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ju\Dropbox\강의\05_T아카데미\2022_혁신성장\2_4_인공지능(2일)\"/>
    </mc:Choice>
  </mc:AlternateContent>
  <xr:revisionPtr revIDLastSave="0" documentId="13_ncr:1_{B0C01BCB-8235-4690-A759-1B7714712FBB}" xr6:coauthVersionLast="47" xr6:coauthVersionMax="47" xr10:uidLastSave="{00000000-0000-0000-0000-000000000000}"/>
  <bookViews>
    <workbookView xWindow="-108" yWindow="-108" windowWidth="23256" windowHeight="12456" tabRatio="734" xr2:uid="{B51ECA84-19BC-4A5C-96A6-4C8BBBFBCE8A}"/>
  </bookViews>
  <sheets>
    <sheet name="년월" sheetId="9" r:id="rId1"/>
    <sheet name="실거래가2011" sheetId="11" r:id="rId2"/>
    <sheet name="차트" sheetId="7" r:id="rId3"/>
    <sheet name="복사본" sheetId="13" r:id="rId4"/>
    <sheet name="상관분석" sheetId="15" r:id="rId5"/>
    <sheet name="공분산과상관계수" sheetId="16" r:id="rId6"/>
    <sheet name="KMEANS" sheetId="17" r:id="rId7"/>
    <sheet name="KNN" sheetId="23" r:id="rId8"/>
    <sheet name="KNN (2)" sheetId="34" r:id="rId9"/>
    <sheet name="회귀분석결과" sheetId="29" r:id="rId10"/>
    <sheet name="회귀분석" sheetId="18" r:id="rId11"/>
    <sheet name="회귀분석결정계수" sheetId="22" r:id="rId12"/>
    <sheet name="의사결정나무" sheetId="24" r:id="rId13"/>
    <sheet name="퍼셉트론" sheetId="25" r:id="rId14"/>
    <sheet name="연관분석" sheetId="31" r:id="rId15"/>
    <sheet name="협업필터링User" sheetId="32" r:id="rId16"/>
    <sheet name="협업필터링Item" sheetId="33" r:id="rId17"/>
    <sheet name="왜도" sheetId="26" r:id="rId18"/>
    <sheet name="첨도" sheetId="27" r:id="rId19"/>
  </sheets>
  <definedNames>
    <definedName name="_xlnm._FilterDatabase" localSheetId="8" hidden="1">'KNN (2)'!$A$1:$D$319</definedName>
    <definedName name="_xlchart.v1.0" hidden="1">복사본!$C$1</definedName>
    <definedName name="_xlchart.v1.1" hidden="1">복사본!$C$2:$C$319</definedName>
    <definedName name="_xlchart.v1.10" hidden="1">복사본!$A$1</definedName>
    <definedName name="_xlchart.v1.11" hidden="1">복사본!$A$2:$A$319</definedName>
    <definedName name="_xlchart.v1.12" hidden="1">복사본!$D$1</definedName>
    <definedName name="_xlchart.v1.13" hidden="1">복사본!$D$2:$D$319</definedName>
    <definedName name="_xlchart.v1.14" hidden="1">복사본!$B$1</definedName>
    <definedName name="_xlchart.v1.15" hidden="1">복사본!$B$2:$B$319</definedName>
    <definedName name="_xlchart.v1.2" hidden="1">복사본!$B$1</definedName>
    <definedName name="_xlchart.v1.3" hidden="1">복사본!$B$2:$B$319</definedName>
    <definedName name="_xlchart.v1.4" hidden="1">복사본!$A$1</definedName>
    <definedName name="_xlchart.v1.5" hidden="1">복사본!$A$2:$A$319</definedName>
    <definedName name="_xlchart.v1.6" hidden="1">복사본!$D$1</definedName>
    <definedName name="_xlchart.v1.7" hidden="1">복사본!$D$2:$D$319</definedName>
    <definedName name="_xlchart.v1.8" hidden="1">복사본!$C$1</definedName>
    <definedName name="_xlchart.v1.9" hidden="1">복사본!$C$2:$C$319</definedName>
    <definedName name="_xlcn.WorksheetConnection_실거래가v0.1_210512.xlsx실거래가1" hidden="1">실거래가</definedName>
    <definedName name="ExternalData_1" localSheetId="1" hidden="1">실거래가2011!$A$1:$M$319</definedName>
    <definedName name="solver_adj" localSheetId="7" hidden="1">KNN!#REF!</definedName>
    <definedName name="solver_adj" localSheetId="8" hidden="1">'KNN (2)'!#REF!</definedName>
    <definedName name="solver_adj" localSheetId="12" hidden="1">의사결정나무!$G$15</definedName>
    <definedName name="solver_adj" localSheetId="13" hidden="1">퍼셉트론!$F$5:$H$5</definedName>
    <definedName name="solver_adj" localSheetId="10" hidden="1">회귀분석!$B$3:$E$3</definedName>
    <definedName name="solver_adj" localSheetId="11" hidden="1">회귀분석결정계수!#REF!</definedName>
    <definedName name="solver_cvg" localSheetId="7" hidden="1">0.0001</definedName>
    <definedName name="solver_cvg" localSheetId="8" hidden="1">0.0001</definedName>
    <definedName name="solver_cvg" localSheetId="12" hidden="1">0.0001</definedName>
    <definedName name="solver_cvg" localSheetId="13" hidden="1">0.0001</definedName>
    <definedName name="solver_cvg" localSheetId="10" hidden="1">0.0001</definedName>
    <definedName name="solver_cvg" localSheetId="11" hidden="1">0.0001</definedName>
    <definedName name="solver_drv" localSheetId="7" hidden="1">1</definedName>
    <definedName name="solver_drv" localSheetId="8" hidden="1">1</definedName>
    <definedName name="solver_drv" localSheetId="12" hidden="1">1</definedName>
    <definedName name="solver_drv" localSheetId="13" hidden="1">1</definedName>
    <definedName name="solver_drv" localSheetId="10" hidden="1">1</definedName>
    <definedName name="solver_drv" localSheetId="11" hidden="1">1</definedName>
    <definedName name="solver_eng" localSheetId="7" hidden="1">1</definedName>
    <definedName name="solver_eng" localSheetId="8" hidden="1">1</definedName>
    <definedName name="solver_eng" localSheetId="12" hidden="1">1</definedName>
    <definedName name="solver_eng" localSheetId="13" hidden="1">1</definedName>
    <definedName name="solver_eng" localSheetId="10" hidden="1">1</definedName>
    <definedName name="solver_eng" localSheetId="11" hidden="1">1</definedName>
    <definedName name="solver_est" localSheetId="7" hidden="1">1</definedName>
    <definedName name="solver_est" localSheetId="8" hidden="1">1</definedName>
    <definedName name="solver_est" localSheetId="12" hidden="1">1</definedName>
    <definedName name="solver_est" localSheetId="13" hidden="1">1</definedName>
    <definedName name="solver_est" localSheetId="10" hidden="1">1</definedName>
    <definedName name="solver_est" localSheetId="11" hidden="1">1</definedName>
    <definedName name="solver_itr" localSheetId="7" hidden="1">2147483647</definedName>
    <definedName name="solver_itr" localSheetId="8" hidden="1">2147483647</definedName>
    <definedName name="solver_itr" localSheetId="12" hidden="1">2147483647</definedName>
    <definedName name="solver_itr" localSheetId="13" hidden="1">2147483647</definedName>
    <definedName name="solver_itr" localSheetId="10" hidden="1">2147483647</definedName>
    <definedName name="solver_itr" localSheetId="11" hidden="1">2147483647</definedName>
    <definedName name="solver_lhs1" localSheetId="12" hidden="1">의사결정나무!$G$18:$H$19</definedName>
    <definedName name="solver_lhs1" localSheetId="13" hidden="1">퍼셉트론!$H$24:$I$25</definedName>
    <definedName name="solver_mip" localSheetId="7" hidden="1">2147483647</definedName>
    <definedName name="solver_mip" localSheetId="8" hidden="1">2147483647</definedName>
    <definedName name="solver_mip" localSheetId="12" hidden="1">2147483647</definedName>
    <definedName name="solver_mip" localSheetId="13" hidden="1">2147483647</definedName>
    <definedName name="solver_mip" localSheetId="10" hidden="1">2147483647</definedName>
    <definedName name="solver_mip" localSheetId="11" hidden="1">2147483647</definedName>
    <definedName name="solver_mni" localSheetId="7" hidden="1">30</definedName>
    <definedName name="solver_mni" localSheetId="8" hidden="1">30</definedName>
    <definedName name="solver_mni" localSheetId="12" hidden="1">30</definedName>
    <definedName name="solver_mni" localSheetId="13" hidden="1">30</definedName>
    <definedName name="solver_mni" localSheetId="10" hidden="1">30</definedName>
    <definedName name="solver_mni" localSheetId="11" hidden="1">30</definedName>
    <definedName name="solver_mrt" localSheetId="7" hidden="1">0.075</definedName>
    <definedName name="solver_mrt" localSheetId="8" hidden="1">0.075</definedName>
    <definedName name="solver_mrt" localSheetId="12" hidden="1">0.075</definedName>
    <definedName name="solver_mrt" localSheetId="13" hidden="1">0.075</definedName>
    <definedName name="solver_mrt" localSheetId="10" hidden="1">0.075</definedName>
    <definedName name="solver_mrt" localSheetId="11" hidden="1">0.075</definedName>
    <definedName name="solver_msl" localSheetId="7" hidden="1">2</definedName>
    <definedName name="solver_msl" localSheetId="8" hidden="1">2</definedName>
    <definedName name="solver_msl" localSheetId="12" hidden="1">2</definedName>
    <definedName name="solver_msl" localSheetId="13" hidden="1">2</definedName>
    <definedName name="solver_msl" localSheetId="10" hidden="1">2</definedName>
    <definedName name="solver_msl" localSheetId="11" hidden="1">2</definedName>
    <definedName name="solver_neg" localSheetId="7" hidden="1">2</definedName>
    <definedName name="solver_neg" localSheetId="8" hidden="1">2</definedName>
    <definedName name="solver_neg" localSheetId="12" hidden="1">2</definedName>
    <definedName name="solver_neg" localSheetId="13" hidden="1">2</definedName>
    <definedName name="solver_neg" localSheetId="10" hidden="1">2</definedName>
    <definedName name="solver_neg" localSheetId="11" hidden="1">2</definedName>
    <definedName name="solver_nod" localSheetId="7" hidden="1">2147483647</definedName>
    <definedName name="solver_nod" localSheetId="8" hidden="1">2147483647</definedName>
    <definedName name="solver_nod" localSheetId="12" hidden="1">2147483647</definedName>
    <definedName name="solver_nod" localSheetId="13" hidden="1">2147483647</definedName>
    <definedName name="solver_nod" localSheetId="10" hidden="1">2147483647</definedName>
    <definedName name="solver_nod" localSheetId="11" hidden="1">2147483647</definedName>
    <definedName name="solver_num" localSheetId="7" hidden="1">0</definedName>
    <definedName name="solver_num" localSheetId="8" hidden="1">0</definedName>
    <definedName name="solver_num" localSheetId="12" hidden="1">0</definedName>
    <definedName name="solver_num" localSheetId="13" hidden="1">0</definedName>
    <definedName name="solver_num" localSheetId="10" hidden="1">0</definedName>
    <definedName name="solver_num" localSheetId="11" hidden="1">0</definedName>
    <definedName name="solver_nwt" localSheetId="7" hidden="1">1</definedName>
    <definedName name="solver_nwt" localSheetId="8" hidden="1">1</definedName>
    <definedName name="solver_nwt" localSheetId="12" hidden="1">1</definedName>
    <definedName name="solver_nwt" localSheetId="13" hidden="1">1</definedName>
    <definedName name="solver_nwt" localSheetId="10" hidden="1">1</definedName>
    <definedName name="solver_nwt" localSheetId="11" hidden="1">1</definedName>
    <definedName name="solver_opt" localSheetId="7" hidden="1">KNN!#REF!</definedName>
    <definedName name="solver_opt" localSheetId="8" hidden="1">'KNN (2)'!#REF!</definedName>
    <definedName name="solver_opt" localSheetId="12" hidden="1">의사결정나무!$K$18</definedName>
    <definedName name="solver_opt" localSheetId="13" hidden="1">퍼셉트론!$L$24</definedName>
    <definedName name="solver_opt" localSheetId="10" hidden="1">회귀분석!$L$6</definedName>
    <definedName name="solver_opt" localSheetId="11" hidden="1">회귀분석결정계수!#REF!</definedName>
    <definedName name="solver_pre" localSheetId="7" hidden="1">0.000001</definedName>
    <definedName name="solver_pre" localSheetId="8" hidden="1">0.000001</definedName>
    <definedName name="solver_pre" localSheetId="12" hidden="1">0.000001</definedName>
    <definedName name="solver_pre" localSheetId="13" hidden="1">0.000001</definedName>
    <definedName name="solver_pre" localSheetId="10" hidden="1">0.000001</definedName>
    <definedName name="solver_pre" localSheetId="11" hidden="1">0.000001</definedName>
    <definedName name="solver_rbv" localSheetId="7" hidden="1">1</definedName>
    <definedName name="solver_rbv" localSheetId="8" hidden="1">1</definedName>
    <definedName name="solver_rbv" localSheetId="12" hidden="1">1</definedName>
    <definedName name="solver_rbv" localSheetId="13" hidden="1">1</definedName>
    <definedName name="solver_rbv" localSheetId="10" hidden="1">1</definedName>
    <definedName name="solver_rbv" localSheetId="11" hidden="1">1</definedName>
    <definedName name="solver_rel1" localSheetId="12" hidden="1">3</definedName>
    <definedName name="solver_rel1" localSheetId="13" hidden="1">3</definedName>
    <definedName name="solver_rhs1" localSheetId="12" hidden="1">0</definedName>
    <definedName name="solver_rhs1" localSheetId="13" hidden="1">0</definedName>
    <definedName name="solver_rlx" localSheetId="7" hidden="1">2</definedName>
    <definedName name="solver_rlx" localSheetId="8" hidden="1">2</definedName>
    <definedName name="solver_rlx" localSheetId="12" hidden="1">2</definedName>
    <definedName name="solver_rlx" localSheetId="13" hidden="1">2</definedName>
    <definedName name="solver_rlx" localSheetId="10" hidden="1">2</definedName>
    <definedName name="solver_rlx" localSheetId="11" hidden="1">2</definedName>
    <definedName name="solver_rsd" localSheetId="7" hidden="1">0</definedName>
    <definedName name="solver_rsd" localSheetId="8" hidden="1">0</definedName>
    <definedName name="solver_rsd" localSheetId="12" hidden="1">0</definedName>
    <definedName name="solver_rsd" localSheetId="13" hidden="1">0</definedName>
    <definedName name="solver_rsd" localSheetId="10" hidden="1">0</definedName>
    <definedName name="solver_rsd" localSheetId="11" hidden="1">0</definedName>
    <definedName name="solver_scl" localSheetId="7" hidden="1">1</definedName>
    <definedName name="solver_scl" localSheetId="8" hidden="1">1</definedName>
    <definedName name="solver_scl" localSheetId="12" hidden="1">1</definedName>
    <definedName name="solver_scl" localSheetId="13" hidden="1">1</definedName>
    <definedName name="solver_scl" localSheetId="10" hidden="1">1</definedName>
    <definedName name="solver_scl" localSheetId="11" hidden="1">1</definedName>
    <definedName name="solver_sho" localSheetId="7" hidden="1">2</definedName>
    <definedName name="solver_sho" localSheetId="8" hidden="1">2</definedName>
    <definedName name="solver_sho" localSheetId="12" hidden="1">2</definedName>
    <definedName name="solver_sho" localSheetId="13" hidden="1">2</definedName>
    <definedName name="solver_sho" localSheetId="10" hidden="1">2</definedName>
    <definedName name="solver_sho" localSheetId="11" hidden="1">2</definedName>
    <definedName name="solver_ssz" localSheetId="7" hidden="1">100</definedName>
    <definedName name="solver_ssz" localSheetId="8" hidden="1">100</definedName>
    <definedName name="solver_ssz" localSheetId="12" hidden="1">100</definedName>
    <definedName name="solver_ssz" localSheetId="13" hidden="1">100</definedName>
    <definedName name="solver_ssz" localSheetId="10" hidden="1">100</definedName>
    <definedName name="solver_ssz" localSheetId="11" hidden="1">100</definedName>
    <definedName name="solver_tim" localSheetId="7" hidden="1">2147483647</definedName>
    <definedName name="solver_tim" localSheetId="8" hidden="1">2147483647</definedName>
    <definedName name="solver_tim" localSheetId="12" hidden="1">2147483647</definedName>
    <definedName name="solver_tim" localSheetId="13" hidden="1">2147483647</definedName>
    <definedName name="solver_tim" localSheetId="10" hidden="1">2147483647</definedName>
    <definedName name="solver_tim" localSheetId="11" hidden="1">2147483647</definedName>
    <definedName name="solver_tol" localSheetId="7" hidden="1">0.01</definedName>
    <definedName name="solver_tol" localSheetId="8" hidden="1">0.01</definedName>
    <definedName name="solver_tol" localSheetId="12" hidden="1">0.01</definedName>
    <definedName name="solver_tol" localSheetId="13" hidden="1">0.01</definedName>
    <definedName name="solver_tol" localSheetId="10" hidden="1">0.01</definedName>
    <definedName name="solver_tol" localSheetId="11" hidden="1">0.01</definedName>
    <definedName name="solver_typ" localSheetId="7" hidden="1">2</definedName>
    <definedName name="solver_typ" localSheetId="8" hidden="1">2</definedName>
    <definedName name="solver_typ" localSheetId="12" hidden="1">2</definedName>
    <definedName name="solver_typ" localSheetId="13" hidden="1">1</definedName>
    <definedName name="solver_typ" localSheetId="10" hidden="1">2</definedName>
    <definedName name="solver_typ" localSheetId="11" hidden="1">2</definedName>
    <definedName name="solver_val" localSheetId="7" hidden="1">0</definedName>
    <definedName name="solver_val" localSheetId="8" hidden="1">0</definedName>
    <definedName name="solver_val" localSheetId="12" hidden="1">0</definedName>
    <definedName name="solver_val" localSheetId="13" hidden="1">0</definedName>
    <definedName name="solver_val" localSheetId="10" hidden="1">0</definedName>
    <definedName name="solver_val" localSheetId="11" hidden="1">0</definedName>
    <definedName name="solver_ver" localSheetId="7" hidden="1">3</definedName>
    <definedName name="solver_ver" localSheetId="8" hidden="1">3</definedName>
    <definedName name="solver_ver" localSheetId="12" hidden="1">3</definedName>
    <definedName name="solver_ver" localSheetId="13" hidden="1">3</definedName>
    <definedName name="solver_ver" localSheetId="10" hidden="1">3</definedName>
    <definedName name="solver_ver" localSheetId="11" hidden="1">3</definedName>
  </definedNames>
  <calcPr calcId="191029"/>
  <extLst>
    <ext xmlns:x15="http://schemas.microsoft.com/office/spreadsheetml/2010/11/main" uri="{841E416B-1EF1-43b6-AB56-02D37102CBD5}">
      <x15:pivotCaches>
        <pivotCache cacheId="0" r:id="rId20"/>
      </x15:pivotCaches>
    </ext>
    <ext xmlns:x15="http://schemas.microsoft.com/office/spreadsheetml/2010/11/main" uri="{983426D0-5260-488c-9760-48F4B6AC55F4}">
      <x15:pivotTableReferences>
        <x15:pivotTableReference r:id="rId21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실거래가" name="실거래가" connection="WorksheetConnection_실거래가v0.1_210512.xlsx!실거래가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34" l="1"/>
  <c r="G1" i="34"/>
  <c r="B4" i="34"/>
  <c r="C4" i="34"/>
  <c r="B24" i="34"/>
  <c r="C24" i="34"/>
  <c r="B41" i="34"/>
  <c r="C41" i="34"/>
  <c r="B42" i="34"/>
  <c r="C42" i="34"/>
  <c r="B5" i="34"/>
  <c r="C5" i="34"/>
  <c r="B2" i="34"/>
  <c r="C2" i="34"/>
  <c r="B44" i="34"/>
  <c r="C44" i="34"/>
  <c r="B69" i="34"/>
  <c r="C69" i="34"/>
  <c r="B3" i="34"/>
  <c r="C3" i="34"/>
  <c r="B45" i="34"/>
  <c r="C45" i="34"/>
  <c r="B71" i="34"/>
  <c r="C71" i="34"/>
  <c r="B7" i="34"/>
  <c r="C7" i="34"/>
  <c r="B8" i="34"/>
  <c r="C8" i="34"/>
  <c r="B46" i="34"/>
  <c r="C46" i="34"/>
  <c r="B47" i="34"/>
  <c r="C47" i="34"/>
  <c r="B48" i="34"/>
  <c r="C48" i="34"/>
  <c r="B100" i="34"/>
  <c r="C100" i="34"/>
  <c r="B195" i="34"/>
  <c r="C195" i="34"/>
  <c r="B6" i="34"/>
  <c r="C6" i="34"/>
  <c r="B49" i="34"/>
  <c r="C49" i="34"/>
  <c r="B50" i="34"/>
  <c r="C50" i="34"/>
  <c r="B196" i="34"/>
  <c r="C196" i="34"/>
  <c r="B51" i="34"/>
  <c r="C51" i="34"/>
  <c r="B256" i="34"/>
  <c r="C256" i="34"/>
  <c r="B15" i="34"/>
  <c r="C15" i="34"/>
  <c r="B16" i="34"/>
  <c r="C16" i="34"/>
  <c r="B52" i="34"/>
  <c r="C52" i="34"/>
  <c r="B9" i="34"/>
  <c r="C9" i="34"/>
  <c r="B33" i="34"/>
  <c r="C33" i="34"/>
  <c r="B17" i="34"/>
  <c r="C17" i="34"/>
  <c r="B18" i="34"/>
  <c r="C18" i="34"/>
  <c r="B19" i="34"/>
  <c r="C19" i="34"/>
  <c r="B21" i="34"/>
  <c r="C21" i="34"/>
  <c r="B20" i="34"/>
  <c r="C20" i="34"/>
  <c r="B10" i="34"/>
  <c r="C10" i="34"/>
  <c r="B11" i="34"/>
  <c r="C11" i="34"/>
  <c r="B12" i="34"/>
  <c r="C12" i="34"/>
  <c r="B13" i="34"/>
  <c r="C13" i="34"/>
  <c r="B23" i="34"/>
  <c r="C23" i="34"/>
  <c r="B34" i="34"/>
  <c r="C34" i="34"/>
  <c r="B35" i="34"/>
  <c r="C35" i="34"/>
  <c r="B36" i="34"/>
  <c r="C36" i="34"/>
  <c r="B37" i="34"/>
  <c r="C37" i="34"/>
  <c r="B38" i="34"/>
  <c r="C38" i="34"/>
  <c r="B53" i="34"/>
  <c r="C53" i="34"/>
  <c r="B39" i="34"/>
  <c r="C39" i="34"/>
  <c r="B54" i="34"/>
  <c r="C54" i="34"/>
  <c r="B55" i="34"/>
  <c r="C55" i="34"/>
  <c r="B56" i="34"/>
  <c r="C56" i="34"/>
  <c r="B14" i="34"/>
  <c r="C14" i="34"/>
  <c r="B25" i="34"/>
  <c r="C25" i="34"/>
  <c r="B26" i="34"/>
  <c r="C26" i="34"/>
  <c r="B58" i="34"/>
  <c r="C58" i="34"/>
  <c r="B57" i="34"/>
  <c r="C57" i="34"/>
  <c r="B59" i="34"/>
  <c r="C59" i="34"/>
  <c r="B60" i="34"/>
  <c r="C60" i="34"/>
  <c r="B61" i="34"/>
  <c r="C61" i="34"/>
  <c r="B27" i="34"/>
  <c r="C27" i="34"/>
  <c r="B76" i="34"/>
  <c r="C76" i="34"/>
  <c r="B77" i="34"/>
  <c r="C77" i="34"/>
  <c r="B78" i="34"/>
  <c r="C78" i="34"/>
  <c r="B79" i="34"/>
  <c r="C79" i="34"/>
  <c r="B80" i="34"/>
  <c r="C80" i="34"/>
  <c r="B81" i="34"/>
  <c r="C81" i="34"/>
  <c r="B82" i="34"/>
  <c r="C82" i="34"/>
  <c r="B62" i="34"/>
  <c r="C62" i="34"/>
  <c r="B63" i="34"/>
  <c r="C63" i="34"/>
  <c r="B64" i="34"/>
  <c r="C64" i="34"/>
  <c r="B83" i="34"/>
  <c r="C83" i="34"/>
  <c r="B65" i="34"/>
  <c r="C65" i="34"/>
  <c r="B107" i="34"/>
  <c r="C107" i="34"/>
  <c r="B108" i="34"/>
  <c r="C108" i="34"/>
  <c r="B109" i="34"/>
  <c r="C109" i="34"/>
  <c r="B110" i="34"/>
  <c r="C110" i="34"/>
  <c r="B111" i="34"/>
  <c r="C111" i="34"/>
  <c r="B112" i="34"/>
  <c r="C112" i="34"/>
  <c r="B84" i="34"/>
  <c r="C84" i="34"/>
  <c r="B154" i="34"/>
  <c r="C154" i="34"/>
  <c r="B155" i="34"/>
  <c r="C155" i="34"/>
  <c r="B156" i="34"/>
  <c r="C156" i="34"/>
  <c r="B157" i="34"/>
  <c r="C157" i="34"/>
  <c r="B158" i="34"/>
  <c r="C158" i="34"/>
  <c r="B159" i="34"/>
  <c r="C159" i="34"/>
  <c r="B160" i="34"/>
  <c r="C160" i="34"/>
  <c r="B161" i="34"/>
  <c r="C161" i="34"/>
  <c r="B163" i="34"/>
  <c r="C163" i="34"/>
  <c r="B66" i="34"/>
  <c r="C66" i="34"/>
  <c r="B113" i="34"/>
  <c r="C113" i="34"/>
  <c r="B85" i="34"/>
  <c r="C85" i="34"/>
  <c r="B164" i="34"/>
  <c r="C164" i="34"/>
  <c r="B114" i="34"/>
  <c r="C114" i="34"/>
  <c r="B201" i="34"/>
  <c r="C201" i="34"/>
  <c r="B202" i="34"/>
  <c r="C202" i="34"/>
  <c r="B203" i="34"/>
  <c r="C203" i="34"/>
  <c r="B165" i="34"/>
  <c r="C165" i="34"/>
  <c r="B204" i="34"/>
  <c r="C204" i="34"/>
  <c r="B205" i="34"/>
  <c r="C205" i="34"/>
  <c r="B206" i="34"/>
  <c r="C206" i="34"/>
  <c r="B207" i="34"/>
  <c r="C207" i="34"/>
  <c r="B208" i="34"/>
  <c r="C208" i="34"/>
  <c r="B209" i="34"/>
  <c r="C209" i="34"/>
  <c r="B240" i="34"/>
  <c r="C240" i="34"/>
  <c r="B241" i="34"/>
  <c r="C241" i="34"/>
  <c r="B28" i="34"/>
  <c r="C28" i="34"/>
  <c r="B242" i="34"/>
  <c r="C242" i="34"/>
  <c r="B166" i="34"/>
  <c r="C166" i="34"/>
  <c r="B243" i="34"/>
  <c r="C243" i="34"/>
  <c r="B257" i="34"/>
  <c r="C257" i="34"/>
  <c r="B115" i="34"/>
  <c r="C115" i="34"/>
  <c r="B258" i="34"/>
  <c r="C258" i="34"/>
  <c r="B279" i="34"/>
  <c r="C279" i="34"/>
  <c r="B280" i="34"/>
  <c r="C280" i="34"/>
  <c r="B281" i="34"/>
  <c r="C281" i="34"/>
  <c r="B296" i="34"/>
  <c r="C296" i="34"/>
  <c r="B297" i="34"/>
  <c r="C297" i="34"/>
  <c r="B298" i="34"/>
  <c r="C298" i="34"/>
  <c r="B67" i="34"/>
  <c r="C67" i="34"/>
  <c r="B68" i="34"/>
  <c r="C68" i="34"/>
  <c r="B306" i="34"/>
  <c r="C306" i="34"/>
  <c r="B86" i="34"/>
  <c r="C86" i="34"/>
  <c r="B311" i="34"/>
  <c r="C311" i="34"/>
  <c r="B312" i="34"/>
  <c r="C312" i="34"/>
  <c r="B29" i="34"/>
  <c r="C29" i="34"/>
  <c r="B30" i="34"/>
  <c r="C30" i="34"/>
  <c r="B31" i="34"/>
  <c r="C31" i="34"/>
  <c r="B32" i="34"/>
  <c r="C32" i="34"/>
  <c r="B43" i="34"/>
  <c r="C43" i="34"/>
  <c r="B215" i="34"/>
  <c r="C215" i="34"/>
  <c r="B89" i="34"/>
  <c r="C89" i="34"/>
  <c r="B90" i="34"/>
  <c r="C90" i="34"/>
  <c r="B120" i="34"/>
  <c r="C120" i="34"/>
  <c r="B121" i="34"/>
  <c r="C121" i="34"/>
  <c r="B170" i="34"/>
  <c r="C170" i="34"/>
  <c r="B168" i="34"/>
  <c r="C168" i="34"/>
  <c r="B169" i="34"/>
  <c r="C169" i="34"/>
  <c r="B171" i="34"/>
  <c r="C171" i="34"/>
  <c r="B319" i="34"/>
  <c r="C319" i="34"/>
  <c r="B129" i="34"/>
  <c r="C129" i="34"/>
  <c r="B130" i="34"/>
  <c r="C130" i="34"/>
  <c r="B179" i="34"/>
  <c r="C179" i="34"/>
  <c r="B40" i="34"/>
  <c r="C40" i="34"/>
  <c r="B93" i="34"/>
  <c r="C93" i="34"/>
  <c r="B228" i="34"/>
  <c r="C228" i="34"/>
  <c r="B192" i="34"/>
  <c r="C192" i="34"/>
  <c r="B193" i="34"/>
  <c r="C193" i="34"/>
  <c r="B72" i="34"/>
  <c r="C72" i="34"/>
  <c r="B269" i="34"/>
  <c r="C269" i="34"/>
  <c r="B92" i="34"/>
  <c r="C92" i="34"/>
  <c r="B167" i="34"/>
  <c r="C167" i="34"/>
  <c r="B98" i="34"/>
  <c r="C98" i="34"/>
  <c r="B70" i="34"/>
  <c r="C70" i="34"/>
  <c r="B75" i="34"/>
  <c r="C75" i="34"/>
  <c r="B73" i="34"/>
  <c r="C73" i="34"/>
  <c r="B74" i="34"/>
  <c r="C74" i="34"/>
  <c r="B132" i="34"/>
  <c r="C132" i="34"/>
  <c r="B133" i="34"/>
  <c r="C133" i="34"/>
  <c r="B134" i="34"/>
  <c r="C134" i="34"/>
  <c r="B172" i="34"/>
  <c r="C172" i="34"/>
  <c r="B211" i="34"/>
  <c r="C211" i="34"/>
  <c r="B210" i="34"/>
  <c r="C210" i="34"/>
  <c r="B91" i="34"/>
  <c r="C91" i="34"/>
  <c r="B181" i="34"/>
  <c r="C181" i="34"/>
  <c r="B182" i="34"/>
  <c r="C182" i="34"/>
  <c r="B94" i="34"/>
  <c r="C94" i="34"/>
  <c r="B95" i="34"/>
  <c r="C95" i="34"/>
  <c r="B87" i="34"/>
  <c r="C87" i="34"/>
  <c r="B96" i="34"/>
  <c r="C96" i="34"/>
  <c r="B88" i="34"/>
  <c r="C88" i="34"/>
  <c r="B97" i="34"/>
  <c r="C97" i="34"/>
  <c r="B116" i="34"/>
  <c r="C116" i="34"/>
  <c r="B140" i="34"/>
  <c r="C140" i="34"/>
  <c r="B141" i="34"/>
  <c r="C141" i="34"/>
  <c r="B118" i="34"/>
  <c r="C118" i="34"/>
  <c r="B142" i="34"/>
  <c r="C142" i="34"/>
  <c r="B119" i="34"/>
  <c r="C119" i="34"/>
  <c r="B99" i="34"/>
  <c r="C99" i="34"/>
  <c r="B185" i="34"/>
  <c r="C185" i="34"/>
  <c r="B186" i="34"/>
  <c r="C186" i="34"/>
  <c r="B187" i="34"/>
  <c r="C187" i="34"/>
  <c r="B219" i="34"/>
  <c r="C219" i="34"/>
  <c r="B220" i="34"/>
  <c r="C220" i="34"/>
  <c r="B221" i="34"/>
  <c r="C221" i="34"/>
  <c r="B143" i="34"/>
  <c r="C143" i="34"/>
  <c r="B144" i="34"/>
  <c r="C144" i="34"/>
  <c r="B222" i="34"/>
  <c r="C222" i="34"/>
  <c r="B145" i="34"/>
  <c r="C145" i="34"/>
  <c r="B223" i="34"/>
  <c r="C223" i="34"/>
  <c r="B248" i="34"/>
  <c r="C248" i="34"/>
  <c r="B249" i="34"/>
  <c r="C249" i="34"/>
  <c r="B224" i="34"/>
  <c r="C224" i="34"/>
  <c r="B188" i="34"/>
  <c r="C188" i="34"/>
  <c r="B123" i="34"/>
  <c r="C123" i="34"/>
  <c r="B225" i="34"/>
  <c r="C225" i="34"/>
  <c r="B124" i="34"/>
  <c r="C124" i="34"/>
  <c r="B146" i="34"/>
  <c r="C146" i="34"/>
  <c r="B147" i="34"/>
  <c r="C147" i="34"/>
  <c r="B148" i="34"/>
  <c r="C148" i="34"/>
  <c r="B149" i="34"/>
  <c r="C149" i="34"/>
  <c r="B150" i="34"/>
  <c r="C150" i="34"/>
  <c r="B277" i="34"/>
  <c r="C277" i="34"/>
  <c r="B101" i="34"/>
  <c r="C101" i="34"/>
  <c r="B250" i="34"/>
  <c r="C250" i="34"/>
  <c r="B227" i="34"/>
  <c r="C227" i="34"/>
  <c r="B251" i="34"/>
  <c r="C251" i="34"/>
  <c r="B310" i="34"/>
  <c r="C310" i="34"/>
  <c r="B103" i="34"/>
  <c r="C103" i="34"/>
  <c r="B117" i="34"/>
  <c r="C117" i="34"/>
  <c r="B102" i="34"/>
  <c r="C102" i="34"/>
  <c r="B104" i="34"/>
  <c r="C104" i="34"/>
  <c r="B105" i="34"/>
  <c r="C105" i="34"/>
  <c r="B106" i="34"/>
  <c r="C106" i="34"/>
  <c r="B125" i="34"/>
  <c r="C125" i="34"/>
  <c r="B126" i="34"/>
  <c r="C126" i="34"/>
  <c r="B127" i="34"/>
  <c r="C127" i="34"/>
  <c r="B128" i="34"/>
  <c r="C128" i="34"/>
  <c r="B139" i="34"/>
  <c r="C139" i="34"/>
  <c r="B175" i="34"/>
  <c r="C175" i="34"/>
  <c r="B176" i="34"/>
  <c r="C176" i="34"/>
  <c r="B177" i="34"/>
  <c r="C177" i="34"/>
  <c r="B178" i="34"/>
  <c r="C178" i="34"/>
  <c r="B199" i="34"/>
  <c r="C199" i="34"/>
  <c r="B200" i="34"/>
  <c r="C200" i="34"/>
  <c r="B237" i="34"/>
  <c r="C237" i="34"/>
  <c r="B238" i="34"/>
  <c r="C238" i="34"/>
  <c r="B131" i="34"/>
  <c r="C131" i="34"/>
  <c r="B135" i="34"/>
  <c r="C135" i="34"/>
  <c r="B122" i="34"/>
  <c r="C122" i="34"/>
  <c r="B152" i="34"/>
  <c r="C152" i="34"/>
  <c r="B153" i="34"/>
  <c r="C153" i="34"/>
  <c r="B136" i="34"/>
  <c r="C136" i="34"/>
  <c r="B173" i="34"/>
  <c r="C173" i="34"/>
  <c r="B230" i="34"/>
  <c r="C230" i="34"/>
  <c r="B255" i="34"/>
  <c r="C255" i="34"/>
  <c r="B231" i="34"/>
  <c r="C231" i="34"/>
  <c r="B138" i="34"/>
  <c r="C138" i="34"/>
  <c r="B151" i="34"/>
  <c r="C151" i="34"/>
  <c r="B232" i="34"/>
  <c r="C232" i="34"/>
  <c r="B137" i="34"/>
  <c r="C137" i="34"/>
  <c r="B233" i="34"/>
  <c r="C233" i="34"/>
  <c r="B189" i="34"/>
  <c r="C189" i="34"/>
  <c r="B212" i="34"/>
  <c r="C212" i="34"/>
  <c r="B236" i="34"/>
  <c r="C236" i="34"/>
  <c r="B162" i="34"/>
  <c r="C162" i="34"/>
  <c r="B194" i="34"/>
  <c r="C194" i="34"/>
  <c r="B217" i="34"/>
  <c r="C217" i="34"/>
  <c r="B239" i="34"/>
  <c r="C239" i="34"/>
  <c r="B295" i="34"/>
  <c r="C295" i="34"/>
  <c r="B305" i="34"/>
  <c r="C305" i="34"/>
  <c r="B261" i="34"/>
  <c r="C261" i="34"/>
  <c r="B218" i="34"/>
  <c r="C218" i="34"/>
  <c r="B174" i="34"/>
  <c r="C174" i="34"/>
  <c r="B183" i="34"/>
  <c r="C183" i="34"/>
  <c r="B180" i="34"/>
  <c r="C180" i="34"/>
  <c r="B254" i="34"/>
  <c r="C254" i="34"/>
  <c r="B288" i="34"/>
  <c r="C288" i="34"/>
  <c r="B184" i="34"/>
  <c r="C184" i="34"/>
  <c r="B190" i="34"/>
  <c r="C190" i="34"/>
  <c r="B191" i="34"/>
  <c r="C191" i="34"/>
  <c r="B216" i="34"/>
  <c r="C216" i="34"/>
  <c r="B235" i="34"/>
  <c r="C235" i="34"/>
  <c r="B197" i="34"/>
  <c r="C197" i="34"/>
  <c r="B198" i="34"/>
  <c r="C198" i="34"/>
  <c r="B234" i="34"/>
  <c r="C234" i="34"/>
  <c r="B259" i="34"/>
  <c r="C259" i="34"/>
  <c r="B260" i="34"/>
  <c r="C260" i="34"/>
  <c r="B252" i="34"/>
  <c r="C252" i="34"/>
  <c r="B213" i="34"/>
  <c r="C213" i="34"/>
  <c r="B214" i="34"/>
  <c r="C214" i="34"/>
  <c r="B226" i="34"/>
  <c r="C226" i="34"/>
  <c r="B229" i="34"/>
  <c r="C229" i="34"/>
  <c r="B262" i="34"/>
  <c r="C262" i="34"/>
  <c r="B244" i="34"/>
  <c r="C244" i="34"/>
  <c r="B264" i="34"/>
  <c r="C264" i="34"/>
  <c r="B292" i="34"/>
  <c r="C292" i="34"/>
  <c r="B293" i="34"/>
  <c r="C293" i="34"/>
  <c r="B247" i="34"/>
  <c r="C247" i="34"/>
  <c r="B245" i="34"/>
  <c r="C245" i="34"/>
  <c r="B246" i="34"/>
  <c r="C246" i="34"/>
  <c r="B265" i="34"/>
  <c r="C265" i="34"/>
  <c r="B266" i="34"/>
  <c r="C266" i="34"/>
  <c r="B289" i="34"/>
  <c r="C289" i="34"/>
  <c r="B253" i="34"/>
  <c r="C253" i="34"/>
  <c r="B282" i="34"/>
  <c r="C282" i="34"/>
  <c r="B263" i="34"/>
  <c r="C263" i="34"/>
  <c r="B303" i="34"/>
  <c r="C303" i="34"/>
  <c r="B304" i="34"/>
  <c r="C304" i="34"/>
  <c r="B267" i="34"/>
  <c r="C267" i="34"/>
  <c r="B268" i="34"/>
  <c r="C268" i="34"/>
  <c r="B273" i="34"/>
  <c r="C273" i="34"/>
  <c r="B299" i="34"/>
  <c r="C299" i="34"/>
  <c r="B300" i="34"/>
  <c r="C300" i="34"/>
  <c r="B283" i="34"/>
  <c r="C283" i="34"/>
  <c r="B284" i="34"/>
  <c r="C284" i="34"/>
  <c r="B270" i="34"/>
  <c r="C270" i="34"/>
  <c r="B285" i="34"/>
  <c r="C285" i="34"/>
  <c r="B286" i="34"/>
  <c r="C286" i="34"/>
  <c r="B272" i="34"/>
  <c r="C272" i="34"/>
  <c r="B275" i="34"/>
  <c r="C275" i="34"/>
  <c r="B276" i="34"/>
  <c r="C276" i="34"/>
  <c r="B290" i="34"/>
  <c r="C290" i="34"/>
  <c r="B308" i="34"/>
  <c r="C308" i="34"/>
  <c r="B274" i="34"/>
  <c r="C274" i="34"/>
  <c r="B291" i="34"/>
  <c r="C291" i="34"/>
  <c r="B271" i="34"/>
  <c r="C271" i="34"/>
  <c r="B301" i="34"/>
  <c r="C301" i="34"/>
  <c r="B302" i="34"/>
  <c r="C302" i="34"/>
  <c r="B287" i="34"/>
  <c r="C287" i="34"/>
  <c r="B278" i="34"/>
  <c r="C278" i="34"/>
  <c r="B294" i="34"/>
  <c r="C294" i="34"/>
  <c r="B307" i="34"/>
  <c r="C307" i="34"/>
  <c r="B315" i="34"/>
  <c r="C315" i="34"/>
  <c r="B309" i="34"/>
  <c r="C309" i="34"/>
  <c r="B314" i="34"/>
  <c r="C314" i="34"/>
  <c r="B316" i="34"/>
  <c r="C316" i="34"/>
  <c r="B313" i="34"/>
  <c r="C313" i="34"/>
  <c r="B317" i="34"/>
  <c r="C317" i="34"/>
  <c r="B318" i="34"/>
  <c r="C318" i="34"/>
  <c r="C22" i="34"/>
  <c r="B22" i="34"/>
  <c r="G4" i="34"/>
  <c r="G11" i="24" a="1"/>
  <c r="G11" i="24" s="1"/>
  <c r="B11" i="33"/>
  <c r="C11" i="33"/>
  <c r="D11" i="33"/>
  <c r="E11" i="33"/>
  <c r="F11" i="33"/>
  <c r="B12" i="33"/>
  <c r="C12" i="33"/>
  <c r="D12" i="33"/>
  <c r="E12" i="33"/>
  <c r="F12" i="33"/>
  <c r="B13" i="33"/>
  <c r="C13" i="33"/>
  <c r="D13" i="33"/>
  <c r="E13" i="33"/>
  <c r="F13" i="33"/>
  <c r="B14" i="33"/>
  <c r="C14" i="33"/>
  <c r="D14" i="33"/>
  <c r="E14" i="33"/>
  <c r="F14" i="33"/>
  <c r="C10" i="33"/>
  <c r="D10" i="33"/>
  <c r="E10" i="33"/>
  <c r="F10" i="33"/>
  <c r="B10" i="33"/>
  <c r="B11" i="32"/>
  <c r="C11" i="32"/>
  <c r="D11" i="32"/>
  <c r="E11" i="32"/>
  <c r="F11" i="32"/>
  <c r="B12" i="32"/>
  <c r="C12" i="32"/>
  <c r="D12" i="32"/>
  <c r="E12" i="32"/>
  <c r="F12" i="32"/>
  <c r="B13" i="32"/>
  <c r="C13" i="32"/>
  <c r="D13" i="32"/>
  <c r="E13" i="32"/>
  <c r="F13" i="32"/>
  <c r="B14" i="32"/>
  <c r="C14" i="32"/>
  <c r="D14" i="32"/>
  <c r="E14" i="32"/>
  <c r="F14" i="32"/>
  <c r="C10" i="32"/>
  <c r="D10" i="32"/>
  <c r="E10" i="32"/>
  <c r="F10" i="32"/>
  <c r="B10" i="32"/>
  <c r="D313" i="34" l="1"/>
  <c r="D270" i="34"/>
  <c r="D189" i="34"/>
  <c r="D219" i="34"/>
  <c r="D25" i="34"/>
  <c r="D89" i="34"/>
  <c r="D125" i="34"/>
  <c r="D67" i="34"/>
  <c r="D247" i="34"/>
  <c r="D183" i="34"/>
  <c r="D82" i="34"/>
  <c r="D192" i="34"/>
  <c r="D136" i="34"/>
  <c r="D290" i="34"/>
  <c r="D105" i="34"/>
  <c r="D26" i="34"/>
  <c r="D93" i="34"/>
  <c r="D24" i="34"/>
  <c r="D84" i="34"/>
  <c r="D133" i="34"/>
  <c r="D295" i="34"/>
  <c r="D302" i="34"/>
  <c r="D231" i="34"/>
  <c r="D126" i="34"/>
  <c r="D154" i="34"/>
  <c r="D134" i="34"/>
  <c r="D305" i="34"/>
  <c r="D268" i="34"/>
  <c r="D200" i="34"/>
  <c r="D153" i="34"/>
  <c r="D8" i="34"/>
  <c r="D164" i="34"/>
  <c r="D97" i="34"/>
  <c r="D213" i="34"/>
  <c r="D309" i="34"/>
  <c r="D191" i="34"/>
  <c r="D152" i="34"/>
  <c r="D46" i="34"/>
  <c r="D114" i="34"/>
  <c r="D116" i="34"/>
  <c r="D214" i="34"/>
  <c r="D149" i="34"/>
  <c r="D259" i="34"/>
  <c r="D251" i="34"/>
  <c r="D81" i="34"/>
  <c r="D15" i="34"/>
  <c r="D241" i="34"/>
  <c r="D143" i="34"/>
  <c r="D300" i="34"/>
  <c r="D23" i="34"/>
  <c r="D229" i="34"/>
  <c r="D139" i="34"/>
  <c r="D90" i="34"/>
  <c r="D16" i="34"/>
  <c r="D28" i="34"/>
  <c r="D144" i="34"/>
  <c r="D283" i="34"/>
  <c r="D253" i="34"/>
  <c r="D239" i="34"/>
  <c r="D123" i="34"/>
  <c r="D13" i="34"/>
  <c r="D298" i="34"/>
  <c r="D148" i="34"/>
  <c r="D262" i="34"/>
  <c r="D52" i="34"/>
  <c r="D222" i="34"/>
  <c r="D57" i="34"/>
  <c r="D277" i="34"/>
  <c r="D244" i="34"/>
  <c r="D301" i="34"/>
  <c r="D226" i="34"/>
  <c r="D190" i="34"/>
  <c r="D217" i="34"/>
  <c r="D122" i="34"/>
  <c r="D128" i="34"/>
  <c r="D227" i="34"/>
  <c r="D188" i="34"/>
  <c r="D187" i="34"/>
  <c r="D96" i="34"/>
  <c r="D132" i="34"/>
  <c r="D228" i="34"/>
  <c r="D120" i="34"/>
  <c r="D306" i="34"/>
  <c r="D243" i="34"/>
  <c r="D165" i="34"/>
  <c r="D159" i="34"/>
  <c r="D107" i="34"/>
  <c r="D76" i="34"/>
  <c r="D54" i="34"/>
  <c r="D10" i="34"/>
  <c r="D242" i="34"/>
  <c r="D193" i="34"/>
  <c r="D173" i="34"/>
  <c r="D285" i="34"/>
  <c r="D48" i="34"/>
  <c r="D166" i="34"/>
  <c r="D175" i="34"/>
  <c r="D318" i="34"/>
  <c r="D234" i="34"/>
  <c r="D5" i="34"/>
  <c r="D100" i="34"/>
  <c r="D33" i="34"/>
  <c r="D36" i="34"/>
  <c r="D59" i="34"/>
  <c r="D64" i="34"/>
  <c r="D157" i="34"/>
  <c r="D203" i="34"/>
  <c r="D257" i="34"/>
  <c r="D311" i="34"/>
  <c r="D168" i="34"/>
  <c r="D269" i="34"/>
  <c r="D210" i="34"/>
  <c r="D118" i="34"/>
  <c r="D223" i="34"/>
  <c r="D101" i="34"/>
  <c r="D176" i="34"/>
  <c r="D255" i="34"/>
  <c r="D180" i="34"/>
  <c r="D264" i="34"/>
  <c r="D272" i="34"/>
  <c r="D41" i="34"/>
  <c r="D201" i="34"/>
  <c r="D127" i="34"/>
  <c r="D42" i="34"/>
  <c r="D63" i="34"/>
  <c r="D86" i="34"/>
  <c r="D230" i="34"/>
  <c r="D286" i="34"/>
  <c r="D293" i="34"/>
  <c r="D233" i="34"/>
  <c r="D2" i="34"/>
  <c r="D195" i="34"/>
  <c r="D17" i="34"/>
  <c r="D37" i="34"/>
  <c r="D60" i="34"/>
  <c r="D83" i="34"/>
  <c r="D158" i="34"/>
  <c r="D204" i="34"/>
  <c r="D115" i="34"/>
  <c r="D312" i="34"/>
  <c r="D169" i="34"/>
  <c r="D92" i="34"/>
  <c r="D91" i="34"/>
  <c r="D142" i="34"/>
  <c r="D248" i="34"/>
  <c r="D250" i="34"/>
  <c r="D177" i="34"/>
  <c r="D138" i="34"/>
  <c r="D288" i="34"/>
  <c r="D292" i="34"/>
  <c r="D275" i="34"/>
  <c r="D317" i="34"/>
  <c r="D307" i="34"/>
  <c r="D58" i="34"/>
  <c r="D140" i="34"/>
  <c r="D202" i="34"/>
  <c r="D218" i="34"/>
  <c r="D174" i="34"/>
  <c r="D44" i="34"/>
  <c r="D6" i="34"/>
  <c r="D18" i="34"/>
  <c r="D38" i="34"/>
  <c r="D61" i="34"/>
  <c r="D65" i="34"/>
  <c r="D160" i="34"/>
  <c r="D205" i="34"/>
  <c r="D258" i="34"/>
  <c r="D29" i="34"/>
  <c r="D171" i="34"/>
  <c r="D167" i="34"/>
  <c r="D181" i="34"/>
  <c r="D119" i="34"/>
  <c r="D249" i="34"/>
  <c r="D310" i="34"/>
  <c r="D178" i="34"/>
  <c r="D151" i="34"/>
  <c r="D184" i="34"/>
  <c r="D265" i="34"/>
  <c r="D291" i="34"/>
  <c r="D34" i="34"/>
  <c r="D150" i="34"/>
  <c r="D9" i="34"/>
  <c r="D141" i="34"/>
  <c r="D276" i="34"/>
  <c r="D69" i="34"/>
  <c r="D27" i="34"/>
  <c r="D161" i="34"/>
  <c r="D206" i="34"/>
  <c r="D279" i="34"/>
  <c r="D30" i="34"/>
  <c r="D319" i="34"/>
  <c r="D98" i="34"/>
  <c r="D182" i="34"/>
  <c r="D99" i="34"/>
  <c r="D224" i="34"/>
  <c r="D103" i="34"/>
  <c r="D199" i="34"/>
  <c r="D232" i="34"/>
  <c r="D216" i="34"/>
  <c r="D266" i="34"/>
  <c r="D271" i="34"/>
  <c r="D47" i="34"/>
  <c r="D121" i="34"/>
  <c r="D35" i="34"/>
  <c r="D211" i="34"/>
  <c r="D315" i="34"/>
  <c r="D108" i="34"/>
  <c r="D3" i="34"/>
  <c r="D50" i="34"/>
  <c r="D21" i="34"/>
  <c r="D39" i="34"/>
  <c r="D77" i="34"/>
  <c r="D109" i="34"/>
  <c r="D163" i="34"/>
  <c r="D207" i="34"/>
  <c r="D280" i="34"/>
  <c r="D31" i="34"/>
  <c r="D129" i="34"/>
  <c r="D70" i="34"/>
  <c r="D94" i="34"/>
  <c r="D185" i="34"/>
  <c r="D225" i="34"/>
  <c r="D117" i="34"/>
  <c r="D237" i="34"/>
  <c r="D137" i="34"/>
  <c r="D235" i="34"/>
  <c r="D282" i="34"/>
  <c r="D287" i="34"/>
  <c r="D68" i="34"/>
  <c r="D72" i="34"/>
  <c r="D284" i="34"/>
  <c r="D49" i="34"/>
  <c r="D45" i="34"/>
  <c r="D196" i="34"/>
  <c r="D20" i="34"/>
  <c r="D55" i="34"/>
  <c r="D78" i="34"/>
  <c r="D110" i="34"/>
  <c r="D66" i="34"/>
  <c r="D208" i="34"/>
  <c r="D281" i="34"/>
  <c r="D32" i="34"/>
  <c r="D130" i="34"/>
  <c r="D75" i="34"/>
  <c r="D95" i="34"/>
  <c r="D186" i="34"/>
  <c r="D124" i="34"/>
  <c r="D102" i="34"/>
  <c r="D238" i="34"/>
  <c r="D212" i="34"/>
  <c r="D197" i="34"/>
  <c r="D263" i="34"/>
  <c r="D278" i="34"/>
  <c r="D316" i="34"/>
  <c r="D274" i="34"/>
  <c r="D299" i="34"/>
  <c r="D246" i="34"/>
  <c r="D252" i="34"/>
  <c r="D254" i="34"/>
  <c r="D236" i="34"/>
  <c r="D155" i="34"/>
  <c r="D172" i="34"/>
  <c r="D170" i="34"/>
  <c r="D289" i="34"/>
  <c r="D19" i="34"/>
  <c r="D71" i="34"/>
  <c r="D51" i="34"/>
  <c r="D11" i="34"/>
  <c r="D56" i="34"/>
  <c r="D79" i="34"/>
  <c r="D111" i="34"/>
  <c r="D113" i="34"/>
  <c r="D209" i="34"/>
  <c r="D296" i="34"/>
  <c r="D43" i="34"/>
  <c r="D179" i="34"/>
  <c r="D73" i="34"/>
  <c r="D87" i="34"/>
  <c r="D220" i="34"/>
  <c r="D146" i="34"/>
  <c r="D104" i="34"/>
  <c r="D131" i="34"/>
  <c r="D162" i="34"/>
  <c r="D198" i="34"/>
  <c r="D303" i="34"/>
  <c r="D294" i="34"/>
  <c r="D62" i="34"/>
  <c r="D261" i="34"/>
  <c r="D156" i="34"/>
  <c r="D145" i="34"/>
  <c r="D267" i="34"/>
  <c r="D53" i="34"/>
  <c r="D4" i="34"/>
  <c r="D7" i="34"/>
  <c r="D256" i="34"/>
  <c r="D12" i="34"/>
  <c r="D14" i="34"/>
  <c r="D80" i="34"/>
  <c r="D112" i="34"/>
  <c r="D85" i="34"/>
  <c r="D240" i="34"/>
  <c r="D297" i="34"/>
  <c r="D215" i="34"/>
  <c r="D40" i="34"/>
  <c r="D74" i="34"/>
  <c r="D88" i="34"/>
  <c r="D221" i="34"/>
  <c r="D147" i="34"/>
  <c r="D106" i="34"/>
  <c r="D135" i="34"/>
  <c r="D194" i="34"/>
  <c r="D260" i="34"/>
  <c r="D304" i="34"/>
  <c r="D314" i="34"/>
  <c r="D308" i="34"/>
  <c r="D273" i="34"/>
  <c r="D245" i="34"/>
  <c r="D22" i="34"/>
  <c r="B32" i="31"/>
  <c r="B31" i="31"/>
  <c r="B30" i="31"/>
  <c r="B29" i="31"/>
  <c r="H32" i="31"/>
  <c r="H31" i="31"/>
  <c r="H30" i="31"/>
  <c r="H29" i="31"/>
  <c r="I32" i="31"/>
  <c r="I31" i="31"/>
  <c r="I30" i="31"/>
  <c r="I29" i="31"/>
  <c r="D32" i="31"/>
  <c r="D31" i="31"/>
  <c r="D30" i="31"/>
  <c r="D29" i="31"/>
  <c r="B26" i="31"/>
  <c r="B25" i="31"/>
  <c r="B24" i="31"/>
  <c r="B23" i="31"/>
  <c r="B18" i="31"/>
  <c r="B19" i="31"/>
  <c r="B20" i="31"/>
  <c r="B17" i="31"/>
  <c r="B10" i="31"/>
  <c r="C10" i="31"/>
  <c r="D10" i="31"/>
  <c r="E10" i="31"/>
  <c r="F10" i="31"/>
  <c r="B11" i="31"/>
  <c r="C11" i="31"/>
  <c r="D11" i="31"/>
  <c r="E11" i="31"/>
  <c r="F11" i="31"/>
  <c r="B12" i="31"/>
  <c r="C12" i="31"/>
  <c r="D12" i="31"/>
  <c r="E12" i="31"/>
  <c r="F12" i="31"/>
  <c r="B13" i="31"/>
  <c r="C13" i="31"/>
  <c r="D13" i="31"/>
  <c r="E13" i="31"/>
  <c r="F13" i="31"/>
  <c r="C9" i="31"/>
  <c r="D9" i="31"/>
  <c r="E9" i="31"/>
  <c r="B9" i="31"/>
  <c r="H12" i="24" a="1"/>
  <c r="H12" i="24" s="1"/>
  <c r="H19" i="24" a="1"/>
  <c r="H19" i="24" s="1"/>
  <c r="G19" i="24" a="1"/>
  <c r="G19" i="24" s="1"/>
  <c r="H18" i="24" a="1"/>
  <c r="H18" i="24" s="1"/>
  <c r="G18" i="24" a="1"/>
  <c r="G18" i="24" s="1"/>
  <c r="G12" i="24" a="1"/>
  <c r="G12" i="24" s="1"/>
  <c r="H11" i="24" a="1"/>
  <c r="H11" i="24" s="1"/>
  <c r="I11" i="13"/>
  <c r="I12" i="13" s="1"/>
  <c r="J11" i="13"/>
  <c r="J13" i="13" s="1"/>
  <c r="K11" i="13"/>
  <c r="K12" i="13" s="1"/>
  <c r="K5" i="25"/>
  <c r="J5" i="25"/>
  <c r="L5" i="25" s="1"/>
  <c r="M5" i="25" s="1"/>
  <c r="N5" i="25" s="1"/>
  <c r="I5" i="25"/>
  <c r="H14" i="33" l="1"/>
  <c r="G10" i="33"/>
  <c r="I11" i="33"/>
  <c r="I12" i="33"/>
  <c r="G13" i="33"/>
  <c r="I13" i="33"/>
  <c r="I14" i="33"/>
  <c r="G11" i="33"/>
  <c r="G12" i="33"/>
  <c r="G14" i="33"/>
  <c r="I10" i="33"/>
  <c r="H13" i="33"/>
  <c r="C18" i="31" a="1"/>
  <c r="C18" i="31" s="1"/>
  <c r="C24" i="31" s="1"/>
  <c r="F24" i="31" s="1"/>
  <c r="C30" i="31" s="1"/>
  <c r="J30" i="31" s="1"/>
  <c r="C19" i="31" a="1"/>
  <c r="C19" i="31" s="1"/>
  <c r="F19" i="31" s="1"/>
  <c r="C20" i="31" a="1"/>
  <c r="C20" i="31" s="1"/>
  <c r="F20" i="31" s="1"/>
  <c r="C17" i="31" a="1"/>
  <c r="C17" i="31" s="1"/>
  <c r="F17" i="31" s="1"/>
  <c r="H11" i="33"/>
  <c r="H12" i="33"/>
  <c r="H10" i="33"/>
  <c r="G13" i="32"/>
  <c r="H14" i="32"/>
  <c r="H10" i="32"/>
  <c r="I11" i="32"/>
  <c r="G14" i="32"/>
  <c r="H13" i="32"/>
  <c r="I12" i="32"/>
  <c r="I10" i="32"/>
  <c r="I14" i="32"/>
  <c r="I13" i="32"/>
  <c r="H12" i="32"/>
  <c r="H11" i="32"/>
  <c r="G12" i="32"/>
  <c r="G10" i="32"/>
  <c r="G11" i="32"/>
  <c r="I13" i="13"/>
  <c r="J12" i="13"/>
  <c r="K13" i="13"/>
  <c r="Q5" i="25"/>
  <c r="H6" i="25" s="1"/>
  <c r="P5" i="25"/>
  <c r="G6" i="25" s="1"/>
  <c r="O5" i="25"/>
  <c r="F6" i="25" s="1"/>
  <c r="E5" i="25"/>
  <c r="G15" i="24"/>
  <c r="G8" i="24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2" i="22"/>
  <c r="F2" i="22"/>
  <c r="C5" i="29"/>
  <c r="I6" i="18"/>
  <c r="J6" i="18" s="1"/>
  <c r="K6" i="18" s="1"/>
  <c r="I7" i="18"/>
  <c r="J7" i="18" s="1"/>
  <c r="K7" i="18" s="1"/>
  <c r="I8" i="18"/>
  <c r="J8" i="18" s="1"/>
  <c r="K8" i="18" s="1"/>
  <c r="I9" i="18"/>
  <c r="J9" i="18" s="1"/>
  <c r="K9" i="18" s="1"/>
  <c r="I10" i="18"/>
  <c r="J10" i="18" s="1"/>
  <c r="K10" i="18" s="1"/>
  <c r="I11" i="18"/>
  <c r="J11" i="18" s="1"/>
  <c r="K11" i="18" s="1"/>
  <c r="I12" i="18"/>
  <c r="J12" i="18" s="1"/>
  <c r="K12" i="18" s="1"/>
  <c r="I13" i="18"/>
  <c r="J13" i="18" s="1"/>
  <c r="K13" i="18" s="1"/>
  <c r="I14" i="18"/>
  <c r="J14" i="18" s="1"/>
  <c r="K14" i="18" s="1"/>
  <c r="I15" i="18"/>
  <c r="J15" i="18" s="1"/>
  <c r="K15" i="18" s="1"/>
  <c r="I16" i="18"/>
  <c r="J16" i="18" s="1"/>
  <c r="K16" i="18" s="1"/>
  <c r="I17" i="18"/>
  <c r="J17" i="18" s="1"/>
  <c r="K17" i="18" s="1"/>
  <c r="I18" i="18"/>
  <c r="J18" i="18" s="1"/>
  <c r="K18" i="18" s="1"/>
  <c r="I19" i="18"/>
  <c r="J19" i="18" s="1"/>
  <c r="K19" i="18" s="1"/>
  <c r="I20" i="18"/>
  <c r="J20" i="18" s="1"/>
  <c r="K20" i="18" s="1"/>
  <c r="I21" i="18"/>
  <c r="J21" i="18" s="1"/>
  <c r="K21" i="18" s="1"/>
  <c r="I22" i="18"/>
  <c r="J22" i="18" s="1"/>
  <c r="K22" i="18" s="1"/>
  <c r="I23" i="18"/>
  <c r="J23" i="18" s="1"/>
  <c r="K23" i="18" s="1"/>
  <c r="I24" i="18"/>
  <c r="J24" i="18" s="1"/>
  <c r="K24" i="18" s="1"/>
  <c r="I25" i="18"/>
  <c r="J25" i="18" s="1"/>
  <c r="K25" i="18" s="1"/>
  <c r="I26" i="18"/>
  <c r="J26" i="18" s="1"/>
  <c r="K26" i="18" s="1"/>
  <c r="I27" i="18"/>
  <c r="J27" i="18" s="1"/>
  <c r="K27" i="18" s="1"/>
  <c r="I28" i="18"/>
  <c r="J28" i="18" s="1"/>
  <c r="K28" i="18" s="1"/>
  <c r="I29" i="18"/>
  <c r="J29" i="18" s="1"/>
  <c r="K29" i="18" s="1"/>
  <c r="I30" i="18"/>
  <c r="J30" i="18" s="1"/>
  <c r="K30" i="18" s="1"/>
  <c r="I31" i="18"/>
  <c r="J31" i="18" s="1"/>
  <c r="K31" i="18" s="1"/>
  <c r="I32" i="18"/>
  <c r="J32" i="18" s="1"/>
  <c r="K32" i="18" s="1"/>
  <c r="I33" i="18"/>
  <c r="J33" i="18" s="1"/>
  <c r="K33" i="18" s="1"/>
  <c r="I34" i="18"/>
  <c r="J34" i="18" s="1"/>
  <c r="K34" i="18" s="1"/>
  <c r="I35" i="18"/>
  <c r="J35" i="18" s="1"/>
  <c r="K35" i="18" s="1"/>
  <c r="I36" i="18"/>
  <c r="J36" i="18" s="1"/>
  <c r="K36" i="18" s="1"/>
  <c r="I37" i="18"/>
  <c r="J37" i="18" s="1"/>
  <c r="K37" i="18" s="1"/>
  <c r="I38" i="18"/>
  <c r="J38" i="18" s="1"/>
  <c r="K38" i="18" s="1"/>
  <c r="I39" i="18"/>
  <c r="J39" i="18" s="1"/>
  <c r="K39" i="18" s="1"/>
  <c r="I40" i="18"/>
  <c r="J40" i="18" s="1"/>
  <c r="K40" i="18" s="1"/>
  <c r="I41" i="18"/>
  <c r="J41" i="18" s="1"/>
  <c r="K41" i="18" s="1"/>
  <c r="I42" i="18"/>
  <c r="J42" i="18" s="1"/>
  <c r="K42" i="18" s="1"/>
  <c r="I43" i="18"/>
  <c r="J43" i="18" s="1"/>
  <c r="K43" i="18" s="1"/>
  <c r="I44" i="18"/>
  <c r="J44" i="18" s="1"/>
  <c r="K44" i="18" s="1"/>
  <c r="I45" i="18"/>
  <c r="J45" i="18" s="1"/>
  <c r="K45" i="18" s="1"/>
  <c r="I46" i="18"/>
  <c r="J46" i="18" s="1"/>
  <c r="K46" i="18" s="1"/>
  <c r="I47" i="18"/>
  <c r="J47" i="18" s="1"/>
  <c r="K47" i="18" s="1"/>
  <c r="I48" i="18"/>
  <c r="J48" i="18" s="1"/>
  <c r="K48" i="18" s="1"/>
  <c r="I49" i="18"/>
  <c r="J49" i="18" s="1"/>
  <c r="K49" i="18" s="1"/>
  <c r="I50" i="18"/>
  <c r="J50" i="18" s="1"/>
  <c r="K50" i="18" s="1"/>
  <c r="I51" i="18"/>
  <c r="J51" i="18" s="1"/>
  <c r="K51" i="18" s="1"/>
  <c r="I52" i="18"/>
  <c r="J52" i="18" s="1"/>
  <c r="K52" i="18" s="1"/>
  <c r="I53" i="18"/>
  <c r="J53" i="18" s="1"/>
  <c r="K53" i="18" s="1"/>
  <c r="I54" i="18"/>
  <c r="J54" i="18" s="1"/>
  <c r="K54" i="18" s="1"/>
  <c r="I55" i="18"/>
  <c r="J55" i="18" s="1"/>
  <c r="K55" i="18" s="1"/>
  <c r="I56" i="18"/>
  <c r="J56" i="18" s="1"/>
  <c r="K56" i="18" s="1"/>
  <c r="I57" i="18"/>
  <c r="J57" i="18" s="1"/>
  <c r="K57" i="18" s="1"/>
  <c r="I58" i="18"/>
  <c r="J58" i="18" s="1"/>
  <c r="K58" i="18" s="1"/>
  <c r="I59" i="18"/>
  <c r="J59" i="18" s="1"/>
  <c r="K59" i="18" s="1"/>
  <c r="I60" i="18"/>
  <c r="J60" i="18" s="1"/>
  <c r="K60" i="18" s="1"/>
  <c r="I61" i="18"/>
  <c r="J61" i="18" s="1"/>
  <c r="K61" i="18" s="1"/>
  <c r="I62" i="18"/>
  <c r="J62" i="18" s="1"/>
  <c r="K62" i="18" s="1"/>
  <c r="I63" i="18"/>
  <c r="J63" i="18" s="1"/>
  <c r="K63" i="18" s="1"/>
  <c r="I64" i="18"/>
  <c r="J64" i="18" s="1"/>
  <c r="K64" i="18" s="1"/>
  <c r="I65" i="18"/>
  <c r="J65" i="18" s="1"/>
  <c r="K65" i="18" s="1"/>
  <c r="I66" i="18"/>
  <c r="J66" i="18" s="1"/>
  <c r="K66" i="18" s="1"/>
  <c r="I67" i="18"/>
  <c r="J67" i="18" s="1"/>
  <c r="K67" i="18" s="1"/>
  <c r="I68" i="18"/>
  <c r="J68" i="18" s="1"/>
  <c r="K68" i="18" s="1"/>
  <c r="I69" i="18"/>
  <c r="J69" i="18" s="1"/>
  <c r="K69" i="18" s="1"/>
  <c r="I70" i="18"/>
  <c r="J70" i="18" s="1"/>
  <c r="K70" i="18" s="1"/>
  <c r="I71" i="18"/>
  <c r="J71" i="18" s="1"/>
  <c r="K71" i="18" s="1"/>
  <c r="I72" i="18"/>
  <c r="J72" i="18" s="1"/>
  <c r="K72" i="18" s="1"/>
  <c r="I73" i="18"/>
  <c r="J73" i="18" s="1"/>
  <c r="K73" i="18" s="1"/>
  <c r="I74" i="18"/>
  <c r="J74" i="18" s="1"/>
  <c r="K74" i="18" s="1"/>
  <c r="I75" i="18"/>
  <c r="J75" i="18" s="1"/>
  <c r="K75" i="18" s="1"/>
  <c r="I76" i="18"/>
  <c r="J76" i="18" s="1"/>
  <c r="K76" i="18" s="1"/>
  <c r="I77" i="18"/>
  <c r="J77" i="18" s="1"/>
  <c r="K77" i="18" s="1"/>
  <c r="I78" i="18"/>
  <c r="J78" i="18" s="1"/>
  <c r="K78" i="18" s="1"/>
  <c r="I79" i="18"/>
  <c r="J79" i="18" s="1"/>
  <c r="K79" i="18" s="1"/>
  <c r="I80" i="18"/>
  <c r="J80" i="18" s="1"/>
  <c r="K80" i="18" s="1"/>
  <c r="I81" i="18"/>
  <c r="J81" i="18" s="1"/>
  <c r="K81" i="18" s="1"/>
  <c r="I82" i="18"/>
  <c r="J82" i="18" s="1"/>
  <c r="K82" i="18" s="1"/>
  <c r="I83" i="18"/>
  <c r="J83" i="18" s="1"/>
  <c r="K83" i="18" s="1"/>
  <c r="I84" i="18"/>
  <c r="J84" i="18" s="1"/>
  <c r="K84" i="18" s="1"/>
  <c r="I85" i="18"/>
  <c r="J85" i="18" s="1"/>
  <c r="K85" i="18" s="1"/>
  <c r="I86" i="18"/>
  <c r="J86" i="18" s="1"/>
  <c r="K86" i="18" s="1"/>
  <c r="I87" i="18"/>
  <c r="J87" i="18" s="1"/>
  <c r="K87" i="18" s="1"/>
  <c r="I88" i="18"/>
  <c r="J88" i="18" s="1"/>
  <c r="K88" i="18" s="1"/>
  <c r="I89" i="18"/>
  <c r="J89" i="18" s="1"/>
  <c r="K89" i="18" s="1"/>
  <c r="I90" i="18"/>
  <c r="J90" i="18" s="1"/>
  <c r="K90" i="18" s="1"/>
  <c r="I91" i="18"/>
  <c r="J91" i="18" s="1"/>
  <c r="K91" i="18" s="1"/>
  <c r="I92" i="18"/>
  <c r="J92" i="18" s="1"/>
  <c r="K92" i="18" s="1"/>
  <c r="I93" i="18"/>
  <c r="J93" i="18" s="1"/>
  <c r="K93" i="18" s="1"/>
  <c r="I94" i="18"/>
  <c r="J94" i="18" s="1"/>
  <c r="K94" i="18" s="1"/>
  <c r="I95" i="18"/>
  <c r="J95" i="18" s="1"/>
  <c r="K95" i="18" s="1"/>
  <c r="I96" i="18"/>
  <c r="J96" i="18" s="1"/>
  <c r="K96" i="18" s="1"/>
  <c r="I97" i="18"/>
  <c r="J97" i="18" s="1"/>
  <c r="K97" i="18" s="1"/>
  <c r="I98" i="18"/>
  <c r="J98" i="18" s="1"/>
  <c r="K98" i="18" s="1"/>
  <c r="I99" i="18"/>
  <c r="J99" i="18" s="1"/>
  <c r="K99" i="18" s="1"/>
  <c r="I100" i="18"/>
  <c r="J100" i="18" s="1"/>
  <c r="K100" i="18" s="1"/>
  <c r="I101" i="18"/>
  <c r="J101" i="18" s="1"/>
  <c r="K101" i="18" s="1"/>
  <c r="I102" i="18"/>
  <c r="J102" i="18" s="1"/>
  <c r="K102" i="18" s="1"/>
  <c r="I103" i="18"/>
  <c r="J103" i="18" s="1"/>
  <c r="K103" i="18" s="1"/>
  <c r="I104" i="18"/>
  <c r="J104" i="18" s="1"/>
  <c r="K104" i="18" s="1"/>
  <c r="I105" i="18"/>
  <c r="J105" i="18" s="1"/>
  <c r="K105" i="18" s="1"/>
  <c r="I106" i="18"/>
  <c r="J106" i="18" s="1"/>
  <c r="K106" i="18" s="1"/>
  <c r="I107" i="18"/>
  <c r="J107" i="18" s="1"/>
  <c r="K107" i="18" s="1"/>
  <c r="I108" i="18"/>
  <c r="J108" i="18" s="1"/>
  <c r="K108" i="18" s="1"/>
  <c r="I109" i="18"/>
  <c r="J109" i="18" s="1"/>
  <c r="K109" i="18" s="1"/>
  <c r="I110" i="18"/>
  <c r="J110" i="18" s="1"/>
  <c r="K110" i="18" s="1"/>
  <c r="I111" i="18"/>
  <c r="J111" i="18" s="1"/>
  <c r="K111" i="18" s="1"/>
  <c r="I112" i="18"/>
  <c r="J112" i="18" s="1"/>
  <c r="K112" i="18" s="1"/>
  <c r="I113" i="18"/>
  <c r="J113" i="18" s="1"/>
  <c r="K113" i="18" s="1"/>
  <c r="I114" i="18"/>
  <c r="J114" i="18" s="1"/>
  <c r="K114" i="18" s="1"/>
  <c r="I115" i="18"/>
  <c r="J115" i="18" s="1"/>
  <c r="K115" i="18" s="1"/>
  <c r="I116" i="18"/>
  <c r="J116" i="18" s="1"/>
  <c r="K116" i="18" s="1"/>
  <c r="I117" i="18"/>
  <c r="J117" i="18" s="1"/>
  <c r="K117" i="18" s="1"/>
  <c r="I118" i="18"/>
  <c r="J118" i="18" s="1"/>
  <c r="K118" i="18" s="1"/>
  <c r="I119" i="18"/>
  <c r="J119" i="18" s="1"/>
  <c r="K119" i="18" s="1"/>
  <c r="I120" i="18"/>
  <c r="J120" i="18" s="1"/>
  <c r="K120" i="18" s="1"/>
  <c r="I121" i="18"/>
  <c r="J121" i="18" s="1"/>
  <c r="K121" i="18" s="1"/>
  <c r="I122" i="18"/>
  <c r="J122" i="18" s="1"/>
  <c r="K122" i="18" s="1"/>
  <c r="I123" i="18"/>
  <c r="J123" i="18" s="1"/>
  <c r="K123" i="18" s="1"/>
  <c r="I124" i="18"/>
  <c r="J124" i="18" s="1"/>
  <c r="K124" i="18" s="1"/>
  <c r="I125" i="18"/>
  <c r="J125" i="18" s="1"/>
  <c r="K125" i="18" s="1"/>
  <c r="I126" i="18"/>
  <c r="J126" i="18" s="1"/>
  <c r="K126" i="18" s="1"/>
  <c r="I127" i="18"/>
  <c r="J127" i="18" s="1"/>
  <c r="K127" i="18" s="1"/>
  <c r="I128" i="18"/>
  <c r="J128" i="18" s="1"/>
  <c r="K128" i="18" s="1"/>
  <c r="I129" i="18"/>
  <c r="J129" i="18" s="1"/>
  <c r="K129" i="18" s="1"/>
  <c r="I130" i="18"/>
  <c r="J130" i="18" s="1"/>
  <c r="K130" i="18" s="1"/>
  <c r="I131" i="18"/>
  <c r="J131" i="18" s="1"/>
  <c r="K131" i="18" s="1"/>
  <c r="I132" i="18"/>
  <c r="J132" i="18" s="1"/>
  <c r="K132" i="18" s="1"/>
  <c r="I133" i="18"/>
  <c r="J133" i="18" s="1"/>
  <c r="K133" i="18" s="1"/>
  <c r="I134" i="18"/>
  <c r="J134" i="18" s="1"/>
  <c r="K134" i="18" s="1"/>
  <c r="I135" i="18"/>
  <c r="J135" i="18" s="1"/>
  <c r="K135" i="18" s="1"/>
  <c r="I136" i="18"/>
  <c r="J136" i="18" s="1"/>
  <c r="K136" i="18" s="1"/>
  <c r="I137" i="18"/>
  <c r="J137" i="18" s="1"/>
  <c r="K137" i="18" s="1"/>
  <c r="I138" i="18"/>
  <c r="J138" i="18" s="1"/>
  <c r="K138" i="18" s="1"/>
  <c r="I139" i="18"/>
  <c r="J139" i="18" s="1"/>
  <c r="K139" i="18" s="1"/>
  <c r="I140" i="18"/>
  <c r="J140" i="18" s="1"/>
  <c r="K140" i="18" s="1"/>
  <c r="I141" i="18"/>
  <c r="J141" i="18" s="1"/>
  <c r="K141" i="18" s="1"/>
  <c r="I142" i="18"/>
  <c r="J142" i="18" s="1"/>
  <c r="K142" i="18" s="1"/>
  <c r="I143" i="18"/>
  <c r="J143" i="18" s="1"/>
  <c r="K143" i="18" s="1"/>
  <c r="I144" i="18"/>
  <c r="J144" i="18" s="1"/>
  <c r="K144" i="18" s="1"/>
  <c r="I145" i="18"/>
  <c r="J145" i="18" s="1"/>
  <c r="K145" i="18" s="1"/>
  <c r="I146" i="18"/>
  <c r="J146" i="18" s="1"/>
  <c r="K146" i="18" s="1"/>
  <c r="I147" i="18"/>
  <c r="J147" i="18" s="1"/>
  <c r="K147" i="18" s="1"/>
  <c r="I148" i="18"/>
  <c r="J148" i="18" s="1"/>
  <c r="K148" i="18" s="1"/>
  <c r="I149" i="18"/>
  <c r="J149" i="18" s="1"/>
  <c r="K149" i="18" s="1"/>
  <c r="I150" i="18"/>
  <c r="J150" i="18" s="1"/>
  <c r="K150" i="18" s="1"/>
  <c r="I151" i="18"/>
  <c r="J151" i="18" s="1"/>
  <c r="K151" i="18" s="1"/>
  <c r="I152" i="18"/>
  <c r="J152" i="18" s="1"/>
  <c r="K152" i="18" s="1"/>
  <c r="I153" i="18"/>
  <c r="J153" i="18" s="1"/>
  <c r="K153" i="18" s="1"/>
  <c r="I154" i="18"/>
  <c r="J154" i="18" s="1"/>
  <c r="K154" i="18" s="1"/>
  <c r="I155" i="18"/>
  <c r="J155" i="18" s="1"/>
  <c r="K155" i="18" s="1"/>
  <c r="I156" i="18"/>
  <c r="J156" i="18" s="1"/>
  <c r="K156" i="18" s="1"/>
  <c r="I157" i="18"/>
  <c r="J157" i="18" s="1"/>
  <c r="K157" i="18" s="1"/>
  <c r="I158" i="18"/>
  <c r="J158" i="18" s="1"/>
  <c r="K158" i="18" s="1"/>
  <c r="I159" i="18"/>
  <c r="J159" i="18" s="1"/>
  <c r="K159" i="18" s="1"/>
  <c r="I160" i="18"/>
  <c r="J160" i="18" s="1"/>
  <c r="K160" i="18" s="1"/>
  <c r="I161" i="18"/>
  <c r="J161" i="18" s="1"/>
  <c r="K161" i="18" s="1"/>
  <c r="I162" i="18"/>
  <c r="J162" i="18" s="1"/>
  <c r="K162" i="18" s="1"/>
  <c r="I163" i="18"/>
  <c r="J163" i="18" s="1"/>
  <c r="K163" i="18" s="1"/>
  <c r="I164" i="18"/>
  <c r="J164" i="18" s="1"/>
  <c r="K164" i="18" s="1"/>
  <c r="I165" i="18"/>
  <c r="J165" i="18" s="1"/>
  <c r="K165" i="18" s="1"/>
  <c r="I166" i="18"/>
  <c r="J166" i="18" s="1"/>
  <c r="K166" i="18" s="1"/>
  <c r="I167" i="18"/>
  <c r="J167" i="18" s="1"/>
  <c r="K167" i="18" s="1"/>
  <c r="I168" i="18"/>
  <c r="J168" i="18" s="1"/>
  <c r="K168" i="18" s="1"/>
  <c r="I169" i="18"/>
  <c r="J169" i="18" s="1"/>
  <c r="K169" i="18" s="1"/>
  <c r="I170" i="18"/>
  <c r="J170" i="18" s="1"/>
  <c r="K170" i="18" s="1"/>
  <c r="I171" i="18"/>
  <c r="J171" i="18" s="1"/>
  <c r="K171" i="18" s="1"/>
  <c r="I172" i="18"/>
  <c r="J172" i="18" s="1"/>
  <c r="K172" i="18" s="1"/>
  <c r="I173" i="18"/>
  <c r="J173" i="18" s="1"/>
  <c r="K173" i="18" s="1"/>
  <c r="I174" i="18"/>
  <c r="J174" i="18" s="1"/>
  <c r="K174" i="18" s="1"/>
  <c r="I175" i="18"/>
  <c r="J175" i="18" s="1"/>
  <c r="K175" i="18" s="1"/>
  <c r="I176" i="18"/>
  <c r="J176" i="18" s="1"/>
  <c r="K176" i="18" s="1"/>
  <c r="I177" i="18"/>
  <c r="J177" i="18" s="1"/>
  <c r="K177" i="18" s="1"/>
  <c r="I178" i="18"/>
  <c r="J178" i="18" s="1"/>
  <c r="K178" i="18" s="1"/>
  <c r="I179" i="18"/>
  <c r="J179" i="18" s="1"/>
  <c r="K179" i="18" s="1"/>
  <c r="I180" i="18"/>
  <c r="J180" i="18" s="1"/>
  <c r="K180" i="18" s="1"/>
  <c r="I181" i="18"/>
  <c r="J181" i="18" s="1"/>
  <c r="K181" i="18" s="1"/>
  <c r="I182" i="18"/>
  <c r="J182" i="18" s="1"/>
  <c r="K182" i="18" s="1"/>
  <c r="I183" i="18"/>
  <c r="J183" i="18" s="1"/>
  <c r="K183" i="18" s="1"/>
  <c r="I184" i="18"/>
  <c r="J184" i="18" s="1"/>
  <c r="K184" i="18" s="1"/>
  <c r="I185" i="18"/>
  <c r="J185" i="18" s="1"/>
  <c r="K185" i="18" s="1"/>
  <c r="I186" i="18"/>
  <c r="J186" i="18" s="1"/>
  <c r="K186" i="18" s="1"/>
  <c r="I187" i="18"/>
  <c r="J187" i="18" s="1"/>
  <c r="K187" i="18" s="1"/>
  <c r="I188" i="18"/>
  <c r="J188" i="18" s="1"/>
  <c r="K188" i="18" s="1"/>
  <c r="I189" i="18"/>
  <c r="J189" i="18" s="1"/>
  <c r="K189" i="18" s="1"/>
  <c r="I190" i="18"/>
  <c r="J190" i="18" s="1"/>
  <c r="K190" i="18" s="1"/>
  <c r="I191" i="18"/>
  <c r="J191" i="18" s="1"/>
  <c r="K191" i="18" s="1"/>
  <c r="I192" i="18"/>
  <c r="J192" i="18" s="1"/>
  <c r="K192" i="18" s="1"/>
  <c r="I193" i="18"/>
  <c r="J193" i="18" s="1"/>
  <c r="K193" i="18" s="1"/>
  <c r="I194" i="18"/>
  <c r="J194" i="18" s="1"/>
  <c r="K194" i="18" s="1"/>
  <c r="I195" i="18"/>
  <c r="J195" i="18" s="1"/>
  <c r="K195" i="18" s="1"/>
  <c r="I196" i="18"/>
  <c r="J196" i="18" s="1"/>
  <c r="K196" i="18" s="1"/>
  <c r="I197" i="18"/>
  <c r="J197" i="18" s="1"/>
  <c r="K197" i="18" s="1"/>
  <c r="I198" i="18"/>
  <c r="J198" i="18" s="1"/>
  <c r="K198" i="18" s="1"/>
  <c r="I199" i="18"/>
  <c r="J199" i="18" s="1"/>
  <c r="K199" i="18" s="1"/>
  <c r="I200" i="18"/>
  <c r="J200" i="18" s="1"/>
  <c r="K200" i="18" s="1"/>
  <c r="I201" i="18"/>
  <c r="J201" i="18" s="1"/>
  <c r="K201" i="18" s="1"/>
  <c r="I202" i="18"/>
  <c r="J202" i="18" s="1"/>
  <c r="K202" i="18" s="1"/>
  <c r="I203" i="18"/>
  <c r="J203" i="18" s="1"/>
  <c r="K203" i="18" s="1"/>
  <c r="I204" i="18"/>
  <c r="J204" i="18" s="1"/>
  <c r="K204" i="18" s="1"/>
  <c r="I205" i="18"/>
  <c r="J205" i="18" s="1"/>
  <c r="K205" i="18" s="1"/>
  <c r="I206" i="18"/>
  <c r="J206" i="18" s="1"/>
  <c r="K206" i="18" s="1"/>
  <c r="I207" i="18"/>
  <c r="J207" i="18" s="1"/>
  <c r="K207" i="18" s="1"/>
  <c r="I208" i="18"/>
  <c r="J208" i="18" s="1"/>
  <c r="K208" i="18" s="1"/>
  <c r="I209" i="18"/>
  <c r="J209" i="18" s="1"/>
  <c r="K209" i="18" s="1"/>
  <c r="I210" i="18"/>
  <c r="J210" i="18" s="1"/>
  <c r="K210" i="18" s="1"/>
  <c r="I211" i="18"/>
  <c r="J211" i="18" s="1"/>
  <c r="K211" i="18" s="1"/>
  <c r="I212" i="18"/>
  <c r="J212" i="18" s="1"/>
  <c r="K212" i="18" s="1"/>
  <c r="I213" i="18"/>
  <c r="J213" i="18" s="1"/>
  <c r="K213" i="18" s="1"/>
  <c r="I214" i="18"/>
  <c r="J214" i="18" s="1"/>
  <c r="K214" i="18" s="1"/>
  <c r="I215" i="18"/>
  <c r="J215" i="18" s="1"/>
  <c r="K215" i="18" s="1"/>
  <c r="I216" i="18"/>
  <c r="J216" i="18" s="1"/>
  <c r="K216" i="18" s="1"/>
  <c r="I217" i="18"/>
  <c r="J217" i="18" s="1"/>
  <c r="K217" i="18" s="1"/>
  <c r="I218" i="18"/>
  <c r="J218" i="18" s="1"/>
  <c r="K218" i="18" s="1"/>
  <c r="I219" i="18"/>
  <c r="J219" i="18" s="1"/>
  <c r="K219" i="18" s="1"/>
  <c r="I220" i="18"/>
  <c r="J220" i="18" s="1"/>
  <c r="K220" i="18" s="1"/>
  <c r="I221" i="18"/>
  <c r="J221" i="18" s="1"/>
  <c r="K221" i="18" s="1"/>
  <c r="I222" i="18"/>
  <c r="J222" i="18" s="1"/>
  <c r="K222" i="18" s="1"/>
  <c r="I223" i="18"/>
  <c r="J223" i="18" s="1"/>
  <c r="K223" i="18" s="1"/>
  <c r="I224" i="18"/>
  <c r="J224" i="18" s="1"/>
  <c r="K224" i="18" s="1"/>
  <c r="I225" i="18"/>
  <c r="J225" i="18" s="1"/>
  <c r="K225" i="18" s="1"/>
  <c r="I226" i="18"/>
  <c r="J226" i="18" s="1"/>
  <c r="K226" i="18" s="1"/>
  <c r="I227" i="18"/>
  <c r="J227" i="18" s="1"/>
  <c r="K227" i="18" s="1"/>
  <c r="I228" i="18"/>
  <c r="J228" i="18" s="1"/>
  <c r="K228" i="18" s="1"/>
  <c r="I229" i="18"/>
  <c r="J229" i="18" s="1"/>
  <c r="K229" i="18" s="1"/>
  <c r="I230" i="18"/>
  <c r="J230" i="18" s="1"/>
  <c r="K230" i="18" s="1"/>
  <c r="I231" i="18"/>
  <c r="J231" i="18" s="1"/>
  <c r="K231" i="18" s="1"/>
  <c r="I232" i="18"/>
  <c r="J232" i="18" s="1"/>
  <c r="K232" i="18" s="1"/>
  <c r="I233" i="18"/>
  <c r="J233" i="18" s="1"/>
  <c r="K233" i="18" s="1"/>
  <c r="I234" i="18"/>
  <c r="J234" i="18" s="1"/>
  <c r="K234" i="18" s="1"/>
  <c r="I235" i="18"/>
  <c r="J235" i="18" s="1"/>
  <c r="K235" i="18" s="1"/>
  <c r="I236" i="18"/>
  <c r="J236" i="18" s="1"/>
  <c r="K236" i="18" s="1"/>
  <c r="I237" i="18"/>
  <c r="J237" i="18" s="1"/>
  <c r="K237" i="18" s="1"/>
  <c r="I238" i="18"/>
  <c r="J238" i="18" s="1"/>
  <c r="K238" i="18" s="1"/>
  <c r="I239" i="18"/>
  <c r="J239" i="18" s="1"/>
  <c r="K239" i="18" s="1"/>
  <c r="I240" i="18"/>
  <c r="J240" i="18" s="1"/>
  <c r="K240" i="18" s="1"/>
  <c r="I241" i="18"/>
  <c r="J241" i="18" s="1"/>
  <c r="K241" i="18" s="1"/>
  <c r="I242" i="18"/>
  <c r="J242" i="18" s="1"/>
  <c r="K242" i="18" s="1"/>
  <c r="I243" i="18"/>
  <c r="J243" i="18" s="1"/>
  <c r="K243" i="18" s="1"/>
  <c r="I244" i="18"/>
  <c r="J244" i="18" s="1"/>
  <c r="K244" i="18" s="1"/>
  <c r="I245" i="18"/>
  <c r="J245" i="18" s="1"/>
  <c r="K245" i="18" s="1"/>
  <c r="I246" i="18"/>
  <c r="J246" i="18" s="1"/>
  <c r="K246" i="18" s="1"/>
  <c r="I247" i="18"/>
  <c r="J247" i="18" s="1"/>
  <c r="K247" i="18" s="1"/>
  <c r="I248" i="18"/>
  <c r="J248" i="18" s="1"/>
  <c r="K248" i="18" s="1"/>
  <c r="I249" i="18"/>
  <c r="J249" i="18" s="1"/>
  <c r="K249" i="18" s="1"/>
  <c r="I250" i="18"/>
  <c r="J250" i="18" s="1"/>
  <c r="K250" i="18" s="1"/>
  <c r="I251" i="18"/>
  <c r="J251" i="18" s="1"/>
  <c r="K251" i="18" s="1"/>
  <c r="I252" i="18"/>
  <c r="J252" i="18" s="1"/>
  <c r="K252" i="18" s="1"/>
  <c r="I253" i="18"/>
  <c r="J253" i="18" s="1"/>
  <c r="K253" i="18" s="1"/>
  <c r="I254" i="18"/>
  <c r="J254" i="18" s="1"/>
  <c r="K254" i="18" s="1"/>
  <c r="I255" i="18"/>
  <c r="J255" i="18" s="1"/>
  <c r="K255" i="18" s="1"/>
  <c r="I256" i="18"/>
  <c r="J256" i="18" s="1"/>
  <c r="K256" i="18" s="1"/>
  <c r="I257" i="18"/>
  <c r="J257" i="18" s="1"/>
  <c r="K257" i="18" s="1"/>
  <c r="I258" i="18"/>
  <c r="J258" i="18" s="1"/>
  <c r="K258" i="18" s="1"/>
  <c r="I259" i="18"/>
  <c r="J259" i="18" s="1"/>
  <c r="K259" i="18" s="1"/>
  <c r="I260" i="18"/>
  <c r="J260" i="18" s="1"/>
  <c r="K260" i="18" s="1"/>
  <c r="I261" i="18"/>
  <c r="J261" i="18" s="1"/>
  <c r="K261" i="18" s="1"/>
  <c r="I262" i="18"/>
  <c r="J262" i="18" s="1"/>
  <c r="K262" i="18" s="1"/>
  <c r="I263" i="18"/>
  <c r="J263" i="18" s="1"/>
  <c r="K263" i="18" s="1"/>
  <c r="I264" i="18"/>
  <c r="J264" i="18" s="1"/>
  <c r="K264" i="18" s="1"/>
  <c r="I265" i="18"/>
  <c r="J265" i="18" s="1"/>
  <c r="K265" i="18" s="1"/>
  <c r="I266" i="18"/>
  <c r="J266" i="18" s="1"/>
  <c r="K266" i="18" s="1"/>
  <c r="I267" i="18"/>
  <c r="J267" i="18" s="1"/>
  <c r="K267" i="18" s="1"/>
  <c r="I268" i="18"/>
  <c r="J268" i="18" s="1"/>
  <c r="K268" i="18" s="1"/>
  <c r="I269" i="18"/>
  <c r="J269" i="18" s="1"/>
  <c r="K269" i="18" s="1"/>
  <c r="I270" i="18"/>
  <c r="J270" i="18" s="1"/>
  <c r="K270" i="18" s="1"/>
  <c r="I271" i="18"/>
  <c r="J271" i="18" s="1"/>
  <c r="K271" i="18" s="1"/>
  <c r="I272" i="18"/>
  <c r="J272" i="18" s="1"/>
  <c r="K272" i="18" s="1"/>
  <c r="I273" i="18"/>
  <c r="J273" i="18" s="1"/>
  <c r="K273" i="18" s="1"/>
  <c r="I274" i="18"/>
  <c r="J274" i="18" s="1"/>
  <c r="K274" i="18" s="1"/>
  <c r="I275" i="18"/>
  <c r="J275" i="18" s="1"/>
  <c r="K275" i="18" s="1"/>
  <c r="I276" i="18"/>
  <c r="J276" i="18" s="1"/>
  <c r="K276" i="18" s="1"/>
  <c r="I277" i="18"/>
  <c r="J277" i="18" s="1"/>
  <c r="K277" i="18" s="1"/>
  <c r="I278" i="18"/>
  <c r="J278" i="18" s="1"/>
  <c r="K278" i="18" s="1"/>
  <c r="I279" i="18"/>
  <c r="J279" i="18" s="1"/>
  <c r="K279" i="18" s="1"/>
  <c r="I280" i="18"/>
  <c r="J280" i="18" s="1"/>
  <c r="K280" i="18" s="1"/>
  <c r="I281" i="18"/>
  <c r="J281" i="18" s="1"/>
  <c r="K281" i="18" s="1"/>
  <c r="I282" i="18"/>
  <c r="J282" i="18" s="1"/>
  <c r="K282" i="18" s="1"/>
  <c r="I283" i="18"/>
  <c r="J283" i="18" s="1"/>
  <c r="K283" i="18" s="1"/>
  <c r="I284" i="18"/>
  <c r="J284" i="18" s="1"/>
  <c r="K284" i="18" s="1"/>
  <c r="I285" i="18"/>
  <c r="J285" i="18" s="1"/>
  <c r="K285" i="18" s="1"/>
  <c r="I286" i="18"/>
  <c r="J286" i="18" s="1"/>
  <c r="K286" i="18" s="1"/>
  <c r="I287" i="18"/>
  <c r="J287" i="18" s="1"/>
  <c r="K287" i="18" s="1"/>
  <c r="I288" i="18"/>
  <c r="J288" i="18" s="1"/>
  <c r="K288" i="18" s="1"/>
  <c r="I289" i="18"/>
  <c r="J289" i="18" s="1"/>
  <c r="K289" i="18" s="1"/>
  <c r="I290" i="18"/>
  <c r="J290" i="18" s="1"/>
  <c r="K290" i="18" s="1"/>
  <c r="I291" i="18"/>
  <c r="J291" i="18" s="1"/>
  <c r="K291" i="18" s="1"/>
  <c r="I292" i="18"/>
  <c r="J292" i="18" s="1"/>
  <c r="K292" i="18" s="1"/>
  <c r="I293" i="18"/>
  <c r="J293" i="18" s="1"/>
  <c r="K293" i="18" s="1"/>
  <c r="I294" i="18"/>
  <c r="J294" i="18" s="1"/>
  <c r="K294" i="18" s="1"/>
  <c r="I295" i="18"/>
  <c r="J295" i="18" s="1"/>
  <c r="K295" i="18" s="1"/>
  <c r="I296" i="18"/>
  <c r="J296" i="18" s="1"/>
  <c r="K296" i="18" s="1"/>
  <c r="I297" i="18"/>
  <c r="J297" i="18" s="1"/>
  <c r="K297" i="18" s="1"/>
  <c r="I298" i="18"/>
  <c r="J298" i="18" s="1"/>
  <c r="K298" i="18" s="1"/>
  <c r="I299" i="18"/>
  <c r="J299" i="18" s="1"/>
  <c r="K299" i="18" s="1"/>
  <c r="I300" i="18"/>
  <c r="J300" i="18" s="1"/>
  <c r="K300" i="18" s="1"/>
  <c r="I301" i="18"/>
  <c r="J301" i="18" s="1"/>
  <c r="K301" i="18" s="1"/>
  <c r="I302" i="18"/>
  <c r="J302" i="18" s="1"/>
  <c r="K302" i="18" s="1"/>
  <c r="I303" i="18"/>
  <c r="J303" i="18" s="1"/>
  <c r="K303" i="18" s="1"/>
  <c r="I304" i="18"/>
  <c r="J304" i="18" s="1"/>
  <c r="K304" i="18" s="1"/>
  <c r="I305" i="18"/>
  <c r="J305" i="18" s="1"/>
  <c r="K305" i="18" s="1"/>
  <c r="I306" i="18"/>
  <c r="J306" i="18" s="1"/>
  <c r="K306" i="18" s="1"/>
  <c r="I307" i="18"/>
  <c r="J307" i="18" s="1"/>
  <c r="K307" i="18" s="1"/>
  <c r="I308" i="18"/>
  <c r="J308" i="18" s="1"/>
  <c r="K308" i="18" s="1"/>
  <c r="I309" i="18"/>
  <c r="J309" i="18" s="1"/>
  <c r="K309" i="18" s="1"/>
  <c r="I310" i="18"/>
  <c r="J310" i="18" s="1"/>
  <c r="K310" i="18" s="1"/>
  <c r="I311" i="18"/>
  <c r="J311" i="18" s="1"/>
  <c r="K311" i="18" s="1"/>
  <c r="I312" i="18"/>
  <c r="J312" i="18" s="1"/>
  <c r="K312" i="18" s="1"/>
  <c r="I313" i="18"/>
  <c r="J313" i="18" s="1"/>
  <c r="K313" i="18" s="1"/>
  <c r="I314" i="18"/>
  <c r="J314" i="18" s="1"/>
  <c r="K314" i="18" s="1"/>
  <c r="I315" i="18"/>
  <c r="J315" i="18" s="1"/>
  <c r="K315" i="18" s="1"/>
  <c r="I316" i="18"/>
  <c r="J316" i="18" s="1"/>
  <c r="K316" i="18" s="1"/>
  <c r="I317" i="18"/>
  <c r="J317" i="18" s="1"/>
  <c r="K317" i="18" s="1"/>
  <c r="I318" i="18"/>
  <c r="J318" i="18" s="1"/>
  <c r="K318" i="18" s="1"/>
  <c r="I319" i="18"/>
  <c r="J319" i="18" s="1"/>
  <c r="K319" i="18" s="1"/>
  <c r="I320" i="18"/>
  <c r="J320" i="18" s="1"/>
  <c r="K320" i="18" s="1"/>
  <c r="I321" i="18"/>
  <c r="J321" i="18" s="1"/>
  <c r="K321" i="18" s="1"/>
  <c r="I322" i="18"/>
  <c r="J322" i="18" s="1"/>
  <c r="K322" i="18" s="1"/>
  <c r="I323" i="18"/>
  <c r="J323" i="18" s="1"/>
  <c r="K323" i="18" s="1"/>
  <c r="G92" i="18"/>
  <c r="H92" i="18" s="1"/>
  <c r="G99" i="18"/>
  <c r="H99" i="18" s="1"/>
  <c r="G124" i="18"/>
  <c r="H124" i="18" s="1"/>
  <c r="G128" i="18"/>
  <c r="H128" i="18" s="1"/>
  <c r="G150" i="18"/>
  <c r="H150" i="18" s="1"/>
  <c r="G154" i="18"/>
  <c r="H154" i="18" s="1"/>
  <c r="G201" i="18"/>
  <c r="H201" i="18" s="1"/>
  <c r="G205" i="18"/>
  <c r="H205" i="18" s="1"/>
  <c r="G220" i="18"/>
  <c r="H220" i="18" s="1"/>
  <c r="G222" i="18"/>
  <c r="H222" i="18" s="1"/>
  <c r="G233" i="18"/>
  <c r="H233" i="18" s="1"/>
  <c r="G235" i="18"/>
  <c r="H235" i="18" s="1"/>
  <c r="G246" i="18"/>
  <c r="H246" i="18" s="1"/>
  <c r="G259" i="18"/>
  <c r="H259" i="18" s="1"/>
  <c r="G260" i="18"/>
  <c r="H260" i="18" s="1"/>
  <c r="G273" i="18"/>
  <c r="H273" i="18" s="1"/>
  <c r="G284" i="18"/>
  <c r="H284" i="18" s="1"/>
  <c r="G286" i="18"/>
  <c r="H286" i="18" s="1"/>
  <c r="G297" i="18"/>
  <c r="H297" i="18" s="1"/>
  <c r="G299" i="18"/>
  <c r="H299" i="18" s="1"/>
  <c r="G310" i="18"/>
  <c r="H310" i="18" s="1"/>
  <c r="G323" i="18"/>
  <c r="H323" i="18" s="1"/>
  <c r="G6" i="18"/>
  <c r="H6" i="18" s="1"/>
  <c r="E2" i="18"/>
  <c r="D2" i="18"/>
  <c r="C2" i="18"/>
  <c r="G73" i="18" s="1"/>
  <c r="H73" i="18" s="1"/>
  <c r="B2" i="18"/>
  <c r="J12" i="33" l="1"/>
  <c r="J11" i="33"/>
  <c r="J13" i="33"/>
  <c r="F18" i="31"/>
  <c r="C25" i="31"/>
  <c r="F25" i="31" s="1"/>
  <c r="C31" i="31" s="1"/>
  <c r="J31" i="31" s="1"/>
  <c r="J13" i="32"/>
  <c r="J14" i="32"/>
  <c r="J10" i="32"/>
  <c r="K12" i="32" s="1"/>
  <c r="C23" i="31"/>
  <c r="F23" i="31" s="1"/>
  <c r="C29" i="31" s="1"/>
  <c r="J29" i="31" s="1"/>
  <c r="C26" i="31"/>
  <c r="F26" i="31" s="1"/>
  <c r="C32" i="31" s="1"/>
  <c r="J32" i="31" s="1"/>
  <c r="J10" i="33"/>
  <c r="J14" i="33"/>
  <c r="J11" i="32"/>
  <c r="J12" i="32"/>
  <c r="I6" i="25"/>
  <c r="J6" i="25"/>
  <c r="K6" i="25"/>
  <c r="L6" i="18"/>
  <c r="G232" i="18"/>
  <c r="H232" i="18" s="1"/>
  <c r="G173" i="18"/>
  <c r="H173" i="18" s="1"/>
  <c r="G122" i="18"/>
  <c r="H122" i="18" s="1"/>
  <c r="G86" i="18"/>
  <c r="H86" i="18" s="1"/>
  <c r="G38" i="18"/>
  <c r="H38" i="18" s="1"/>
  <c r="G322" i="18"/>
  <c r="H322" i="18" s="1"/>
  <c r="G271" i="18"/>
  <c r="H271" i="18" s="1"/>
  <c r="G199" i="18"/>
  <c r="H199" i="18" s="1"/>
  <c r="G320" i="18"/>
  <c r="H320" i="18" s="1"/>
  <c r="G295" i="18"/>
  <c r="H295" i="18" s="1"/>
  <c r="G282" i="18"/>
  <c r="H282" i="18" s="1"/>
  <c r="G269" i="18"/>
  <c r="H269" i="18" s="1"/>
  <c r="G256" i="18"/>
  <c r="H256" i="18" s="1"/>
  <c r="G231" i="18"/>
  <c r="H231" i="18" s="1"/>
  <c r="G218" i="18"/>
  <c r="H218" i="18" s="1"/>
  <c r="G195" i="18"/>
  <c r="H195" i="18" s="1"/>
  <c r="G169" i="18"/>
  <c r="H169" i="18" s="1"/>
  <c r="G118" i="18"/>
  <c r="H118" i="18" s="1"/>
  <c r="G7" i="18"/>
  <c r="H7" i="18" s="1"/>
  <c r="G318" i="18"/>
  <c r="H318" i="18" s="1"/>
  <c r="G305" i="18"/>
  <c r="H305" i="18" s="1"/>
  <c r="G292" i="18"/>
  <c r="H292" i="18" s="1"/>
  <c r="G267" i="18"/>
  <c r="H267" i="18" s="1"/>
  <c r="G254" i="18"/>
  <c r="H254" i="18" s="1"/>
  <c r="G241" i="18"/>
  <c r="H241" i="18" s="1"/>
  <c r="G228" i="18"/>
  <c r="H228" i="18" s="1"/>
  <c r="G214" i="18"/>
  <c r="H214" i="18" s="1"/>
  <c r="G192" i="18"/>
  <c r="H192" i="18" s="1"/>
  <c r="G167" i="18"/>
  <c r="H167" i="18" s="1"/>
  <c r="G141" i="18"/>
  <c r="H141" i="18" s="1"/>
  <c r="G18" i="18"/>
  <c r="H18" i="18" s="1"/>
  <c r="G34" i="18"/>
  <c r="H34" i="18" s="1"/>
  <c r="G50" i="18"/>
  <c r="H50" i="18" s="1"/>
  <c r="G62" i="18"/>
  <c r="H62" i="18" s="1"/>
  <c r="G68" i="18"/>
  <c r="H68" i="18" s="1"/>
  <c r="G75" i="18"/>
  <c r="H75" i="18" s="1"/>
  <c r="G81" i="18"/>
  <c r="H81" i="18" s="1"/>
  <c r="G94" i="18"/>
  <c r="H94" i="18" s="1"/>
  <c r="G100" i="18"/>
  <c r="H100" i="18" s="1"/>
  <c r="G107" i="18"/>
  <c r="H107" i="18" s="1"/>
  <c r="G113" i="18"/>
  <c r="H113" i="18" s="1"/>
  <c r="G126" i="18"/>
  <c r="H126" i="18" s="1"/>
  <c r="G132" i="18"/>
  <c r="H132" i="18" s="1"/>
  <c r="G139" i="18"/>
  <c r="H139" i="18" s="1"/>
  <c r="G145" i="18"/>
  <c r="H145" i="18" s="1"/>
  <c r="G158" i="18"/>
  <c r="H158" i="18" s="1"/>
  <c r="G171" i="18"/>
  <c r="H171" i="18" s="1"/>
  <c r="G177" i="18"/>
  <c r="H177" i="18" s="1"/>
  <c r="G190" i="18"/>
  <c r="H190" i="18" s="1"/>
  <c r="G196" i="18"/>
  <c r="H196" i="18" s="1"/>
  <c r="G203" i="18"/>
  <c r="H203" i="18" s="1"/>
  <c r="G209" i="18"/>
  <c r="H209" i="18" s="1"/>
  <c r="G164" i="18"/>
  <c r="H164" i="18" s="1"/>
  <c r="G293" i="18"/>
  <c r="H293" i="18" s="1"/>
  <c r="G306" i="18"/>
  <c r="H306" i="18" s="1"/>
  <c r="G312" i="18"/>
  <c r="H312" i="18" s="1"/>
  <c r="G319" i="18"/>
  <c r="H319" i="18" s="1"/>
  <c r="G15" i="18"/>
  <c r="H15" i="18" s="1"/>
  <c r="G20" i="18"/>
  <c r="H20" i="18" s="1"/>
  <c r="G31" i="18"/>
  <c r="H31" i="18" s="1"/>
  <c r="G41" i="18"/>
  <c r="H41" i="18" s="1"/>
  <c r="G52" i="18"/>
  <c r="H52" i="18" s="1"/>
  <c r="G64" i="18"/>
  <c r="H64" i="18" s="1"/>
  <c r="G77" i="18"/>
  <c r="H77" i="18" s="1"/>
  <c r="G90" i="18"/>
  <c r="H90" i="18" s="1"/>
  <c r="G294" i="18"/>
  <c r="H294" i="18" s="1"/>
  <c r="G300" i="18"/>
  <c r="H300" i="18" s="1"/>
  <c r="G307" i="18"/>
  <c r="H307" i="18" s="1"/>
  <c r="G313" i="18"/>
  <c r="H313" i="18" s="1"/>
  <c r="G9" i="18"/>
  <c r="H9" i="18" s="1"/>
  <c r="G25" i="18"/>
  <c r="H25" i="18" s="1"/>
  <c r="G36" i="18"/>
  <c r="H36" i="18" s="1"/>
  <c r="G47" i="18"/>
  <c r="H47" i="18" s="1"/>
  <c r="G58" i="18"/>
  <c r="H58" i="18" s="1"/>
  <c r="G71" i="18"/>
  <c r="H71" i="18" s="1"/>
  <c r="G96" i="18"/>
  <c r="H96" i="18" s="1"/>
  <c r="G103" i="18"/>
  <c r="H103" i="18" s="1"/>
  <c r="G11" i="18"/>
  <c r="H11" i="18" s="1"/>
  <c r="G16" i="18"/>
  <c r="H16" i="18" s="1"/>
  <c r="G21" i="18"/>
  <c r="H21" i="18" s="1"/>
  <c r="G27" i="18"/>
  <c r="H27" i="18" s="1"/>
  <c r="G32" i="18"/>
  <c r="H32" i="18" s="1"/>
  <c r="G37" i="18"/>
  <c r="H37" i="18" s="1"/>
  <c r="G43" i="18"/>
  <c r="H43" i="18" s="1"/>
  <c r="G48" i="18"/>
  <c r="H48" i="18" s="1"/>
  <c r="G53" i="18"/>
  <c r="H53" i="18" s="1"/>
  <c r="G66" i="18"/>
  <c r="H66" i="18" s="1"/>
  <c r="G72" i="18"/>
  <c r="H72" i="18" s="1"/>
  <c r="G79" i="18"/>
  <c r="H79" i="18" s="1"/>
  <c r="G85" i="18"/>
  <c r="H85" i="18" s="1"/>
  <c r="G98" i="18"/>
  <c r="H98" i="18" s="1"/>
  <c r="G104" i="18"/>
  <c r="H104" i="18" s="1"/>
  <c r="G111" i="18"/>
  <c r="H111" i="18" s="1"/>
  <c r="G117" i="18"/>
  <c r="H117" i="18" s="1"/>
  <c r="G130" i="18"/>
  <c r="H130" i="18" s="1"/>
  <c r="G136" i="18"/>
  <c r="H136" i="18" s="1"/>
  <c r="G143" i="18"/>
  <c r="H143" i="18" s="1"/>
  <c r="G149" i="18"/>
  <c r="H149" i="18" s="1"/>
  <c r="G162" i="18"/>
  <c r="H162" i="18" s="1"/>
  <c r="G168" i="18"/>
  <c r="H168" i="18" s="1"/>
  <c r="G175" i="18"/>
  <c r="H175" i="18" s="1"/>
  <c r="G181" i="18"/>
  <c r="H181" i="18" s="1"/>
  <c r="G194" i="18"/>
  <c r="H194" i="18" s="1"/>
  <c r="G200" i="18"/>
  <c r="H200" i="18" s="1"/>
  <c r="G207" i="18"/>
  <c r="H207" i="18" s="1"/>
  <c r="G316" i="18"/>
  <c r="H316" i="18" s="1"/>
  <c r="G291" i="18"/>
  <c r="H291" i="18" s="1"/>
  <c r="G278" i="18"/>
  <c r="H278" i="18" s="1"/>
  <c r="G265" i="18"/>
  <c r="H265" i="18" s="1"/>
  <c r="G252" i="18"/>
  <c r="H252" i="18" s="1"/>
  <c r="G227" i="18"/>
  <c r="H227" i="18" s="1"/>
  <c r="G213" i="18"/>
  <c r="H213" i="18" s="1"/>
  <c r="G188" i="18"/>
  <c r="H188" i="18" s="1"/>
  <c r="G163" i="18"/>
  <c r="H163" i="18" s="1"/>
  <c r="G137" i="18"/>
  <c r="H137" i="18" s="1"/>
  <c r="G67" i="18"/>
  <c r="H67" i="18" s="1"/>
  <c r="G22" i="18"/>
  <c r="H22" i="18" s="1"/>
  <c r="G309" i="18"/>
  <c r="H309" i="18" s="1"/>
  <c r="G258" i="18"/>
  <c r="H258" i="18" s="1"/>
  <c r="G303" i="18"/>
  <c r="H303" i="18" s="1"/>
  <c r="G290" i="18"/>
  <c r="H290" i="18" s="1"/>
  <c r="G277" i="18"/>
  <c r="H277" i="18" s="1"/>
  <c r="G264" i="18"/>
  <c r="H264" i="18" s="1"/>
  <c r="G239" i="18"/>
  <c r="H239" i="18" s="1"/>
  <c r="G226" i="18"/>
  <c r="H226" i="18" s="1"/>
  <c r="G186" i="18"/>
  <c r="H186" i="18" s="1"/>
  <c r="G160" i="18"/>
  <c r="H160" i="18" s="1"/>
  <c r="G135" i="18"/>
  <c r="H135" i="18" s="1"/>
  <c r="G109" i="18"/>
  <c r="H109" i="18" s="1"/>
  <c r="G60" i="18"/>
  <c r="H60" i="18" s="1"/>
  <c r="G296" i="18"/>
  <c r="H296" i="18" s="1"/>
  <c r="G245" i="18"/>
  <c r="H245" i="18" s="1"/>
  <c r="G314" i="18"/>
  <c r="H314" i="18" s="1"/>
  <c r="G301" i="18"/>
  <c r="H301" i="18" s="1"/>
  <c r="G288" i="18"/>
  <c r="H288" i="18" s="1"/>
  <c r="G263" i="18"/>
  <c r="H263" i="18" s="1"/>
  <c r="G250" i="18"/>
  <c r="H250" i="18" s="1"/>
  <c r="G237" i="18"/>
  <c r="H237" i="18" s="1"/>
  <c r="G224" i="18"/>
  <c r="H224" i="18" s="1"/>
  <c r="G182" i="18"/>
  <c r="H182" i="18" s="1"/>
  <c r="G156" i="18"/>
  <c r="H156" i="18" s="1"/>
  <c r="G131" i="18"/>
  <c r="H131" i="18" s="1"/>
  <c r="G105" i="18"/>
  <c r="H105" i="18" s="1"/>
  <c r="G54" i="18"/>
  <c r="H54" i="18" s="1"/>
  <c r="G321" i="18"/>
  <c r="H321" i="18" s="1"/>
  <c r="G315" i="18"/>
  <c r="H315" i="18" s="1"/>
  <c r="G308" i="18"/>
  <c r="H308" i="18" s="1"/>
  <c r="G302" i="18"/>
  <c r="H302" i="18" s="1"/>
  <c r="G289" i="18"/>
  <c r="H289" i="18" s="1"/>
  <c r="G283" i="18"/>
  <c r="H283" i="18" s="1"/>
  <c r="G276" i="18"/>
  <c r="H276" i="18" s="1"/>
  <c r="G270" i="18"/>
  <c r="H270" i="18" s="1"/>
  <c r="G257" i="18"/>
  <c r="H257" i="18" s="1"/>
  <c r="G251" i="18"/>
  <c r="H251" i="18" s="1"/>
  <c r="G244" i="18"/>
  <c r="H244" i="18" s="1"/>
  <c r="G238" i="18"/>
  <c r="H238" i="18" s="1"/>
  <c r="G225" i="18"/>
  <c r="H225" i="18" s="1"/>
  <c r="G219" i="18"/>
  <c r="H219" i="18" s="1"/>
  <c r="G212" i="18"/>
  <c r="H212" i="18" s="1"/>
  <c r="G206" i="18"/>
  <c r="H206" i="18" s="1"/>
  <c r="G193" i="18"/>
  <c r="H193" i="18" s="1"/>
  <c r="G187" i="18"/>
  <c r="H187" i="18" s="1"/>
  <c r="G180" i="18"/>
  <c r="H180" i="18" s="1"/>
  <c r="G174" i="18"/>
  <c r="H174" i="18" s="1"/>
  <c r="G161" i="18"/>
  <c r="H161" i="18" s="1"/>
  <c r="G155" i="18"/>
  <c r="H155" i="18" s="1"/>
  <c r="G148" i="18"/>
  <c r="H148" i="18" s="1"/>
  <c r="G142" i="18"/>
  <c r="H142" i="18" s="1"/>
  <c r="G129" i="18"/>
  <c r="H129" i="18" s="1"/>
  <c r="G123" i="18"/>
  <c r="H123" i="18" s="1"/>
  <c r="G116" i="18"/>
  <c r="H116" i="18" s="1"/>
  <c r="G110" i="18"/>
  <c r="H110" i="18" s="1"/>
  <c r="G97" i="18"/>
  <c r="H97" i="18" s="1"/>
  <c r="G91" i="18"/>
  <c r="H91" i="18" s="1"/>
  <c r="G84" i="18"/>
  <c r="H84" i="18" s="1"/>
  <c r="G78" i="18"/>
  <c r="H78" i="18" s="1"/>
  <c r="G65" i="18"/>
  <c r="H65" i="18" s="1"/>
  <c r="G59" i="18"/>
  <c r="H59" i="18" s="1"/>
  <c r="G42" i="18"/>
  <c r="H42" i="18" s="1"/>
  <c r="G26" i="18"/>
  <c r="H26" i="18" s="1"/>
  <c r="G10" i="18"/>
  <c r="H10" i="18" s="1"/>
  <c r="G281" i="18"/>
  <c r="H281" i="18" s="1"/>
  <c r="G275" i="18"/>
  <c r="H275" i="18" s="1"/>
  <c r="G268" i="18"/>
  <c r="H268" i="18" s="1"/>
  <c r="G262" i="18"/>
  <c r="H262" i="18" s="1"/>
  <c r="G249" i="18"/>
  <c r="H249" i="18" s="1"/>
  <c r="G243" i="18"/>
  <c r="H243" i="18" s="1"/>
  <c r="G236" i="18"/>
  <c r="H236" i="18" s="1"/>
  <c r="G230" i="18"/>
  <c r="H230" i="18" s="1"/>
  <c r="G217" i="18"/>
  <c r="H217" i="18" s="1"/>
  <c r="G211" i="18"/>
  <c r="H211" i="18" s="1"/>
  <c r="G204" i="18"/>
  <c r="H204" i="18" s="1"/>
  <c r="G198" i="18"/>
  <c r="H198" i="18" s="1"/>
  <c r="G185" i="18"/>
  <c r="H185" i="18" s="1"/>
  <c r="G179" i="18"/>
  <c r="H179" i="18" s="1"/>
  <c r="G172" i="18"/>
  <c r="H172" i="18" s="1"/>
  <c r="G166" i="18"/>
  <c r="H166" i="18" s="1"/>
  <c r="G153" i="18"/>
  <c r="H153" i="18" s="1"/>
  <c r="G147" i="18"/>
  <c r="H147" i="18" s="1"/>
  <c r="G140" i="18"/>
  <c r="H140" i="18" s="1"/>
  <c r="G134" i="18"/>
  <c r="H134" i="18" s="1"/>
  <c r="G121" i="18"/>
  <c r="H121" i="18" s="1"/>
  <c r="G115" i="18"/>
  <c r="H115" i="18" s="1"/>
  <c r="G108" i="18"/>
  <c r="H108" i="18" s="1"/>
  <c r="G102" i="18"/>
  <c r="H102" i="18" s="1"/>
  <c r="G89" i="18"/>
  <c r="H89" i="18" s="1"/>
  <c r="G83" i="18"/>
  <c r="H83" i="18" s="1"/>
  <c r="G76" i="18"/>
  <c r="H76" i="18" s="1"/>
  <c r="G70" i="18"/>
  <c r="H70" i="18" s="1"/>
  <c r="G57" i="18"/>
  <c r="H57" i="18" s="1"/>
  <c r="G46" i="18"/>
  <c r="H46" i="18" s="1"/>
  <c r="G30" i="18"/>
  <c r="H30" i="18" s="1"/>
  <c r="G14" i="18"/>
  <c r="H14" i="18" s="1"/>
  <c r="G287" i="18"/>
  <c r="H287" i="18" s="1"/>
  <c r="G280" i="18"/>
  <c r="H280" i="18" s="1"/>
  <c r="G274" i="18"/>
  <c r="H274" i="18" s="1"/>
  <c r="G261" i="18"/>
  <c r="H261" i="18" s="1"/>
  <c r="G255" i="18"/>
  <c r="H255" i="18" s="1"/>
  <c r="G248" i="18"/>
  <c r="H248" i="18" s="1"/>
  <c r="G242" i="18"/>
  <c r="H242" i="18" s="1"/>
  <c r="G229" i="18"/>
  <c r="H229" i="18" s="1"/>
  <c r="G223" i="18"/>
  <c r="H223" i="18" s="1"/>
  <c r="G216" i="18"/>
  <c r="H216" i="18" s="1"/>
  <c r="G210" i="18"/>
  <c r="H210" i="18" s="1"/>
  <c r="G197" i="18"/>
  <c r="H197" i="18" s="1"/>
  <c r="G191" i="18"/>
  <c r="H191" i="18" s="1"/>
  <c r="G184" i="18"/>
  <c r="H184" i="18" s="1"/>
  <c r="G178" i="18"/>
  <c r="H178" i="18" s="1"/>
  <c r="G165" i="18"/>
  <c r="H165" i="18" s="1"/>
  <c r="G159" i="18"/>
  <c r="H159" i="18" s="1"/>
  <c r="G152" i="18"/>
  <c r="H152" i="18" s="1"/>
  <c r="G146" i="18"/>
  <c r="H146" i="18" s="1"/>
  <c r="G133" i="18"/>
  <c r="H133" i="18" s="1"/>
  <c r="G127" i="18"/>
  <c r="H127" i="18" s="1"/>
  <c r="G120" i="18"/>
  <c r="H120" i="18" s="1"/>
  <c r="G114" i="18"/>
  <c r="H114" i="18" s="1"/>
  <c r="G101" i="18"/>
  <c r="H101" i="18" s="1"/>
  <c r="G95" i="18"/>
  <c r="H95" i="18" s="1"/>
  <c r="G88" i="18"/>
  <c r="H88" i="18" s="1"/>
  <c r="G82" i="18"/>
  <c r="H82" i="18" s="1"/>
  <c r="G69" i="18"/>
  <c r="H69" i="18" s="1"/>
  <c r="G63" i="18"/>
  <c r="H63" i="18" s="1"/>
  <c r="G56" i="18"/>
  <c r="H56" i="18" s="1"/>
  <c r="G51" i="18"/>
  <c r="H51" i="18" s="1"/>
  <c r="G45" i="18"/>
  <c r="H45" i="18" s="1"/>
  <c r="G40" i="18"/>
  <c r="H40" i="18" s="1"/>
  <c r="G35" i="18"/>
  <c r="H35" i="18" s="1"/>
  <c r="G29" i="18"/>
  <c r="H29" i="18" s="1"/>
  <c r="G24" i="18"/>
  <c r="H24" i="18" s="1"/>
  <c r="G19" i="18"/>
  <c r="H19" i="18" s="1"/>
  <c r="G13" i="18"/>
  <c r="H13" i="18" s="1"/>
  <c r="G8" i="18"/>
  <c r="H8" i="18" s="1"/>
  <c r="G317" i="18"/>
  <c r="H317" i="18" s="1"/>
  <c r="G311" i="18"/>
  <c r="H311" i="18" s="1"/>
  <c r="G304" i="18"/>
  <c r="H304" i="18" s="1"/>
  <c r="G298" i="18"/>
  <c r="H298" i="18" s="1"/>
  <c r="G285" i="18"/>
  <c r="H285" i="18" s="1"/>
  <c r="G279" i="18"/>
  <c r="H279" i="18" s="1"/>
  <c r="G272" i="18"/>
  <c r="H272" i="18" s="1"/>
  <c r="G266" i="18"/>
  <c r="H266" i="18" s="1"/>
  <c r="G253" i="18"/>
  <c r="H253" i="18" s="1"/>
  <c r="G247" i="18"/>
  <c r="H247" i="18" s="1"/>
  <c r="G240" i="18"/>
  <c r="H240" i="18" s="1"/>
  <c r="G234" i="18"/>
  <c r="H234" i="18" s="1"/>
  <c r="G221" i="18"/>
  <c r="H221" i="18" s="1"/>
  <c r="G215" i="18"/>
  <c r="H215" i="18" s="1"/>
  <c r="G208" i="18"/>
  <c r="H208" i="18" s="1"/>
  <c r="G202" i="18"/>
  <c r="H202" i="18" s="1"/>
  <c r="G189" i="18"/>
  <c r="H189" i="18" s="1"/>
  <c r="G183" i="18"/>
  <c r="H183" i="18" s="1"/>
  <c r="G176" i="18"/>
  <c r="H176" i="18" s="1"/>
  <c r="G170" i="18"/>
  <c r="H170" i="18" s="1"/>
  <c r="G157" i="18"/>
  <c r="H157" i="18" s="1"/>
  <c r="G151" i="18"/>
  <c r="H151" i="18" s="1"/>
  <c r="G144" i="18"/>
  <c r="H144" i="18" s="1"/>
  <c r="G138" i="18"/>
  <c r="H138" i="18" s="1"/>
  <c r="G125" i="18"/>
  <c r="H125" i="18" s="1"/>
  <c r="G119" i="18"/>
  <c r="H119" i="18" s="1"/>
  <c r="G112" i="18"/>
  <c r="H112" i="18" s="1"/>
  <c r="G106" i="18"/>
  <c r="H106" i="18" s="1"/>
  <c r="G93" i="18"/>
  <c r="H93" i="18" s="1"/>
  <c r="G87" i="18"/>
  <c r="H87" i="18" s="1"/>
  <c r="G80" i="18"/>
  <c r="H80" i="18" s="1"/>
  <c r="G74" i="18"/>
  <c r="H74" i="18" s="1"/>
  <c r="G61" i="18"/>
  <c r="H61" i="18" s="1"/>
  <c r="G55" i="18"/>
  <c r="H55" i="18" s="1"/>
  <c r="G49" i="18"/>
  <c r="H49" i="18" s="1"/>
  <c r="G44" i="18"/>
  <c r="H44" i="18" s="1"/>
  <c r="G39" i="18"/>
  <c r="H39" i="18" s="1"/>
  <c r="G33" i="18"/>
  <c r="H33" i="18" s="1"/>
  <c r="G28" i="18"/>
  <c r="H28" i="18" s="1"/>
  <c r="G23" i="18"/>
  <c r="H23" i="18" s="1"/>
  <c r="G17" i="18"/>
  <c r="H17" i="18" s="1"/>
  <c r="G12" i="18"/>
  <c r="H12" i="18" s="1"/>
  <c r="K12" i="33" l="1"/>
  <c r="L6" i="25"/>
  <c r="M6" i="25" s="1"/>
  <c r="N6" i="25" s="1"/>
  <c r="M2" i="16"/>
  <c r="H18" i="13"/>
  <c r="K17" i="27"/>
  <c r="J17" i="27"/>
  <c r="I17" i="27"/>
  <c r="H17" i="27"/>
  <c r="K16" i="27"/>
  <c r="J16" i="27"/>
  <c r="I16" i="27"/>
  <c r="H16" i="27"/>
  <c r="K10" i="27"/>
  <c r="J10" i="27"/>
  <c r="I10" i="27"/>
  <c r="H10" i="27"/>
  <c r="K9" i="27"/>
  <c r="J9" i="27"/>
  <c r="I9" i="27"/>
  <c r="H9" i="27"/>
  <c r="K8" i="27"/>
  <c r="J8" i="27"/>
  <c r="I8" i="27"/>
  <c r="H8" i="27"/>
  <c r="K7" i="27"/>
  <c r="J7" i="27"/>
  <c r="I7" i="27"/>
  <c r="H7" i="27"/>
  <c r="K6" i="27"/>
  <c r="J6" i="27"/>
  <c r="I6" i="27"/>
  <c r="H6" i="27"/>
  <c r="K5" i="27"/>
  <c r="J5" i="27"/>
  <c r="I5" i="27"/>
  <c r="H5" i="27"/>
  <c r="K4" i="27"/>
  <c r="J4" i="27"/>
  <c r="I4" i="27"/>
  <c r="H4" i="27"/>
  <c r="K3" i="27"/>
  <c r="J3" i="27"/>
  <c r="I3" i="27"/>
  <c r="H3" i="27"/>
  <c r="K2" i="27"/>
  <c r="J2" i="27"/>
  <c r="I2" i="27"/>
  <c r="H2" i="27"/>
  <c r="H17" i="26"/>
  <c r="H16" i="26"/>
  <c r="H10" i="26"/>
  <c r="H9" i="26"/>
  <c r="H8" i="26"/>
  <c r="H7" i="26"/>
  <c r="H6" i="26"/>
  <c r="H5" i="26"/>
  <c r="H4" i="26"/>
  <c r="H3" i="26"/>
  <c r="H2" i="26"/>
  <c r="K17" i="26"/>
  <c r="J17" i="26"/>
  <c r="I17" i="26"/>
  <c r="K16" i="26"/>
  <c r="J16" i="26"/>
  <c r="I16" i="26"/>
  <c r="K10" i="26"/>
  <c r="J10" i="26"/>
  <c r="I10" i="26"/>
  <c r="K9" i="26"/>
  <c r="K11" i="26" s="1"/>
  <c r="J9" i="26"/>
  <c r="J11" i="26" s="1"/>
  <c r="I9" i="26"/>
  <c r="I11" i="26" s="1"/>
  <c r="I13" i="26" s="1"/>
  <c r="I15" i="26" s="1"/>
  <c r="K8" i="26"/>
  <c r="J8" i="26"/>
  <c r="I8" i="26"/>
  <c r="K7" i="26"/>
  <c r="K12" i="26" s="1"/>
  <c r="J7" i="26"/>
  <c r="J12" i="26" s="1"/>
  <c r="I7" i="26"/>
  <c r="I12" i="26" s="1"/>
  <c r="K6" i="26"/>
  <c r="J6" i="26"/>
  <c r="I6" i="26"/>
  <c r="I14" i="26" s="1"/>
  <c r="K5" i="26"/>
  <c r="J5" i="26"/>
  <c r="I5" i="26"/>
  <c r="K4" i="26"/>
  <c r="J4" i="26"/>
  <c r="I4" i="26"/>
  <c r="K3" i="26"/>
  <c r="J3" i="26"/>
  <c r="I3" i="26"/>
  <c r="K2" i="26"/>
  <c r="J2" i="26"/>
  <c r="I2" i="26"/>
  <c r="Q6" i="25" l="1"/>
  <c r="H7" i="25" s="1"/>
  <c r="K7" i="25" s="1"/>
  <c r="P6" i="25"/>
  <c r="G7" i="25" s="1"/>
  <c r="J7" i="25" s="1"/>
  <c r="O6" i="25"/>
  <c r="F7" i="25" s="1"/>
  <c r="I7" i="25" s="1"/>
  <c r="K13" i="27"/>
  <c r="K15" i="27" s="1"/>
  <c r="J12" i="27"/>
  <c r="J14" i="27" s="1"/>
  <c r="J13" i="27"/>
  <c r="J15" i="27" s="1"/>
  <c r="H11" i="27"/>
  <c r="H13" i="27" s="1"/>
  <c r="H15" i="27" s="1"/>
  <c r="I11" i="27"/>
  <c r="I12" i="27" s="1"/>
  <c r="I14" i="27" s="1"/>
  <c r="J11" i="27"/>
  <c r="K11" i="27"/>
  <c r="K12" i="27" s="1"/>
  <c r="K14" i="27" s="1"/>
  <c r="H11" i="26"/>
  <c r="H12" i="26" s="1"/>
  <c r="H14" i="26" s="1"/>
  <c r="J14" i="26"/>
  <c r="K14" i="26"/>
  <c r="J13" i="26"/>
  <c r="J15" i="26" s="1"/>
  <c r="K13" i="26"/>
  <c r="K15" i="26" s="1"/>
  <c r="L7" i="25" l="1"/>
  <c r="M7" i="25" s="1"/>
  <c r="N7" i="25" s="1"/>
  <c r="I13" i="27"/>
  <c r="I15" i="27" s="1"/>
  <c r="H12" i="27"/>
  <c r="H14" i="27" s="1"/>
  <c r="H13" i="26"/>
  <c r="H15" i="26" s="1"/>
  <c r="M7" i="27"/>
  <c r="M15" i="27"/>
  <c r="M23" i="27"/>
  <c r="M31" i="27"/>
  <c r="M39" i="27"/>
  <c r="M47" i="27"/>
  <c r="M55" i="27"/>
  <c r="M59" i="27"/>
  <c r="M63" i="27"/>
  <c r="M71" i="27"/>
  <c r="M79" i="27"/>
  <c r="M87" i="27"/>
  <c r="M95" i="27"/>
  <c r="M103" i="27"/>
  <c r="M107" i="27"/>
  <c r="M111" i="27"/>
  <c r="M115" i="27"/>
  <c r="M119" i="27"/>
  <c r="M123" i="27"/>
  <c r="M127" i="27"/>
  <c r="M131" i="27"/>
  <c r="M135" i="27"/>
  <c r="M139" i="27"/>
  <c r="M143" i="27"/>
  <c r="M147" i="27"/>
  <c r="M151" i="27"/>
  <c r="M155" i="27"/>
  <c r="M159" i="27"/>
  <c r="M163" i="27"/>
  <c r="M167" i="27"/>
  <c r="M171" i="27"/>
  <c r="M175" i="27"/>
  <c r="M179" i="27"/>
  <c r="M183" i="27"/>
  <c r="M187" i="27"/>
  <c r="M191" i="27"/>
  <c r="M195" i="27"/>
  <c r="M199" i="27"/>
  <c r="M203" i="27"/>
  <c r="M207" i="27"/>
  <c r="M211" i="27"/>
  <c r="M215" i="27"/>
  <c r="M219" i="27"/>
  <c r="M223" i="27"/>
  <c r="M227" i="27"/>
  <c r="M231" i="27"/>
  <c r="M235" i="27"/>
  <c r="M239" i="27"/>
  <c r="M243" i="27"/>
  <c r="M247" i="27"/>
  <c r="M251" i="27"/>
  <c r="M255" i="27"/>
  <c r="M259" i="27"/>
  <c r="M263" i="27"/>
  <c r="M267" i="27"/>
  <c r="M271" i="27"/>
  <c r="M275" i="27"/>
  <c r="M279" i="27"/>
  <c r="M283" i="27"/>
  <c r="M287" i="27"/>
  <c r="M291" i="27"/>
  <c r="M295" i="27"/>
  <c r="M299" i="27"/>
  <c r="M303" i="27"/>
  <c r="M307" i="27"/>
  <c r="M311" i="27"/>
  <c r="M315" i="27"/>
  <c r="M319" i="27"/>
  <c r="K15" i="13"/>
  <c r="J15" i="13"/>
  <c r="I15" i="13"/>
  <c r="H15" i="13"/>
  <c r="I14" i="13"/>
  <c r="J14" i="13"/>
  <c r="K14" i="13"/>
  <c r="H14" i="13"/>
  <c r="H18" i="27"/>
  <c r="O2" i="27" s="1"/>
  <c r="M9" i="27"/>
  <c r="H18" i="26"/>
  <c r="P2" i="26" s="1"/>
  <c r="M311" i="26"/>
  <c r="M304" i="26"/>
  <c r="N304" i="26" s="1"/>
  <c r="M288" i="26"/>
  <c r="N288" i="26" s="1"/>
  <c r="M282" i="26"/>
  <c r="N282" i="26" s="1"/>
  <c r="M266" i="26"/>
  <c r="N266" i="26" s="1"/>
  <c r="M263" i="26"/>
  <c r="N263" i="26" s="1"/>
  <c r="M247" i="26"/>
  <c r="N247" i="26" s="1"/>
  <c r="M240" i="26"/>
  <c r="N240" i="26" s="1"/>
  <c r="M224" i="26"/>
  <c r="N224" i="26" s="1"/>
  <c r="M218" i="26"/>
  <c r="N218" i="26" s="1"/>
  <c r="M202" i="26"/>
  <c r="N202" i="26" s="1"/>
  <c r="M199" i="26"/>
  <c r="N199" i="26" s="1"/>
  <c r="M183" i="26"/>
  <c r="N183" i="26" s="1"/>
  <c r="M176" i="26"/>
  <c r="N176" i="26" s="1"/>
  <c r="M160" i="26"/>
  <c r="N160" i="26" s="1"/>
  <c r="M154" i="26"/>
  <c r="N154" i="26" s="1"/>
  <c r="M138" i="26"/>
  <c r="N138" i="26" s="1"/>
  <c r="M135" i="26"/>
  <c r="N135" i="26" s="1"/>
  <c r="M119" i="26"/>
  <c r="N119" i="26" s="1"/>
  <c r="M112" i="26"/>
  <c r="N112" i="26" s="1"/>
  <c r="M96" i="26"/>
  <c r="N96" i="26" s="1"/>
  <c r="M90" i="26"/>
  <c r="N90" i="26" s="1"/>
  <c r="M74" i="26"/>
  <c r="N74" i="26" s="1"/>
  <c r="M71" i="26"/>
  <c r="N71" i="26" s="1"/>
  <c r="M55" i="26"/>
  <c r="N55" i="26" s="1"/>
  <c r="M48" i="26"/>
  <c r="N48" i="26" s="1"/>
  <c r="M32" i="26"/>
  <c r="N32" i="26" s="1"/>
  <c r="M26" i="26"/>
  <c r="N26" i="26" s="1"/>
  <c r="M10" i="26"/>
  <c r="N10" i="26" s="1"/>
  <c r="M7" i="26"/>
  <c r="N7" i="26" s="1"/>
  <c r="M318" i="26"/>
  <c r="K17" i="13"/>
  <c r="J17" i="13"/>
  <c r="I17" i="13"/>
  <c r="H17" i="13"/>
  <c r="K16" i="13"/>
  <c r="J16" i="13"/>
  <c r="I16" i="13"/>
  <c r="H16" i="13"/>
  <c r="Q7" i="25" l="1"/>
  <c r="H8" i="25" s="1"/>
  <c r="K8" i="25" s="1"/>
  <c r="P7" i="25"/>
  <c r="G8" i="25" s="1"/>
  <c r="J8" i="25" s="1"/>
  <c r="O7" i="25"/>
  <c r="F8" i="25" s="1"/>
  <c r="I8" i="25" s="1"/>
  <c r="P2" i="27"/>
  <c r="M312" i="27"/>
  <c r="M304" i="27"/>
  <c r="M296" i="27"/>
  <c r="M288" i="27"/>
  <c r="M280" i="27"/>
  <c r="M272" i="27"/>
  <c r="M264" i="27"/>
  <c r="M256" i="27"/>
  <c r="M248" i="27"/>
  <c r="M240" i="27"/>
  <c r="M232" i="27"/>
  <c r="M224" i="27"/>
  <c r="M216" i="27"/>
  <c r="M208" i="27"/>
  <c r="M200" i="27"/>
  <c r="M192" i="27"/>
  <c r="M184" i="27"/>
  <c r="M176" i="27"/>
  <c r="M168" i="27"/>
  <c r="M160" i="27"/>
  <c r="M152" i="27"/>
  <c r="M144" i="27"/>
  <c r="M136" i="27"/>
  <c r="M128" i="27"/>
  <c r="M120" i="27"/>
  <c r="M112" i="27"/>
  <c r="M104" i="27"/>
  <c r="M96" i="27"/>
  <c r="M88" i="27"/>
  <c r="M80" i="27"/>
  <c r="M72" i="27"/>
  <c r="M64" i="27"/>
  <c r="M56" i="27"/>
  <c r="M48" i="27"/>
  <c r="M40" i="27"/>
  <c r="M32" i="27"/>
  <c r="M24" i="27"/>
  <c r="M16" i="27"/>
  <c r="M8" i="27"/>
  <c r="M318" i="27"/>
  <c r="M310" i="27"/>
  <c r="M302" i="27"/>
  <c r="M294" i="27"/>
  <c r="M286" i="27"/>
  <c r="M278" i="27"/>
  <c r="M270" i="27"/>
  <c r="M262" i="27"/>
  <c r="M254" i="27"/>
  <c r="M246" i="27"/>
  <c r="M238" i="27"/>
  <c r="M230" i="27"/>
  <c r="M222" i="27"/>
  <c r="M214" i="27"/>
  <c r="M206" i="27"/>
  <c r="M198" i="27"/>
  <c r="M190" i="27"/>
  <c r="M182" i="27"/>
  <c r="M174" i="27"/>
  <c r="M166" i="27"/>
  <c r="M158" i="27"/>
  <c r="M150" i="27"/>
  <c r="M142" i="27"/>
  <c r="M134" i="27"/>
  <c r="M126" i="27"/>
  <c r="M118" i="27"/>
  <c r="M110" i="27"/>
  <c r="M102" i="27"/>
  <c r="M94" i="27"/>
  <c r="M86" i="27"/>
  <c r="M78" i="27"/>
  <c r="M70" i="27"/>
  <c r="M62" i="27"/>
  <c r="M54" i="27"/>
  <c r="M46" i="27"/>
  <c r="M38" i="27"/>
  <c r="M30" i="27"/>
  <c r="M22" i="27"/>
  <c r="M14" i="27"/>
  <c r="M6" i="27"/>
  <c r="M317" i="27"/>
  <c r="M309" i="27"/>
  <c r="M301" i="27"/>
  <c r="M293" i="27"/>
  <c r="M285" i="27"/>
  <c r="M277" i="27"/>
  <c r="M269" i="27"/>
  <c r="M261" i="27"/>
  <c r="M253" i="27"/>
  <c r="M245" i="27"/>
  <c r="M237" i="27"/>
  <c r="M229" i="27"/>
  <c r="M221" i="27"/>
  <c r="M213" i="27"/>
  <c r="M205" i="27"/>
  <c r="M197" i="27"/>
  <c r="M189" i="27"/>
  <c r="M181" i="27"/>
  <c r="M173" i="27"/>
  <c r="M165" i="27"/>
  <c r="M157" i="27"/>
  <c r="M149" i="27"/>
  <c r="M141" i="27"/>
  <c r="M133" i="27"/>
  <c r="M125" i="27"/>
  <c r="M117" i="27"/>
  <c r="M109" i="27"/>
  <c r="M101" i="27"/>
  <c r="M93" i="27"/>
  <c r="M85" i="27"/>
  <c r="M77" i="27"/>
  <c r="M69" i="27"/>
  <c r="M61" i="27"/>
  <c r="M53" i="27"/>
  <c r="M45" i="27"/>
  <c r="M37" i="27"/>
  <c r="M29" i="27"/>
  <c r="M21" i="27"/>
  <c r="M13" i="27"/>
  <c r="M5" i="27"/>
  <c r="M316" i="27"/>
  <c r="M308" i="27"/>
  <c r="M300" i="27"/>
  <c r="M292" i="27"/>
  <c r="M284" i="27"/>
  <c r="M276" i="27"/>
  <c r="M268" i="27"/>
  <c r="M260" i="27"/>
  <c r="M252" i="27"/>
  <c r="M244" i="27"/>
  <c r="M236" i="27"/>
  <c r="M228" i="27"/>
  <c r="M220" i="27"/>
  <c r="M212" i="27"/>
  <c r="M204" i="27"/>
  <c r="M196" i="27"/>
  <c r="M188" i="27"/>
  <c r="M180" i="27"/>
  <c r="M172" i="27"/>
  <c r="M164" i="27"/>
  <c r="M156" i="27"/>
  <c r="M148" i="27"/>
  <c r="M140" i="27"/>
  <c r="M132" i="27"/>
  <c r="M124" i="27"/>
  <c r="M116" i="27"/>
  <c r="M108" i="27"/>
  <c r="M100" i="27"/>
  <c r="M92" i="27"/>
  <c r="M84" i="27"/>
  <c r="M76" i="27"/>
  <c r="M68" i="27"/>
  <c r="M60" i="27"/>
  <c r="M52" i="27"/>
  <c r="M44" i="27"/>
  <c r="M36" i="27"/>
  <c r="M28" i="27"/>
  <c r="M20" i="27"/>
  <c r="M12" i="27"/>
  <c r="M4" i="27"/>
  <c r="M314" i="27"/>
  <c r="M306" i="27"/>
  <c r="M298" i="27"/>
  <c r="M290" i="27"/>
  <c r="M282" i="27"/>
  <c r="M274" i="27"/>
  <c r="M266" i="27"/>
  <c r="M258" i="27"/>
  <c r="M250" i="27"/>
  <c r="M242" i="27"/>
  <c r="M234" i="27"/>
  <c r="M226" i="27"/>
  <c r="M218" i="27"/>
  <c r="M210" i="27"/>
  <c r="M202" i="27"/>
  <c r="M194" i="27"/>
  <c r="M186" i="27"/>
  <c r="M178" i="27"/>
  <c r="M170" i="27"/>
  <c r="M162" i="27"/>
  <c r="M154" i="27"/>
  <c r="M146" i="27"/>
  <c r="M138" i="27"/>
  <c r="M130" i="27"/>
  <c r="M122" i="27"/>
  <c r="M114" i="27"/>
  <c r="M106" i="27"/>
  <c r="M98" i="27"/>
  <c r="M90" i="27"/>
  <c r="M82" i="27"/>
  <c r="M74" i="27"/>
  <c r="M66" i="27"/>
  <c r="M58" i="27"/>
  <c r="M50" i="27"/>
  <c r="M42" i="27"/>
  <c r="M34" i="27"/>
  <c r="M26" i="27"/>
  <c r="M18" i="27"/>
  <c r="M10" i="27"/>
  <c r="M2" i="27"/>
  <c r="M99" i="27"/>
  <c r="M91" i="27"/>
  <c r="M83" i="27"/>
  <c r="M75" i="27"/>
  <c r="M67" i="27"/>
  <c r="M51" i="27"/>
  <c r="M43" i="27"/>
  <c r="M35" i="27"/>
  <c r="M27" i="27"/>
  <c r="M19" i="27"/>
  <c r="M11" i="27"/>
  <c r="M3" i="27"/>
  <c r="M313" i="27"/>
  <c r="M305" i="27"/>
  <c r="M297" i="27"/>
  <c r="M289" i="27"/>
  <c r="M281" i="27"/>
  <c r="M273" i="27"/>
  <c r="M265" i="27"/>
  <c r="M257" i="27"/>
  <c r="M249" i="27"/>
  <c r="M241" i="27"/>
  <c r="M233" i="27"/>
  <c r="M225" i="27"/>
  <c r="M217" i="27"/>
  <c r="M209" i="27"/>
  <c r="M201" i="27"/>
  <c r="M193" i="27"/>
  <c r="M185" i="27"/>
  <c r="M177" i="27"/>
  <c r="M169" i="27"/>
  <c r="M161" i="27"/>
  <c r="M153" i="27"/>
  <c r="M145" i="27"/>
  <c r="M137" i="27"/>
  <c r="M129" i="27"/>
  <c r="M121" i="27"/>
  <c r="M113" i="27"/>
  <c r="M105" i="27"/>
  <c r="M97" i="27"/>
  <c r="M89" i="27"/>
  <c r="M81" i="27"/>
  <c r="M73" i="27"/>
  <c r="M65" i="27"/>
  <c r="M57" i="27"/>
  <c r="M49" i="27"/>
  <c r="M41" i="27"/>
  <c r="M33" i="27"/>
  <c r="M25" i="27"/>
  <c r="M17" i="27"/>
  <c r="N311" i="26"/>
  <c r="M2" i="26"/>
  <c r="N2" i="26" s="1"/>
  <c r="M24" i="26"/>
  <c r="N24" i="26" s="1"/>
  <c r="M47" i="26"/>
  <c r="N47" i="26" s="1"/>
  <c r="M66" i="26"/>
  <c r="N66" i="26" s="1"/>
  <c r="M88" i="26"/>
  <c r="N88" i="26" s="1"/>
  <c r="M111" i="26"/>
  <c r="N111" i="26" s="1"/>
  <c r="M130" i="26"/>
  <c r="N130" i="26" s="1"/>
  <c r="M152" i="26"/>
  <c r="N152" i="26" s="1"/>
  <c r="M175" i="26"/>
  <c r="N175" i="26" s="1"/>
  <c r="M194" i="26"/>
  <c r="N194" i="26" s="1"/>
  <c r="M216" i="26"/>
  <c r="N216" i="26" s="1"/>
  <c r="M239" i="26"/>
  <c r="N239" i="26" s="1"/>
  <c r="M258" i="26"/>
  <c r="N258" i="26" s="1"/>
  <c r="M280" i="26"/>
  <c r="N280" i="26" s="1"/>
  <c r="M303" i="26"/>
  <c r="N303" i="26" s="1"/>
  <c r="N318" i="26"/>
  <c r="M8" i="26"/>
  <c r="N8" i="26" s="1"/>
  <c r="M31" i="26"/>
  <c r="N31" i="26" s="1"/>
  <c r="M50" i="26"/>
  <c r="N50" i="26" s="1"/>
  <c r="M72" i="26"/>
  <c r="N72" i="26" s="1"/>
  <c r="M95" i="26"/>
  <c r="N95" i="26" s="1"/>
  <c r="M114" i="26"/>
  <c r="N114" i="26" s="1"/>
  <c r="M136" i="26"/>
  <c r="N136" i="26" s="1"/>
  <c r="M159" i="26"/>
  <c r="N159" i="26" s="1"/>
  <c r="M178" i="26"/>
  <c r="N178" i="26" s="1"/>
  <c r="M200" i="26"/>
  <c r="N200" i="26" s="1"/>
  <c r="M223" i="26"/>
  <c r="N223" i="26" s="1"/>
  <c r="M242" i="26"/>
  <c r="N242" i="26" s="1"/>
  <c r="M264" i="26"/>
  <c r="N264" i="26" s="1"/>
  <c r="M287" i="26"/>
  <c r="N287" i="26" s="1"/>
  <c r="M306" i="26"/>
  <c r="N306" i="26" s="1"/>
  <c r="M15" i="26"/>
  <c r="N15" i="26" s="1"/>
  <c r="M34" i="26"/>
  <c r="N34" i="26" s="1"/>
  <c r="M56" i="26"/>
  <c r="N56" i="26" s="1"/>
  <c r="M79" i="26"/>
  <c r="N79" i="26" s="1"/>
  <c r="M98" i="26"/>
  <c r="N98" i="26" s="1"/>
  <c r="M120" i="26"/>
  <c r="N120" i="26" s="1"/>
  <c r="M143" i="26"/>
  <c r="N143" i="26" s="1"/>
  <c r="M162" i="26"/>
  <c r="N162" i="26" s="1"/>
  <c r="M184" i="26"/>
  <c r="N184" i="26" s="1"/>
  <c r="M207" i="26"/>
  <c r="N207" i="26" s="1"/>
  <c r="M226" i="26"/>
  <c r="N226" i="26" s="1"/>
  <c r="M248" i="26"/>
  <c r="N248" i="26" s="1"/>
  <c r="M271" i="26"/>
  <c r="N271" i="26" s="1"/>
  <c r="M290" i="26"/>
  <c r="N290" i="26" s="1"/>
  <c r="M312" i="26"/>
  <c r="N312" i="26" s="1"/>
  <c r="M16" i="26"/>
  <c r="N16" i="26" s="1"/>
  <c r="M39" i="26"/>
  <c r="N39" i="26" s="1"/>
  <c r="M58" i="26"/>
  <c r="N58" i="26" s="1"/>
  <c r="M80" i="26"/>
  <c r="N80" i="26" s="1"/>
  <c r="M103" i="26"/>
  <c r="N103" i="26" s="1"/>
  <c r="M122" i="26"/>
  <c r="N122" i="26" s="1"/>
  <c r="M144" i="26"/>
  <c r="N144" i="26" s="1"/>
  <c r="M167" i="26"/>
  <c r="N167" i="26" s="1"/>
  <c r="M186" i="26"/>
  <c r="N186" i="26" s="1"/>
  <c r="M208" i="26"/>
  <c r="N208" i="26" s="1"/>
  <c r="M231" i="26"/>
  <c r="N231" i="26" s="1"/>
  <c r="M250" i="26"/>
  <c r="N250" i="26" s="1"/>
  <c r="M272" i="26"/>
  <c r="N272" i="26" s="1"/>
  <c r="M295" i="26"/>
  <c r="N295" i="26" s="1"/>
  <c r="M314" i="26"/>
  <c r="N314" i="26" s="1"/>
  <c r="M18" i="26"/>
  <c r="N18" i="26" s="1"/>
  <c r="M40" i="26"/>
  <c r="N40" i="26" s="1"/>
  <c r="M63" i="26"/>
  <c r="N63" i="26" s="1"/>
  <c r="M82" i="26"/>
  <c r="N82" i="26" s="1"/>
  <c r="M104" i="26"/>
  <c r="N104" i="26" s="1"/>
  <c r="M127" i="26"/>
  <c r="N127" i="26" s="1"/>
  <c r="M146" i="26"/>
  <c r="N146" i="26" s="1"/>
  <c r="M168" i="26"/>
  <c r="N168" i="26" s="1"/>
  <c r="M191" i="26"/>
  <c r="N191" i="26" s="1"/>
  <c r="M210" i="26"/>
  <c r="N210" i="26" s="1"/>
  <c r="M232" i="26"/>
  <c r="N232" i="26" s="1"/>
  <c r="M255" i="26"/>
  <c r="N255" i="26" s="1"/>
  <c r="M274" i="26"/>
  <c r="N274" i="26" s="1"/>
  <c r="M296" i="26"/>
  <c r="N296" i="26" s="1"/>
  <c r="M319" i="26"/>
  <c r="N319" i="26" s="1"/>
  <c r="M23" i="26"/>
  <c r="N23" i="26" s="1"/>
  <c r="M42" i="26"/>
  <c r="N42" i="26" s="1"/>
  <c r="M64" i="26"/>
  <c r="N64" i="26" s="1"/>
  <c r="M87" i="26"/>
  <c r="N87" i="26" s="1"/>
  <c r="M106" i="26"/>
  <c r="N106" i="26" s="1"/>
  <c r="M128" i="26"/>
  <c r="N128" i="26" s="1"/>
  <c r="M151" i="26"/>
  <c r="N151" i="26" s="1"/>
  <c r="M170" i="26"/>
  <c r="N170" i="26" s="1"/>
  <c r="M192" i="26"/>
  <c r="N192" i="26" s="1"/>
  <c r="M215" i="26"/>
  <c r="N215" i="26" s="1"/>
  <c r="M234" i="26"/>
  <c r="N234" i="26" s="1"/>
  <c r="M256" i="26"/>
  <c r="N256" i="26" s="1"/>
  <c r="M279" i="26"/>
  <c r="N279" i="26" s="1"/>
  <c r="M298" i="26"/>
  <c r="N298" i="26" s="1"/>
  <c r="M9" i="26"/>
  <c r="N9" i="26" s="1"/>
  <c r="M17" i="26"/>
  <c r="N17" i="26" s="1"/>
  <c r="M25" i="26"/>
  <c r="N25" i="26" s="1"/>
  <c r="M33" i="26"/>
  <c r="N33" i="26" s="1"/>
  <c r="M41" i="26"/>
  <c r="N41" i="26" s="1"/>
  <c r="M49" i="26"/>
  <c r="N49" i="26" s="1"/>
  <c r="M57" i="26"/>
  <c r="N57" i="26" s="1"/>
  <c r="M65" i="26"/>
  <c r="N65" i="26" s="1"/>
  <c r="M73" i="26"/>
  <c r="N73" i="26" s="1"/>
  <c r="M81" i="26"/>
  <c r="N81" i="26" s="1"/>
  <c r="M89" i="26"/>
  <c r="N89" i="26" s="1"/>
  <c r="M97" i="26"/>
  <c r="N97" i="26" s="1"/>
  <c r="M105" i="26"/>
  <c r="N105" i="26" s="1"/>
  <c r="M113" i="26"/>
  <c r="N113" i="26" s="1"/>
  <c r="M121" i="26"/>
  <c r="N121" i="26" s="1"/>
  <c r="M129" i="26"/>
  <c r="N129" i="26" s="1"/>
  <c r="M137" i="26"/>
  <c r="N137" i="26" s="1"/>
  <c r="M145" i="26"/>
  <c r="N145" i="26" s="1"/>
  <c r="M153" i="26"/>
  <c r="N153" i="26" s="1"/>
  <c r="M161" i="26"/>
  <c r="N161" i="26" s="1"/>
  <c r="M169" i="26"/>
  <c r="N169" i="26" s="1"/>
  <c r="M177" i="26"/>
  <c r="N177" i="26" s="1"/>
  <c r="M185" i="26"/>
  <c r="N185" i="26" s="1"/>
  <c r="M193" i="26"/>
  <c r="N193" i="26" s="1"/>
  <c r="M201" i="26"/>
  <c r="N201" i="26" s="1"/>
  <c r="M209" i="26"/>
  <c r="N209" i="26" s="1"/>
  <c r="M217" i="26"/>
  <c r="N217" i="26" s="1"/>
  <c r="M225" i="26"/>
  <c r="N225" i="26" s="1"/>
  <c r="M233" i="26"/>
  <c r="N233" i="26" s="1"/>
  <c r="M241" i="26"/>
  <c r="N241" i="26" s="1"/>
  <c r="M249" i="26"/>
  <c r="N249" i="26" s="1"/>
  <c r="M257" i="26"/>
  <c r="N257" i="26" s="1"/>
  <c r="M265" i="26"/>
  <c r="N265" i="26" s="1"/>
  <c r="M273" i="26"/>
  <c r="N273" i="26" s="1"/>
  <c r="M281" i="26"/>
  <c r="N281" i="26" s="1"/>
  <c r="M289" i="26"/>
  <c r="N289" i="26" s="1"/>
  <c r="M297" i="26"/>
  <c r="N297" i="26" s="1"/>
  <c r="M305" i="26"/>
  <c r="N305" i="26" s="1"/>
  <c r="M313" i="26"/>
  <c r="N313" i="26" s="1"/>
  <c r="M3" i="26"/>
  <c r="N3" i="26" s="1"/>
  <c r="M11" i="26"/>
  <c r="N11" i="26" s="1"/>
  <c r="M19" i="26"/>
  <c r="N19" i="26" s="1"/>
  <c r="M27" i="26"/>
  <c r="N27" i="26" s="1"/>
  <c r="M35" i="26"/>
  <c r="N35" i="26" s="1"/>
  <c r="M43" i="26"/>
  <c r="N43" i="26" s="1"/>
  <c r="M51" i="26"/>
  <c r="N51" i="26" s="1"/>
  <c r="M59" i="26"/>
  <c r="N59" i="26" s="1"/>
  <c r="M67" i="26"/>
  <c r="N67" i="26" s="1"/>
  <c r="M75" i="26"/>
  <c r="N75" i="26" s="1"/>
  <c r="M83" i="26"/>
  <c r="N83" i="26" s="1"/>
  <c r="M91" i="26"/>
  <c r="N91" i="26" s="1"/>
  <c r="M99" i="26"/>
  <c r="N99" i="26" s="1"/>
  <c r="M107" i="26"/>
  <c r="N107" i="26" s="1"/>
  <c r="M115" i="26"/>
  <c r="N115" i="26" s="1"/>
  <c r="M123" i="26"/>
  <c r="N123" i="26" s="1"/>
  <c r="M131" i="26"/>
  <c r="N131" i="26" s="1"/>
  <c r="M139" i="26"/>
  <c r="N139" i="26" s="1"/>
  <c r="M147" i="26"/>
  <c r="N147" i="26" s="1"/>
  <c r="M155" i="26"/>
  <c r="N155" i="26" s="1"/>
  <c r="M163" i="26"/>
  <c r="N163" i="26" s="1"/>
  <c r="M171" i="26"/>
  <c r="N171" i="26" s="1"/>
  <c r="M179" i="26"/>
  <c r="N179" i="26" s="1"/>
  <c r="M187" i="26"/>
  <c r="N187" i="26" s="1"/>
  <c r="M195" i="26"/>
  <c r="N195" i="26" s="1"/>
  <c r="M203" i="26"/>
  <c r="N203" i="26" s="1"/>
  <c r="M211" i="26"/>
  <c r="N211" i="26" s="1"/>
  <c r="M219" i="26"/>
  <c r="N219" i="26" s="1"/>
  <c r="M227" i="26"/>
  <c r="N227" i="26" s="1"/>
  <c r="M235" i="26"/>
  <c r="N235" i="26" s="1"/>
  <c r="M243" i="26"/>
  <c r="N243" i="26" s="1"/>
  <c r="M251" i="26"/>
  <c r="N251" i="26" s="1"/>
  <c r="M259" i="26"/>
  <c r="N259" i="26" s="1"/>
  <c r="M267" i="26"/>
  <c r="N267" i="26" s="1"/>
  <c r="M275" i="26"/>
  <c r="N275" i="26" s="1"/>
  <c r="M283" i="26"/>
  <c r="N283" i="26" s="1"/>
  <c r="M291" i="26"/>
  <c r="N291" i="26" s="1"/>
  <c r="M299" i="26"/>
  <c r="N299" i="26" s="1"/>
  <c r="M307" i="26"/>
  <c r="N307" i="26" s="1"/>
  <c r="M315" i="26"/>
  <c r="N315" i="26" s="1"/>
  <c r="M4" i="26"/>
  <c r="N4" i="26" s="1"/>
  <c r="M12" i="26"/>
  <c r="N12" i="26" s="1"/>
  <c r="M20" i="26"/>
  <c r="N20" i="26" s="1"/>
  <c r="M28" i="26"/>
  <c r="N28" i="26" s="1"/>
  <c r="M36" i="26"/>
  <c r="N36" i="26" s="1"/>
  <c r="M44" i="26"/>
  <c r="N44" i="26" s="1"/>
  <c r="M52" i="26"/>
  <c r="N52" i="26" s="1"/>
  <c r="M60" i="26"/>
  <c r="N60" i="26" s="1"/>
  <c r="M68" i="26"/>
  <c r="N68" i="26" s="1"/>
  <c r="M76" i="26"/>
  <c r="N76" i="26" s="1"/>
  <c r="M84" i="26"/>
  <c r="N84" i="26" s="1"/>
  <c r="M92" i="26"/>
  <c r="N92" i="26" s="1"/>
  <c r="M100" i="26"/>
  <c r="N100" i="26" s="1"/>
  <c r="M108" i="26"/>
  <c r="N108" i="26" s="1"/>
  <c r="M116" i="26"/>
  <c r="N116" i="26" s="1"/>
  <c r="M124" i="26"/>
  <c r="N124" i="26" s="1"/>
  <c r="M132" i="26"/>
  <c r="N132" i="26" s="1"/>
  <c r="M140" i="26"/>
  <c r="N140" i="26" s="1"/>
  <c r="M148" i="26"/>
  <c r="N148" i="26" s="1"/>
  <c r="M156" i="26"/>
  <c r="N156" i="26" s="1"/>
  <c r="M164" i="26"/>
  <c r="N164" i="26" s="1"/>
  <c r="M172" i="26"/>
  <c r="N172" i="26" s="1"/>
  <c r="M180" i="26"/>
  <c r="N180" i="26" s="1"/>
  <c r="M188" i="26"/>
  <c r="N188" i="26" s="1"/>
  <c r="M196" i="26"/>
  <c r="N196" i="26" s="1"/>
  <c r="M204" i="26"/>
  <c r="N204" i="26" s="1"/>
  <c r="M212" i="26"/>
  <c r="N212" i="26" s="1"/>
  <c r="M220" i="26"/>
  <c r="N220" i="26" s="1"/>
  <c r="M228" i="26"/>
  <c r="N228" i="26" s="1"/>
  <c r="M236" i="26"/>
  <c r="N236" i="26" s="1"/>
  <c r="M244" i="26"/>
  <c r="N244" i="26" s="1"/>
  <c r="M252" i="26"/>
  <c r="N252" i="26" s="1"/>
  <c r="M260" i="26"/>
  <c r="N260" i="26" s="1"/>
  <c r="M268" i="26"/>
  <c r="N268" i="26" s="1"/>
  <c r="M276" i="26"/>
  <c r="N276" i="26" s="1"/>
  <c r="M284" i="26"/>
  <c r="N284" i="26" s="1"/>
  <c r="M292" i="26"/>
  <c r="N292" i="26" s="1"/>
  <c r="M300" i="26"/>
  <c r="N300" i="26" s="1"/>
  <c r="M308" i="26"/>
  <c r="N308" i="26" s="1"/>
  <c r="M316" i="26"/>
  <c r="N316" i="26" s="1"/>
  <c r="M5" i="26"/>
  <c r="N5" i="26" s="1"/>
  <c r="M13" i="26"/>
  <c r="N13" i="26" s="1"/>
  <c r="M21" i="26"/>
  <c r="N21" i="26" s="1"/>
  <c r="M29" i="26"/>
  <c r="N29" i="26" s="1"/>
  <c r="M37" i="26"/>
  <c r="N37" i="26" s="1"/>
  <c r="M45" i="26"/>
  <c r="N45" i="26" s="1"/>
  <c r="M53" i="26"/>
  <c r="N53" i="26" s="1"/>
  <c r="M61" i="26"/>
  <c r="N61" i="26" s="1"/>
  <c r="M69" i="26"/>
  <c r="N69" i="26" s="1"/>
  <c r="M77" i="26"/>
  <c r="N77" i="26" s="1"/>
  <c r="M85" i="26"/>
  <c r="N85" i="26" s="1"/>
  <c r="M93" i="26"/>
  <c r="N93" i="26" s="1"/>
  <c r="M101" i="26"/>
  <c r="N101" i="26" s="1"/>
  <c r="M109" i="26"/>
  <c r="N109" i="26" s="1"/>
  <c r="M117" i="26"/>
  <c r="N117" i="26" s="1"/>
  <c r="M125" i="26"/>
  <c r="N125" i="26" s="1"/>
  <c r="M133" i="26"/>
  <c r="N133" i="26" s="1"/>
  <c r="M141" i="26"/>
  <c r="N141" i="26" s="1"/>
  <c r="M149" i="26"/>
  <c r="N149" i="26" s="1"/>
  <c r="M157" i="26"/>
  <c r="N157" i="26" s="1"/>
  <c r="M165" i="26"/>
  <c r="N165" i="26" s="1"/>
  <c r="M173" i="26"/>
  <c r="N173" i="26" s="1"/>
  <c r="M181" i="26"/>
  <c r="N181" i="26" s="1"/>
  <c r="M189" i="26"/>
  <c r="N189" i="26" s="1"/>
  <c r="M197" i="26"/>
  <c r="N197" i="26" s="1"/>
  <c r="M205" i="26"/>
  <c r="N205" i="26" s="1"/>
  <c r="M213" i="26"/>
  <c r="N213" i="26" s="1"/>
  <c r="M221" i="26"/>
  <c r="N221" i="26" s="1"/>
  <c r="M229" i="26"/>
  <c r="N229" i="26" s="1"/>
  <c r="M237" i="26"/>
  <c r="N237" i="26" s="1"/>
  <c r="M245" i="26"/>
  <c r="N245" i="26" s="1"/>
  <c r="M253" i="26"/>
  <c r="N253" i="26" s="1"/>
  <c r="M261" i="26"/>
  <c r="N261" i="26" s="1"/>
  <c r="M269" i="26"/>
  <c r="N269" i="26" s="1"/>
  <c r="M277" i="26"/>
  <c r="N277" i="26" s="1"/>
  <c r="M285" i="26"/>
  <c r="N285" i="26" s="1"/>
  <c r="M293" i="26"/>
  <c r="N293" i="26" s="1"/>
  <c r="M301" i="26"/>
  <c r="N301" i="26" s="1"/>
  <c r="M309" i="26"/>
  <c r="N309" i="26" s="1"/>
  <c r="M317" i="26"/>
  <c r="N317" i="26" s="1"/>
  <c r="M6" i="26"/>
  <c r="N6" i="26" s="1"/>
  <c r="M14" i="26"/>
  <c r="N14" i="26" s="1"/>
  <c r="M22" i="26"/>
  <c r="N22" i="26" s="1"/>
  <c r="M30" i="26"/>
  <c r="N30" i="26" s="1"/>
  <c r="M38" i="26"/>
  <c r="N38" i="26" s="1"/>
  <c r="M46" i="26"/>
  <c r="N46" i="26" s="1"/>
  <c r="M54" i="26"/>
  <c r="N54" i="26" s="1"/>
  <c r="M62" i="26"/>
  <c r="N62" i="26" s="1"/>
  <c r="M70" i="26"/>
  <c r="N70" i="26" s="1"/>
  <c r="M78" i="26"/>
  <c r="N78" i="26" s="1"/>
  <c r="M86" i="26"/>
  <c r="N86" i="26" s="1"/>
  <c r="M94" i="26"/>
  <c r="N94" i="26" s="1"/>
  <c r="M102" i="26"/>
  <c r="N102" i="26" s="1"/>
  <c r="M110" i="26"/>
  <c r="N110" i="26" s="1"/>
  <c r="M118" i="26"/>
  <c r="N118" i="26" s="1"/>
  <c r="M126" i="26"/>
  <c r="N126" i="26" s="1"/>
  <c r="M134" i="26"/>
  <c r="N134" i="26" s="1"/>
  <c r="M142" i="26"/>
  <c r="N142" i="26" s="1"/>
  <c r="M150" i="26"/>
  <c r="N150" i="26" s="1"/>
  <c r="M158" i="26"/>
  <c r="N158" i="26" s="1"/>
  <c r="M166" i="26"/>
  <c r="N166" i="26" s="1"/>
  <c r="M174" i="26"/>
  <c r="N174" i="26" s="1"/>
  <c r="M182" i="26"/>
  <c r="N182" i="26" s="1"/>
  <c r="M190" i="26"/>
  <c r="N190" i="26" s="1"/>
  <c r="M198" i="26"/>
  <c r="N198" i="26" s="1"/>
  <c r="M206" i="26"/>
  <c r="N206" i="26" s="1"/>
  <c r="M214" i="26"/>
  <c r="N214" i="26" s="1"/>
  <c r="M222" i="26"/>
  <c r="N222" i="26" s="1"/>
  <c r="M230" i="26"/>
  <c r="N230" i="26" s="1"/>
  <c r="M238" i="26"/>
  <c r="N238" i="26" s="1"/>
  <c r="M246" i="26"/>
  <c r="N246" i="26" s="1"/>
  <c r="M254" i="26"/>
  <c r="N254" i="26" s="1"/>
  <c r="M262" i="26"/>
  <c r="N262" i="26" s="1"/>
  <c r="M270" i="26"/>
  <c r="N270" i="26" s="1"/>
  <c r="M278" i="26"/>
  <c r="N278" i="26" s="1"/>
  <c r="M286" i="26"/>
  <c r="N286" i="26" s="1"/>
  <c r="M294" i="26"/>
  <c r="N294" i="26" s="1"/>
  <c r="M302" i="26"/>
  <c r="N302" i="26" s="1"/>
  <c r="M310" i="26"/>
  <c r="N310" i="26" s="1"/>
  <c r="H13" i="13"/>
  <c r="H12" i="13"/>
  <c r="H11" i="13"/>
  <c r="C1" i="25"/>
  <c r="E8" i="25" s="1"/>
  <c r="F2" i="24"/>
  <c r="D34" i="24" s="1"/>
  <c r="D186" i="24"/>
  <c r="D250" i="24"/>
  <c r="D314" i="24"/>
  <c r="F5" i="24"/>
  <c r="G4" i="23"/>
  <c r="D268" i="23"/>
  <c r="D262" i="23"/>
  <c r="D89" i="23"/>
  <c r="D237" i="23"/>
  <c r="D294" i="23"/>
  <c r="D295" i="23"/>
  <c r="D34" i="23"/>
  <c r="D71" i="23"/>
  <c r="D223" i="23"/>
  <c r="D26" i="23"/>
  <c r="D306" i="23"/>
  <c r="D291" i="23"/>
  <c r="D290" i="23"/>
  <c r="D289" i="23"/>
  <c r="D68" i="23"/>
  <c r="D88" i="23"/>
  <c r="D39" i="23"/>
  <c r="D274" i="23"/>
  <c r="D152" i="23"/>
  <c r="D24" i="23"/>
  <c r="D104" i="23"/>
  <c r="D76" i="23"/>
  <c r="D43" i="23"/>
  <c r="D208" i="23"/>
  <c r="D229" i="23"/>
  <c r="D260" i="23"/>
  <c r="D3" i="23"/>
  <c r="D8" i="23"/>
  <c r="D235" i="23"/>
  <c r="D234" i="23"/>
  <c r="D257" i="23"/>
  <c r="D149" i="23"/>
  <c r="D163" i="23"/>
  <c r="D239" i="23"/>
  <c r="D269" i="23"/>
  <c r="D254" i="23"/>
  <c r="D53" i="23"/>
  <c r="D135" i="23"/>
  <c r="D154" i="23"/>
  <c r="D126" i="23"/>
  <c r="D133" i="23"/>
  <c r="D198" i="23"/>
  <c r="D211" i="23"/>
  <c r="D66" i="23"/>
  <c r="D160" i="23"/>
  <c r="D206" i="23"/>
  <c r="D312" i="23"/>
  <c r="D299" i="23"/>
  <c r="D303" i="23"/>
  <c r="D176" i="23"/>
  <c r="D92" i="23"/>
  <c r="D50" i="23"/>
  <c r="D123" i="23"/>
  <c r="D175" i="23"/>
  <c r="D263" i="23"/>
  <c r="D250" i="23"/>
  <c r="D272" i="23"/>
  <c r="D7" i="23"/>
  <c r="D287" i="23"/>
  <c r="D151" i="23"/>
  <c r="D309" i="23"/>
  <c r="D273" i="23"/>
  <c r="D142" i="23"/>
  <c r="D130" i="23"/>
  <c r="D58" i="23"/>
  <c r="D83" i="23"/>
  <c r="D185" i="23"/>
  <c r="D31" i="23"/>
  <c r="D102" i="23"/>
  <c r="D314" i="23"/>
  <c r="D20" i="23"/>
  <c r="D11" i="23"/>
  <c r="D196" i="23"/>
  <c r="D212" i="23"/>
  <c r="D224" i="23"/>
  <c r="D125" i="23"/>
  <c r="D203" i="23"/>
  <c r="D155" i="23"/>
  <c r="D214" i="23"/>
  <c r="D207" i="23"/>
  <c r="D219" i="23"/>
  <c r="D310" i="23"/>
  <c r="D293" i="23"/>
  <c r="D296" i="23"/>
  <c r="D187" i="23"/>
  <c r="D300" i="23"/>
  <c r="D107" i="23"/>
  <c r="D115" i="23"/>
  <c r="D204" i="23"/>
  <c r="D122" i="23"/>
  <c r="D201" i="23"/>
  <c r="D27" i="23"/>
  <c r="D172" i="23"/>
  <c r="D67" i="23"/>
  <c r="D166" i="23"/>
  <c r="D164" i="23"/>
  <c r="D240" i="23"/>
  <c r="D15" i="23"/>
  <c r="D108" i="23"/>
  <c r="D242" i="23"/>
  <c r="D270" i="23"/>
  <c r="D253" i="23"/>
  <c r="D245" i="23"/>
  <c r="D55" i="23"/>
  <c r="D75" i="23"/>
  <c r="D131" i="23"/>
  <c r="D69" i="23"/>
  <c r="D225" i="23"/>
  <c r="D183" i="23"/>
  <c r="D157" i="23"/>
  <c r="D218" i="23"/>
  <c r="D226" i="23"/>
  <c r="D29" i="23"/>
  <c r="D292" i="23"/>
  <c r="D178" i="23"/>
  <c r="D106" i="23"/>
  <c r="D189" i="23"/>
  <c r="D109" i="23"/>
  <c r="D194" i="23"/>
  <c r="D52" i="23"/>
  <c r="D276" i="23"/>
  <c r="D275" i="23"/>
  <c r="D62" i="23"/>
  <c r="D319" i="23"/>
  <c r="D315" i="23"/>
  <c r="D59" i="23"/>
  <c r="D84" i="23"/>
  <c r="D167" i="23"/>
  <c r="D99" i="23"/>
  <c r="D165" i="23"/>
  <c r="D22" i="23"/>
  <c r="D10" i="23"/>
  <c r="D9" i="23"/>
  <c r="D241" i="23"/>
  <c r="D258" i="23"/>
  <c r="D227" i="23"/>
  <c r="D230" i="23"/>
  <c r="D231" i="23"/>
  <c r="D283" i="23"/>
  <c r="D256" i="23"/>
  <c r="D232" i="23"/>
  <c r="D2" i="23"/>
  <c r="D278" i="23"/>
  <c r="D72" i="23"/>
  <c r="D161" i="23"/>
  <c r="D220" i="23"/>
  <c r="D132" i="23"/>
  <c r="D70" i="23"/>
  <c r="D307" i="23"/>
  <c r="D252" i="23"/>
  <c r="D174" i="23"/>
  <c r="D304" i="23"/>
  <c r="D297" i="23"/>
  <c r="D139" i="23"/>
  <c r="D118" i="23"/>
  <c r="D40" i="23"/>
  <c r="D114" i="23"/>
  <c r="D81" i="23"/>
  <c r="D82" i="23"/>
  <c r="D266" i="23"/>
  <c r="D317" i="23"/>
  <c r="D74" i="23"/>
  <c r="D182" i="23"/>
  <c r="D94" i="23"/>
  <c r="D236" i="23"/>
  <c r="D177" i="23"/>
  <c r="D51" i="23"/>
  <c r="D105" i="23"/>
  <c r="D25" i="23"/>
  <c r="D110" i="23"/>
  <c r="D93" i="23"/>
  <c r="D179" i="23"/>
  <c r="D113" i="23"/>
  <c r="D259" i="23"/>
  <c r="D5" i="23"/>
  <c r="D6" i="23"/>
  <c r="D16" i="23"/>
  <c r="D17" i="23"/>
  <c r="D261" i="23"/>
  <c r="D238" i="23"/>
  <c r="D271" i="23"/>
  <c r="D248" i="23"/>
  <c r="D243" i="23"/>
  <c r="D30" i="23"/>
  <c r="D286" i="23"/>
  <c r="D14" i="23"/>
  <c r="D228" i="23"/>
  <c r="D117" i="23"/>
  <c r="D35" i="23"/>
  <c r="D158" i="23"/>
  <c r="D12" i="23"/>
  <c r="D215" i="23"/>
  <c r="D13" i="23"/>
  <c r="D127" i="23"/>
  <c r="D221" i="23"/>
  <c r="D199" i="23"/>
  <c r="D200" i="23"/>
  <c r="D184" i="23"/>
  <c r="D134" i="23"/>
  <c r="D302" i="23"/>
  <c r="D121" i="23"/>
  <c r="D311" i="23"/>
  <c r="D205" i="23"/>
  <c r="D305" i="23"/>
  <c r="D195" i="23"/>
  <c r="D61" i="23"/>
  <c r="D4" i="23"/>
  <c r="D181" i="23"/>
  <c r="D100" i="23"/>
  <c r="D288" i="23"/>
  <c r="D316" i="23"/>
  <c r="D90" i="23"/>
  <c r="D95" i="23"/>
  <c r="D313" i="23"/>
  <c r="D192" i="23"/>
  <c r="D120" i="23"/>
  <c r="D73" i="23"/>
  <c r="D37" i="23"/>
  <c r="D38" i="23"/>
  <c r="D255" i="23"/>
  <c r="D116" i="23"/>
  <c r="D145" i="23"/>
  <c r="D143" i="23"/>
  <c r="D111" i="23"/>
  <c r="D244" i="23"/>
  <c r="D54" i="23"/>
  <c r="D285" i="23"/>
  <c r="D222" i="23"/>
  <c r="D129" i="23"/>
  <c r="D136" i="23"/>
  <c r="D153" i="23"/>
  <c r="D148" i="23"/>
  <c r="D216" i="23"/>
  <c r="D217" i="23"/>
  <c r="D80" i="23"/>
  <c r="D171" i="23"/>
  <c r="D170" i="23"/>
  <c r="D298" i="23"/>
  <c r="D202" i="23"/>
  <c r="D112" i="23"/>
  <c r="D124" i="23"/>
  <c r="D267" i="23"/>
  <c r="D264" i="23"/>
  <c r="D265" i="23"/>
  <c r="D251" i="23"/>
  <c r="D19" i="23"/>
  <c r="D18" i="23"/>
  <c r="D169" i="23"/>
  <c r="D150" i="23"/>
  <c r="D21" i="23"/>
  <c r="D119" i="23"/>
  <c r="D96" i="23"/>
  <c r="D63" i="23"/>
  <c r="D57" i="23"/>
  <c r="D79" i="23"/>
  <c r="D47" i="23"/>
  <c r="D86" i="23"/>
  <c r="D44" i="23"/>
  <c r="D98" i="23"/>
  <c r="D87" i="23"/>
  <c r="D77" i="23"/>
  <c r="D78" i="23"/>
  <c r="D146" i="23"/>
  <c r="D209" i="23"/>
  <c r="D281" i="23"/>
  <c r="D282" i="23"/>
  <c r="D140" i="23"/>
  <c r="D141" i="23"/>
  <c r="D233" i="23"/>
  <c r="D246" i="23"/>
  <c r="D247" i="23"/>
  <c r="D32" i="23"/>
  <c r="D284" i="23"/>
  <c r="D103" i="23"/>
  <c r="D36" i="23"/>
  <c r="D279" i="23"/>
  <c r="D280" i="23"/>
  <c r="D162" i="23"/>
  <c r="D97" i="23"/>
  <c r="D156" i="23"/>
  <c r="D137" i="23"/>
  <c r="D197" i="23"/>
  <c r="D56" i="23"/>
  <c r="D138" i="23"/>
  <c r="D159" i="23"/>
  <c r="D60" i="23"/>
  <c r="D48" i="23"/>
  <c r="D188" i="23"/>
  <c r="D210" i="23"/>
  <c r="D128" i="23"/>
  <c r="D213" i="23"/>
  <c r="D23" i="23"/>
  <c r="D168" i="23"/>
  <c r="D301" i="23"/>
  <c r="D180" i="23"/>
  <c r="D144" i="23"/>
  <c r="D147" i="23"/>
  <c r="D308" i="23"/>
  <c r="D41" i="23"/>
  <c r="D64" i="23"/>
  <c r="D65" i="23"/>
  <c r="D249" i="23"/>
  <c r="D277" i="23"/>
  <c r="D42" i="23"/>
  <c r="D318" i="23"/>
  <c r="D49" i="23"/>
  <c r="D45" i="23"/>
  <c r="D46" i="23"/>
  <c r="D173" i="23"/>
  <c r="D91" i="23"/>
  <c r="D85" i="23"/>
  <c r="D186" i="23"/>
  <c r="D190" i="23"/>
  <c r="D191" i="23"/>
  <c r="D193" i="23"/>
  <c r="D28" i="23"/>
  <c r="D33" i="23"/>
  <c r="D101" i="23"/>
  <c r="I5" i="22"/>
  <c r="F302" i="22"/>
  <c r="F294" i="22"/>
  <c r="F238" i="22"/>
  <c r="F230" i="22"/>
  <c r="F174" i="22"/>
  <c r="F166" i="22"/>
  <c r="F110" i="22"/>
  <c r="F102" i="22"/>
  <c r="F46" i="22"/>
  <c r="F38" i="22"/>
  <c r="I2" i="22"/>
  <c r="F317" i="22" s="1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G201" i="22"/>
  <c r="G202" i="22"/>
  <c r="G203" i="22"/>
  <c r="G204" i="22"/>
  <c r="G205" i="22"/>
  <c r="G206" i="22"/>
  <c r="G207" i="22"/>
  <c r="G208" i="22"/>
  <c r="G209" i="22"/>
  <c r="G210" i="22"/>
  <c r="G211" i="22"/>
  <c r="G212" i="22"/>
  <c r="G213" i="22"/>
  <c r="G214" i="22"/>
  <c r="G215" i="22"/>
  <c r="G216" i="22"/>
  <c r="G217" i="22"/>
  <c r="G218" i="22"/>
  <c r="G219" i="22"/>
  <c r="G220" i="22"/>
  <c r="G221" i="22"/>
  <c r="G222" i="22"/>
  <c r="G223" i="22"/>
  <c r="G224" i="22"/>
  <c r="G225" i="22"/>
  <c r="G226" i="22"/>
  <c r="G227" i="22"/>
  <c r="G228" i="22"/>
  <c r="G229" i="22"/>
  <c r="G230" i="22"/>
  <c r="G231" i="22"/>
  <c r="G232" i="22"/>
  <c r="G233" i="22"/>
  <c r="G234" i="22"/>
  <c r="G235" i="22"/>
  <c r="G236" i="22"/>
  <c r="G237" i="22"/>
  <c r="G238" i="22"/>
  <c r="G239" i="22"/>
  <c r="G240" i="22"/>
  <c r="G241" i="22"/>
  <c r="G242" i="22"/>
  <c r="G243" i="22"/>
  <c r="G244" i="22"/>
  <c r="G245" i="22"/>
  <c r="G246" i="22"/>
  <c r="G247" i="22"/>
  <c r="G248" i="22"/>
  <c r="G249" i="22"/>
  <c r="G250" i="22"/>
  <c r="G251" i="22"/>
  <c r="G252" i="22"/>
  <c r="G253" i="22"/>
  <c r="G254" i="22"/>
  <c r="G255" i="22"/>
  <c r="G256" i="22"/>
  <c r="G257" i="22"/>
  <c r="G258" i="22"/>
  <c r="G259" i="22"/>
  <c r="G260" i="22"/>
  <c r="G261" i="22"/>
  <c r="G262" i="22"/>
  <c r="G263" i="22"/>
  <c r="G264" i="22"/>
  <c r="G265" i="22"/>
  <c r="G266" i="22"/>
  <c r="G267" i="22"/>
  <c r="G268" i="22"/>
  <c r="G269" i="22"/>
  <c r="G270" i="22"/>
  <c r="G271" i="22"/>
  <c r="G272" i="22"/>
  <c r="G273" i="22"/>
  <c r="G274" i="22"/>
  <c r="G275" i="22"/>
  <c r="G276" i="22"/>
  <c r="G277" i="22"/>
  <c r="G278" i="22"/>
  <c r="G279" i="22"/>
  <c r="G280" i="22"/>
  <c r="G281" i="22"/>
  <c r="G282" i="22"/>
  <c r="G283" i="22"/>
  <c r="G284" i="22"/>
  <c r="G285" i="22"/>
  <c r="G286" i="22"/>
  <c r="G287" i="22"/>
  <c r="G288" i="22"/>
  <c r="G289" i="22"/>
  <c r="G290" i="22"/>
  <c r="G291" i="22"/>
  <c r="G292" i="22"/>
  <c r="G293" i="22"/>
  <c r="G294" i="22"/>
  <c r="G295" i="22"/>
  <c r="G296" i="22"/>
  <c r="G297" i="22"/>
  <c r="G298" i="22"/>
  <c r="G299" i="22"/>
  <c r="G300" i="22"/>
  <c r="G301" i="22"/>
  <c r="G302" i="22"/>
  <c r="G303" i="22"/>
  <c r="G304" i="22"/>
  <c r="G305" i="22"/>
  <c r="G306" i="22"/>
  <c r="G307" i="22"/>
  <c r="G308" i="22"/>
  <c r="G309" i="22"/>
  <c r="G310" i="22"/>
  <c r="G311" i="22"/>
  <c r="G312" i="22"/>
  <c r="G313" i="22"/>
  <c r="G314" i="22"/>
  <c r="G315" i="22"/>
  <c r="G316" i="22"/>
  <c r="G317" i="22"/>
  <c r="G318" i="22"/>
  <c r="G319" i="22"/>
  <c r="L8" i="25" l="1"/>
  <c r="M8" i="25" s="1"/>
  <c r="N8" i="25" s="1"/>
  <c r="P8" i="25" s="1"/>
  <c r="G9" i="25" s="1"/>
  <c r="J9" i="25" s="1"/>
  <c r="E319" i="25"/>
  <c r="E311" i="25"/>
  <c r="E303" i="25"/>
  <c r="E295" i="25"/>
  <c r="E287" i="25"/>
  <c r="E279" i="25"/>
  <c r="E271" i="25"/>
  <c r="E263" i="25"/>
  <c r="E255" i="25"/>
  <c r="E247" i="25"/>
  <c r="E239" i="25"/>
  <c r="E231" i="25"/>
  <c r="E223" i="25"/>
  <c r="E215" i="25"/>
  <c r="E207" i="25"/>
  <c r="E199" i="25"/>
  <c r="E191" i="25"/>
  <c r="E183" i="25"/>
  <c r="E175" i="25"/>
  <c r="E167" i="25"/>
  <c r="E159" i="25"/>
  <c r="E151" i="25"/>
  <c r="E143" i="25"/>
  <c r="E135" i="25"/>
  <c r="E127" i="25"/>
  <c r="E119" i="25"/>
  <c r="E111" i="25"/>
  <c r="E103" i="25"/>
  <c r="E95" i="25"/>
  <c r="E87" i="25"/>
  <c r="E79" i="25"/>
  <c r="E71" i="25"/>
  <c r="E63" i="25"/>
  <c r="E55" i="25"/>
  <c r="E47" i="25"/>
  <c r="E39" i="25"/>
  <c r="E31" i="25"/>
  <c r="E23" i="25"/>
  <c r="E15" i="25"/>
  <c r="E7" i="25"/>
  <c r="E318" i="25"/>
  <c r="E278" i="25"/>
  <c r="E238" i="25"/>
  <c r="E214" i="25"/>
  <c r="E182" i="25"/>
  <c r="E142" i="25"/>
  <c r="E102" i="25"/>
  <c r="E78" i="25"/>
  <c r="E54" i="25"/>
  <c r="E6" i="25"/>
  <c r="E317" i="25"/>
  <c r="E309" i="25"/>
  <c r="E301" i="25"/>
  <c r="E293" i="25"/>
  <c r="E285" i="25"/>
  <c r="E277" i="25"/>
  <c r="E269" i="25"/>
  <c r="E261" i="25"/>
  <c r="E253" i="25"/>
  <c r="E245" i="25"/>
  <c r="E237" i="25"/>
  <c r="E229" i="25"/>
  <c r="E221" i="25"/>
  <c r="E213" i="25"/>
  <c r="E205" i="25"/>
  <c r="E197" i="25"/>
  <c r="E189" i="25"/>
  <c r="E181" i="25"/>
  <c r="E173" i="25"/>
  <c r="E165" i="25"/>
  <c r="E157" i="25"/>
  <c r="E149" i="25"/>
  <c r="E141" i="25"/>
  <c r="E133" i="25"/>
  <c r="E125" i="25"/>
  <c r="E117" i="25"/>
  <c r="E109" i="25"/>
  <c r="E101" i="25"/>
  <c r="E93" i="25"/>
  <c r="E85" i="25"/>
  <c r="E77" i="25"/>
  <c r="E69" i="25"/>
  <c r="E61" i="25"/>
  <c r="E53" i="25"/>
  <c r="E45" i="25"/>
  <c r="E37" i="25"/>
  <c r="E29" i="25"/>
  <c r="E21" i="25"/>
  <c r="E13" i="25"/>
  <c r="E310" i="25"/>
  <c r="E262" i="25"/>
  <c r="E206" i="25"/>
  <c r="E174" i="25"/>
  <c r="E118" i="25"/>
  <c r="E70" i="25"/>
  <c r="E22" i="25"/>
  <c r="E316" i="25"/>
  <c r="E308" i="25"/>
  <c r="E300" i="25"/>
  <c r="E292" i="25"/>
  <c r="E284" i="25"/>
  <c r="E276" i="25"/>
  <c r="E268" i="25"/>
  <c r="E260" i="25"/>
  <c r="E252" i="25"/>
  <c r="E244" i="25"/>
  <c r="E236" i="25"/>
  <c r="E228" i="25"/>
  <c r="E220" i="25"/>
  <c r="E212" i="25"/>
  <c r="E204" i="25"/>
  <c r="E196" i="25"/>
  <c r="E188" i="25"/>
  <c r="E180" i="25"/>
  <c r="E172" i="25"/>
  <c r="E164" i="25"/>
  <c r="E156" i="25"/>
  <c r="E148" i="25"/>
  <c r="E140" i="25"/>
  <c r="E132" i="25"/>
  <c r="E124" i="25"/>
  <c r="E116" i="25"/>
  <c r="E108" i="25"/>
  <c r="E100" i="25"/>
  <c r="E92" i="25"/>
  <c r="E84" i="25"/>
  <c r="E76" i="25"/>
  <c r="E68" i="25"/>
  <c r="E60" i="25"/>
  <c r="E52" i="25"/>
  <c r="E44" i="25"/>
  <c r="E36" i="25"/>
  <c r="E28" i="25"/>
  <c r="E20" i="25"/>
  <c r="E12" i="25"/>
  <c r="E302" i="25"/>
  <c r="E254" i="25"/>
  <c r="E198" i="25"/>
  <c r="E158" i="25"/>
  <c r="E110" i="25"/>
  <c r="E62" i="25"/>
  <c r="E14" i="25"/>
  <c r="E315" i="25"/>
  <c r="E307" i="25"/>
  <c r="E299" i="25"/>
  <c r="E291" i="25"/>
  <c r="E283" i="25"/>
  <c r="E275" i="25"/>
  <c r="E267" i="25"/>
  <c r="E259" i="25"/>
  <c r="E251" i="25"/>
  <c r="E243" i="25"/>
  <c r="E235" i="25"/>
  <c r="E227" i="25"/>
  <c r="E219" i="25"/>
  <c r="E211" i="25"/>
  <c r="E203" i="25"/>
  <c r="E195" i="25"/>
  <c r="E187" i="25"/>
  <c r="E179" i="25"/>
  <c r="E171" i="25"/>
  <c r="E163" i="25"/>
  <c r="E155" i="25"/>
  <c r="E147" i="25"/>
  <c r="E139" i="25"/>
  <c r="E131" i="25"/>
  <c r="E123" i="25"/>
  <c r="E115" i="25"/>
  <c r="E107" i="25"/>
  <c r="E99" i="25"/>
  <c r="E91" i="25"/>
  <c r="E83" i="25"/>
  <c r="E75" i="25"/>
  <c r="E67" i="25"/>
  <c r="E59" i="25"/>
  <c r="E51" i="25"/>
  <c r="E43" i="25"/>
  <c r="E35" i="25"/>
  <c r="E27" i="25"/>
  <c r="E19" i="25"/>
  <c r="E11" i="25"/>
  <c r="E294" i="25"/>
  <c r="E230" i="25"/>
  <c r="E166" i="25"/>
  <c r="E94" i="25"/>
  <c r="E38" i="25"/>
  <c r="E322" i="25"/>
  <c r="E314" i="25"/>
  <c r="E306" i="25"/>
  <c r="E298" i="25"/>
  <c r="E290" i="25"/>
  <c r="E282" i="25"/>
  <c r="E274" i="25"/>
  <c r="E266" i="25"/>
  <c r="E258" i="25"/>
  <c r="E250" i="25"/>
  <c r="E242" i="25"/>
  <c r="E234" i="25"/>
  <c r="E226" i="25"/>
  <c r="E218" i="25"/>
  <c r="E210" i="25"/>
  <c r="E202" i="25"/>
  <c r="E194" i="25"/>
  <c r="E186" i="25"/>
  <c r="E178" i="25"/>
  <c r="E170" i="25"/>
  <c r="E162" i="25"/>
  <c r="E154" i="25"/>
  <c r="E146" i="25"/>
  <c r="E138" i="25"/>
  <c r="E130" i="25"/>
  <c r="E122" i="25"/>
  <c r="E114" i="25"/>
  <c r="E106" i="25"/>
  <c r="E98" i="25"/>
  <c r="E90" i="25"/>
  <c r="E82" i="25"/>
  <c r="E74" i="25"/>
  <c r="E66" i="25"/>
  <c r="E58" i="25"/>
  <c r="E50" i="25"/>
  <c r="E42" i="25"/>
  <c r="E34" i="25"/>
  <c r="E26" i="25"/>
  <c r="E18" i="25"/>
  <c r="E10" i="25"/>
  <c r="E286" i="25"/>
  <c r="E246" i="25"/>
  <c r="E222" i="25"/>
  <c r="E190" i="25"/>
  <c r="E150" i="25"/>
  <c r="E126" i="25"/>
  <c r="E86" i="25"/>
  <c r="E46" i="25"/>
  <c r="E30" i="25"/>
  <c r="E321" i="25"/>
  <c r="E313" i="25"/>
  <c r="E305" i="25"/>
  <c r="E297" i="25"/>
  <c r="E289" i="25"/>
  <c r="E281" i="25"/>
  <c r="E273" i="25"/>
  <c r="E265" i="25"/>
  <c r="E257" i="25"/>
  <c r="E249" i="25"/>
  <c r="E241" i="25"/>
  <c r="E233" i="25"/>
  <c r="E225" i="25"/>
  <c r="E217" i="25"/>
  <c r="E209" i="25"/>
  <c r="E201" i="25"/>
  <c r="E193" i="25"/>
  <c r="E185" i="25"/>
  <c r="E177" i="25"/>
  <c r="E169" i="25"/>
  <c r="E161" i="25"/>
  <c r="E153" i="25"/>
  <c r="E145" i="25"/>
  <c r="E137" i="25"/>
  <c r="E129" i="25"/>
  <c r="E121" i="25"/>
  <c r="E113" i="25"/>
  <c r="E105" i="25"/>
  <c r="E97" i="25"/>
  <c r="E89" i="25"/>
  <c r="E81" i="25"/>
  <c r="E73" i="25"/>
  <c r="E65" i="25"/>
  <c r="E57" i="25"/>
  <c r="E49" i="25"/>
  <c r="E41" i="25"/>
  <c r="E33" i="25"/>
  <c r="E25" i="25"/>
  <c r="E17" i="25"/>
  <c r="E9" i="25"/>
  <c r="E270" i="25"/>
  <c r="E134" i="25"/>
  <c r="E320" i="25"/>
  <c r="E312" i="25"/>
  <c r="E304" i="25"/>
  <c r="E296" i="25"/>
  <c r="E288" i="25"/>
  <c r="E280" i="25"/>
  <c r="E272" i="25"/>
  <c r="E264" i="25"/>
  <c r="E256" i="25"/>
  <c r="E248" i="25"/>
  <c r="E240" i="25"/>
  <c r="E232" i="25"/>
  <c r="E224" i="25"/>
  <c r="E216" i="25"/>
  <c r="E208" i="25"/>
  <c r="E200" i="25"/>
  <c r="E192" i="25"/>
  <c r="E184" i="25"/>
  <c r="E176" i="25"/>
  <c r="E168" i="25"/>
  <c r="E160" i="25"/>
  <c r="E152" i="25"/>
  <c r="E144" i="25"/>
  <c r="E136" i="25"/>
  <c r="E128" i="25"/>
  <c r="E120" i="25"/>
  <c r="E112" i="25"/>
  <c r="E104" i="25"/>
  <c r="E96" i="25"/>
  <c r="E88" i="25"/>
  <c r="E80" i="25"/>
  <c r="E72" i="25"/>
  <c r="E64" i="25"/>
  <c r="E56" i="25"/>
  <c r="E48" i="25"/>
  <c r="E40" i="25"/>
  <c r="E32" i="25"/>
  <c r="E24" i="25"/>
  <c r="E16" i="25"/>
  <c r="D306" i="24"/>
  <c r="D242" i="24"/>
  <c r="D178" i="24"/>
  <c r="D282" i="24"/>
  <c r="D218" i="24"/>
  <c r="D298" i="24"/>
  <c r="D226" i="24"/>
  <c r="D274" i="24"/>
  <c r="D210" i="24"/>
  <c r="D234" i="24"/>
  <c r="D290" i="24"/>
  <c r="D266" i="24"/>
  <c r="D202" i="24"/>
  <c r="D258" i="24"/>
  <c r="D194" i="24"/>
  <c r="D162" i="24"/>
  <c r="D154" i="24"/>
  <c r="N2" i="27"/>
  <c r="O2" i="26"/>
  <c r="Q2" i="26" s="1"/>
  <c r="D318" i="24"/>
  <c r="D310" i="24"/>
  <c r="D302" i="24"/>
  <c r="D294" i="24"/>
  <c r="D286" i="24"/>
  <c r="D278" i="24"/>
  <c r="D270" i="24"/>
  <c r="D262" i="24"/>
  <c r="D254" i="24"/>
  <c r="D246" i="24"/>
  <c r="D238" i="24"/>
  <c r="D230" i="24"/>
  <c r="D222" i="24"/>
  <c r="D214" i="24"/>
  <c r="D206" i="24"/>
  <c r="D198" i="24"/>
  <c r="D190" i="24"/>
  <c r="D182" i="24"/>
  <c r="D174" i="24"/>
  <c r="D166" i="24"/>
  <c r="D158" i="24"/>
  <c r="D150" i="24"/>
  <c r="D142" i="24"/>
  <c r="D134" i="24"/>
  <c r="D126" i="24"/>
  <c r="D118" i="24"/>
  <c r="D110" i="24"/>
  <c r="D102" i="24"/>
  <c r="D94" i="24"/>
  <c r="D86" i="24"/>
  <c r="D78" i="24"/>
  <c r="D70" i="24"/>
  <c r="D62" i="24"/>
  <c r="D54" i="24"/>
  <c r="D46" i="24"/>
  <c r="D38" i="24"/>
  <c r="D30" i="24"/>
  <c r="D22" i="24"/>
  <c r="D14" i="24"/>
  <c r="D6" i="24"/>
  <c r="D90" i="24"/>
  <c r="D26" i="24"/>
  <c r="D311" i="24"/>
  <c r="D295" i="24"/>
  <c r="D279" i="24"/>
  <c r="D263" i="24"/>
  <c r="D247" i="24"/>
  <c r="D239" i="24"/>
  <c r="D231" i="24"/>
  <c r="D215" i="24"/>
  <c r="D207" i="24"/>
  <c r="D191" i="24"/>
  <c r="D183" i="24"/>
  <c r="D167" i="24"/>
  <c r="D159" i="24"/>
  <c r="D143" i="24"/>
  <c r="D127" i="24"/>
  <c r="D103" i="24"/>
  <c r="D87" i="24"/>
  <c r="D71" i="24"/>
  <c r="D55" i="24"/>
  <c r="D39" i="24"/>
  <c r="D31" i="24"/>
  <c r="D23" i="24"/>
  <c r="D7" i="24"/>
  <c r="D317" i="24"/>
  <c r="D309" i="24"/>
  <c r="D301" i="24"/>
  <c r="D293" i="24"/>
  <c r="D285" i="24"/>
  <c r="D277" i="24"/>
  <c r="D269" i="24"/>
  <c r="D261" i="24"/>
  <c r="D253" i="24"/>
  <c r="D245" i="24"/>
  <c r="D237" i="24"/>
  <c r="D229" i="24"/>
  <c r="D221" i="24"/>
  <c r="D213" i="24"/>
  <c r="D205" i="24"/>
  <c r="D197" i="24"/>
  <c r="D189" i="24"/>
  <c r="D181" i="24"/>
  <c r="D173" i="24"/>
  <c r="D165" i="24"/>
  <c r="D157" i="24"/>
  <c r="D149" i="24"/>
  <c r="D141" i="24"/>
  <c r="D133" i="24"/>
  <c r="D125" i="24"/>
  <c r="D117" i="24"/>
  <c r="D109" i="24"/>
  <c r="D101" i="24"/>
  <c r="D93" i="24"/>
  <c r="D85" i="24"/>
  <c r="D77" i="24"/>
  <c r="D69" i="24"/>
  <c r="D61" i="24"/>
  <c r="D53" i="24"/>
  <c r="D45" i="24"/>
  <c r="D37" i="24"/>
  <c r="D29" i="24"/>
  <c r="D21" i="24"/>
  <c r="D13" i="24"/>
  <c r="D5" i="24"/>
  <c r="D170" i="24"/>
  <c r="D146" i="24"/>
  <c r="D122" i="24"/>
  <c r="D98" i="24"/>
  <c r="D74" i="24"/>
  <c r="D10" i="24"/>
  <c r="D319" i="24"/>
  <c r="D303" i="24"/>
  <c r="D287" i="24"/>
  <c r="D271" i="24"/>
  <c r="D255" i="24"/>
  <c r="D223" i="24"/>
  <c r="D199" i="24"/>
  <c r="D175" i="24"/>
  <c r="D151" i="24"/>
  <c r="D135" i="24"/>
  <c r="D119" i="24"/>
  <c r="D111" i="24"/>
  <c r="D95" i="24"/>
  <c r="D79" i="24"/>
  <c r="D63" i="24"/>
  <c r="D47" i="24"/>
  <c r="D15" i="24"/>
  <c r="D316" i="24"/>
  <c r="D308" i="24"/>
  <c r="D300" i="24"/>
  <c r="D292" i="24"/>
  <c r="D284" i="24"/>
  <c r="D276" i="24"/>
  <c r="D268" i="24"/>
  <c r="D260" i="24"/>
  <c r="D252" i="24"/>
  <c r="D244" i="24"/>
  <c r="D236" i="24"/>
  <c r="D228" i="24"/>
  <c r="D220" i="24"/>
  <c r="D212" i="24"/>
  <c r="D204" i="24"/>
  <c r="D196" i="24"/>
  <c r="D188" i="24"/>
  <c r="D180" i="24"/>
  <c r="D172" i="24"/>
  <c r="D164" i="24"/>
  <c r="D156" i="24"/>
  <c r="D148" i="24"/>
  <c r="D140" i="24"/>
  <c r="D132" i="24"/>
  <c r="D124" i="24"/>
  <c r="D116" i="24"/>
  <c r="D108" i="24"/>
  <c r="D100" i="24"/>
  <c r="D92" i="24"/>
  <c r="D84" i="24"/>
  <c r="D76" i="24"/>
  <c r="D68" i="24"/>
  <c r="D60" i="24"/>
  <c r="D52" i="24"/>
  <c r="D44" i="24"/>
  <c r="D36" i="24"/>
  <c r="D28" i="24"/>
  <c r="D20" i="24"/>
  <c r="D12" i="24"/>
  <c r="D4" i="24"/>
  <c r="D315" i="24"/>
  <c r="D307" i="24"/>
  <c r="D299" i="24"/>
  <c r="D291" i="24"/>
  <c r="D283" i="24"/>
  <c r="D275" i="24"/>
  <c r="D267" i="24"/>
  <c r="D259" i="24"/>
  <c r="D251" i="24"/>
  <c r="D243" i="24"/>
  <c r="D235" i="24"/>
  <c r="D227" i="24"/>
  <c r="D219" i="24"/>
  <c r="D211" i="24"/>
  <c r="D203" i="24"/>
  <c r="D195" i="24"/>
  <c r="D187" i="24"/>
  <c r="D179" i="24"/>
  <c r="D171" i="24"/>
  <c r="D163" i="24"/>
  <c r="D155" i="24"/>
  <c r="D147" i="24"/>
  <c r="D139" i="24"/>
  <c r="D131" i="24"/>
  <c r="D123" i="24"/>
  <c r="D115" i="24"/>
  <c r="D107" i="24"/>
  <c r="D99" i="24"/>
  <c r="D91" i="24"/>
  <c r="D83" i="24"/>
  <c r="D75" i="24"/>
  <c r="D67" i="24"/>
  <c r="D59" i="24"/>
  <c r="D51" i="24"/>
  <c r="D43" i="24"/>
  <c r="D35" i="24"/>
  <c r="D27" i="24"/>
  <c r="D19" i="24"/>
  <c r="D11" i="24"/>
  <c r="D3" i="24"/>
  <c r="D114" i="24"/>
  <c r="D82" i="24"/>
  <c r="D58" i="24"/>
  <c r="D50" i="24"/>
  <c r="D42" i="24"/>
  <c r="D138" i="24"/>
  <c r="D130" i="24"/>
  <c r="D106" i="24"/>
  <c r="D66" i="24"/>
  <c r="D18" i="24"/>
  <c r="D313" i="24"/>
  <c r="D305" i="24"/>
  <c r="D297" i="24"/>
  <c r="D289" i="24"/>
  <c r="D281" i="24"/>
  <c r="D273" i="24"/>
  <c r="D265" i="24"/>
  <c r="D257" i="24"/>
  <c r="D249" i="24"/>
  <c r="D241" i="24"/>
  <c r="D233" i="24"/>
  <c r="D225" i="24"/>
  <c r="D217" i="24"/>
  <c r="D209" i="24"/>
  <c r="D201" i="24"/>
  <c r="D193" i="24"/>
  <c r="D185" i="24"/>
  <c r="D177" i="24"/>
  <c r="D169" i="24"/>
  <c r="D161" i="24"/>
  <c r="D153" i="24"/>
  <c r="D145" i="24"/>
  <c r="D137" i="24"/>
  <c r="D129" i="24"/>
  <c r="D121" i="24"/>
  <c r="D113" i="24"/>
  <c r="D105" i="24"/>
  <c r="D97" i="24"/>
  <c r="D89" i="24"/>
  <c r="D81" i="24"/>
  <c r="D73" i="24"/>
  <c r="D65" i="24"/>
  <c r="D57" i="24"/>
  <c r="D49" i="24"/>
  <c r="D41" i="24"/>
  <c r="D33" i="24"/>
  <c r="D25" i="24"/>
  <c r="D17" i="24"/>
  <c r="D9" i="24"/>
  <c r="D2" i="24"/>
  <c r="D312" i="24"/>
  <c r="D304" i="24"/>
  <c r="D296" i="24"/>
  <c r="D288" i="24"/>
  <c r="D280" i="24"/>
  <c r="D272" i="24"/>
  <c r="D264" i="24"/>
  <c r="D256" i="24"/>
  <c r="D248" i="24"/>
  <c r="D240" i="24"/>
  <c r="D232" i="24"/>
  <c r="D224" i="24"/>
  <c r="D216" i="24"/>
  <c r="D208" i="24"/>
  <c r="D200" i="24"/>
  <c r="D192" i="24"/>
  <c r="D184" i="24"/>
  <c r="D176" i="24"/>
  <c r="D168" i="24"/>
  <c r="D160" i="24"/>
  <c r="D152" i="24"/>
  <c r="D144" i="24"/>
  <c r="D136" i="24"/>
  <c r="D128" i="24"/>
  <c r="D120" i="24"/>
  <c r="D112" i="24"/>
  <c r="D104" i="24"/>
  <c r="D96" i="24"/>
  <c r="D88" i="24"/>
  <c r="D80" i="24"/>
  <c r="D72" i="24"/>
  <c r="D64" i="24"/>
  <c r="D56" i="24"/>
  <c r="D48" i="24"/>
  <c r="D40" i="24"/>
  <c r="D32" i="24"/>
  <c r="D24" i="24"/>
  <c r="D16" i="24"/>
  <c r="D8" i="24"/>
  <c r="F54" i="22"/>
  <c r="F118" i="22"/>
  <c r="F182" i="22"/>
  <c r="F246" i="22"/>
  <c r="F310" i="22"/>
  <c r="F62" i="22"/>
  <c r="F126" i="22"/>
  <c r="F190" i="22"/>
  <c r="F254" i="22"/>
  <c r="F318" i="22"/>
  <c r="F6" i="22"/>
  <c r="F70" i="22"/>
  <c r="F134" i="22"/>
  <c r="F198" i="22"/>
  <c r="F262" i="22"/>
  <c r="F14" i="22"/>
  <c r="F78" i="22"/>
  <c r="F142" i="22"/>
  <c r="F206" i="22"/>
  <c r="F270" i="22"/>
  <c r="F22" i="22"/>
  <c r="F86" i="22"/>
  <c r="F150" i="22"/>
  <c r="F214" i="22"/>
  <c r="F278" i="22"/>
  <c r="I7" i="22"/>
  <c r="I9" i="22" s="1"/>
  <c r="F30" i="22"/>
  <c r="F94" i="22"/>
  <c r="F158" i="22"/>
  <c r="F222" i="22"/>
  <c r="F286" i="22"/>
  <c r="F7" i="22"/>
  <c r="F15" i="22"/>
  <c r="F23" i="22"/>
  <c r="F31" i="22"/>
  <c r="F39" i="22"/>
  <c r="F47" i="22"/>
  <c r="F55" i="22"/>
  <c r="F63" i="22"/>
  <c r="F71" i="22"/>
  <c r="F79" i="22"/>
  <c r="F87" i="22"/>
  <c r="F95" i="22"/>
  <c r="F103" i="22"/>
  <c r="F111" i="22"/>
  <c r="F119" i="22"/>
  <c r="F127" i="22"/>
  <c r="F135" i="22"/>
  <c r="F143" i="22"/>
  <c r="F151" i="22"/>
  <c r="F159" i="22"/>
  <c r="F167" i="22"/>
  <c r="F175" i="22"/>
  <c r="F183" i="22"/>
  <c r="F191" i="22"/>
  <c r="F199" i="22"/>
  <c r="F207" i="22"/>
  <c r="F215" i="22"/>
  <c r="F223" i="22"/>
  <c r="F231" i="22"/>
  <c r="F239" i="22"/>
  <c r="F247" i="22"/>
  <c r="F255" i="22"/>
  <c r="F263" i="22"/>
  <c r="F271" i="22"/>
  <c r="F279" i="22"/>
  <c r="F287" i="22"/>
  <c r="F295" i="22"/>
  <c r="F303" i="22"/>
  <c r="F311" i="22"/>
  <c r="F319" i="22"/>
  <c r="F8" i="22"/>
  <c r="F16" i="22"/>
  <c r="F24" i="22"/>
  <c r="F32" i="22"/>
  <c r="F40" i="22"/>
  <c r="F48" i="22"/>
  <c r="F56" i="22"/>
  <c r="F64" i="22"/>
  <c r="F72" i="22"/>
  <c r="F80" i="22"/>
  <c r="F88" i="22"/>
  <c r="F96" i="22"/>
  <c r="F104" i="22"/>
  <c r="F112" i="22"/>
  <c r="F120" i="22"/>
  <c r="F128" i="22"/>
  <c r="F136" i="22"/>
  <c r="F144" i="22"/>
  <c r="F152" i="22"/>
  <c r="F160" i="22"/>
  <c r="F168" i="22"/>
  <c r="F176" i="22"/>
  <c r="F184" i="22"/>
  <c r="F192" i="22"/>
  <c r="F200" i="22"/>
  <c r="F208" i="22"/>
  <c r="F216" i="22"/>
  <c r="F224" i="22"/>
  <c r="F232" i="22"/>
  <c r="F240" i="22"/>
  <c r="F248" i="22"/>
  <c r="F256" i="22"/>
  <c r="F264" i="22"/>
  <c r="F272" i="22"/>
  <c r="F280" i="22"/>
  <c r="F288" i="22"/>
  <c r="F296" i="22"/>
  <c r="F304" i="22"/>
  <c r="F312" i="22"/>
  <c r="F9" i="22"/>
  <c r="F17" i="22"/>
  <c r="F25" i="22"/>
  <c r="F33" i="22"/>
  <c r="F41" i="22"/>
  <c r="F49" i="22"/>
  <c r="F57" i="22"/>
  <c r="F65" i="22"/>
  <c r="F73" i="22"/>
  <c r="F81" i="22"/>
  <c r="F89" i="22"/>
  <c r="F97" i="22"/>
  <c r="F105" i="22"/>
  <c r="F113" i="22"/>
  <c r="F121" i="22"/>
  <c r="F129" i="22"/>
  <c r="F137" i="22"/>
  <c r="F145" i="22"/>
  <c r="F153" i="22"/>
  <c r="F161" i="22"/>
  <c r="F169" i="22"/>
  <c r="F177" i="22"/>
  <c r="F185" i="22"/>
  <c r="F193" i="22"/>
  <c r="F201" i="22"/>
  <c r="F209" i="22"/>
  <c r="F217" i="22"/>
  <c r="F225" i="22"/>
  <c r="F233" i="22"/>
  <c r="F241" i="22"/>
  <c r="F249" i="22"/>
  <c r="F257" i="22"/>
  <c r="F265" i="22"/>
  <c r="F273" i="22"/>
  <c r="F281" i="22"/>
  <c r="F289" i="22"/>
  <c r="F297" i="22"/>
  <c r="F305" i="22"/>
  <c r="F313" i="22"/>
  <c r="F10" i="22"/>
  <c r="F18" i="22"/>
  <c r="F26" i="22"/>
  <c r="F34" i="22"/>
  <c r="F42" i="22"/>
  <c r="F50" i="22"/>
  <c r="F58" i="22"/>
  <c r="F66" i="22"/>
  <c r="F74" i="22"/>
  <c r="F82" i="22"/>
  <c r="F90" i="22"/>
  <c r="F98" i="22"/>
  <c r="F106" i="22"/>
  <c r="F114" i="22"/>
  <c r="F122" i="22"/>
  <c r="F130" i="22"/>
  <c r="F138" i="22"/>
  <c r="F146" i="22"/>
  <c r="F154" i="22"/>
  <c r="F162" i="22"/>
  <c r="F170" i="22"/>
  <c r="F178" i="22"/>
  <c r="F186" i="22"/>
  <c r="F194" i="22"/>
  <c r="F202" i="22"/>
  <c r="F210" i="22"/>
  <c r="F218" i="22"/>
  <c r="F226" i="22"/>
  <c r="F234" i="22"/>
  <c r="F242" i="22"/>
  <c r="F250" i="22"/>
  <c r="F258" i="22"/>
  <c r="F266" i="22"/>
  <c r="F274" i="22"/>
  <c r="F282" i="22"/>
  <c r="F290" i="22"/>
  <c r="F298" i="22"/>
  <c r="F306" i="22"/>
  <c r="F314" i="22"/>
  <c r="F3" i="22"/>
  <c r="F11" i="22"/>
  <c r="F19" i="22"/>
  <c r="F27" i="22"/>
  <c r="F35" i="22"/>
  <c r="F43" i="22"/>
  <c r="F51" i="22"/>
  <c r="F59" i="22"/>
  <c r="F67" i="22"/>
  <c r="F75" i="22"/>
  <c r="F83" i="22"/>
  <c r="F91" i="22"/>
  <c r="F99" i="22"/>
  <c r="F107" i="22"/>
  <c r="F115" i="22"/>
  <c r="F123" i="22"/>
  <c r="F131" i="22"/>
  <c r="F139" i="22"/>
  <c r="F147" i="22"/>
  <c r="F155" i="22"/>
  <c r="F163" i="22"/>
  <c r="F171" i="22"/>
  <c r="F179" i="22"/>
  <c r="F187" i="22"/>
  <c r="F195" i="22"/>
  <c r="F203" i="22"/>
  <c r="F211" i="22"/>
  <c r="F219" i="22"/>
  <c r="F227" i="22"/>
  <c r="F235" i="22"/>
  <c r="F243" i="22"/>
  <c r="F251" i="22"/>
  <c r="F259" i="22"/>
  <c r="F267" i="22"/>
  <c r="F275" i="22"/>
  <c r="F283" i="22"/>
  <c r="F291" i="22"/>
  <c r="F299" i="22"/>
  <c r="F307" i="22"/>
  <c r="F315" i="22"/>
  <c r="F4" i="22"/>
  <c r="F12" i="22"/>
  <c r="F20" i="22"/>
  <c r="F28" i="22"/>
  <c r="F36" i="22"/>
  <c r="F44" i="22"/>
  <c r="F52" i="22"/>
  <c r="F60" i="22"/>
  <c r="F68" i="22"/>
  <c r="F76" i="22"/>
  <c r="F84" i="22"/>
  <c r="F92" i="22"/>
  <c r="F100" i="22"/>
  <c r="F108" i="22"/>
  <c r="F116" i="22"/>
  <c r="F124" i="22"/>
  <c r="F132" i="22"/>
  <c r="F140" i="22"/>
  <c r="F148" i="22"/>
  <c r="F156" i="22"/>
  <c r="F164" i="22"/>
  <c r="F172" i="22"/>
  <c r="F180" i="22"/>
  <c r="F188" i="22"/>
  <c r="F196" i="22"/>
  <c r="F204" i="22"/>
  <c r="F212" i="22"/>
  <c r="F220" i="22"/>
  <c r="F228" i="22"/>
  <c r="F236" i="22"/>
  <c r="F244" i="22"/>
  <c r="F252" i="22"/>
  <c r="F260" i="22"/>
  <c r="F268" i="22"/>
  <c r="F276" i="22"/>
  <c r="F284" i="22"/>
  <c r="F292" i="22"/>
  <c r="F300" i="22"/>
  <c r="F308" i="22"/>
  <c r="F316" i="22"/>
  <c r="F5" i="22"/>
  <c r="F13" i="22"/>
  <c r="F21" i="22"/>
  <c r="F29" i="22"/>
  <c r="F37" i="22"/>
  <c r="F45" i="22"/>
  <c r="F53" i="22"/>
  <c r="F61" i="22"/>
  <c r="F69" i="22"/>
  <c r="F77" i="22"/>
  <c r="F85" i="22"/>
  <c r="F93" i="22"/>
  <c r="F101" i="22"/>
  <c r="F109" i="22"/>
  <c r="F117" i="22"/>
  <c r="F125" i="22"/>
  <c r="F133" i="22"/>
  <c r="F141" i="22"/>
  <c r="F149" i="22"/>
  <c r="F157" i="22"/>
  <c r="F165" i="22"/>
  <c r="F173" i="22"/>
  <c r="F181" i="22"/>
  <c r="F189" i="22"/>
  <c r="F197" i="22"/>
  <c r="F205" i="22"/>
  <c r="F213" i="22"/>
  <c r="F221" i="22"/>
  <c r="F229" i="22"/>
  <c r="F237" i="22"/>
  <c r="F245" i="22"/>
  <c r="F253" i="22"/>
  <c r="F261" i="22"/>
  <c r="F269" i="22"/>
  <c r="F277" i="22"/>
  <c r="F285" i="22"/>
  <c r="F293" i="22"/>
  <c r="F301" i="22"/>
  <c r="F309" i="22"/>
  <c r="O8" i="25" l="1"/>
  <c r="F9" i="25" s="1"/>
  <c r="I9" i="25" s="1"/>
  <c r="Q8" i="25"/>
  <c r="H9" i="25" s="1"/>
  <c r="K9" i="25" s="1"/>
  <c r="J11" i="24"/>
  <c r="I12" i="24"/>
  <c r="Q2" i="27"/>
  <c r="H5" i="24"/>
  <c r="G5" i="24"/>
  <c r="L9" i="25" l="1"/>
  <c r="M9" i="25" s="1"/>
  <c r="N9" i="25" s="1"/>
  <c r="I5" i="24"/>
  <c r="I11" i="24"/>
  <c r="I19" i="24"/>
  <c r="J19" i="24"/>
  <c r="J12" i="24"/>
  <c r="I18" i="24"/>
  <c r="J18" i="24"/>
  <c r="K11" i="24" l="1"/>
  <c r="L11" i="24" s="1"/>
  <c r="P9" i="25"/>
  <c r="G10" i="25" s="1"/>
  <c r="J10" i="25" s="1"/>
  <c r="Q9" i="25"/>
  <c r="H10" i="25" s="1"/>
  <c r="K10" i="25" s="1"/>
  <c r="O9" i="25"/>
  <c r="F10" i="25" s="1"/>
  <c r="I10" i="25" s="1"/>
  <c r="L10" i="25" s="1"/>
  <c r="M10" i="25" s="1"/>
  <c r="N10" i="25" s="1"/>
  <c r="Q10" i="25" s="1"/>
  <c r="H11" i="25" s="1"/>
  <c r="K18" i="24"/>
  <c r="L18" i="24" s="1"/>
  <c r="O10" i="25" l="1"/>
  <c r="F11" i="25" s="1"/>
  <c r="P10" i="25"/>
  <c r="G11" i="25" s="1"/>
  <c r="J11" i="25" s="1"/>
  <c r="K11" i="25"/>
  <c r="I11" i="25"/>
  <c r="L11" i="25" l="1"/>
  <c r="M11" i="25" s="1"/>
  <c r="N11" i="25" s="1"/>
  <c r="AH3" i="17"/>
  <c r="AH19" i="17" s="1"/>
  <c r="AG3" i="17"/>
  <c r="AG12" i="17" s="1"/>
  <c r="AE3" i="17"/>
  <c r="AE82" i="17" s="1"/>
  <c r="AD3" i="17"/>
  <c r="AD15" i="17" s="1"/>
  <c r="U3" i="17"/>
  <c r="T3" i="17"/>
  <c r="R3" i="17"/>
  <c r="Q3" i="17"/>
  <c r="G5" i="17"/>
  <c r="H5" i="17"/>
  <c r="G6" i="17"/>
  <c r="H6" i="17"/>
  <c r="G7" i="17"/>
  <c r="I7" i="17" s="1"/>
  <c r="H7" i="17"/>
  <c r="G8" i="17"/>
  <c r="H8" i="17"/>
  <c r="G9" i="17"/>
  <c r="H9" i="17"/>
  <c r="G10" i="17"/>
  <c r="H10" i="17"/>
  <c r="G11" i="17"/>
  <c r="H11" i="17"/>
  <c r="G12" i="17"/>
  <c r="H12" i="17"/>
  <c r="G13" i="17"/>
  <c r="H13" i="17"/>
  <c r="G14" i="17"/>
  <c r="H14" i="17"/>
  <c r="G15" i="17"/>
  <c r="H15" i="17"/>
  <c r="G16" i="17"/>
  <c r="H16" i="17"/>
  <c r="G17" i="17"/>
  <c r="H17" i="17"/>
  <c r="G18" i="17"/>
  <c r="H18" i="17"/>
  <c r="G19" i="17"/>
  <c r="I19" i="17" s="1"/>
  <c r="H19" i="17"/>
  <c r="G20" i="17"/>
  <c r="H20" i="17"/>
  <c r="G21" i="17"/>
  <c r="H21" i="17"/>
  <c r="G22" i="17"/>
  <c r="H22" i="17"/>
  <c r="G23" i="17"/>
  <c r="I23" i="17" s="1"/>
  <c r="H23" i="17"/>
  <c r="G24" i="17"/>
  <c r="H24" i="17"/>
  <c r="G25" i="17"/>
  <c r="H25" i="17"/>
  <c r="G26" i="17"/>
  <c r="H26" i="17"/>
  <c r="G27" i="17"/>
  <c r="I27" i="17" s="1"/>
  <c r="H27" i="17"/>
  <c r="G28" i="17"/>
  <c r="H28" i="17"/>
  <c r="G29" i="17"/>
  <c r="H29" i="17"/>
  <c r="G30" i="17"/>
  <c r="H30" i="17"/>
  <c r="G31" i="17"/>
  <c r="I31" i="17" s="1"/>
  <c r="H31" i="17"/>
  <c r="G32" i="17"/>
  <c r="H32" i="17"/>
  <c r="G33" i="17"/>
  <c r="H33" i="17"/>
  <c r="G34" i="17"/>
  <c r="H34" i="17"/>
  <c r="G35" i="17"/>
  <c r="I35" i="17" s="1"/>
  <c r="J35" i="17" s="1"/>
  <c r="H35" i="17"/>
  <c r="G36" i="17"/>
  <c r="H36" i="17"/>
  <c r="G37" i="17"/>
  <c r="H37" i="17"/>
  <c r="G38" i="17"/>
  <c r="H38" i="17"/>
  <c r="G39" i="17"/>
  <c r="I39" i="17" s="1"/>
  <c r="H39" i="17"/>
  <c r="G40" i="17"/>
  <c r="H40" i="17"/>
  <c r="G41" i="17"/>
  <c r="H41" i="17"/>
  <c r="G42" i="17"/>
  <c r="H42" i="17"/>
  <c r="G43" i="17"/>
  <c r="H43" i="17"/>
  <c r="G44" i="17"/>
  <c r="H44" i="17"/>
  <c r="G45" i="17"/>
  <c r="H45" i="17"/>
  <c r="G46" i="17"/>
  <c r="H46" i="17"/>
  <c r="G47" i="17"/>
  <c r="H47" i="17"/>
  <c r="G48" i="17"/>
  <c r="H48" i="17"/>
  <c r="G49" i="17"/>
  <c r="H49" i="17"/>
  <c r="G50" i="17"/>
  <c r="H50" i="17"/>
  <c r="G51" i="17"/>
  <c r="I51" i="17" s="1"/>
  <c r="H51" i="17"/>
  <c r="G52" i="17"/>
  <c r="H52" i="17"/>
  <c r="G53" i="17"/>
  <c r="H53" i="17"/>
  <c r="G54" i="17"/>
  <c r="H54" i="17"/>
  <c r="G55" i="17"/>
  <c r="I55" i="17" s="1"/>
  <c r="H55" i="17"/>
  <c r="G56" i="17"/>
  <c r="H56" i="17"/>
  <c r="G57" i="17"/>
  <c r="H57" i="17"/>
  <c r="G58" i="17"/>
  <c r="H58" i="17"/>
  <c r="G59" i="17"/>
  <c r="I59" i="17" s="1"/>
  <c r="H59" i="17"/>
  <c r="G60" i="17"/>
  <c r="H60" i="17"/>
  <c r="G61" i="17"/>
  <c r="H61" i="17"/>
  <c r="G62" i="17"/>
  <c r="H62" i="17"/>
  <c r="G63" i="17"/>
  <c r="I63" i="17" s="1"/>
  <c r="H63" i="17"/>
  <c r="G64" i="17"/>
  <c r="H64" i="17"/>
  <c r="G65" i="17"/>
  <c r="H65" i="17"/>
  <c r="G66" i="17"/>
  <c r="H66" i="17"/>
  <c r="G67" i="17"/>
  <c r="I67" i="17" s="1"/>
  <c r="H67" i="17"/>
  <c r="G68" i="17"/>
  <c r="H68" i="17"/>
  <c r="G69" i="17"/>
  <c r="H69" i="17"/>
  <c r="G70" i="17"/>
  <c r="H70" i="17"/>
  <c r="G71" i="17"/>
  <c r="I71" i="17" s="1"/>
  <c r="H71" i="17"/>
  <c r="G72" i="17"/>
  <c r="H72" i="17"/>
  <c r="G73" i="17"/>
  <c r="H73" i="17"/>
  <c r="G74" i="17"/>
  <c r="H74" i="17"/>
  <c r="G75" i="17"/>
  <c r="I75" i="17" s="1"/>
  <c r="H75" i="17"/>
  <c r="G76" i="17"/>
  <c r="H76" i="17"/>
  <c r="G77" i="17"/>
  <c r="H77" i="17"/>
  <c r="G78" i="17"/>
  <c r="H78" i="17"/>
  <c r="G79" i="17"/>
  <c r="H79" i="17"/>
  <c r="G80" i="17"/>
  <c r="H80" i="17"/>
  <c r="G81" i="17"/>
  <c r="H81" i="17"/>
  <c r="G82" i="17"/>
  <c r="H82" i="17"/>
  <c r="G83" i="17"/>
  <c r="I83" i="17" s="1"/>
  <c r="H83" i="17"/>
  <c r="G84" i="17"/>
  <c r="H84" i="17"/>
  <c r="G85" i="17"/>
  <c r="H85" i="17"/>
  <c r="G86" i="17"/>
  <c r="H86" i="17"/>
  <c r="G87" i="17"/>
  <c r="I87" i="17" s="1"/>
  <c r="H87" i="17"/>
  <c r="G88" i="17"/>
  <c r="H88" i="17"/>
  <c r="G89" i="17"/>
  <c r="H89" i="17"/>
  <c r="G90" i="17"/>
  <c r="H90" i="17"/>
  <c r="G91" i="17"/>
  <c r="I91" i="17" s="1"/>
  <c r="H91" i="17"/>
  <c r="G92" i="17"/>
  <c r="H92" i="17"/>
  <c r="G93" i="17"/>
  <c r="H93" i="17"/>
  <c r="G94" i="17"/>
  <c r="H94" i="17"/>
  <c r="G95" i="17"/>
  <c r="I95" i="17" s="1"/>
  <c r="H95" i="17"/>
  <c r="G96" i="17"/>
  <c r="H96" i="17"/>
  <c r="G97" i="17"/>
  <c r="H97" i="17"/>
  <c r="G98" i="17"/>
  <c r="H98" i="17"/>
  <c r="G99" i="17"/>
  <c r="I99" i="17" s="1"/>
  <c r="H99" i="17"/>
  <c r="G100" i="17"/>
  <c r="H100" i="17"/>
  <c r="G101" i="17"/>
  <c r="H101" i="17"/>
  <c r="G102" i="17"/>
  <c r="H102" i="17"/>
  <c r="G103" i="17"/>
  <c r="I103" i="17" s="1"/>
  <c r="H103" i="17"/>
  <c r="G104" i="17"/>
  <c r="H104" i="17"/>
  <c r="G105" i="17"/>
  <c r="H105" i="17"/>
  <c r="G106" i="17"/>
  <c r="H106" i="17"/>
  <c r="G107" i="17"/>
  <c r="I107" i="17" s="1"/>
  <c r="H107" i="17"/>
  <c r="G108" i="17"/>
  <c r="H108" i="17"/>
  <c r="G109" i="17"/>
  <c r="H109" i="17"/>
  <c r="G110" i="17"/>
  <c r="H110" i="17"/>
  <c r="G111" i="17"/>
  <c r="H111" i="17"/>
  <c r="G112" i="17"/>
  <c r="H112" i="17"/>
  <c r="G113" i="17"/>
  <c r="H113" i="17"/>
  <c r="G114" i="17"/>
  <c r="H114" i="17"/>
  <c r="G115" i="17"/>
  <c r="I115" i="17" s="1"/>
  <c r="H115" i="17"/>
  <c r="G116" i="17"/>
  <c r="H116" i="17"/>
  <c r="G117" i="17"/>
  <c r="H117" i="17"/>
  <c r="G118" i="17"/>
  <c r="H118" i="17"/>
  <c r="G119" i="17"/>
  <c r="I119" i="17" s="1"/>
  <c r="H119" i="17"/>
  <c r="G120" i="17"/>
  <c r="H120" i="17"/>
  <c r="G121" i="17"/>
  <c r="H121" i="17"/>
  <c r="G122" i="17"/>
  <c r="H122" i="17"/>
  <c r="G123" i="17"/>
  <c r="I123" i="17" s="1"/>
  <c r="H123" i="17"/>
  <c r="G124" i="17"/>
  <c r="H124" i="17"/>
  <c r="G125" i="17"/>
  <c r="H125" i="17"/>
  <c r="G126" i="17"/>
  <c r="H126" i="17"/>
  <c r="G127" i="17"/>
  <c r="I127" i="17" s="1"/>
  <c r="H127" i="17"/>
  <c r="G128" i="17"/>
  <c r="H128" i="17"/>
  <c r="G129" i="17"/>
  <c r="H129" i="17"/>
  <c r="G130" i="17"/>
  <c r="H130" i="17"/>
  <c r="G131" i="17"/>
  <c r="I131" i="17" s="1"/>
  <c r="H131" i="17"/>
  <c r="G132" i="17"/>
  <c r="H132" i="17"/>
  <c r="G133" i="17"/>
  <c r="H133" i="17"/>
  <c r="G134" i="17"/>
  <c r="H134" i="17"/>
  <c r="G135" i="17"/>
  <c r="I135" i="17" s="1"/>
  <c r="H135" i="17"/>
  <c r="G136" i="17"/>
  <c r="H136" i="17"/>
  <c r="G137" i="17"/>
  <c r="H137" i="17"/>
  <c r="G138" i="17"/>
  <c r="H138" i="17"/>
  <c r="G139" i="17"/>
  <c r="I139" i="17" s="1"/>
  <c r="H139" i="17"/>
  <c r="G140" i="17"/>
  <c r="H140" i="17"/>
  <c r="G141" i="17"/>
  <c r="H141" i="17"/>
  <c r="G142" i="17"/>
  <c r="H142" i="17"/>
  <c r="G143" i="17"/>
  <c r="I143" i="17" s="1"/>
  <c r="H143" i="17"/>
  <c r="G144" i="17"/>
  <c r="H144" i="17"/>
  <c r="G145" i="17"/>
  <c r="H145" i="17"/>
  <c r="G146" i="17"/>
  <c r="H146" i="17"/>
  <c r="G147" i="17"/>
  <c r="I147" i="17" s="1"/>
  <c r="H147" i="17"/>
  <c r="G148" i="17"/>
  <c r="H148" i="17"/>
  <c r="G149" i="17"/>
  <c r="H149" i="17"/>
  <c r="G150" i="17"/>
  <c r="H150" i="17"/>
  <c r="G151" i="17"/>
  <c r="I151" i="17" s="1"/>
  <c r="H151" i="17"/>
  <c r="G152" i="17"/>
  <c r="H152" i="17"/>
  <c r="G153" i="17"/>
  <c r="H153" i="17"/>
  <c r="G154" i="17"/>
  <c r="I154" i="17" s="1"/>
  <c r="H154" i="17"/>
  <c r="G155" i="17"/>
  <c r="I155" i="17" s="1"/>
  <c r="H155" i="17"/>
  <c r="G156" i="17"/>
  <c r="H156" i="17"/>
  <c r="G157" i="17"/>
  <c r="H157" i="17"/>
  <c r="G158" i="17"/>
  <c r="H158" i="17"/>
  <c r="G159" i="17"/>
  <c r="I159" i="17" s="1"/>
  <c r="H159" i="17"/>
  <c r="G160" i="17"/>
  <c r="H160" i="17"/>
  <c r="G161" i="17"/>
  <c r="H161" i="17"/>
  <c r="G162" i="17"/>
  <c r="I162" i="17" s="1"/>
  <c r="H162" i="17"/>
  <c r="G163" i="17"/>
  <c r="I163" i="17" s="1"/>
  <c r="H163" i="17"/>
  <c r="G164" i="17"/>
  <c r="H164" i="17"/>
  <c r="G165" i="17"/>
  <c r="H165" i="17"/>
  <c r="G166" i="17"/>
  <c r="H166" i="17"/>
  <c r="G167" i="17"/>
  <c r="I167" i="17" s="1"/>
  <c r="H167" i="17"/>
  <c r="G168" i="17"/>
  <c r="H168" i="17"/>
  <c r="G169" i="17"/>
  <c r="H169" i="17"/>
  <c r="G170" i="17"/>
  <c r="I170" i="17" s="1"/>
  <c r="H170" i="17"/>
  <c r="G171" i="17"/>
  <c r="H171" i="17"/>
  <c r="G172" i="17"/>
  <c r="H172" i="17"/>
  <c r="G173" i="17"/>
  <c r="H173" i="17"/>
  <c r="G174" i="17"/>
  <c r="H174" i="17"/>
  <c r="G175" i="17"/>
  <c r="I175" i="17" s="1"/>
  <c r="H175" i="17"/>
  <c r="G176" i="17"/>
  <c r="H176" i="17"/>
  <c r="G177" i="17"/>
  <c r="H177" i="17"/>
  <c r="G178" i="17"/>
  <c r="H178" i="17"/>
  <c r="G179" i="17"/>
  <c r="I179" i="17" s="1"/>
  <c r="H179" i="17"/>
  <c r="G180" i="17"/>
  <c r="H180" i="17"/>
  <c r="G181" i="17"/>
  <c r="H181" i="17"/>
  <c r="G182" i="17"/>
  <c r="I182" i="17" s="1"/>
  <c r="H182" i="17"/>
  <c r="G183" i="17"/>
  <c r="I183" i="17" s="1"/>
  <c r="H183" i="17"/>
  <c r="G184" i="17"/>
  <c r="H184" i="17"/>
  <c r="G185" i="17"/>
  <c r="H185" i="17"/>
  <c r="G186" i="17"/>
  <c r="H186" i="17"/>
  <c r="G187" i="17"/>
  <c r="I187" i="17" s="1"/>
  <c r="H187" i="17"/>
  <c r="G188" i="17"/>
  <c r="H188" i="17"/>
  <c r="G189" i="17"/>
  <c r="H189" i="17"/>
  <c r="G190" i="17"/>
  <c r="I190" i="17" s="1"/>
  <c r="H190" i="17"/>
  <c r="G191" i="17"/>
  <c r="I191" i="17" s="1"/>
  <c r="H191" i="17"/>
  <c r="G192" i="17"/>
  <c r="H192" i="17"/>
  <c r="G193" i="17"/>
  <c r="H193" i="17"/>
  <c r="G194" i="17"/>
  <c r="H194" i="17"/>
  <c r="G195" i="17"/>
  <c r="I195" i="17" s="1"/>
  <c r="H195" i="17"/>
  <c r="G196" i="17"/>
  <c r="H196" i="17"/>
  <c r="G197" i="17"/>
  <c r="H197" i="17"/>
  <c r="G198" i="17"/>
  <c r="I198" i="17" s="1"/>
  <c r="H198" i="17"/>
  <c r="G199" i="17"/>
  <c r="I199" i="17" s="1"/>
  <c r="H199" i="17"/>
  <c r="G200" i="17"/>
  <c r="H200" i="17"/>
  <c r="G201" i="17"/>
  <c r="H201" i="17"/>
  <c r="G202" i="17"/>
  <c r="H202" i="17"/>
  <c r="G203" i="17"/>
  <c r="I203" i="17" s="1"/>
  <c r="H203" i="17"/>
  <c r="G204" i="17"/>
  <c r="H204" i="17"/>
  <c r="G205" i="17"/>
  <c r="H205" i="17"/>
  <c r="G206" i="17"/>
  <c r="I206" i="17" s="1"/>
  <c r="H206" i="17"/>
  <c r="G207" i="17"/>
  <c r="H207" i="17"/>
  <c r="G208" i="17"/>
  <c r="H208" i="17"/>
  <c r="G209" i="17"/>
  <c r="H209" i="17"/>
  <c r="G210" i="17"/>
  <c r="H210" i="17"/>
  <c r="G211" i="17"/>
  <c r="I211" i="17" s="1"/>
  <c r="H211" i="17"/>
  <c r="G212" i="17"/>
  <c r="H212" i="17"/>
  <c r="G213" i="17"/>
  <c r="H213" i="17"/>
  <c r="G214" i="17"/>
  <c r="H214" i="17"/>
  <c r="G215" i="17"/>
  <c r="I215" i="17" s="1"/>
  <c r="H215" i="17"/>
  <c r="G216" i="17"/>
  <c r="H216" i="17"/>
  <c r="G217" i="17"/>
  <c r="I217" i="17" s="1"/>
  <c r="H217" i="17"/>
  <c r="G218" i="17"/>
  <c r="I218" i="17" s="1"/>
  <c r="H218" i="17"/>
  <c r="G219" i="17"/>
  <c r="I219" i="17" s="1"/>
  <c r="H219" i="17"/>
  <c r="G220" i="17"/>
  <c r="H220" i="17"/>
  <c r="G221" i="17"/>
  <c r="H221" i="17"/>
  <c r="G222" i="17"/>
  <c r="I222" i="17" s="1"/>
  <c r="H222" i="17"/>
  <c r="G223" i="17"/>
  <c r="I223" i="17" s="1"/>
  <c r="H223" i="17"/>
  <c r="G224" i="17"/>
  <c r="H224" i="17"/>
  <c r="G225" i="17"/>
  <c r="H225" i="17"/>
  <c r="G226" i="17"/>
  <c r="H226" i="17"/>
  <c r="G227" i="17"/>
  <c r="I227" i="17" s="1"/>
  <c r="H227" i="17"/>
  <c r="G228" i="17"/>
  <c r="H228" i="17"/>
  <c r="G229" i="17"/>
  <c r="H229" i="17"/>
  <c r="G230" i="17"/>
  <c r="I230" i="17" s="1"/>
  <c r="H230" i="17"/>
  <c r="G231" i="17"/>
  <c r="I231" i="17" s="1"/>
  <c r="H231" i="17"/>
  <c r="G232" i="17"/>
  <c r="H232" i="17"/>
  <c r="G233" i="17"/>
  <c r="H233" i="17"/>
  <c r="G234" i="17"/>
  <c r="I234" i="17" s="1"/>
  <c r="H234" i="17"/>
  <c r="G235" i="17"/>
  <c r="I235" i="17" s="1"/>
  <c r="H235" i="17"/>
  <c r="G236" i="17"/>
  <c r="H236" i="17"/>
  <c r="G237" i="17"/>
  <c r="H237" i="17"/>
  <c r="G238" i="17"/>
  <c r="H238" i="17"/>
  <c r="G239" i="17"/>
  <c r="H239" i="17"/>
  <c r="G240" i="17"/>
  <c r="H240" i="17"/>
  <c r="G241" i="17"/>
  <c r="I241" i="17" s="1"/>
  <c r="H241" i="17"/>
  <c r="G242" i="17"/>
  <c r="H242" i="17"/>
  <c r="G243" i="17"/>
  <c r="I243" i="17" s="1"/>
  <c r="H243" i="17"/>
  <c r="G244" i="17"/>
  <c r="H244" i="17"/>
  <c r="G245" i="17"/>
  <c r="H245" i="17"/>
  <c r="G246" i="17"/>
  <c r="H246" i="17"/>
  <c r="G247" i="17"/>
  <c r="I247" i="17" s="1"/>
  <c r="H247" i="17"/>
  <c r="G248" i="17"/>
  <c r="H248" i="17"/>
  <c r="G249" i="17"/>
  <c r="I249" i="17" s="1"/>
  <c r="H249" i="17"/>
  <c r="G250" i="17"/>
  <c r="I250" i="17" s="1"/>
  <c r="H250" i="17"/>
  <c r="G251" i="17"/>
  <c r="I251" i="17" s="1"/>
  <c r="H251" i="17"/>
  <c r="G252" i="17"/>
  <c r="H252" i="17"/>
  <c r="G253" i="17"/>
  <c r="H253" i="17"/>
  <c r="G254" i="17"/>
  <c r="I254" i="17" s="1"/>
  <c r="H254" i="17"/>
  <c r="G255" i="17"/>
  <c r="I255" i="17" s="1"/>
  <c r="H255" i="17"/>
  <c r="G256" i="17"/>
  <c r="H256" i="17"/>
  <c r="G257" i="17"/>
  <c r="H257" i="17"/>
  <c r="G258" i="17"/>
  <c r="H258" i="17"/>
  <c r="G259" i="17"/>
  <c r="I259" i="17" s="1"/>
  <c r="H259" i="17"/>
  <c r="G260" i="17"/>
  <c r="H260" i="17"/>
  <c r="G261" i="17"/>
  <c r="H261" i="17"/>
  <c r="G262" i="17"/>
  <c r="I262" i="17" s="1"/>
  <c r="H262" i="17"/>
  <c r="G263" i="17"/>
  <c r="I263" i="17" s="1"/>
  <c r="H263" i="17"/>
  <c r="G264" i="17"/>
  <c r="H264" i="17"/>
  <c r="G265" i="17"/>
  <c r="H265" i="17"/>
  <c r="G266" i="17"/>
  <c r="I266" i="17" s="1"/>
  <c r="H266" i="17"/>
  <c r="G267" i="17"/>
  <c r="I267" i="17" s="1"/>
  <c r="H267" i="17"/>
  <c r="G268" i="17"/>
  <c r="H268" i="17"/>
  <c r="G269" i="17"/>
  <c r="I269" i="17" s="1"/>
  <c r="J269" i="17" s="1"/>
  <c r="L269" i="17" s="1"/>
  <c r="H269" i="17"/>
  <c r="G270" i="17"/>
  <c r="I270" i="17" s="1"/>
  <c r="H270" i="17"/>
  <c r="G271" i="17"/>
  <c r="H271" i="17"/>
  <c r="G272" i="17"/>
  <c r="H272" i="17"/>
  <c r="G273" i="17"/>
  <c r="I273" i="17" s="1"/>
  <c r="H273" i="17"/>
  <c r="G274" i="17"/>
  <c r="H274" i="17"/>
  <c r="G275" i="17"/>
  <c r="I275" i="17" s="1"/>
  <c r="H275" i="17"/>
  <c r="G276" i="17"/>
  <c r="H276" i="17"/>
  <c r="G277" i="17"/>
  <c r="H277" i="17"/>
  <c r="G278" i="17"/>
  <c r="I278" i="17" s="1"/>
  <c r="H278" i="17"/>
  <c r="G279" i="17"/>
  <c r="I279" i="17" s="1"/>
  <c r="H279" i="17"/>
  <c r="G280" i="17"/>
  <c r="H280" i="17"/>
  <c r="G281" i="17"/>
  <c r="I281" i="17" s="1"/>
  <c r="H281" i="17"/>
  <c r="G282" i="17"/>
  <c r="H282" i="17"/>
  <c r="G283" i="17"/>
  <c r="I283" i="17" s="1"/>
  <c r="H283" i="17"/>
  <c r="G284" i="17"/>
  <c r="H284" i="17"/>
  <c r="G285" i="17"/>
  <c r="I285" i="17" s="1"/>
  <c r="J285" i="17" s="1"/>
  <c r="L285" i="17" s="1"/>
  <c r="H285" i="17"/>
  <c r="G286" i="17"/>
  <c r="H286" i="17"/>
  <c r="G287" i="17"/>
  <c r="I287" i="17" s="1"/>
  <c r="H287" i="17"/>
  <c r="G288" i="17"/>
  <c r="H288" i="17"/>
  <c r="G289" i="17"/>
  <c r="I289" i="17" s="1"/>
  <c r="H289" i="17"/>
  <c r="G290" i="17"/>
  <c r="H290" i="17"/>
  <c r="G291" i="17"/>
  <c r="I291" i="17" s="1"/>
  <c r="H291" i="17"/>
  <c r="G292" i="17"/>
  <c r="H292" i="17"/>
  <c r="G293" i="17"/>
  <c r="H293" i="17"/>
  <c r="G294" i="17"/>
  <c r="I294" i="17" s="1"/>
  <c r="H294" i="17"/>
  <c r="G295" i="17"/>
  <c r="I295" i="17" s="1"/>
  <c r="H295" i="17"/>
  <c r="G296" i="17"/>
  <c r="H296" i="17"/>
  <c r="G297" i="17"/>
  <c r="H297" i="17"/>
  <c r="G298" i="17"/>
  <c r="I298" i="17" s="1"/>
  <c r="H298" i="17"/>
  <c r="G299" i="17"/>
  <c r="I299" i="17" s="1"/>
  <c r="H299" i="17"/>
  <c r="G300" i="17"/>
  <c r="H300" i="17"/>
  <c r="G301" i="17"/>
  <c r="H301" i="17"/>
  <c r="G302" i="17"/>
  <c r="I302" i="17" s="1"/>
  <c r="H302" i="17"/>
  <c r="G303" i="17"/>
  <c r="I303" i="17" s="1"/>
  <c r="H303" i="17"/>
  <c r="G304" i="17"/>
  <c r="H304" i="17"/>
  <c r="G305" i="17"/>
  <c r="I305" i="17" s="1"/>
  <c r="H305" i="17"/>
  <c r="G306" i="17"/>
  <c r="H306" i="17"/>
  <c r="G307" i="17"/>
  <c r="I307" i="17" s="1"/>
  <c r="H307" i="17"/>
  <c r="G308" i="17"/>
  <c r="H308" i="17"/>
  <c r="G309" i="17"/>
  <c r="I309" i="17" s="1"/>
  <c r="J309" i="17" s="1"/>
  <c r="L309" i="17" s="1"/>
  <c r="H309" i="17"/>
  <c r="G310" i="17"/>
  <c r="H310" i="17"/>
  <c r="G311" i="17"/>
  <c r="I311" i="17" s="1"/>
  <c r="H311" i="17"/>
  <c r="G312" i="17"/>
  <c r="H312" i="17"/>
  <c r="G313" i="17"/>
  <c r="I313" i="17" s="1"/>
  <c r="H313" i="17"/>
  <c r="G314" i="17"/>
  <c r="H314" i="17"/>
  <c r="G315" i="17"/>
  <c r="I315" i="17" s="1"/>
  <c r="H315" i="17"/>
  <c r="G316" i="17"/>
  <c r="H316" i="17"/>
  <c r="G317" i="17"/>
  <c r="H317" i="17"/>
  <c r="G318" i="17"/>
  <c r="I318" i="17" s="1"/>
  <c r="H318" i="17"/>
  <c r="G319" i="17"/>
  <c r="I319" i="17" s="1"/>
  <c r="H319" i="17"/>
  <c r="G320" i="17"/>
  <c r="H320" i="17"/>
  <c r="G321" i="17"/>
  <c r="H321" i="17"/>
  <c r="D5" i="17"/>
  <c r="E5" i="17"/>
  <c r="D6" i="17"/>
  <c r="E6" i="17"/>
  <c r="D7" i="17"/>
  <c r="E7" i="17"/>
  <c r="D8" i="17"/>
  <c r="E8" i="17"/>
  <c r="D9" i="17"/>
  <c r="E9" i="17"/>
  <c r="D10" i="17"/>
  <c r="E10" i="17"/>
  <c r="D11" i="17"/>
  <c r="E11" i="17"/>
  <c r="D12" i="17"/>
  <c r="E12" i="17"/>
  <c r="D13" i="17"/>
  <c r="E13" i="17"/>
  <c r="D14" i="17"/>
  <c r="E14" i="17"/>
  <c r="D15" i="17"/>
  <c r="E15" i="17"/>
  <c r="D16" i="17"/>
  <c r="E16" i="17"/>
  <c r="D17" i="17"/>
  <c r="E17" i="17"/>
  <c r="D18" i="17"/>
  <c r="E18" i="17"/>
  <c r="D19" i="17"/>
  <c r="E19" i="17"/>
  <c r="D20" i="17"/>
  <c r="E20" i="17"/>
  <c r="D21" i="17"/>
  <c r="E21" i="17"/>
  <c r="D22" i="17"/>
  <c r="E22" i="17"/>
  <c r="D23" i="17"/>
  <c r="E23" i="17"/>
  <c r="D24" i="17"/>
  <c r="E24" i="17"/>
  <c r="D25" i="17"/>
  <c r="E25" i="17"/>
  <c r="D26" i="17"/>
  <c r="E26" i="17"/>
  <c r="D27" i="17"/>
  <c r="E27" i="17"/>
  <c r="D28" i="17"/>
  <c r="E28" i="17"/>
  <c r="D29" i="17"/>
  <c r="E29" i="17"/>
  <c r="D30" i="17"/>
  <c r="E30" i="17"/>
  <c r="D31" i="17"/>
  <c r="E31" i="17"/>
  <c r="D32" i="17"/>
  <c r="E32" i="17"/>
  <c r="D33" i="17"/>
  <c r="E33" i="17"/>
  <c r="D34" i="17"/>
  <c r="E34" i="17"/>
  <c r="D35" i="17"/>
  <c r="E35" i="17"/>
  <c r="D36" i="17"/>
  <c r="E36" i="17"/>
  <c r="D37" i="17"/>
  <c r="E37" i="17"/>
  <c r="D38" i="17"/>
  <c r="E38" i="17"/>
  <c r="D39" i="17"/>
  <c r="E39" i="17"/>
  <c r="D40" i="17"/>
  <c r="E40" i="17"/>
  <c r="D41" i="17"/>
  <c r="E41" i="17"/>
  <c r="D42" i="17"/>
  <c r="E42" i="17"/>
  <c r="D43" i="17"/>
  <c r="E43" i="17"/>
  <c r="D44" i="17"/>
  <c r="E44" i="17"/>
  <c r="D45" i="17"/>
  <c r="E45" i="17"/>
  <c r="D46" i="17"/>
  <c r="E46" i="17"/>
  <c r="D47" i="17"/>
  <c r="E47" i="17"/>
  <c r="D48" i="17"/>
  <c r="E48" i="17"/>
  <c r="D49" i="17"/>
  <c r="E49" i="17"/>
  <c r="D50" i="17"/>
  <c r="E50" i="17"/>
  <c r="D51" i="17"/>
  <c r="E51" i="17"/>
  <c r="D52" i="17"/>
  <c r="E52" i="17"/>
  <c r="D53" i="17"/>
  <c r="E53" i="17"/>
  <c r="D54" i="17"/>
  <c r="E54" i="17"/>
  <c r="D55" i="17"/>
  <c r="E55" i="17"/>
  <c r="D56" i="17"/>
  <c r="E56" i="17"/>
  <c r="D57" i="17"/>
  <c r="E57" i="17"/>
  <c r="D58" i="17"/>
  <c r="E58" i="17"/>
  <c r="D59" i="17"/>
  <c r="E59" i="17"/>
  <c r="D60" i="17"/>
  <c r="E60" i="17"/>
  <c r="D61" i="17"/>
  <c r="E61" i="17"/>
  <c r="D62" i="17"/>
  <c r="E62" i="17"/>
  <c r="D63" i="17"/>
  <c r="E63" i="17"/>
  <c r="D64" i="17"/>
  <c r="E64" i="17"/>
  <c r="D65" i="17"/>
  <c r="E65" i="17"/>
  <c r="D66" i="17"/>
  <c r="E66" i="17"/>
  <c r="D67" i="17"/>
  <c r="E67" i="17"/>
  <c r="D68" i="17"/>
  <c r="E68" i="17"/>
  <c r="D69" i="17"/>
  <c r="E69" i="17"/>
  <c r="D70" i="17"/>
  <c r="E70" i="17"/>
  <c r="D71" i="17"/>
  <c r="E71" i="17"/>
  <c r="D72" i="17"/>
  <c r="E72" i="17"/>
  <c r="D73" i="17"/>
  <c r="E73" i="17"/>
  <c r="D74" i="17"/>
  <c r="E74" i="17"/>
  <c r="D75" i="17"/>
  <c r="E75" i="17"/>
  <c r="D76" i="17"/>
  <c r="E76" i="17"/>
  <c r="D77" i="17"/>
  <c r="E77" i="17"/>
  <c r="D78" i="17"/>
  <c r="E78" i="17"/>
  <c r="D79" i="17"/>
  <c r="E79" i="17"/>
  <c r="D80" i="17"/>
  <c r="E80" i="17"/>
  <c r="D81" i="17"/>
  <c r="E81" i="17"/>
  <c r="D82" i="17"/>
  <c r="E82" i="17"/>
  <c r="D83" i="17"/>
  <c r="E83" i="17"/>
  <c r="D84" i="17"/>
  <c r="E84" i="17"/>
  <c r="D85" i="17"/>
  <c r="E85" i="17"/>
  <c r="D86" i="17"/>
  <c r="E86" i="17"/>
  <c r="D87" i="17"/>
  <c r="E87" i="17"/>
  <c r="D88" i="17"/>
  <c r="E88" i="17"/>
  <c r="D89" i="17"/>
  <c r="E89" i="17"/>
  <c r="D90" i="17"/>
  <c r="E90" i="17"/>
  <c r="D91" i="17"/>
  <c r="E91" i="17"/>
  <c r="D92" i="17"/>
  <c r="E92" i="17"/>
  <c r="D93" i="17"/>
  <c r="E93" i="17"/>
  <c r="D94" i="17"/>
  <c r="E94" i="17"/>
  <c r="D95" i="17"/>
  <c r="E95" i="17"/>
  <c r="D96" i="17"/>
  <c r="E96" i="17"/>
  <c r="D97" i="17"/>
  <c r="E97" i="17"/>
  <c r="D98" i="17"/>
  <c r="E98" i="17"/>
  <c r="D99" i="17"/>
  <c r="E99" i="17"/>
  <c r="D100" i="17"/>
  <c r="E100" i="17"/>
  <c r="D101" i="17"/>
  <c r="E101" i="17"/>
  <c r="D102" i="17"/>
  <c r="E102" i="17"/>
  <c r="D103" i="17"/>
  <c r="E103" i="17"/>
  <c r="D104" i="17"/>
  <c r="E104" i="17"/>
  <c r="D105" i="17"/>
  <c r="E105" i="17"/>
  <c r="D106" i="17"/>
  <c r="E106" i="17"/>
  <c r="D107" i="17"/>
  <c r="E107" i="17"/>
  <c r="D108" i="17"/>
  <c r="E108" i="17"/>
  <c r="D109" i="17"/>
  <c r="E109" i="17"/>
  <c r="D110" i="17"/>
  <c r="E110" i="17"/>
  <c r="D111" i="17"/>
  <c r="E111" i="17"/>
  <c r="D112" i="17"/>
  <c r="E112" i="17"/>
  <c r="D113" i="17"/>
  <c r="E113" i="17"/>
  <c r="D114" i="17"/>
  <c r="E114" i="17"/>
  <c r="D115" i="17"/>
  <c r="E115" i="17"/>
  <c r="D116" i="17"/>
  <c r="E116" i="17"/>
  <c r="D117" i="17"/>
  <c r="E117" i="17"/>
  <c r="D118" i="17"/>
  <c r="E118" i="17"/>
  <c r="D119" i="17"/>
  <c r="E119" i="17"/>
  <c r="D120" i="17"/>
  <c r="E120" i="17"/>
  <c r="D121" i="17"/>
  <c r="E121" i="17"/>
  <c r="D122" i="17"/>
  <c r="E122" i="17"/>
  <c r="D123" i="17"/>
  <c r="E123" i="17"/>
  <c r="D124" i="17"/>
  <c r="E124" i="17"/>
  <c r="D125" i="17"/>
  <c r="E125" i="17"/>
  <c r="D126" i="17"/>
  <c r="E126" i="17"/>
  <c r="D127" i="17"/>
  <c r="E127" i="17"/>
  <c r="D128" i="17"/>
  <c r="E128" i="17"/>
  <c r="D129" i="17"/>
  <c r="E129" i="17"/>
  <c r="D130" i="17"/>
  <c r="E130" i="17"/>
  <c r="D131" i="17"/>
  <c r="E131" i="17"/>
  <c r="D132" i="17"/>
  <c r="E132" i="17"/>
  <c r="D133" i="17"/>
  <c r="E133" i="17"/>
  <c r="D134" i="17"/>
  <c r="E134" i="17"/>
  <c r="D135" i="17"/>
  <c r="E135" i="17"/>
  <c r="D136" i="17"/>
  <c r="E136" i="17"/>
  <c r="D137" i="17"/>
  <c r="E137" i="17"/>
  <c r="D138" i="17"/>
  <c r="E138" i="17"/>
  <c r="D139" i="17"/>
  <c r="E139" i="17"/>
  <c r="D140" i="17"/>
  <c r="E140" i="17"/>
  <c r="D141" i="17"/>
  <c r="E141" i="17"/>
  <c r="D142" i="17"/>
  <c r="E142" i="17"/>
  <c r="D143" i="17"/>
  <c r="E143" i="17"/>
  <c r="D144" i="17"/>
  <c r="E144" i="17"/>
  <c r="D145" i="17"/>
  <c r="E145" i="17"/>
  <c r="D146" i="17"/>
  <c r="E146" i="17"/>
  <c r="D147" i="17"/>
  <c r="E147" i="17"/>
  <c r="D148" i="17"/>
  <c r="E148" i="17"/>
  <c r="D149" i="17"/>
  <c r="E149" i="17"/>
  <c r="D150" i="17"/>
  <c r="E150" i="17"/>
  <c r="D151" i="17"/>
  <c r="E151" i="17"/>
  <c r="D152" i="17"/>
  <c r="E152" i="17"/>
  <c r="D153" i="17"/>
  <c r="E153" i="17"/>
  <c r="D154" i="17"/>
  <c r="E154" i="17"/>
  <c r="D155" i="17"/>
  <c r="E155" i="17"/>
  <c r="D156" i="17"/>
  <c r="E156" i="17"/>
  <c r="D157" i="17"/>
  <c r="E157" i="17"/>
  <c r="D158" i="17"/>
  <c r="E158" i="17"/>
  <c r="D159" i="17"/>
  <c r="E159" i="17"/>
  <c r="D160" i="17"/>
  <c r="E160" i="17"/>
  <c r="D161" i="17"/>
  <c r="E161" i="17"/>
  <c r="D162" i="17"/>
  <c r="E162" i="17"/>
  <c r="D163" i="17"/>
  <c r="E163" i="17"/>
  <c r="D164" i="17"/>
  <c r="E164" i="17"/>
  <c r="D165" i="17"/>
  <c r="E165" i="17"/>
  <c r="D166" i="17"/>
  <c r="E166" i="17"/>
  <c r="D167" i="17"/>
  <c r="E167" i="17"/>
  <c r="D168" i="17"/>
  <c r="E168" i="17"/>
  <c r="D169" i="17"/>
  <c r="E169" i="17"/>
  <c r="D170" i="17"/>
  <c r="E170" i="17"/>
  <c r="D171" i="17"/>
  <c r="E171" i="17"/>
  <c r="D172" i="17"/>
  <c r="E172" i="17"/>
  <c r="D173" i="17"/>
  <c r="E173" i="17"/>
  <c r="D174" i="17"/>
  <c r="E174" i="17"/>
  <c r="D175" i="17"/>
  <c r="E175" i="17"/>
  <c r="D176" i="17"/>
  <c r="E176" i="17"/>
  <c r="D177" i="17"/>
  <c r="E177" i="17"/>
  <c r="D178" i="17"/>
  <c r="E178" i="17"/>
  <c r="D179" i="17"/>
  <c r="E179" i="17"/>
  <c r="D180" i="17"/>
  <c r="E180" i="17"/>
  <c r="D181" i="17"/>
  <c r="E181" i="17"/>
  <c r="D182" i="17"/>
  <c r="E182" i="17"/>
  <c r="D183" i="17"/>
  <c r="E183" i="17"/>
  <c r="D184" i="17"/>
  <c r="E184" i="17"/>
  <c r="D185" i="17"/>
  <c r="E185" i="17"/>
  <c r="D186" i="17"/>
  <c r="E186" i="17"/>
  <c r="D187" i="17"/>
  <c r="E187" i="17"/>
  <c r="D188" i="17"/>
  <c r="E188" i="17"/>
  <c r="D189" i="17"/>
  <c r="E189" i="17"/>
  <c r="D190" i="17"/>
  <c r="E190" i="17"/>
  <c r="D191" i="17"/>
  <c r="E191" i="17"/>
  <c r="D192" i="17"/>
  <c r="E192" i="17"/>
  <c r="D193" i="17"/>
  <c r="E193" i="17"/>
  <c r="D194" i="17"/>
  <c r="E194" i="17"/>
  <c r="D195" i="17"/>
  <c r="E195" i="17"/>
  <c r="D196" i="17"/>
  <c r="E196" i="17"/>
  <c r="D197" i="17"/>
  <c r="E197" i="17"/>
  <c r="D198" i="17"/>
  <c r="E198" i="17"/>
  <c r="D199" i="17"/>
  <c r="E199" i="17"/>
  <c r="D200" i="17"/>
  <c r="E200" i="17"/>
  <c r="D201" i="17"/>
  <c r="E201" i="17"/>
  <c r="D202" i="17"/>
  <c r="E202" i="17"/>
  <c r="D203" i="17"/>
  <c r="E203" i="17"/>
  <c r="D204" i="17"/>
  <c r="E204" i="17"/>
  <c r="D205" i="17"/>
  <c r="E205" i="17"/>
  <c r="D206" i="17"/>
  <c r="E206" i="17"/>
  <c r="D207" i="17"/>
  <c r="E207" i="17"/>
  <c r="D208" i="17"/>
  <c r="E208" i="17"/>
  <c r="D209" i="17"/>
  <c r="E209" i="17"/>
  <c r="D210" i="17"/>
  <c r="E210" i="17"/>
  <c r="D211" i="17"/>
  <c r="E211" i="17"/>
  <c r="D212" i="17"/>
  <c r="E212" i="17"/>
  <c r="D213" i="17"/>
  <c r="E213" i="17"/>
  <c r="D214" i="17"/>
  <c r="E214" i="17"/>
  <c r="D215" i="17"/>
  <c r="E215" i="17"/>
  <c r="D216" i="17"/>
  <c r="E216" i="17"/>
  <c r="D217" i="17"/>
  <c r="E217" i="17"/>
  <c r="D218" i="17"/>
  <c r="E218" i="17"/>
  <c r="D219" i="17"/>
  <c r="E219" i="17"/>
  <c r="D220" i="17"/>
  <c r="E220" i="17"/>
  <c r="D221" i="17"/>
  <c r="E221" i="17"/>
  <c r="D222" i="17"/>
  <c r="E222" i="17"/>
  <c r="D223" i="17"/>
  <c r="E223" i="17"/>
  <c r="D224" i="17"/>
  <c r="E224" i="17"/>
  <c r="D225" i="17"/>
  <c r="E225" i="17"/>
  <c r="D226" i="17"/>
  <c r="E226" i="17"/>
  <c r="D227" i="17"/>
  <c r="E227" i="17"/>
  <c r="D228" i="17"/>
  <c r="E228" i="17"/>
  <c r="D229" i="17"/>
  <c r="E229" i="17"/>
  <c r="D230" i="17"/>
  <c r="E230" i="17"/>
  <c r="D231" i="17"/>
  <c r="E231" i="17"/>
  <c r="D232" i="17"/>
  <c r="E232" i="17"/>
  <c r="D233" i="17"/>
  <c r="E233" i="17"/>
  <c r="D234" i="17"/>
  <c r="E234" i="17"/>
  <c r="D235" i="17"/>
  <c r="E235" i="17"/>
  <c r="D236" i="17"/>
  <c r="E236" i="17"/>
  <c r="D237" i="17"/>
  <c r="E237" i="17"/>
  <c r="D238" i="17"/>
  <c r="E238" i="17"/>
  <c r="D239" i="17"/>
  <c r="E239" i="17"/>
  <c r="D240" i="17"/>
  <c r="E240" i="17"/>
  <c r="D241" i="17"/>
  <c r="E241" i="17"/>
  <c r="D242" i="17"/>
  <c r="E242" i="17"/>
  <c r="D243" i="17"/>
  <c r="E243" i="17"/>
  <c r="D244" i="17"/>
  <c r="E244" i="17"/>
  <c r="D245" i="17"/>
  <c r="E245" i="17"/>
  <c r="D246" i="17"/>
  <c r="E246" i="17"/>
  <c r="D247" i="17"/>
  <c r="E247" i="17"/>
  <c r="D248" i="17"/>
  <c r="E248" i="17"/>
  <c r="D249" i="17"/>
  <c r="E249" i="17"/>
  <c r="D250" i="17"/>
  <c r="E250" i="17"/>
  <c r="D251" i="17"/>
  <c r="E251" i="17"/>
  <c r="D252" i="17"/>
  <c r="E252" i="17"/>
  <c r="D253" i="17"/>
  <c r="E253" i="17"/>
  <c r="D254" i="17"/>
  <c r="E254" i="17"/>
  <c r="D255" i="17"/>
  <c r="E255" i="17"/>
  <c r="D256" i="17"/>
  <c r="E256" i="17"/>
  <c r="D257" i="17"/>
  <c r="E257" i="17"/>
  <c r="D258" i="17"/>
  <c r="E258" i="17"/>
  <c r="D259" i="17"/>
  <c r="E259" i="17"/>
  <c r="D260" i="17"/>
  <c r="E260" i="17"/>
  <c r="D261" i="17"/>
  <c r="E261" i="17"/>
  <c r="D262" i="17"/>
  <c r="E262" i="17"/>
  <c r="D263" i="17"/>
  <c r="E263" i="17"/>
  <c r="D264" i="17"/>
  <c r="E264" i="17"/>
  <c r="D265" i="17"/>
  <c r="E265" i="17"/>
  <c r="D266" i="17"/>
  <c r="E266" i="17"/>
  <c r="D267" i="17"/>
  <c r="E267" i="17"/>
  <c r="D268" i="17"/>
  <c r="E268" i="17"/>
  <c r="D269" i="17"/>
  <c r="E269" i="17"/>
  <c r="D270" i="17"/>
  <c r="E270" i="17"/>
  <c r="D271" i="17"/>
  <c r="E271" i="17"/>
  <c r="D272" i="17"/>
  <c r="E272" i="17"/>
  <c r="D273" i="17"/>
  <c r="E273" i="17"/>
  <c r="D274" i="17"/>
  <c r="E274" i="17"/>
  <c r="D275" i="17"/>
  <c r="E275" i="17"/>
  <c r="D276" i="17"/>
  <c r="E276" i="17"/>
  <c r="D277" i="17"/>
  <c r="E277" i="17"/>
  <c r="D278" i="17"/>
  <c r="E278" i="17"/>
  <c r="D279" i="17"/>
  <c r="E279" i="17"/>
  <c r="D280" i="17"/>
  <c r="E280" i="17"/>
  <c r="D281" i="17"/>
  <c r="E281" i="17"/>
  <c r="D282" i="17"/>
  <c r="E282" i="17"/>
  <c r="D283" i="17"/>
  <c r="E283" i="17"/>
  <c r="D284" i="17"/>
  <c r="E284" i="17"/>
  <c r="D285" i="17"/>
  <c r="E285" i="17"/>
  <c r="D286" i="17"/>
  <c r="E286" i="17"/>
  <c r="D287" i="17"/>
  <c r="E287" i="17"/>
  <c r="D288" i="17"/>
  <c r="E288" i="17"/>
  <c r="D289" i="17"/>
  <c r="E289" i="17"/>
  <c r="D290" i="17"/>
  <c r="E290" i="17"/>
  <c r="D291" i="17"/>
  <c r="E291" i="17"/>
  <c r="D292" i="17"/>
  <c r="E292" i="17"/>
  <c r="D293" i="17"/>
  <c r="E293" i="17"/>
  <c r="D294" i="17"/>
  <c r="E294" i="17"/>
  <c r="D295" i="17"/>
  <c r="E295" i="17"/>
  <c r="D296" i="17"/>
  <c r="E296" i="17"/>
  <c r="D297" i="17"/>
  <c r="E297" i="17"/>
  <c r="D298" i="17"/>
  <c r="E298" i="17"/>
  <c r="D299" i="17"/>
  <c r="E299" i="17"/>
  <c r="D300" i="17"/>
  <c r="E300" i="17"/>
  <c r="D301" i="17"/>
  <c r="E301" i="17"/>
  <c r="D302" i="17"/>
  <c r="E302" i="17"/>
  <c r="D303" i="17"/>
  <c r="E303" i="17"/>
  <c r="D304" i="17"/>
  <c r="E304" i="17"/>
  <c r="D305" i="17"/>
  <c r="E305" i="17"/>
  <c r="D306" i="17"/>
  <c r="E306" i="17"/>
  <c r="D307" i="17"/>
  <c r="E307" i="17"/>
  <c r="D308" i="17"/>
  <c r="E308" i="17"/>
  <c r="D309" i="17"/>
  <c r="E309" i="17"/>
  <c r="D310" i="17"/>
  <c r="E310" i="17"/>
  <c r="D311" i="17"/>
  <c r="E311" i="17"/>
  <c r="D312" i="17"/>
  <c r="E312" i="17"/>
  <c r="D313" i="17"/>
  <c r="E313" i="17"/>
  <c r="D314" i="17"/>
  <c r="E314" i="17"/>
  <c r="D315" i="17"/>
  <c r="E315" i="17"/>
  <c r="D316" i="17"/>
  <c r="E316" i="17"/>
  <c r="D317" i="17"/>
  <c r="E317" i="17"/>
  <c r="D318" i="17"/>
  <c r="E318" i="17"/>
  <c r="D319" i="17"/>
  <c r="E319" i="17"/>
  <c r="D320" i="17"/>
  <c r="E320" i="17"/>
  <c r="D321" i="17"/>
  <c r="E321" i="17"/>
  <c r="H4" i="17"/>
  <c r="G4" i="17"/>
  <c r="I4" i="17" s="1"/>
  <c r="E4" i="17"/>
  <c r="D4" i="17"/>
  <c r="I5" i="17"/>
  <c r="I6" i="17"/>
  <c r="I9" i="17"/>
  <c r="I10" i="17"/>
  <c r="I11" i="17"/>
  <c r="I13" i="17"/>
  <c r="I14" i="17"/>
  <c r="J14" i="17" s="1"/>
  <c r="I15" i="17"/>
  <c r="I17" i="17"/>
  <c r="I18" i="17"/>
  <c r="I21" i="17"/>
  <c r="I22" i="17"/>
  <c r="I25" i="17"/>
  <c r="I26" i="17"/>
  <c r="I29" i="17"/>
  <c r="I30" i="17"/>
  <c r="I33" i="17"/>
  <c r="I34" i="17"/>
  <c r="I37" i="17"/>
  <c r="I38" i="17"/>
  <c r="I41" i="17"/>
  <c r="I42" i="17"/>
  <c r="I43" i="17"/>
  <c r="I45" i="17"/>
  <c r="I46" i="17"/>
  <c r="I47" i="17"/>
  <c r="I49" i="17"/>
  <c r="I50" i="17"/>
  <c r="I53" i="17"/>
  <c r="J53" i="17" s="1"/>
  <c r="I54" i="17"/>
  <c r="I57" i="17"/>
  <c r="I58" i="17"/>
  <c r="I61" i="17"/>
  <c r="J61" i="17" s="1"/>
  <c r="I62" i="17"/>
  <c r="I65" i="17"/>
  <c r="I66" i="17"/>
  <c r="I69" i="17"/>
  <c r="J69" i="17" s="1"/>
  <c r="I70" i="17"/>
  <c r="I73" i="17"/>
  <c r="I74" i="17"/>
  <c r="I77" i="17"/>
  <c r="J77" i="17" s="1"/>
  <c r="I78" i="17"/>
  <c r="I79" i="17"/>
  <c r="I81" i="17"/>
  <c r="I82" i="17"/>
  <c r="I85" i="17"/>
  <c r="J85" i="17" s="1"/>
  <c r="I86" i="17"/>
  <c r="I89" i="17"/>
  <c r="I90" i="17"/>
  <c r="I93" i="17"/>
  <c r="J93" i="17" s="1"/>
  <c r="I94" i="17"/>
  <c r="I97" i="17"/>
  <c r="I98" i="17"/>
  <c r="I101" i="17"/>
  <c r="J101" i="17" s="1"/>
  <c r="I102" i="17"/>
  <c r="I105" i="17"/>
  <c r="I106" i="17"/>
  <c r="I109" i="17"/>
  <c r="J109" i="17" s="1"/>
  <c r="I110" i="17"/>
  <c r="I111" i="17"/>
  <c r="I113" i="17"/>
  <c r="I114" i="17"/>
  <c r="I117" i="17"/>
  <c r="J117" i="17" s="1"/>
  <c r="I118" i="17"/>
  <c r="I121" i="17"/>
  <c r="I122" i="17"/>
  <c r="I125" i="17"/>
  <c r="J125" i="17" s="1"/>
  <c r="I126" i="17"/>
  <c r="I129" i="17"/>
  <c r="I130" i="17"/>
  <c r="I133" i="17"/>
  <c r="J133" i="17" s="1"/>
  <c r="I134" i="17"/>
  <c r="I137" i="17"/>
  <c r="I138" i="17"/>
  <c r="I141" i="17"/>
  <c r="J141" i="17" s="1"/>
  <c r="I142" i="17"/>
  <c r="I145" i="17"/>
  <c r="I146" i="17"/>
  <c r="I149" i="17"/>
  <c r="J149" i="17" s="1"/>
  <c r="I150" i="17"/>
  <c r="I153" i="17"/>
  <c r="I157" i="17"/>
  <c r="J157" i="17" s="1"/>
  <c r="I158" i="17"/>
  <c r="I161" i="17"/>
  <c r="I165" i="17"/>
  <c r="J165" i="17" s="1"/>
  <c r="I166" i="17"/>
  <c r="I169" i="17"/>
  <c r="I171" i="17"/>
  <c r="I173" i="17"/>
  <c r="J173" i="17" s="1"/>
  <c r="I174" i="17"/>
  <c r="I177" i="17"/>
  <c r="I178" i="17"/>
  <c r="I181" i="17"/>
  <c r="J181" i="17" s="1"/>
  <c r="I185" i="17"/>
  <c r="I186" i="17"/>
  <c r="I189" i="17"/>
  <c r="J189" i="17" s="1"/>
  <c r="I193" i="17"/>
  <c r="I194" i="17"/>
  <c r="I197" i="17"/>
  <c r="J197" i="17" s="1"/>
  <c r="I201" i="17"/>
  <c r="I202" i="17"/>
  <c r="I205" i="17"/>
  <c r="J205" i="17" s="1"/>
  <c r="I207" i="17"/>
  <c r="I209" i="17"/>
  <c r="I210" i="17"/>
  <c r="I213" i="17"/>
  <c r="J213" i="17" s="1"/>
  <c r="I214" i="17"/>
  <c r="I221" i="17"/>
  <c r="J221" i="17" s="1"/>
  <c r="I225" i="17"/>
  <c r="I226" i="17"/>
  <c r="I229" i="17"/>
  <c r="J229" i="17" s="1"/>
  <c r="I233" i="17"/>
  <c r="I237" i="17"/>
  <c r="J237" i="17" s="1"/>
  <c r="I238" i="17"/>
  <c r="I239" i="17"/>
  <c r="I242" i="17"/>
  <c r="I245" i="17"/>
  <c r="J245" i="17" s="1"/>
  <c r="I246" i="17"/>
  <c r="I253" i="17"/>
  <c r="J253" i="17" s="1"/>
  <c r="I257" i="17"/>
  <c r="I258" i="17"/>
  <c r="I261" i="17"/>
  <c r="J261" i="17" s="1"/>
  <c r="I265" i="17"/>
  <c r="I271" i="17"/>
  <c r="I274" i="17"/>
  <c r="I277" i="17"/>
  <c r="J277" i="17" s="1"/>
  <c r="I282" i="17"/>
  <c r="I286" i="17"/>
  <c r="I290" i="17"/>
  <c r="I293" i="17"/>
  <c r="J293" i="17" s="1"/>
  <c r="I297" i="17"/>
  <c r="I301" i="17"/>
  <c r="J301" i="17" s="1"/>
  <c r="L301" i="17" s="1"/>
  <c r="I306" i="17"/>
  <c r="I310" i="17"/>
  <c r="I314" i="17"/>
  <c r="I317" i="17"/>
  <c r="J317" i="17" s="1"/>
  <c r="L317" i="17" s="1"/>
  <c r="I321" i="17"/>
  <c r="F5" i="17"/>
  <c r="F6" i="17"/>
  <c r="F7" i="17"/>
  <c r="F8" i="17"/>
  <c r="F9" i="17"/>
  <c r="J9" i="17" s="1"/>
  <c r="L9" i="17" s="1"/>
  <c r="F10" i="17"/>
  <c r="F11" i="17"/>
  <c r="F12" i="17"/>
  <c r="F13" i="17"/>
  <c r="F14" i="17"/>
  <c r="F15" i="17"/>
  <c r="F16" i="17"/>
  <c r="F17" i="17"/>
  <c r="J17" i="17" s="1"/>
  <c r="L17" i="17" s="1"/>
  <c r="F18" i="17"/>
  <c r="J18" i="17" s="1"/>
  <c r="F19" i="17"/>
  <c r="F20" i="17"/>
  <c r="F21" i="17"/>
  <c r="J21" i="17" s="1"/>
  <c r="F22" i="17"/>
  <c r="F23" i="17"/>
  <c r="F24" i="17"/>
  <c r="F25" i="17"/>
  <c r="J25" i="17" s="1"/>
  <c r="L25" i="17" s="1"/>
  <c r="F26" i="17"/>
  <c r="F27" i="17"/>
  <c r="F28" i="17"/>
  <c r="F29" i="17"/>
  <c r="J29" i="17" s="1"/>
  <c r="F30" i="17"/>
  <c r="J30" i="17" s="1"/>
  <c r="F31" i="17"/>
  <c r="F32" i="17"/>
  <c r="F33" i="17"/>
  <c r="F34" i="17"/>
  <c r="J34" i="17" s="1"/>
  <c r="F35" i="17"/>
  <c r="F36" i="17"/>
  <c r="F37" i="17"/>
  <c r="F38" i="17"/>
  <c r="F39" i="17"/>
  <c r="F40" i="17"/>
  <c r="F41" i="17"/>
  <c r="J41" i="17" s="1"/>
  <c r="L41" i="17" s="1"/>
  <c r="F42" i="17"/>
  <c r="F43" i="17"/>
  <c r="F44" i="17"/>
  <c r="F45" i="17"/>
  <c r="F46" i="17"/>
  <c r="F47" i="17"/>
  <c r="F48" i="17"/>
  <c r="F49" i="17"/>
  <c r="J49" i="17" s="1"/>
  <c r="L49" i="17" s="1"/>
  <c r="F50" i="17"/>
  <c r="F51" i="17"/>
  <c r="F52" i="17"/>
  <c r="F53" i="17"/>
  <c r="F54" i="17"/>
  <c r="F55" i="17"/>
  <c r="F56" i="17"/>
  <c r="F57" i="17"/>
  <c r="J57" i="17" s="1"/>
  <c r="L57" i="17" s="1"/>
  <c r="F58" i="17"/>
  <c r="F59" i="17"/>
  <c r="F60" i="17"/>
  <c r="F61" i="17"/>
  <c r="F62" i="17"/>
  <c r="F63" i="17"/>
  <c r="F64" i="17"/>
  <c r="F65" i="17"/>
  <c r="F66" i="17"/>
  <c r="J66" i="17" s="1"/>
  <c r="F67" i="17"/>
  <c r="F68" i="17"/>
  <c r="F69" i="17"/>
  <c r="F70" i="17"/>
  <c r="J70" i="17" s="1"/>
  <c r="F71" i="17"/>
  <c r="F72" i="17"/>
  <c r="F73" i="17"/>
  <c r="J73" i="17" s="1"/>
  <c r="L73" i="17" s="1"/>
  <c r="F74" i="17"/>
  <c r="F75" i="17"/>
  <c r="F76" i="17"/>
  <c r="F77" i="17"/>
  <c r="F78" i="17"/>
  <c r="F79" i="17"/>
  <c r="F80" i="17"/>
  <c r="F81" i="17"/>
  <c r="J81" i="17" s="1"/>
  <c r="L81" i="17" s="1"/>
  <c r="F82" i="17"/>
  <c r="J82" i="17" s="1"/>
  <c r="F83" i="17"/>
  <c r="F84" i="17"/>
  <c r="F85" i="17"/>
  <c r="F86" i="17"/>
  <c r="F87" i="17"/>
  <c r="F88" i="17"/>
  <c r="F89" i="17"/>
  <c r="J89" i="17" s="1"/>
  <c r="L89" i="17" s="1"/>
  <c r="F90" i="17"/>
  <c r="F91" i="17"/>
  <c r="F92" i="17"/>
  <c r="F93" i="17"/>
  <c r="F94" i="17"/>
  <c r="J94" i="17" s="1"/>
  <c r="F95" i="17"/>
  <c r="F96" i="17"/>
  <c r="F97" i="17"/>
  <c r="F98" i="17"/>
  <c r="F99" i="17"/>
  <c r="F100" i="17"/>
  <c r="F101" i="17"/>
  <c r="F102" i="17"/>
  <c r="J102" i="17" s="1"/>
  <c r="F103" i="17"/>
  <c r="F104" i="17"/>
  <c r="F105" i="17"/>
  <c r="J105" i="17" s="1"/>
  <c r="L105" i="17" s="1"/>
  <c r="F106" i="17"/>
  <c r="F107" i="17"/>
  <c r="F108" i="17"/>
  <c r="F109" i="17"/>
  <c r="F110" i="17"/>
  <c r="J110" i="17" s="1"/>
  <c r="F111" i="17"/>
  <c r="F112" i="17"/>
  <c r="F113" i="17"/>
  <c r="J113" i="17" s="1"/>
  <c r="L113" i="17" s="1"/>
  <c r="F114" i="17"/>
  <c r="F115" i="17"/>
  <c r="F116" i="17"/>
  <c r="F117" i="17"/>
  <c r="F118" i="17"/>
  <c r="F119" i="17"/>
  <c r="F120" i="17"/>
  <c r="F121" i="17"/>
  <c r="J121" i="17" s="1"/>
  <c r="L121" i="17" s="1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J134" i="17" s="1"/>
  <c r="F135" i="17"/>
  <c r="F136" i="17"/>
  <c r="F137" i="17"/>
  <c r="J137" i="17" s="1"/>
  <c r="L137" i="17" s="1"/>
  <c r="F138" i="17"/>
  <c r="F139" i="17"/>
  <c r="F140" i="17"/>
  <c r="F141" i="17"/>
  <c r="F142" i="17"/>
  <c r="J142" i="17" s="1"/>
  <c r="F143" i="17"/>
  <c r="F144" i="17"/>
  <c r="F145" i="17"/>
  <c r="J145" i="17" s="1"/>
  <c r="L145" i="17" s="1"/>
  <c r="F146" i="17"/>
  <c r="F147" i="17"/>
  <c r="F148" i="17"/>
  <c r="F149" i="17"/>
  <c r="F150" i="17"/>
  <c r="F151" i="17"/>
  <c r="F152" i="17"/>
  <c r="F153" i="17"/>
  <c r="J153" i="17" s="1"/>
  <c r="L153" i="17" s="1"/>
  <c r="F154" i="17"/>
  <c r="F155" i="17"/>
  <c r="F156" i="17"/>
  <c r="F157" i="17"/>
  <c r="F158" i="17"/>
  <c r="J158" i="17" s="1"/>
  <c r="F159" i="17"/>
  <c r="F160" i="17"/>
  <c r="F161" i="17"/>
  <c r="F162" i="17"/>
  <c r="F163" i="17"/>
  <c r="F164" i="17"/>
  <c r="F165" i="17"/>
  <c r="F166" i="17"/>
  <c r="F167" i="17"/>
  <c r="F168" i="17"/>
  <c r="F169" i="17"/>
  <c r="J169" i="17" s="1"/>
  <c r="L169" i="17" s="1"/>
  <c r="F170" i="17"/>
  <c r="F171" i="17"/>
  <c r="F172" i="17"/>
  <c r="F173" i="17"/>
  <c r="F174" i="17"/>
  <c r="J174" i="17" s="1"/>
  <c r="F175" i="17"/>
  <c r="F176" i="17"/>
  <c r="F177" i="17"/>
  <c r="J177" i="17" s="1"/>
  <c r="L177" i="17" s="1"/>
  <c r="F178" i="17"/>
  <c r="F179" i="17"/>
  <c r="F180" i="17"/>
  <c r="F181" i="17"/>
  <c r="F182" i="17"/>
  <c r="F183" i="17"/>
  <c r="F184" i="17"/>
  <c r="F185" i="17"/>
  <c r="J185" i="17" s="1"/>
  <c r="L185" i="17" s="1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J201" i="17" s="1"/>
  <c r="L201" i="17" s="1"/>
  <c r="F202" i="17"/>
  <c r="F203" i="17"/>
  <c r="F204" i="17"/>
  <c r="F205" i="17"/>
  <c r="F206" i="17"/>
  <c r="F207" i="17"/>
  <c r="F208" i="17"/>
  <c r="F209" i="17"/>
  <c r="J209" i="17" s="1"/>
  <c r="L209" i="17" s="1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J233" i="17" s="1"/>
  <c r="L233" i="17" s="1"/>
  <c r="F234" i="17"/>
  <c r="F235" i="17"/>
  <c r="F236" i="17"/>
  <c r="F237" i="17"/>
  <c r="F238" i="17"/>
  <c r="J238" i="17" s="1"/>
  <c r="L238" i="17" s="1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J265" i="17" s="1"/>
  <c r="L265" i="17" s="1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J286" i="17" s="1"/>
  <c r="L286" i="17" s="1"/>
  <c r="F287" i="17"/>
  <c r="F288" i="17"/>
  <c r="F289" i="17"/>
  <c r="F290" i="17"/>
  <c r="F291" i="17"/>
  <c r="F292" i="17"/>
  <c r="F293" i="17"/>
  <c r="F294" i="17"/>
  <c r="F295" i="17"/>
  <c r="F296" i="17"/>
  <c r="F297" i="17"/>
  <c r="J297" i="17" s="1"/>
  <c r="L297" i="17" s="1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J321" i="17" s="1"/>
  <c r="F4" i="17"/>
  <c r="P11" i="25" l="1"/>
  <c r="G12" i="25" s="1"/>
  <c r="Q11" i="25"/>
  <c r="H12" i="25" s="1"/>
  <c r="O11" i="25"/>
  <c r="F12" i="25" s="1"/>
  <c r="AH99" i="17"/>
  <c r="AH11" i="17"/>
  <c r="AG116" i="17"/>
  <c r="AG4" i="17"/>
  <c r="AE6" i="17"/>
  <c r="AE14" i="17"/>
  <c r="AD7" i="17"/>
  <c r="AD82" i="17"/>
  <c r="AF82" i="17" s="1"/>
  <c r="AE5" i="17"/>
  <c r="AD6" i="17"/>
  <c r="AF6" i="17" s="1"/>
  <c r="AH10" i="17"/>
  <c r="AG11" i="17"/>
  <c r="AI11" i="17" s="1"/>
  <c r="AE13" i="17"/>
  <c r="AD14" i="17"/>
  <c r="AF14" i="17" s="1"/>
  <c r="AH18" i="17"/>
  <c r="AG19" i="17"/>
  <c r="AI19" i="17" s="1"/>
  <c r="AE21" i="17"/>
  <c r="AD22" i="17"/>
  <c r="AH26" i="17"/>
  <c r="AG27" i="17"/>
  <c r="AE29" i="17"/>
  <c r="AD30" i="17"/>
  <c r="AF30" i="17" s="1"/>
  <c r="AH34" i="17"/>
  <c r="AG35" i="17"/>
  <c r="AE37" i="17"/>
  <c r="AD38" i="17"/>
  <c r="AH42" i="17"/>
  <c r="AG43" i="17"/>
  <c r="AE45" i="17"/>
  <c r="AD46" i="17"/>
  <c r="AF46" i="17" s="1"/>
  <c r="AE47" i="17"/>
  <c r="AG49" i="17"/>
  <c r="AG55" i="17"/>
  <c r="AH56" i="17"/>
  <c r="AD60" i="17"/>
  <c r="AG61" i="17"/>
  <c r="AH62" i="17"/>
  <c r="AD65" i="17"/>
  <c r="AG70" i="17"/>
  <c r="AI70" i="17" s="1"/>
  <c r="AG79" i="17"/>
  <c r="AE91" i="17"/>
  <c r="AG141" i="17"/>
  <c r="AG158" i="17"/>
  <c r="AG20" i="17"/>
  <c r="AE22" i="17"/>
  <c r="AD23" i="17"/>
  <c r="AH27" i="17"/>
  <c r="AG28" i="17"/>
  <c r="AE30" i="17"/>
  <c r="AD31" i="17"/>
  <c r="AH35" i="17"/>
  <c r="AG36" i="17"/>
  <c r="AE38" i="17"/>
  <c r="AD39" i="17"/>
  <c r="AH43" i="17"/>
  <c r="AG44" i="17"/>
  <c r="AE46" i="17"/>
  <c r="AG48" i="17"/>
  <c r="AG54" i="17"/>
  <c r="AH55" i="17"/>
  <c r="AD59" i="17"/>
  <c r="AG60" i="17"/>
  <c r="AH61" i="17"/>
  <c r="AE65" i="17"/>
  <c r="AH70" i="17"/>
  <c r="AG72" i="17"/>
  <c r="AH77" i="17"/>
  <c r="AH79" i="17"/>
  <c r="AE85" i="17"/>
  <c r="AG160" i="17"/>
  <c r="AD314" i="17"/>
  <c r="AD306" i="17"/>
  <c r="AD298" i="17"/>
  <c r="AD290" i="17"/>
  <c r="AD282" i="17"/>
  <c r="AD274" i="17"/>
  <c r="AD266" i="17"/>
  <c r="AD258" i="17"/>
  <c r="AD250" i="17"/>
  <c r="AD305" i="17"/>
  <c r="AD304" i="17"/>
  <c r="AD303" i="17"/>
  <c r="AD302" i="17"/>
  <c r="AD301" i="17"/>
  <c r="AD300" i="17"/>
  <c r="AD299" i="17"/>
  <c r="AD313" i="17"/>
  <c r="AD312" i="17"/>
  <c r="AD311" i="17"/>
  <c r="AD310" i="17"/>
  <c r="AD309" i="17"/>
  <c r="AD308" i="17"/>
  <c r="AD307" i="17"/>
  <c r="AD317" i="17"/>
  <c r="AD316" i="17"/>
  <c r="AD315" i="17"/>
  <c r="AD318" i="17"/>
  <c r="AD319" i="17"/>
  <c r="AD273" i="17"/>
  <c r="AD272" i="17"/>
  <c r="AD271" i="17"/>
  <c r="AD270" i="17"/>
  <c r="AD269" i="17"/>
  <c r="AD268" i="17"/>
  <c r="AD267" i="17"/>
  <c r="AD320" i="17"/>
  <c r="AD281" i="17"/>
  <c r="AD280" i="17"/>
  <c r="AD279" i="17"/>
  <c r="AD278" i="17"/>
  <c r="AD277" i="17"/>
  <c r="AD276" i="17"/>
  <c r="AD275" i="17"/>
  <c r="AD242" i="17"/>
  <c r="AD321" i="17"/>
  <c r="AD297" i="17"/>
  <c r="AD296" i="17"/>
  <c r="AD295" i="17"/>
  <c r="AD294" i="17"/>
  <c r="AD293" i="17"/>
  <c r="AD292" i="17"/>
  <c r="AD291" i="17"/>
  <c r="AD240" i="17"/>
  <c r="AD248" i="17"/>
  <c r="AD236" i="17"/>
  <c r="AD228" i="17"/>
  <c r="AD220" i="17"/>
  <c r="AD212" i="17"/>
  <c r="AD204" i="17"/>
  <c r="AD196" i="17"/>
  <c r="AD188" i="17"/>
  <c r="AD180" i="17"/>
  <c r="AD172" i="17"/>
  <c r="AD164" i="17"/>
  <c r="AD156" i="17"/>
  <c r="AD148" i="17"/>
  <c r="AD140" i="17"/>
  <c r="AD132" i="17"/>
  <c r="AD124" i="17"/>
  <c r="AD116" i="17"/>
  <c r="AD265" i="17"/>
  <c r="AD263" i="17"/>
  <c r="AD261" i="17"/>
  <c r="AD259" i="17"/>
  <c r="AD255" i="17"/>
  <c r="AD249" i="17"/>
  <c r="AD244" i="17"/>
  <c r="AD238" i="17"/>
  <c r="AD234" i="17"/>
  <c r="AD226" i="17"/>
  <c r="AD218" i="17"/>
  <c r="AD210" i="17"/>
  <c r="AD202" i="17"/>
  <c r="AD194" i="17"/>
  <c r="AD186" i="17"/>
  <c r="AD178" i="17"/>
  <c r="AD170" i="17"/>
  <c r="AD162" i="17"/>
  <c r="AD154" i="17"/>
  <c r="AD146" i="17"/>
  <c r="AD138" i="17"/>
  <c r="AD130" i="17"/>
  <c r="AD122" i="17"/>
  <c r="AD260" i="17"/>
  <c r="AD257" i="17"/>
  <c r="AD247" i="17"/>
  <c r="AD230" i="17"/>
  <c r="AD224" i="17"/>
  <c r="AD211" i="17"/>
  <c r="AD198" i="17"/>
  <c r="AD192" i="17"/>
  <c r="AD179" i="17"/>
  <c r="AD286" i="17"/>
  <c r="AD283" i="17"/>
  <c r="AD256" i="17"/>
  <c r="AD254" i="17"/>
  <c r="AD233" i="17"/>
  <c r="AD213" i="17"/>
  <c r="AD207" i="17"/>
  <c r="AD201" i="17"/>
  <c r="AD181" i="17"/>
  <c r="AD264" i="17"/>
  <c r="AD246" i="17"/>
  <c r="AD243" i="17"/>
  <c r="AD227" i="17"/>
  <c r="AD214" i="17"/>
  <c r="AD208" i="17"/>
  <c r="AD253" i="17"/>
  <c r="AD241" i="17"/>
  <c r="AD235" i="17"/>
  <c r="AD222" i="17"/>
  <c r="AD216" i="17"/>
  <c r="AD203" i="17"/>
  <c r="AD190" i="17"/>
  <c r="AD184" i="17"/>
  <c r="AD239" i="17"/>
  <c r="AD229" i="17"/>
  <c r="AD217" i="17"/>
  <c r="AD262" i="17"/>
  <c r="AD252" i="17"/>
  <c r="AD219" i="17"/>
  <c r="AD197" i="17"/>
  <c r="AD195" i="17"/>
  <c r="AD193" i="17"/>
  <c r="AD288" i="17"/>
  <c r="AD221" i="17"/>
  <c r="AD209" i="17"/>
  <c r="AD191" i="17"/>
  <c r="AD176" i="17"/>
  <c r="AD163" i="17"/>
  <c r="AD150" i="17"/>
  <c r="AD144" i="17"/>
  <c r="AD131" i="17"/>
  <c r="AD287" i="17"/>
  <c r="AD251" i="17"/>
  <c r="AD223" i="17"/>
  <c r="AD225" i="17"/>
  <c r="AD200" i="17"/>
  <c r="AD237" i="17"/>
  <c r="AD232" i="17"/>
  <c r="AD206" i="17"/>
  <c r="AD285" i="17"/>
  <c r="AD215" i="17"/>
  <c r="AD174" i="17"/>
  <c r="AD166" i="17"/>
  <c r="AD160" i="17"/>
  <c r="AD147" i="17"/>
  <c r="AD134" i="17"/>
  <c r="AD128" i="17"/>
  <c r="AD167" i="17"/>
  <c r="AD137" i="17"/>
  <c r="AD129" i="17"/>
  <c r="AD126" i="17"/>
  <c r="AD117" i="17"/>
  <c r="AD113" i="17"/>
  <c r="AD105" i="17"/>
  <c r="AD97" i="17"/>
  <c r="AD89" i="17"/>
  <c r="AD231" i="17"/>
  <c r="AD159" i="17"/>
  <c r="AD151" i="17"/>
  <c r="AD118" i="17"/>
  <c r="AD112" i="17"/>
  <c r="AD104" i="17"/>
  <c r="AD96" i="17"/>
  <c r="AD88" i="17"/>
  <c r="AD245" i="17"/>
  <c r="AD161" i="17"/>
  <c r="AD107" i="17"/>
  <c r="AD101" i="17"/>
  <c r="AD95" i="17"/>
  <c r="AD76" i="17"/>
  <c r="AD68" i="17"/>
  <c r="AD289" i="17"/>
  <c r="AD187" i="17"/>
  <c r="AD177" i="17"/>
  <c r="AD165" i="17"/>
  <c r="AD142" i="17"/>
  <c r="AD127" i="17"/>
  <c r="AD125" i="17"/>
  <c r="AD123" i="17"/>
  <c r="AD114" i="17"/>
  <c r="AD108" i="17"/>
  <c r="AD102" i="17"/>
  <c r="AD169" i="17"/>
  <c r="AD133" i="17"/>
  <c r="AD205" i="17"/>
  <c r="AD158" i="17"/>
  <c r="AD143" i="17"/>
  <c r="AD141" i="17"/>
  <c r="AD139" i="17"/>
  <c r="AD119" i="17"/>
  <c r="AD111" i="17"/>
  <c r="AD91" i="17"/>
  <c r="AF91" i="17" s="1"/>
  <c r="AD85" i="17"/>
  <c r="AD80" i="17"/>
  <c r="AD72" i="17"/>
  <c r="AD189" i="17"/>
  <c r="AD185" i="17"/>
  <c r="AD182" i="17"/>
  <c r="AD171" i="17"/>
  <c r="AD145" i="17"/>
  <c r="AD98" i="17"/>
  <c r="AD92" i="17"/>
  <c r="AD86" i="17"/>
  <c r="AD79" i="17"/>
  <c r="AD173" i="17"/>
  <c r="AD168" i="17"/>
  <c r="AD149" i="17"/>
  <c r="AD99" i="17"/>
  <c r="AD93" i="17"/>
  <c r="AD87" i="17"/>
  <c r="AD78" i="17"/>
  <c r="AD70" i="17"/>
  <c r="AD62" i="17"/>
  <c r="AD54" i="17"/>
  <c r="AD199" i="17"/>
  <c r="AD175" i="17"/>
  <c r="AD157" i="17"/>
  <c r="AD155" i="17"/>
  <c r="AD153" i="17"/>
  <c r="AD136" i="17"/>
  <c r="AD120" i="17"/>
  <c r="AD106" i="17"/>
  <c r="AD100" i="17"/>
  <c r="AD94" i="17"/>
  <c r="AD77" i="17"/>
  <c r="AD69" i="17"/>
  <c r="AD61" i="17"/>
  <c r="AD53" i="17"/>
  <c r="AH4" i="17"/>
  <c r="AG5" i="17"/>
  <c r="AE7" i="17"/>
  <c r="AD8" i="17"/>
  <c r="AH12" i="17"/>
  <c r="AI12" i="17" s="1"/>
  <c r="AG13" i="17"/>
  <c r="AE15" i="17"/>
  <c r="AF15" i="17" s="1"/>
  <c r="AD16" i="17"/>
  <c r="AH20" i="17"/>
  <c r="AG21" i="17"/>
  <c r="AE23" i="17"/>
  <c r="AD24" i="17"/>
  <c r="AH28" i="17"/>
  <c r="AG29" i="17"/>
  <c r="AE31" i="17"/>
  <c r="AD32" i="17"/>
  <c r="AH36" i="17"/>
  <c r="AG37" i="17"/>
  <c r="AE39" i="17"/>
  <c r="AD40" i="17"/>
  <c r="AH44" i="17"/>
  <c r="AG45" i="17"/>
  <c r="AG47" i="17"/>
  <c r="AH48" i="17"/>
  <c r="AD52" i="17"/>
  <c r="AG53" i="17"/>
  <c r="AH54" i="17"/>
  <c r="AD58" i="17"/>
  <c r="AE59" i="17"/>
  <c r="AH60" i="17"/>
  <c r="AD64" i="17"/>
  <c r="AD67" i="17"/>
  <c r="AD73" i="17"/>
  <c r="AD75" i="17"/>
  <c r="AE80" i="17"/>
  <c r="AG91" i="17"/>
  <c r="AG98" i="17"/>
  <c r="AD103" i="17"/>
  <c r="AD115" i="17"/>
  <c r="AD183" i="17"/>
  <c r="AE321" i="17"/>
  <c r="AE313" i="17"/>
  <c r="AE305" i="17"/>
  <c r="AE297" i="17"/>
  <c r="AE289" i="17"/>
  <c r="AE281" i="17"/>
  <c r="AE273" i="17"/>
  <c r="AE265" i="17"/>
  <c r="AE257" i="17"/>
  <c r="AE249" i="17"/>
  <c r="AE312" i="17"/>
  <c r="AE311" i="17"/>
  <c r="AE310" i="17"/>
  <c r="AE309" i="17"/>
  <c r="AE308" i="17"/>
  <c r="AE307" i="17"/>
  <c r="AE306" i="17"/>
  <c r="AE317" i="17"/>
  <c r="AE316" i="17"/>
  <c r="AE315" i="17"/>
  <c r="AE314" i="17"/>
  <c r="AE318" i="17"/>
  <c r="AE319" i="17"/>
  <c r="AE320" i="17"/>
  <c r="AE280" i="17"/>
  <c r="AE279" i="17"/>
  <c r="AE278" i="17"/>
  <c r="AE277" i="17"/>
  <c r="AE276" i="17"/>
  <c r="AE275" i="17"/>
  <c r="AE274" i="17"/>
  <c r="AE288" i="17"/>
  <c r="AE287" i="17"/>
  <c r="AE286" i="17"/>
  <c r="AE285" i="17"/>
  <c r="AE284" i="17"/>
  <c r="AE283" i="17"/>
  <c r="AE282" i="17"/>
  <c r="AE241" i="17"/>
  <c r="AE296" i="17"/>
  <c r="AE304" i="17"/>
  <c r="AE303" i="17"/>
  <c r="AE302" i="17"/>
  <c r="AE301" i="17"/>
  <c r="AE300" i="17"/>
  <c r="AE299" i="17"/>
  <c r="AE298" i="17"/>
  <c r="AE239" i="17"/>
  <c r="AE252" i="17"/>
  <c r="AE243" i="17"/>
  <c r="AE237" i="17"/>
  <c r="AE235" i="17"/>
  <c r="AE227" i="17"/>
  <c r="AE219" i="17"/>
  <c r="AE211" i="17"/>
  <c r="AE203" i="17"/>
  <c r="AE195" i="17"/>
  <c r="AE187" i="17"/>
  <c r="AE179" i="17"/>
  <c r="AE171" i="17"/>
  <c r="AE163" i="17"/>
  <c r="AE155" i="17"/>
  <c r="AE147" i="17"/>
  <c r="AE139" i="17"/>
  <c r="AE131" i="17"/>
  <c r="AE123" i="17"/>
  <c r="AE271" i="17"/>
  <c r="AE269" i="17"/>
  <c r="AE267" i="17"/>
  <c r="AE245" i="17"/>
  <c r="AE233" i="17"/>
  <c r="AE225" i="17"/>
  <c r="AE217" i="17"/>
  <c r="AE209" i="17"/>
  <c r="AE201" i="17"/>
  <c r="AE193" i="17"/>
  <c r="AE185" i="17"/>
  <c r="AE177" i="17"/>
  <c r="AE169" i="17"/>
  <c r="AE161" i="17"/>
  <c r="AE153" i="17"/>
  <c r="AE145" i="17"/>
  <c r="AE137" i="17"/>
  <c r="AE129" i="17"/>
  <c r="AE121" i="17"/>
  <c r="AE268" i="17"/>
  <c r="AE231" i="17"/>
  <c r="AE218" i="17"/>
  <c r="AE205" i="17"/>
  <c r="AE199" i="17"/>
  <c r="AE186" i="17"/>
  <c r="AE173" i="17"/>
  <c r="AE167" i="17"/>
  <c r="AE294" i="17"/>
  <c r="AE291" i="17"/>
  <c r="AE264" i="17"/>
  <c r="AE248" i="17"/>
  <c r="AE246" i="17"/>
  <c r="AE220" i="17"/>
  <c r="AE214" i="17"/>
  <c r="AE208" i="17"/>
  <c r="AE188" i="17"/>
  <c r="AE182" i="17"/>
  <c r="AE272" i="17"/>
  <c r="AE261" i="17"/>
  <c r="AE238" i="17"/>
  <c r="AE234" i="17"/>
  <c r="AE221" i="17"/>
  <c r="AE215" i="17"/>
  <c r="AE266" i="17"/>
  <c r="AE263" i="17"/>
  <c r="AE255" i="17"/>
  <c r="AE251" i="17"/>
  <c r="AE244" i="17"/>
  <c r="AE229" i="17"/>
  <c r="AE223" i="17"/>
  <c r="AE210" i="17"/>
  <c r="AE197" i="17"/>
  <c r="AE191" i="17"/>
  <c r="AE178" i="17"/>
  <c r="AE295" i="17"/>
  <c r="AE290" i="17"/>
  <c r="AE236" i="17"/>
  <c r="AE224" i="17"/>
  <c r="AE256" i="17"/>
  <c r="AE226" i="17"/>
  <c r="AE207" i="17"/>
  <c r="AE293" i="17"/>
  <c r="AE228" i="17"/>
  <c r="AE216" i="17"/>
  <c r="AE189" i="17"/>
  <c r="AE172" i="17"/>
  <c r="AE157" i="17"/>
  <c r="AE151" i="17"/>
  <c r="AE138" i="17"/>
  <c r="AE125" i="17"/>
  <c r="AE260" i="17"/>
  <c r="AE247" i="17"/>
  <c r="AE230" i="17"/>
  <c r="AE204" i="17"/>
  <c r="AE202" i="17"/>
  <c r="AE200" i="17"/>
  <c r="AE292" i="17"/>
  <c r="AE232" i="17"/>
  <c r="AE206" i="17"/>
  <c r="AE198" i="17"/>
  <c r="AE270" i="17"/>
  <c r="AE259" i="17"/>
  <c r="AE254" i="17"/>
  <c r="AE250" i="17"/>
  <c r="AE240" i="17"/>
  <c r="AE213" i="17"/>
  <c r="AE196" i="17"/>
  <c r="AE194" i="17"/>
  <c r="AE192" i="17"/>
  <c r="AE258" i="17"/>
  <c r="AE253" i="17"/>
  <c r="AE222" i="17"/>
  <c r="AE190" i="17"/>
  <c r="AE154" i="17"/>
  <c r="AE141" i="17"/>
  <c r="AE135" i="17"/>
  <c r="AE262" i="17"/>
  <c r="AE181" i="17"/>
  <c r="AE176" i="17"/>
  <c r="AE159" i="17"/>
  <c r="AE156" i="17"/>
  <c r="AE148" i="17"/>
  <c r="AE118" i="17"/>
  <c r="AE112" i="17"/>
  <c r="AE104" i="17"/>
  <c r="AE96" i="17"/>
  <c r="AE88" i="17"/>
  <c r="AE212" i="17"/>
  <c r="AE183" i="17"/>
  <c r="AE174" i="17"/>
  <c r="AE162" i="17"/>
  <c r="AE143" i="17"/>
  <c r="AE140" i="17"/>
  <c r="AE132" i="17"/>
  <c r="AE119" i="17"/>
  <c r="AE111" i="17"/>
  <c r="AE103" i="17"/>
  <c r="AE95" i="17"/>
  <c r="AE87" i="17"/>
  <c r="AE184" i="17"/>
  <c r="AE165" i="17"/>
  <c r="AE146" i="17"/>
  <c r="AE144" i="17"/>
  <c r="AE142" i="17"/>
  <c r="AE127" i="17"/>
  <c r="AE114" i="17"/>
  <c r="AE108" i="17"/>
  <c r="AE102" i="17"/>
  <c r="AE75" i="17"/>
  <c r="AE67" i="17"/>
  <c r="AE242" i="17"/>
  <c r="AE180" i="17"/>
  <c r="AE152" i="17"/>
  <c r="AE115" i="17"/>
  <c r="AE109" i="17"/>
  <c r="AE160" i="17"/>
  <c r="AE158" i="17"/>
  <c r="AE124" i="17"/>
  <c r="AE116" i="17"/>
  <c r="AE98" i="17"/>
  <c r="AE92" i="17"/>
  <c r="AE86" i="17"/>
  <c r="AE79" i="17"/>
  <c r="AE71" i="17"/>
  <c r="AE168" i="17"/>
  <c r="AE166" i="17"/>
  <c r="AE164" i="17"/>
  <c r="AE149" i="17"/>
  <c r="AE130" i="17"/>
  <c r="AE128" i="17"/>
  <c r="AE126" i="17"/>
  <c r="AE122" i="17"/>
  <c r="AE105" i="17"/>
  <c r="AE99" i="17"/>
  <c r="AE93" i="17"/>
  <c r="AE78" i="17"/>
  <c r="AE175" i="17"/>
  <c r="AE136" i="17"/>
  <c r="AE120" i="17"/>
  <c r="AE106" i="17"/>
  <c r="AE100" i="17"/>
  <c r="AE94" i="17"/>
  <c r="AE77" i="17"/>
  <c r="AE69" i="17"/>
  <c r="AE61" i="17"/>
  <c r="AE53" i="17"/>
  <c r="AE170" i="17"/>
  <c r="AE134" i="17"/>
  <c r="AE117" i="17"/>
  <c r="AE113" i="17"/>
  <c r="AE107" i="17"/>
  <c r="AE101" i="17"/>
  <c r="AE76" i="17"/>
  <c r="AE68" i="17"/>
  <c r="AE60" i="17"/>
  <c r="AE52" i="17"/>
  <c r="AH5" i="17"/>
  <c r="AG6" i="17"/>
  <c r="AE8" i="17"/>
  <c r="AD9" i="17"/>
  <c r="AH13" i="17"/>
  <c r="AG14" i="17"/>
  <c r="AI14" i="17" s="1"/>
  <c r="AE16" i="17"/>
  <c r="AD17" i="17"/>
  <c r="AH21" i="17"/>
  <c r="AG22" i="17"/>
  <c r="AE24" i="17"/>
  <c r="AD25" i="17"/>
  <c r="AH29" i="17"/>
  <c r="AG30" i="17"/>
  <c r="AI30" i="17" s="1"/>
  <c r="AE32" i="17"/>
  <c r="AD33" i="17"/>
  <c r="AH37" i="17"/>
  <c r="AG38" i="17"/>
  <c r="AE40" i="17"/>
  <c r="AD41" i="17"/>
  <c r="AH45" i="17"/>
  <c r="AG46" i="17"/>
  <c r="AI46" i="17" s="1"/>
  <c r="AH47" i="17"/>
  <c r="AD51" i="17"/>
  <c r="AG52" i="17"/>
  <c r="AH53" i="17"/>
  <c r="AD57" i="17"/>
  <c r="AE58" i="17"/>
  <c r="AH59" i="17"/>
  <c r="AD63" i="17"/>
  <c r="AE64" i="17"/>
  <c r="AH67" i="17"/>
  <c r="AD71" i="17"/>
  <c r="AE73" i="17"/>
  <c r="AG99" i="17"/>
  <c r="AI99" i="17" s="1"/>
  <c r="AG319" i="17"/>
  <c r="AG311" i="17"/>
  <c r="AG303" i="17"/>
  <c r="AG295" i="17"/>
  <c r="AG287" i="17"/>
  <c r="AG279" i="17"/>
  <c r="AG271" i="17"/>
  <c r="AG263" i="17"/>
  <c r="AG255" i="17"/>
  <c r="AG247" i="17"/>
  <c r="AG318" i="17"/>
  <c r="AG262" i="17"/>
  <c r="AG261" i="17"/>
  <c r="AG260" i="17"/>
  <c r="AG259" i="17"/>
  <c r="AG258" i="17"/>
  <c r="AG257" i="17"/>
  <c r="AG256" i="17"/>
  <c r="AG320" i="17"/>
  <c r="AG321" i="17"/>
  <c r="AG294" i="17"/>
  <c r="AG293" i="17"/>
  <c r="AG292" i="17"/>
  <c r="AG291" i="17"/>
  <c r="AG290" i="17"/>
  <c r="AG289" i="17"/>
  <c r="AG288" i="17"/>
  <c r="AG302" i="17"/>
  <c r="AG301" i="17"/>
  <c r="AG300" i="17"/>
  <c r="AG299" i="17"/>
  <c r="AG298" i="17"/>
  <c r="AG297" i="17"/>
  <c r="AG296" i="17"/>
  <c r="AG239" i="17"/>
  <c r="AI239" i="17" s="1"/>
  <c r="AG310" i="17"/>
  <c r="AG309" i="17"/>
  <c r="AG308" i="17"/>
  <c r="AG307" i="17"/>
  <c r="AG306" i="17"/>
  <c r="AG305" i="17"/>
  <c r="AG304" i="17"/>
  <c r="AG317" i="17"/>
  <c r="AG316" i="17"/>
  <c r="AG315" i="17"/>
  <c r="AG314" i="17"/>
  <c r="AG313" i="17"/>
  <c r="AG312" i="17"/>
  <c r="AG254" i="17"/>
  <c r="AG253" i="17"/>
  <c r="AG252" i="17"/>
  <c r="AG251" i="17"/>
  <c r="AG250" i="17"/>
  <c r="AG249" i="17"/>
  <c r="AG248" i="17"/>
  <c r="AG245" i="17"/>
  <c r="AG237" i="17"/>
  <c r="AG269" i="17"/>
  <c r="AG267" i="17"/>
  <c r="AI267" i="17" s="1"/>
  <c r="AG265" i="17"/>
  <c r="AG238" i="17"/>
  <c r="AG233" i="17"/>
  <c r="AG225" i="17"/>
  <c r="AG217" i="17"/>
  <c r="AG209" i="17"/>
  <c r="AG201" i="17"/>
  <c r="AG193" i="17"/>
  <c r="AI193" i="17" s="1"/>
  <c r="AG185" i="17"/>
  <c r="AG177" i="17"/>
  <c r="AG169" i="17"/>
  <c r="AG161" i="17"/>
  <c r="AG153" i="17"/>
  <c r="AG145" i="17"/>
  <c r="AG137" i="17"/>
  <c r="AG129" i="17"/>
  <c r="AG121" i="17"/>
  <c r="AG285" i="17"/>
  <c r="AG283" i="17"/>
  <c r="AG281" i="17"/>
  <c r="AG246" i="17"/>
  <c r="AG231" i="17"/>
  <c r="AG223" i="17"/>
  <c r="AG215" i="17"/>
  <c r="AG207" i="17"/>
  <c r="AG199" i="17"/>
  <c r="AG191" i="17"/>
  <c r="AG183" i="17"/>
  <c r="AG175" i="17"/>
  <c r="AG167" i="17"/>
  <c r="AG159" i="17"/>
  <c r="AG151" i="17"/>
  <c r="AG143" i="17"/>
  <c r="AG135" i="17"/>
  <c r="AG127" i="17"/>
  <c r="AG119" i="17"/>
  <c r="AG284" i="17"/>
  <c r="AG273" i="17"/>
  <c r="AG270" i="17"/>
  <c r="AG232" i="17"/>
  <c r="AG219" i="17"/>
  <c r="AG213" i="17"/>
  <c r="AG200" i="17"/>
  <c r="AG187" i="17"/>
  <c r="AG181" i="17"/>
  <c r="AG168" i="17"/>
  <c r="AG272" i="17"/>
  <c r="AG234" i="17"/>
  <c r="AG228" i="17"/>
  <c r="AG222" i="17"/>
  <c r="AG202" i="17"/>
  <c r="AG196" i="17"/>
  <c r="AG190" i="17"/>
  <c r="AG280" i="17"/>
  <c r="AG277" i="17"/>
  <c r="AG266" i="17"/>
  <c r="AI266" i="17" s="1"/>
  <c r="AG241" i="17"/>
  <c r="AG235" i="17"/>
  <c r="AG229" i="17"/>
  <c r="AG216" i="17"/>
  <c r="AG282" i="17"/>
  <c r="AG268" i="17"/>
  <c r="AG224" i="17"/>
  <c r="AG211" i="17"/>
  <c r="AG205" i="17"/>
  <c r="AG192" i="17"/>
  <c r="AG179" i="17"/>
  <c r="AG242" i="17"/>
  <c r="AG212" i="17"/>
  <c r="AG197" i="17"/>
  <c r="AG221" i="17"/>
  <c r="AG244" i="17"/>
  <c r="AG230" i="17"/>
  <c r="AG204" i="17"/>
  <c r="AG173" i="17"/>
  <c r="AG165" i="17"/>
  <c r="AG152" i="17"/>
  <c r="AG139" i="17"/>
  <c r="AG133" i="17"/>
  <c r="AG276" i="17"/>
  <c r="AG218" i="17"/>
  <c r="AG206" i="17"/>
  <c r="AG198" i="17"/>
  <c r="AG240" i="17"/>
  <c r="AG220" i="17"/>
  <c r="AG194" i="17"/>
  <c r="AG286" i="17"/>
  <c r="AG275" i="17"/>
  <c r="AI275" i="17" s="1"/>
  <c r="AG264" i="17"/>
  <c r="AG243" i="17"/>
  <c r="AG227" i="17"/>
  <c r="AG208" i="17"/>
  <c r="AG274" i="17"/>
  <c r="AG236" i="17"/>
  <c r="AG210" i="17"/>
  <c r="AG203" i="17"/>
  <c r="AI203" i="17" s="1"/>
  <c r="AG186" i="17"/>
  <c r="AG184" i="17"/>
  <c r="AG182" i="17"/>
  <c r="AG171" i="17"/>
  <c r="AG155" i="17"/>
  <c r="AG149" i="17"/>
  <c r="AG136" i="17"/>
  <c r="AG123" i="17"/>
  <c r="AI123" i="17" s="1"/>
  <c r="AG214" i="17"/>
  <c r="AG174" i="17"/>
  <c r="AG162" i="17"/>
  <c r="AG132" i="17"/>
  <c r="AG124" i="17"/>
  <c r="AG110" i="17"/>
  <c r="AG102" i="17"/>
  <c r="AG94" i="17"/>
  <c r="AI94" i="17" s="1"/>
  <c r="AG86" i="17"/>
  <c r="AG195" i="17"/>
  <c r="AG188" i="17"/>
  <c r="AG178" i="17"/>
  <c r="AG172" i="17"/>
  <c r="AG157" i="17"/>
  <c r="AG154" i="17"/>
  <c r="AG146" i="17"/>
  <c r="AG120" i="17"/>
  <c r="AG109" i="17"/>
  <c r="AG101" i="17"/>
  <c r="AG93" i="17"/>
  <c r="AG85" i="17"/>
  <c r="AG180" i="17"/>
  <c r="AG150" i="17"/>
  <c r="AG118" i="17"/>
  <c r="AI118" i="17" s="1"/>
  <c r="AG96" i="17"/>
  <c r="AG90" i="17"/>
  <c r="AG84" i="17"/>
  <c r="AG81" i="17"/>
  <c r="AG73" i="17"/>
  <c r="AG65" i="17"/>
  <c r="AG148" i="17"/>
  <c r="AG131" i="17"/>
  <c r="AG103" i="17"/>
  <c r="AG97" i="17"/>
  <c r="AG278" i="17"/>
  <c r="AG176" i="17"/>
  <c r="AG166" i="17"/>
  <c r="AG111" i="17"/>
  <c r="AG189" i="17"/>
  <c r="AG164" i="17"/>
  <c r="AG147" i="17"/>
  <c r="AG130" i="17"/>
  <c r="AG128" i="17"/>
  <c r="AG126" i="17"/>
  <c r="AG122" i="17"/>
  <c r="AG112" i="17"/>
  <c r="AG106" i="17"/>
  <c r="AG100" i="17"/>
  <c r="AG77" i="17"/>
  <c r="AI77" i="17" s="1"/>
  <c r="AG69" i="17"/>
  <c r="AG226" i="17"/>
  <c r="AG134" i="17"/>
  <c r="AG117" i="17"/>
  <c r="AG113" i="17"/>
  <c r="AG107" i="17"/>
  <c r="AG87" i="17"/>
  <c r="AI87" i="17" s="1"/>
  <c r="AG76" i="17"/>
  <c r="AG170" i="17"/>
  <c r="AG138" i="17"/>
  <c r="AG114" i="17"/>
  <c r="AG108" i="17"/>
  <c r="AG88" i="17"/>
  <c r="AG75" i="17"/>
  <c r="AG67" i="17"/>
  <c r="AI67" i="17" s="1"/>
  <c r="AG59" i="17"/>
  <c r="AI59" i="17" s="1"/>
  <c r="AG51" i="17"/>
  <c r="AG163" i="17"/>
  <c r="AG144" i="17"/>
  <c r="AG142" i="17"/>
  <c r="AG140" i="17"/>
  <c r="AG125" i="17"/>
  <c r="AG115" i="17"/>
  <c r="AG95" i="17"/>
  <c r="AG89" i="17"/>
  <c r="AG83" i="17"/>
  <c r="AG82" i="17"/>
  <c r="AG74" i="17"/>
  <c r="AG66" i="17"/>
  <c r="AG58" i="17"/>
  <c r="AG50" i="17"/>
  <c r="AH6" i="17"/>
  <c r="AG7" i="17"/>
  <c r="AE9" i="17"/>
  <c r="AD10" i="17"/>
  <c r="AH14" i="17"/>
  <c r="AG15" i="17"/>
  <c r="AE17" i="17"/>
  <c r="AD18" i="17"/>
  <c r="AH22" i="17"/>
  <c r="AG23" i="17"/>
  <c r="AE25" i="17"/>
  <c r="AD26" i="17"/>
  <c r="AH30" i="17"/>
  <c r="AG31" i="17"/>
  <c r="AE33" i="17"/>
  <c r="AD34" i="17"/>
  <c r="AH38" i="17"/>
  <c r="AG39" i="17"/>
  <c r="AE41" i="17"/>
  <c r="AD42" i="17"/>
  <c r="AH46" i="17"/>
  <c r="AD50" i="17"/>
  <c r="AE51" i="17"/>
  <c r="AH52" i="17"/>
  <c r="AD56" i="17"/>
  <c r="AE57" i="17"/>
  <c r="AE63" i="17"/>
  <c r="AH69" i="17"/>
  <c r="AG78" i="17"/>
  <c r="AG80" i="17"/>
  <c r="AD83" i="17"/>
  <c r="AH86" i="17"/>
  <c r="AE89" i="17"/>
  <c r="AG92" i="17"/>
  <c r="AG104" i="17"/>
  <c r="AD109" i="17"/>
  <c r="AE133" i="17"/>
  <c r="AE150" i="17"/>
  <c r="AH321" i="17"/>
  <c r="AH318" i="17"/>
  <c r="AH310" i="17"/>
  <c r="AH302" i="17"/>
  <c r="AH294" i="17"/>
  <c r="AH286" i="17"/>
  <c r="AH278" i="17"/>
  <c r="AH270" i="17"/>
  <c r="AH262" i="17"/>
  <c r="AH254" i="17"/>
  <c r="AH246" i="17"/>
  <c r="AH269" i="17"/>
  <c r="AH268" i="17"/>
  <c r="AH267" i="17"/>
  <c r="AH266" i="17"/>
  <c r="AH265" i="17"/>
  <c r="AH264" i="17"/>
  <c r="AH263" i="17"/>
  <c r="AH319" i="17"/>
  <c r="AH320" i="17"/>
  <c r="AH301" i="17"/>
  <c r="AH300" i="17"/>
  <c r="AH299" i="17"/>
  <c r="AH298" i="17"/>
  <c r="AH297" i="17"/>
  <c r="AH296" i="17"/>
  <c r="AH295" i="17"/>
  <c r="AH309" i="17"/>
  <c r="AH308" i="17"/>
  <c r="AH307" i="17"/>
  <c r="AH306" i="17"/>
  <c r="AH305" i="17"/>
  <c r="AH304" i="17"/>
  <c r="AH303" i="17"/>
  <c r="AH238" i="17"/>
  <c r="AH317" i="17"/>
  <c r="AH316" i="17"/>
  <c r="AH315" i="17"/>
  <c r="AH314" i="17"/>
  <c r="AH313" i="17"/>
  <c r="AH312" i="17"/>
  <c r="AH311" i="17"/>
  <c r="AH261" i="17"/>
  <c r="AH260" i="17"/>
  <c r="AH259" i="17"/>
  <c r="AH258" i="17"/>
  <c r="AH257" i="17"/>
  <c r="AH256" i="17"/>
  <c r="AH255" i="17"/>
  <c r="AH244" i="17"/>
  <c r="AH236" i="17"/>
  <c r="AH277" i="17"/>
  <c r="AH275" i="17"/>
  <c r="AH273" i="17"/>
  <c r="AH271" i="17"/>
  <c r="AH249" i="17"/>
  <c r="AH245" i="17"/>
  <c r="AH232" i="17"/>
  <c r="AH224" i="17"/>
  <c r="AH216" i="17"/>
  <c r="AH208" i="17"/>
  <c r="AH200" i="17"/>
  <c r="AH192" i="17"/>
  <c r="AH184" i="17"/>
  <c r="AH176" i="17"/>
  <c r="AH168" i="17"/>
  <c r="AH160" i="17"/>
  <c r="AH152" i="17"/>
  <c r="AH144" i="17"/>
  <c r="AH136" i="17"/>
  <c r="AH128" i="17"/>
  <c r="AH120" i="17"/>
  <c r="AH293" i="17"/>
  <c r="AH291" i="17"/>
  <c r="AH289" i="17"/>
  <c r="AH287" i="17"/>
  <c r="AH250" i="17"/>
  <c r="AH240" i="17"/>
  <c r="AH230" i="17"/>
  <c r="AH222" i="17"/>
  <c r="AH214" i="17"/>
  <c r="AH206" i="17"/>
  <c r="AH198" i="17"/>
  <c r="AH190" i="17"/>
  <c r="AH182" i="17"/>
  <c r="AH174" i="17"/>
  <c r="AH166" i="17"/>
  <c r="AH158" i="17"/>
  <c r="AH150" i="17"/>
  <c r="AH142" i="17"/>
  <c r="AH134" i="17"/>
  <c r="AH126" i="17"/>
  <c r="AH118" i="17"/>
  <c r="AH292" i="17"/>
  <c r="AH281" i="17"/>
  <c r="AH252" i="17"/>
  <c r="AH237" i="17"/>
  <c r="AH226" i="17"/>
  <c r="AH220" i="17"/>
  <c r="AH207" i="17"/>
  <c r="AH194" i="17"/>
  <c r="AH188" i="17"/>
  <c r="AH175" i="17"/>
  <c r="AH280" i="17"/>
  <c r="AH241" i="17"/>
  <c r="AH235" i="17"/>
  <c r="AH229" i="17"/>
  <c r="AH209" i="17"/>
  <c r="AH203" i="17"/>
  <c r="AH197" i="17"/>
  <c r="AH177" i="17"/>
  <c r="AH288" i="17"/>
  <c r="AH285" i="17"/>
  <c r="AH274" i="17"/>
  <c r="AH253" i="17"/>
  <c r="AH251" i="17"/>
  <c r="AH223" i="17"/>
  <c r="AH210" i="17"/>
  <c r="AH204" i="17"/>
  <c r="AH290" i="17"/>
  <c r="AH279" i="17"/>
  <c r="AH276" i="17"/>
  <c r="AH247" i="17"/>
  <c r="AH242" i="17"/>
  <c r="AH239" i="17"/>
  <c r="AH231" i="17"/>
  <c r="AH218" i="17"/>
  <c r="AH212" i="17"/>
  <c r="AH199" i="17"/>
  <c r="AH186" i="17"/>
  <c r="AH180" i="17"/>
  <c r="AH284" i="17"/>
  <c r="AH219" i="17"/>
  <c r="AH195" i="17"/>
  <c r="AH283" i="17"/>
  <c r="AH272" i="17"/>
  <c r="AH248" i="17"/>
  <c r="AH228" i="17"/>
  <c r="AH282" i="17"/>
  <c r="AH211" i="17"/>
  <c r="AH202" i="17"/>
  <c r="AH185" i="17"/>
  <c r="AH183" i="17"/>
  <c r="AH181" i="17"/>
  <c r="AH159" i="17"/>
  <c r="AH146" i="17"/>
  <c r="AH140" i="17"/>
  <c r="AH127" i="17"/>
  <c r="AH225" i="17"/>
  <c r="AH213" i="17"/>
  <c r="AH196" i="17"/>
  <c r="AH243" i="17"/>
  <c r="AH227" i="17"/>
  <c r="AH234" i="17"/>
  <c r="AH215" i="17"/>
  <c r="AH217" i="17"/>
  <c r="AH205" i="17"/>
  <c r="AH201" i="17"/>
  <c r="AH162" i="17"/>
  <c r="AH156" i="17"/>
  <c r="AH143" i="17"/>
  <c r="AH130" i="17"/>
  <c r="AH124" i="17"/>
  <c r="AH233" i="17"/>
  <c r="AH178" i="17"/>
  <c r="AH172" i="17"/>
  <c r="AH165" i="17"/>
  <c r="AH157" i="17"/>
  <c r="AH154" i="17"/>
  <c r="AH135" i="17"/>
  <c r="AH109" i="17"/>
  <c r="AH101" i="17"/>
  <c r="AH93" i="17"/>
  <c r="AH85" i="17"/>
  <c r="AH170" i="17"/>
  <c r="AH149" i="17"/>
  <c r="AH141" i="17"/>
  <c r="AH138" i="17"/>
  <c r="AH108" i="17"/>
  <c r="AH100" i="17"/>
  <c r="AH92" i="17"/>
  <c r="AH84" i="17"/>
  <c r="AH193" i="17"/>
  <c r="AH187" i="17"/>
  <c r="AH148" i="17"/>
  <c r="AH133" i="17"/>
  <c r="AH131" i="17"/>
  <c r="AH121" i="17"/>
  <c r="AH103" i="17"/>
  <c r="AH97" i="17"/>
  <c r="AH91" i="17"/>
  <c r="AH80" i="17"/>
  <c r="AH72" i="17"/>
  <c r="AH191" i="17"/>
  <c r="AH167" i="17"/>
  <c r="AH129" i="17"/>
  <c r="AH116" i="17"/>
  <c r="AI116" i="17" s="1"/>
  <c r="AH110" i="17"/>
  <c r="AH104" i="17"/>
  <c r="AH98" i="17"/>
  <c r="AH189" i="17"/>
  <c r="AH179" i="17"/>
  <c r="AH171" i="17"/>
  <c r="AH164" i="17"/>
  <c r="AH147" i="17"/>
  <c r="AH122" i="17"/>
  <c r="AH119" i="17"/>
  <c r="AH112" i="17"/>
  <c r="AH173" i="17"/>
  <c r="AH145" i="17"/>
  <c r="AH117" i="17"/>
  <c r="AH113" i="17"/>
  <c r="AH107" i="17"/>
  <c r="AH87" i="17"/>
  <c r="AH76" i="17"/>
  <c r="AH68" i="17"/>
  <c r="AH155" i="17"/>
  <c r="AH153" i="17"/>
  <c r="AH151" i="17"/>
  <c r="AH132" i="17"/>
  <c r="AH114" i="17"/>
  <c r="AH94" i="17"/>
  <c r="AH88" i="17"/>
  <c r="AH75" i="17"/>
  <c r="AH163" i="17"/>
  <c r="AH125" i="17"/>
  <c r="AH115" i="17"/>
  <c r="AH95" i="17"/>
  <c r="AH89" i="17"/>
  <c r="AH83" i="17"/>
  <c r="AH82" i="17"/>
  <c r="AH74" i="17"/>
  <c r="AH66" i="17"/>
  <c r="AH58" i="17"/>
  <c r="AH50" i="17"/>
  <c r="AH221" i="17"/>
  <c r="AH161" i="17"/>
  <c r="AH123" i="17"/>
  <c r="AH102" i="17"/>
  <c r="AH96" i="17"/>
  <c r="AH90" i="17"/>
  <c r="AH81" i="17"/>
  <c r="AH73" i="17"/>
  <c r="AH65" i="17"/>
  <c r="AH57" i="17"/>
  <c r="AH49" i="17"/>
  <c r="AH7" i="17"/>
  <c r="AG8" i="17"/>
  <c r="AI8" i="17" s="1"/>
  <c r="AE10" i="17"/>
  <c r="AD11" i="17"/>
  <c r="AH15" i="17"/>
  <c r="AG16" i="17"/>
  <c r="AE18" i="17"/>
  <c r="AD19" i="17"/>
  <c r="AH23" i="17"/>
  <c r="AG24" i="17"/>
  <c r="AI24" i="17" s="1"/>
  <c r="AE26" i="17"/>
  <c r="AD27" i="17"/>
  <c r="AH31" i="17"/>
  <c r="AG32" i="17"/>
  <c r="AE34" i="17"/>
  <c r="AD35" i="17"/>
  <c r="AH39" i="17"/>
  <c r="AG40" i="17"/>
  <c r="AI40" i="17" s="1"/>
  <c r="AE42" i="17"/>
  <c r="AD43" i="17"/>
  <c r="AD49" i="17"/>
  <c r="AE50" i="17"/>
  <c r="AH51" i="17"/>
  <c r="AD55" i="17"/>
  <c r="AE56" i="17"/>
  <c r="AE62" i="17"/>
  <c r="AG64" i="17"/>
  <c r="AD66" i="17"/>
  <c r="AG71" i="17"/>
  <c r="AH78" i="17"/>
  <c r="AD81" i="17"/>
  <c r="AE83" i="17"/>
  <c r="AD90" i="17"/>
  <c r="AG105" i="17"/>
  <c r="AI105" i="17" s="1"/>
  <c r="AD110" i="17"/>
  <c r="AD135" i="17"/>
  <c r="AF135" i="17" s="1"/>
  <c r="AD152" i="17"/>
  <c r="AF152" i="17" s="1"/>
  <c r="AH169" i="17"/>
  <c r="AD4" i="17"/>
  <c r="AH8" i="17"/>
  <c r="AG9" i="17"/>
  <c r="AE11" i="17"/>
  <c r="AD12" i="17"/>
  <c r="AH16" i="17"/>
  <c r="AG17" i="17"/>
  <c r="AE19" i="17"/>
  <c r="AD20" i="17"/>
  <c r="AH24" i="17"/>
  <c r="AG25" i="17"/>
  <c r="AE27" i="17"/>
  <c r="AD28" i="17"/>
  <c r="AH32" i="17"/>
  <c r="AG33" i="17"/>
  <c r="AE35" i="17"/>
  <c r="AD36" i="17"/>
  <c r="AH40" i="17"/>
  <c r="AG41" i="17"/>
  <c r="AE43" i="17"/>
  <c r="AD44" i="17"/>
  <c r="AD48" i="17"/>
  <c r="AE49" i="17"/>
  <c r="AE55" i="17"/>
  <c r="AG57" i="17"/>
  <c r="AI57" i="17" s="1"/>
  <c r="AG63" i="17"/>
  <c r="AH64" i="17"/>
  <c r="AE66" i="17"/>
  <c r="AH71" i="17"/>
  <c r="AD74" i="17"/>
  <c r="AE81" i="17"/>
  <c r="AD84" i="17"/>
  <c r="AE90" i="17"/>
  <c r="AH105" i="17"/>
  <c r="AE110" i="17"/>
  <c r="AD121" i="17"/>
  <c r="AF121" i="17" s="1"/>
  <c r="AH137" i="17"/>
  <c r="AE4" i="17"/>
  <c r="AD5" i="17"/>
  <c r="AF5" i="17" s="1"/>
  <c r="AH9" i="17"/>
  <c r="AG10" i="17"/>
  <c r="AE12" i="17"/>
  <c r="AD13" i="17"/>
  <c r="AF13" i="17" s="1"/>
  <c r="AH17" i="17"/>
  <c r="AG18" i="17"/>
  <c r="AI18" i="17" s="1"/>
  <c r="AE20" i="17"/>
  <c r="AD21" i="17"/>
  <c r="AF21" i="17" s="1"/>
  <c r="AH25" i="17"/>
  <c r="AG26" i="17"/>
  <c r="AI26" i="17" s="1"/>
  <c r="AE28" i="17"/>
  <c r="AD29" i="17"/>
  <c r="AF29" i="17" s="1"/>
  <c r="AH33" i="17"/>
  <c r="AG34" i="17"/>
  <c r="AI34" i="17" s="1"/>
  <c r="AE36" i="17"/>
  <c r="AD37" i="17"/>
  <c r="AF37" i="17" s="1"/>
  <c r="AH41" i="17"/>
  <c r="AG42" i="17"/>
  <c r="AI42" i="17" s="1"/>
  <c r="AE44" i="17"/>
  <c r="AD45" i="17"/>
  <c r="AF45" i="17" s="1"/>
  <c r="AD47" i="17"/>
  <c r="AF47" i="17" s="1"/>
  <c r="AE48" i="17"/>
  <c r="AE54" i="17"/>
  <c r="AG56" i="17"/>
  <c r="AI56" i="17" s="1"/>
  <c r="AG62" i="17"/>
  <c r="AI62" i="17" s="1"/>
  <c r="AH63" i="17"/>
  <c r="AG68" i="17"/>
  <c r="AE70" i="17"/>
  <c r="AE72" i="17"/>
  <c r="AE74" i="17"/>
  <c r="AE84" i="17"/>
  <c r="AE97" i="17"/>
  <c r="AH106" i="17"/>
  <c r="AH111" i="17"/>
  <c r="AH139" i="17"/>
  <c r="AG156" i="17"/>
  <c r="AD284" i="17"/>
  <c r="J318" i="17"/>
  <c r="L318" i="17" s="1"/>
  <c r="J222" i="17"/>
  <c r="L222" i="17" s="1"/>
  <c r="J198" i="17"/>
  <c r="J166" i="17"/>
  <c r="J126" i="17"/>
  <c r="K126" i="17" s="1"/>
  <c r="J38" i="17"/>
  <c r="L38" i="17" s="1"/>
  <c r="J262" i="17"/>
  <c r="J254" i="17"/>
  <c r="L254" i="17" s="1"/>
  <c r="J230" i="17"/>
  <c r="J206" i="17"/>
  <c r="L206" i="17" s="1"/>
  <c r="J190" i="17"/>
  <c r="J78" i="17"/>
  <c r="J62" i="17"/>
  <c r="J46" i="17"/>
  <c r="K46" i="17" s="1"/>
  <c r="J6" i="17"/>
  <c r="J45" i="17"/>
  <c r="J13" i="17"/>
  <c r="K13" i="17" s="1"/>
  <c r="K201" i="17"/>
  <c r="K137" i="17"/>
  <c r="K73" i="17"/>
  <c r="K9" i="17"/>
  <c r="L321" i="17"/>
  <c r="K321" i="17"/>
  <c r="K197" i="17"/>
  <c r="L197" i="17"/>
  <c r="K35" i="17"/>
  <c r="L35" i="17"/>
  <c r="L293" i="17"/>
  <c r="K293" i="17"/>
  <c r="K69" i="17"/>
  <c r="L69" i="17"/>
  <c r="K165" i="17"/>
  <c r="L165" i="17"/>
  <c r="K133" i="17"/>
  <c r="L133" i="17"/>
  <c r="J315" i="17"/>
  <c r="J307" i="17"/>
  <c r="K149" i="17"/>
  <c r="L149" i="17"/>
  <c r="K213" i="17"/>
  <c r="L213" i="17"/>
  <c r="K101" i="17"/>
  <c r="L101" i="17"/>
  <c r="K85" i="17"/>
  <c r="L85" i="17"/>
  <c r="L277" i="17"/>
  <c r="K277" i="17"/>
  <c r="K261" i="17"/>
  <c r="L261" i="17"/>
  <c r="K229" i="17"/>
  <c r="L229" i="17"/>
  <c r="J310" i="17"/>
  <c r="J302" i="17"/>
  <c r="J294" i="17"/>
  <c r="J278" i="17"/>
  <c r="J270" i="17"/>
  <c r="J246" i="17"/>
  <c r="J214" i="17"/>
  <c r="K198" i="17"/>
  <c r="L198" i="17"/>
  <c r="K190" i="17"/>
  <c r="L190" i="17"/>
  <c r="J182" i="17"/>
  <c r="K174" i="17"/>
  <c r="L174" i="17"/>
  <c r="K166" i="17"/>
  <c r="L166" i="17"/>
  <c r="K158" i="17"/>
  <c r="L158" i="17"/>
  <c r="J150" i="17"/>
  <c r="K142" i="17"/>
  <c r="L142" i="17"/>
  <c r="K134" i="17"/>
  <c r="L134" i="17"/>
  <c r="J118" i="17"/>
  <c r="K110" i="17"/>
  <c r="L110" i="17"/>
  <c r="K102" i="17"/>
  <c r="L102" i="17"/>
  <c r="K94" i="17"/>
  <c r="L94" i="17"/>
  <c r="J86" i="17"/>
  <c r="K78" i="17"/>
  <c r="L78" i="17"/>
  <c r="K70" i="17"/>
  <c r="L70" i="17"/>
  <c r="K62" i="17"/>
  <c r="L62" i="17"/>
  <c r="J54" i="17"/>
  <c r="K38" i="17"/>
  <c r="K30" i="17"/>
  <c r="L30" i="17"/>
  <c r="J22" i="17"/>
  <c r="K6" i="17"/>
  <c r="L6" i="17"/>
  <c r="K14" i="17"/>
  <c r="L14" i="17"/>
  <c r="K286" i="17"/>
  <c r="K153" i="17"/>
  <c r="K89" i="17"/>
  <c r="K25" i="17"/>
  <c r="K45" i="17"/>
  <c r="L45" i="17"/>
  <c r="J37" i="17"/>
  <c r="K29" i="17"/>
  <c r="L29" i="17"/>
  <c r="K21" i="17"/>
  <c r="L21" i="17"/>
  <c r="J5" i="17"/>
  <c r="K237" i="17"/>
  <c r="L237" i="17"/>
  <c r="K205" i="17"/>
  <c r="L205" i="17"/>
  <c r="K173" i="17"/>
  <c r="L173" i="17"/>
  <c r="K141" i="17"/>
  <c r="L141" i="17"/>
  <c r="K109" i="17"/>
  <c r="L109" i="17"/>
  <c r="K77" i="17"/>
  <c r="L77" i="17"/>
  <c r="K317" i="17"/>
  <c r="K309" i="17"/>
  <c r="K301" i="17"/>
  <c r="K285" i="17"/>
  <c r="K269" i="17"/>
  <c r="K238" i="17"/>
  <c r="K145" i="17"/>
  <c r="K81" i="17"/>
  <c r="K17" i="17"/>
  <c r="J299" i="17"/>
  <c r="J275" i="17"/>
  <c r="J259" i="17"/>
  <c r="J235" i="17"/>
  <c r="J211" i="17"/>
  <c r="J195" i="17"/>
  <c r="J171" i="17"/>
  <c r="J147" i="17"/>
  <c r="J131" i="17"/>
  <c r="J115" i="17"/>
  <c r="J91" i="17"/>
  <c r="J75" i="17"/>
  <c r="J59" i="17"/>
  <c r="J43" i="17"/>
  <c r="J19" i="17"/>
  <c r="J11" i="17"/>
  <c r="K53" i="17"/>
  <c r="L53" i="17"/>
  <c r="K209" i="17"/>
  <c r="K185" i="17"/>
  <c r="J291" i="17"/>
  <c r="J283" i="17"/>
  <c r="J267" i="17"/>
  <c r="J251" i="17"/>
  <c r="J243" i="17"/>
  <c r="J227" i="17"/>
  <c r="J219" i="17"/>
  <c r="J203" i="17"/>
  <c r="J187" i="17"/>
  <c r="J179" i="17"/>
  <c r="J163" i="17"/>
  <c r="J155" i="17"/>
  <c r="J139" i="17"/>
  <c r="J123" i="17"/>
  <c r="J107" i="17"/>
  <c r="J99" i="17"/>
  <c r="J83" i="17"/>
  <c r="J67" i="17"/>
  <c r="J51" i="17"/>
  <c r="J27" i="17"/>
  <c r="K245" i="17"/>
  <c r="L245" i="17"/>
  <c r="K181" i="17"/>
  <c r="L181" i="17"/>
  <c r="K117" i="17"/>
  <c r="L117" i="17"/>
  <c r="J314" i="17"/>
  <c r="J306" i="17"/>
  <c r="J298" i="17"/>
  <c r="J290" i="17"/>
  <c r="J282" i="17"/>
  <c r="J274" i="17"/>
  <c r="J266" i="17"/>
  <c r="J258" i="17"/>
  <c r="J250" i="17"/>
  <c r="J242" i="17"/>
  <c r="J234" i="17"/>
  <c r="J226" i="17"/>
  <c r="J218" i="17"/>
  <c r="J210" i="17"/>
  <c r="J202" i="17"/>
  <c r="J194" i="17"/>
  <c r="J186" i="17"/>
  <c r="J178" i="17"/>
  <c r="J170" i="17"/>
  <c r="J162" i="17"/>
  <c r="J154" i="17"/>
  <c r="J146" i="17"/>
  <c r="J138" i="17"/>
  <c r="J130" i="17"/>
  <c r="J122" i="17"/>
  <c r="J114" i="17"/>
  <c r="J106" i="17"/>
  <c r="J98" i="17"/>
  <c r="J90" i="17"/>
  <c r="L82" i="17"/>
  <c r="K82" i="17"/>
  <c r="J74" i="17"/>
  <c r="L66" i="17"/>
  <c r="K66" i="17"/>
  <c r="J58" i="17"/>
  <c r="J50" i="17"/>
  <c r="J42" i="17"/>
  <c r="L34" i="17"/>
  <c r="K34" i="17"/>
  <c r="J26" i="17"/>
  <c r="L18" i="17"/>
  <c r="K18" i="17"/>
  <c r="J10" i="17"/>
  <c r="I320" i="17"/>
  <c r="I316" i="17"/>
  <c r="J316" i="17" s="1"/>
  <c r="I312" i="17"/>
  <c r="J312" i="17" s="1"/>
  <c r="I308" i="17"/>
  <c r="I304" i="17"/>
  <c r="I300" i="17"/>
  <c r="I296" i="17"/>
  <c r="J296" i="17" s="1"/>
  <c r="I292" i="17"/>
  <c r="I288" i="17"/>
  <c r="I284" i="17"/>
  <c r="J284" i="17" s="1"/>
  <c r="I280" i="17"/>
  <c r="I276" i="17"/>
  <c r="I272" i="17"/>
  <c r="I268" i="17"/>
  <c r="I264" i="17"/>
  <c r="J264" i="17" s="1"/>
  <c r="I260" i="17"/>
  <c r="I256" i="17"/>
  <c r="I252" i="17"/>
  <c r="J252" i="17" s="1"/>
  <c r="I248" i="17"/>
  <c r="J248" i="17" s="1"/>
  <c r="I244" i="17"/>
  <c r="I240" i="17"/>
  <c r="I236" i="17"/>
  <c r="J236" i="17" s="1"/>
  <c r="I232" i="17"/>
  <c r="J232" i="17" s="1"/>
  <c r="I228" i="17"/>
  <c r="I224" i="17"/>
  <c r="I220" i="17"/>
  <c r="J220" i="17" s="1"/>
  <c r="I216" i="17"/>
  <c r="J216" i="17" s="1"/>
  <c r="I212" i="17"/>
  <c r="I208" i="17"/>
  <c r="I204" i="17"/>
  <c r="J204" i="17" s="1"/>
  <c r="I200" i="17"/>
  <c r="J200" i="17" s="1"/>
  <c r="I196" i="17"/>
  <c r="I192" i="17"/>
  <c r="I188" i="17"/>
  <c r="J188" i="17" s="1"/>
  <c r="I184" i="17"/>
  <c r="J184" i="17" s="1"/>
  <c r="I180" i="17"/>
  <c r="I176" i="17"/>
  <c r="I172" i="17"/>
  <c r="I168" i="17"/>
  <c r="J168" i="17" s="1"/>
  <c r="I164" i="17"/>
  <c r="I160" i="17"/>
  <c r="I156" i="17"/>
  <c r="J156" i="17" s="1"/>
  <c r="I152" i="17"/>
  <c r="J152" i="17" s="1"/>
  <c r="I148" i="17"/>
  <c r="I144" i="17"/>
  <c r="I140" i="17"/>
  <c r="I136" i="17"/>
  <c r="J136" i="17" s="1"/>
  <c r="I132" i="17"/>
  <c r="I128" i="17"/>
  <c r="I124" i="17"/>
  <c r="J124" i="17" s="1"/>
  <c r="I120" i="17"/>
  <c r="J120" i="17" s="1"/>
  <c r="I116" i="17"/>
  <c r="I112" i="17"/>
  <c r="I108" i="17"/>
  <c r="J108" i="17" s="1"/>
  <c r="I104" i="17"/>
  <c r="J104" i="17" s="1"/>
  <c r="I100" i="17"/>
  <c r="I96" i="17"/>
  <c r="I92" i="17"/>
  <c r="J92" i="17" s="1"/>
  <c r="I88" i="17"/>
  <c r="J88" i="17" s="1"/>
  <c r="I84" i="17"/>
  <c r="I80" i="17"/>
  <c r="I76" i="17"/>
  <c r="J76" i="17" s="1"/>
  <c r="I72" i="17"/>
  <c r="J72" i="17" s="1"/>
  <c r="I68" i="17"/>
  <c r="I64" i="17"/>
  <c r="I60" i="17"/>
  <c r="J60" i="17" s="1"/>
  <c r="I56" i="17"/>
  <c r="J56" i="17" s="1"/>
  <c r="I52" i="17"/>
  <c r="I48" i="17"/>
  <c r="I44" i="17"/>
  <c r="J44" i="17" s="1"/>
  <c r="I40" i="17"/>
  <c r="J40" i="17" s="1"/>
  <c r="I36" i="17"/>
  <c r="I32" i="17"/>
  <c r="I28" i="17"/>
  <c r="J28" i="17" s="1"/>
  <c r="I24" i="17"/>
  <c r="I20" i="17"/>
  <c r="I16" i="17"/>
  <c r="I12" i="17"/>
  <c r="J12" i="17" s="1"/>
  <c r="I8" i="17"/>
  <c r="J8" i="17" s="1"/>
  <c r="K265" i="17"/>
  <c r="K233" i="17"/>
  <c r="K121" i="17"/>
  <c r="K57" i="17"/>
  <c r="J313" i="17"/>
  <c r="J305" i="17"/>
  <c r="J289" i="17"/>
  <c r="J249" i="17"/>
  <c r="J241" i="17"/>
  <c r="J225" i="17"/>
  <c r="J217" i="17"/>
  <c r="J193" i="17"/>
  <c r="J129" i="17"/>
  <c r="J97" i="17"/>
  <c r="K253" i="17"/>
  <c r="L253" i="17"/>
  <c r="K125" i="17"/>
  <c r="L125" i="17"/>
  <c r="K93" i="17"/>
  <c r="L93" i="17"/>
  <c r="K61" i="17"/>
  <c r="L61" i="17"/>
  <c r="K297" i="17"/>
  <c r="K254" i="17"/>
  <c r="K177" i="17"/>
  <c r="K113" i="17"/>
  <c r="K49" i="17"/>
  <c r="J281" i="17"/>
  <c r="J273" i="17"/>
  <c r="J257" i="17"/>
  <c r="J161" i="17"/>
  <c r="J65" i="17"/>
  <c r="J33" i="17"/>
  <c r="K221" i="17"/>
  <c r="L221" i="17"/>
  <c r="K189" i="17"/>
  <c r="L189" i="17"/>
  <c r="K157" i="17"/>
  <c r="L157" i="17"/>
  <c r="K169" i="17"/>
  <c r="K105" i="17"/>
  <c r="K41" i="17"/>
  <c r="J304" i="17"/>
  <c r="J288" i="17"/>
  <c r="J280" i="17"/>
  <c r="J272" i="17"/>
  <c r="J256" i="17"/>
  <c r="J240" i="17"/>
  <c r="J224" i="17"/>
  <c r="J208" i="17"/>
  <c r="J320" i="17"/>
  <c r="J176" i="17"/>
  <c r="J112" i="17"/>
  <c r="J96" i="17"/>
  <c r="J80" i="17"/>
  <c r="J64" i="17"/>
  <c r="J48" i="17"/>
  <c r="J32" i="17"/>
  <c r="J24" i="17"/>
  <c r="J16" i="17"/>
  <c r="J144" i="17"/>
  <c r="J319" i="17"/>
  <c r="J311" i="17"/>
  <c r="J303" i="17"/>
  <c r="J295" i="17"/>
  <c r="J287" i="17"/>
  <c r="J279" i="17"/>
  <c r="J271" i="17"/>
  <c r="J263" i="17"/>
  <c r="J255" i="17"/>
  <c r="J247" i="17"/>
  <c r="J239" i="17"/>
  <c r="J231" i="17"/>
  <c r="J223" i="17"/>
  <c r="J215" i="17"/>
  <c r="J207" i="17"/>
  <c r="J199" i="17"/>
  <c r="J191" i="17"/>
  <c r="J183" i="17"/>
  <c r="J175" i="17"/>
  <c r="J167" i="17"/>
  <c r="J159" i="17"/>
  <c r="J151" i="17"/>
  <c r="J143" i="17"/>
  <c r="J135" i="17"/>
  <c r="J127" i="17"/>
  <c r="J119" i="17"/>
  <c r="J111" i="17"/>
  <c r="J103" i="17"/>
  <c r="J95" i="17"/>
  <c r="J87" i="17"/>
  <c r="J79" i="17"/>
  <c r="J71" i="17"/>
  <c r="J63" i="17"/>
  <c r="J55" i="17"/>
  <c r="J47" i="17"/>
  <c r="J39" i="17"/>
  <c r="J31" i="17"/>
  <c r="J23" i="17"/>
  <c r="J15" i="17"/>
  <c r="J7" i="17"/>
  <c r="J192" i="17"/>
  <c r="J160" i="17"/>
  <c r="J308" i="17"/>
  <c r="J300" i="17"/>
  <c r="J292" i="17"/>
  <c r="J276" i="17"/>
  <c r="J268" i="17"/>
  <c r="J260" i="17"/>
  <c r="J244" i="17"/>
  <c r="J228" i="17"/>
  <c r="J212" i="17"/>
  <c r="J196" i="17"/>
  <c r="J180" i="17"/>
  <c r="J172" i="17"/>
  <c r="J164" i="17"/>
  <c r="J148" i="17"/>
  <c r="J140" i="17"/>
  <c r="J132" i="17"/>
  <c r="J116" i="17"/>
  <c r="J100" i="17"/>
  <c r="J84" i="17"/>
  <c r="J68" i="17"/>
  <c r="J52" i="17"/>
  <c r="J36" i="17"/>
  <c r="J20" i="17"/>
  <c r="J128" i="17"/>
  <c r="J4" i="17"/>
  <c r="I12" i="25" l="1"/>
  <c r="K12" i="25"/>
  <c r="J12" i="25"/>
  <c r="AI33" i="17"/>
  <c r="AI17" i="17"/>
  <c r="AI76" i="17"/>
  <c r="AI147" i="17"/>
  <c r="AI103" i="17"/>
  <c r="AI218" i="17"/>
  <c r="AI230" i="17"/>
  <c r="AI205" i="17"/>
  <c r="AI219" i="17"/>
  <c r="AI185" i="17"/>
  <c r="AI316" i="17"/>
  <c r="AI64" i="17"/>
  <c r="AI58" i="17"/>
  <c r="AI125" i="17"/>
  <c r="AI75" i="17"/>
  <c r="AI107" i="17"/>
  <c r="AI102" i="17"/>
  <c r="AI136" i="17"/>
  <c r="AI210" i="17"/>
  <c r="AI286" i="17"/>
  <c r="AI223" i="17"/>
  <c r="AI201" i="17"/>
  <c r="AI88" i="17"/>
  <c r="AI111" i="17"/>
  <c r="AI110" i="17"/>
  <c r="AI194" i="17"/>
  <c r="AI139" i="17"/>
  <c r="AI197" i="17"/>
  <c r="AI268" i="17"/>
  <c r="AI273" i="17"/>
  <c r="AI231" i="17"/>
  <c r="AI257" i="17"/>
  <c r="AI122" i="17"/>
  <c r="AI85" i="17"/>
  <c r="AI172" i="17"/>
  <c r="AI258" i="17"/>
  <c r="AI54" i="17"/>
  <c r="AI92" i="17"/>
  <c r="AI39" i="17"/>
  <c r="AI23" i="17"/>
  <c r="AJ23" i="17" s="1"/>
  <c r="AI7" i="17"/>
  <c r="AI89" i="17"/>
  <c r="AI51" i="17"/>
  <c r="AI170" i="17"/>
  <c r="AI69" i="17"/>
  <c r="AI97" i="17"/>
  <c r="AI195" i="17"/>
  <c r="AI174" i="17"/>
  <c r="AI204" i="17"/>
  <c r="AI192" i="17"/>
  <c r="AI213" i="17"/>
  <c r="AI177" i="17"/>
  <c r="AI250" i="17"/>
  <c r="AI315" i="17"/>
  <c r="AI301" i="17"/>
  <c r="AI294" i="17"/>
  <c r="AI53" i="17"/>
  <c r="AI37" i="17"/>
  <c r="AI21" i="17"/>
  <c r="AI5" i="17"/>
  <c r="AI49" i="17"/>
  <c r="AJ37" i="17"/>
  <c r="AL37" i="17" s="1"/>
  <c r="AJ21" i="17"/>
  <c r="AL21" i="17" s="1"/>
  <c r="AJ5" i="17"/>
  <c r="AL5" i="17" s="1"/>
  <c r="AI4" i="17"/>
  <c r="AF90" i="17"/>
  <c r="AF85" i="17"/>
  <c r="AJ85" i="17" s="1"/>
  <c r="AF113" i="17"/>
  <c r="AF237" i="17"/>
  <c r="AF192" i="17"/>
  <c r="AF186" i="17"/>
  <c r="AF124" i="17"/>
  <c r="AF302" i="17"/>
  <c r="AF75" i="17"/>
  <c r="AF168" i="17"/>
  <c r="AF129" i="17"/>
  <c r="AF223" i="17"/>
  <c r="AF224" i="17"/>
  <c r="AF146" i="17"/>
  <c r="AF259" i="17"/>
  <c r="AF315" i="17"/>
  <c r="AF312" i="17"/>
  <c r="AF305" i="17"/>
  <c r="AF56" i="17"/>
  <c r="AF73" i="17"/>
  <c r="AF173" i="17"/>
  <c r="AF137" i="17"/>
  <c r="AF262" i="17"/>
  <c r="AF230" i="17"/>
  <c r="AF220" i="17"/>
  <c r="AF277" i="17"/>
  <c r="AF269" i="17"/>
  <c r="AF316" i="17"/>
  <c r="AF66" i="17"/>
  <c r="AF43" i="17"/>
  <c r="AF27" i="17"/>
  <c r="AF11" i="17"/>
  <c r="AJ11" i="17" s="1"/>
  <c r="AK11" i="17" s="1"/>
  <c r="AF34" i="17"/>
  <c r="AF18" i="17"/>
  <c r="AF63" i="17"/>
  <c r="AF67" i="17"/>
  <c r="AF189" i="17"/>
  <c r="AF285" i="17"/>
  <c r="AF221" i="17"/>
  <c r="AF235" i="17"/>
  <c r="AF278" i="17"/>
  <c r="AF270" i="17"/>
  <c r="AF258" i="17"/>
  <c r="AF39" i="17"/>
  <c r="AF23" i="17"/>
  <c r="AF7" i="17"/>
  <c r="AF44" i="17"/>
  <c r="AF28" i="17"/>
  <c r="AF12" i="17"/>
  <c r="AF110" i="17"/>
  <c r="AJ110" i="17" s="1"/>
  <c r="AK110" i="17" s="1"/>
  <c r="AF83" i="17"/>
  <c r="AF96" i="17"/>
  <c r="AF229" i="17"/>
  <c r="AF181" i="17"/>
  <c r="AF234" i="17"/>
  <c r="AF172" i="17"/>
  <c r="AJ172" i="17" s="1"/>
  <c r="AF236" i="17"/>
  <c r="AF271" i="17"/>
  <c r="AF284" i="17"/>
  <c r="AF41" i="17"/>
  <c r="AF25" i="17"/>
  <c r="AF9" i="17"/>
  <c r="AF80" i="17"/>
  <c r="AF158" i="17"/>
  <c r="AF104" i="17"/>
  <c r="AF105" i="17"/>
  <c r="AF193" i="17"/>
  <c r="AF201" i="17"/>
  <c r="AF179" i="17"/>
  <c r="AF297" i="17"/>
  <c r="AF301" i="17"/>
  <c r="AF50" i="17"/>
  <c r="AI66" i="17"/>
  <c r="AJ66" i="17" s="1"/>
  <c r="AI113" i="17"/>
  <c r="AJ113" i="17" s="1"/>
  <c r="AI65" i="17"/>
  <c r="AI149" i="17"/>
  <c r="AI280" i="17"/>
  <c r="AI237" i="17"/>
  <c r="AJ237" i="17" s="1"/>
  <c r="AI297" i="17"/>
  <c r="AI319" i="17"/>
  <c r="AI156" i="17"/>
  <c r="AI25" i="17"/>
  <c r="AJ25" i="17" s="1"/>
  <c r="AI142" i="17"/>
  <c r="AI73" i="17"/>
  <c r="AI124" i="17"/>
  <c r="AJ124" i="17" s="1"/>
  <c r="AI220" i="17"/>
  <c r="AI212" i="17"/>
  <c r="AI181" i="17"/>
  <c r="AJ181" i="17" s="1"/>
  <c r="AI175" i="17"/>
  <c r="AI217" i="17"/>
  <c r="AI312" i="17"/>
  <c r="AJ312" i="17" s="1"/>
  <c r="AI291" i="17"/>
  <c r="AI263" i="17"/>
  <c r="AI98" i="17"/>
  <c r="AF77" i="17"/>
  <c r="AJ77" i="17" s="1"/>
  <c r="AF95" i="17"/>
  <c r="AF309" i="17"/>
  <c r="AI68" i="17"/>
  <c r="AI63" i="17"/>
  <c r="AJ63" i="17" s="1"/>
  <c r="AF55" i="17"/>
  <c r="AF35" i="17"/>
  <c r="AF19" i="17"/>
  <c r="AJ19" i="17" s="1"/>
  <c r="AF109" i="17"/>
  <c r="AF42" i="17"/>
  <c r="AJ42" i="17" s="1"/>
  <c r="AF26" i="17"/>
  <c r="AJ26" i="17" s="1"/>
  <c r="AF10" i="17"/>
  <c r="AI82" i="17"/>
  <c r="AJ82" i="17" s="1"/>
  <c r="AI144" i="17"/>
  <c r="AI114" i="17"/>
  <c r="AI134" i="17"/>
  <c r="AI126" i="17"/>
  <c r="AI176" i="17"/>
  <c r="AI81" i="17"/>
  <c r="AI93" i="17"/>
  <c r="AI178" i="17"/>
  <c r="AI132" i="17"/>
  <c r="AI171" i="17"/>
  <c r="AI208" i="17"/>
  <c r="AI240" i="17"/>
  <c r="AI165" i="17"/>
  <c r="AI242" i="17"/>
  <c r="AI216" i="17"/>
  <c r="AI196" i="17"/>
  <c r="AI187" i="17"/>
  <c r="AI119" i="17"/>
  <c r="AI183" i="17"/>
  <c r="AI281" i="17"/>
  <c r="AI161" i="17"/>
  <c r="AI225" i="17"/>
  <c r="AI248" i="17"/>
  <c r="AI313" i="17"/>
  <c r="AI307" i="17"/>
  <c r="AI299" i="17"/>
  <c r="AI292" i="17"/>
  <c r="AI259" i="17"/>
  <c r="AJ259" i="17" s="1"/>
  <c r="AI271" i="17"/>
  <c r="AI38" i="17"/>
  <c r="AI22" i="17"/>
  <c r="AI6" i="17"/>
  <c r="AJ6" i="17" s="1"/>
  <c r="AI91" i="17"/>
  <c r="AJ91" i="17" s="1"/>
  <c r="AF58" i="17"/>
  <c r="AJ58" i="17" s="1"/>
  <c r="AF40" i="17"/>
  <c r="AJ40" i="17" s="1"/>
  <c r="AF24" i="17"/>
  <c r="AJ24" i="17" s="1"/>
  <c r="AF8" i="17"/>
  <c r="AJ8" i="17" s="1"/>
  <c r="AF94" i="17"/>
  <c r="AJ94" i="17" s="1"/>
  <c r="AF175" i="17"/>
  <c r="AF99" i="17"/>
  <c r="AJ99" i="17" s="1"/>
  <c r="AF145" i="17"/>
  <c r="AF133" i="17"/>
  <c r="AF142" i="17"/>
  <c r="AF101" i="17"/>
  <c r="AF118" i="17"/>
  <c r="AJ118" i="17" s="1"/>
  <c r="AF117" i="17"/>
  <c r="AF160" i="17"/>
  <c r="AF200" i="17"/>
  <c r="AF163" i="17"/>
  <c r="AF197" i="17"/>
  <c r="AJ197" i="17" s="1"/>
  <c r="AF190" i="17"/>
  <c r="AF214" i="17"/>
  <c r="AF213" i="17"/>
  <c r="AJ213" i="17" s="1"/>
  <c r="AF198" i="17"/>
  <c r="AF130" i="17"/>
  <c r="AF194" i="17"/>
  <c r="AJ194" i="17" s="1"/>
  <c r="AF249" i="17"/>
  <c r="AF132" i="17"/>
  <c r="AJ132" i="17" s="1"/>
  <c r="AF196" i="17"/>
  <c r="AF291" i="17"/>
  <c r="AF242" i="17"/>
  <c r="AF320" i="17"/>
  <c r="AF319" i="17"/>
  <c r="AJ319" i="17" s="1"/>
  <c r="AF310" i="17"/>
  <c r="AF303" i="17"/>
  <c r="AF290" i="17"/>
  <c r="AI72" i="17"/>
  <c r="AI48" i="17"/>
  <c r="AF31" i="17"/>
  <c r="AI141" i="17"/>
  <c r="AF38" i="17"/>
  <c r="AF22" i="17"/>
  <c r="AJ22" i="17" s="1"/>
  <c r="AI31" i="17"/>
  <c r="AI140" i="17"/>
  <c r="AI236" i="17"/>
  <c r="AI168" i="17"/>
  <c r="AJ168" i="17" s="1"/>
  <c r="AI167" i="17"/>
  <c r="AI209" i="17"/>
  <c r="AI254" i="17"/>
  <c r="AI290" i="17"/>
  <c r="AI255" i="17"/>
  <c r="AI41" i="17"/>
  <c r="AJ41" i="17" s="1"/>
  <c r="AI9" i="17"/>
  <c r="AJ9" i="17" s="1"/>
  <c r="AI78" i="17"/>
  <c r="AI74" i="17"/>
  <c r="AI108" i="17"/>
  <c r="AI166" i="17"/>
  <c r="AI155" i="17"/>
  <c r="AI152" i="17"/>
  <c r="AI282" i="17"/>
  <c r="AI284" i="17"/>
  <c r="AJ284" i="17" s="1"/>
  <c r="AI153" i="17"/>
  <c r="AI245" i="17"/>
  <c r="AI298" i="17"/>
  <c r="AF57" i="17"/>
  <c r="AJ57" i="17" s="1"/>
  <c r="AF157" i="17"/>
  <c r="AF98" i="17"/>
  <c r="AF205" i="17"/>
  <c r="AF112" i="17"/>
  <c r="AF147" i="17"/>
  <c r="AJ147" i="17" s="1"/>
  <c r="AF273" i="17"/>
  <c r="AJ273" i="17" s="1"/>
  <c r="AI10" i="17"/>
  <c r="AF36" i="17"/>
  <c r="AF20" i="17"/>
  <c r="AF4" i="17"/>
  <c r="AF81" i="17"/>
  <c r="AI104" i="17"/>
  <c r="AI83" i="17"/>
  <c r="AJ83" i="17" s="1"/>
  <c r="AI163" i="17"/>
  <c r="AI138" i="17"/>
  <c r="AI226" i="17"/>
  <c r="AI128" i="17"/>
  <c r="AI278" i="17"/>
  <c r="AI84" i="17"/>
  <c r="AI101" i="17"/>
  <c r="AI188" i="17"/>
  <c r="AI162" i="17"/>
  <c r="AI182" i="17"/>
  <c r="AI227" i="17"/>
  <c r="AI198" i="17"/>
  <c r="AI173" i="17"/>
  <c r="AJ173" i="17" s="1"/>
  <c r="AI179" i="17"/>
  <c r="AJ179" i="17" s="1"/>
  <c r="AI229" i="17"/>
  <c r="AI202" i="17"/>
  <c r="AI200" i="17"/>
  <c r="AI127" i="17"/>
  <c r="AI191" i="17"/>
  <c r="AI283" i="17"/>
  <c r="AI169" i="17"/>
  <c r="AI233" i="17"/>
  <c r="AI249" i="17"/>
  <c r="AI314" i="17"/>
  <c r="AI308" i="17"/>
  <c r="AI300" i="17"/>
  <c r="AI293" i="17"/>
  <c r="AI260" i="17"/>
  <c r="AI279" i="17"/>
  <c r="AF71" i="17"/>
  <c r="AI52" i="17"/>
  <c r="AF100" i="17"/>
  <c r="AF199" i="17"/>
  <c r="AF149" i="17"/>
  <c r="AJ149" i="17" s="1"/>
  <c r="AF171" i="17"/>
  <c r="AF111" i="17"/>
  <c r="AF169" i="17"/>
  <c r="AJ169" i="17" s="1"/>
  <c r="AF165" i="17"/>
  <c r="AF107" i="17"/>
  <c r="AF151" i="17"/>
  <c r="AF126" i="17"/>
  <c r="AF166" i="17"/>
  <c r="AF225" i="17"/>
  <c r="AF176" i="17"/>
  <c r="AF219" i="17"/>
  <c r="AJ219" i="17" s="1"/>
  <c r="AF203" i="17"/>
  <c r="AJ203" i="17" s="1"/>
  <c r="AF227" i="17"/>
  <c r="AF233" i="17"/>
  <c r="AF211" i="17"/>
  <c r="AF138" i="17"/>
  <c r="AF202" i="17"/>
  <c r="AF255" i="17"/>
  <c r="AF140" i="17"/>
  <c r="AF204" i="17"/>
  <c r="AJ204" i="17" s="1"/>
  <c r="AF292" i="17"/>
  <c r="AF275" i="17"/>
  <c r="AJ275" i="17" s="1"/>
  <c r="AF267" i="17"/>
  <c r="AJ267" i="17" s="1"/>
  <c r="AF318" i="17"/>
  <c r="AF311" i="17"/>
  <c r="AF304" i="17"/>
  <c r="AF298" i="17"/>
  <c r="AI55" i="17"/>
  <c r="AF84" i="17"/>
  <c r="AI32" i="17"/>
  <c r="AI16" i="17"/>
  <c r="AI130" i="17"/>
  <c r="AI90" i="17"/>
  <c r="AI109" i="17"/>
  <c r="AI184" i="17"/>
  <c r="AI243" i="17"/>
  <c r="AI206" i="17"/>
  <c r="AI235" i="17"/>
  <c r="AI222" i="17"/>
  <c r="AI135" i="17"/>
  <c r="AJ135" i="17" s="1"/>
  <c r="AI199" i="17"/>
  <c r="AI285" i="17"/>
  <c r="AJ285" i="17" s="1"/>
  <c r="AI238" i="17"/>
  <c r="AI309" i="17"/>
  <c r="AI261" i="17"/>
  <c r="AI287" i="17"/>
  <c r="AF51" i="17"/>
  <c r="AJ51" i="17" s="1"/>
  <c r="AF33" i="17"/>
  <c r="AJ33" i="17" s="1"/>
  <c r="AF17" i="17"/>
  <c r="AJ17" i="17" s="1"/>
  <c r="AJ75" i="17"/>
  <c r="AF106" i="17"/>
  <c r="AF54" i="17"/>
  <c r="AJ54" i="17" s="1"/>
  <c r="AF182" i="17"/>
  <c r="AF119" i="17"/>
  <c r="AF102" i="17"/>
  <c r="AJ102" i="17" s="1"/>
  <c r="AF177" i="17"/>
  <c r="AJ177" i="17" s="1"/>
  <c r="AF161" i="17"/>
  <c r="AJ161" i="17" s="1"/>
  <c r="AF159" i="17"/>
  <c r="AF174" i="17"/>
  <c r="AJ223" i="17"/>
  <c r="AF191" i="17"/>
  <c r="AF252" i="17"/>
  <c r="AF216" i="17"/>
  <c r="AF243" i="17"/>
  <c r="AF254" i="17"/>
  <c r="AJ254" i="17" s="1"/>
  <c r="AF210" i="17"/>
  <c r="AJ210" i="17" s="1"/>
  <c r="AF148" i="17"/>
  <c r="AF212" i="17"/>
  <c r="AF293" i="17"/>
  <c r="AF276" i="17"/>
  <c r="AF268" i="17"/>
  <c r="AJ268" i="17" s="1"/>
  <c r="AF306" i="17"/>
  <c r="AI44" i="17"/>
  <c r="AJ44" i="17" s="1"/>
  <c r="AI28" i="17"/>
  <c r="AI79" i="17"/>
  <c r="AI35" i="17"/>
  <c r="AJ7" i="17"/>
  <c r="AK37" i="17"/>
  <c r="AJ152" i="17"/>
  <c r="AI71" i="17"/>
  <c r="AF49" i="17"/>
  <c r="AJ49" i="17" s="1"/>
  <c r="AJ56" i="17"/>
  <c r="AI95" i="17"/>
  <c r="AI96" i="17"/>
  <c r="AJ96" i="17" s="1"/>
  <c r="AI120" i="17"/>
  <c r="AI86" i="17"/>
  <c r="AI214" i="17"/>
  <c r="AI186" i="17"/>
  <c r="AI264" i="17"/>
  <c r="AI241" i="17"/>
  <c r="AI228" i="17"/>
  <c r="AI143" i="17"/>
  <c r="AI207" i="17"/>
  <c r="AI121" i="17"/>
  <c r="AJ121" i="17" s="1"/>
  <c r="AI265" i="17"/>
  <c r="AI251" i="17"/>
  <c r="AI310" i="17"/>
  <c r="AI302" i="17"/>
  <c r="AI321" i="17"/>
  <c r="AI262" i="17"/>
  <c r="AJ262" i="17" s="1"/>
  <c r="AI295" i="17"/>
  <c r="AJ73" i="17"/>
  <c r="AF52" i="17"/>
  <c r="AJ52" i="17" s="1"/>
  <c r="AF120" i="17"/>
  <c r="AF62" i="17"/>
  <c r="AJ62" i="17" s="1"/>
  <c r="AF185" i="17"/>
  <c r="AJ185" i="17" s="1"/>
  <c r="AF139" i="17"/>
  <c r="AJ139" i="17" s="1"/>
  <c r="AF108" i="17"/>
  <c r="AF187" i="17"/>
  <c r="AJ187" i="17" s="1"/>
  <c r="AF245" i="17"/>
  <c r="AJ245" i="17" s="1"/>
  <c r="AF231" i="17"/>
  <c r="AJ231" i="17" s="1"/>
  <c r="AF215" i="17"/>
  <c r="AF251" i="17"/>
  <c r="AF209" i="17"/>
  <c r="AF222" i="17"/>
  <c r="AF246" i="17"/>
  <c r="AF256" i="17"/>
  <c r="AF154" i="17"/>
  <c r="AF218" i="17"/>
  <c r="AJ218" i="17" s="1"/>
  <c r="AF261" i="17"/>
  <c r="AF156" i="17"/>
  <c r="AJ220" i="17"/>
  <c r="AF294" i="17"/>
  <c r="AJ316" i="17"/>
  <c r="AF313" i="17"/>
  <c r="AF250" i="17"/>
  <c r="AJ250" i="17" s="1"/>
  <c r="AF314" i="17"/>
  <c r="AF74" i="17"/>
  <c r="AF48" i="17"/>
  <c r="AL11" i="17"/>
  <c r="AJ34" i="17"/>
  <c r="AJ18" i="17"/>
  <c r="AI50" i="17"/>
  <c r="AI115" i="17"/>
  <c r="AI100" i="17"/>
  <c r="AI164" i="17"/>
  <c r="AI131" i="17"/>
  <c r="AI146" i="17"/>
  <c r="AJ146" i="17" s="1"/>
  <c r="AI276" i="17"/>
  <c r="AI244" i="17"/>
  <c r="AI211" i="17"/>
  <c r="AI234" i="17"/>
  <c r="AJ234" i="17" s="1"/>
  <c r="AI232" i="17"/>
  <c r="AI151" i="17"/>
  <c r="AI215" i="17"/>
  <c r="AI129" i="17"/>
  <c r="AJ129" i="17" s="1"/>
  <c r="AI252" i="17"/>
  <c r="AI317" i="17"/>
  <c r="AI288" i="17"/>
  <c r="AI320" i="17"/>
  <c r="AI318" i="17"/>
  <c r="AI303" i="17"/>
  <c r="AF183" i="17"/>
  <c r="AJ183" i="17" s="1"/>
  <c r="AJ67" i="17"/>
  <c r="AF32" i="17"/>
  <c r="AF16" i="17"/>
  <c r="AF53" i="17"/>
  <c r="AJ53" i="17" s="1"/>
  <c r="AF136" i="17"/>
  <c r="AJ136" i="17" s="1"/>
  <c r="AF70" i="17"/>
  <c r="AJ70" i="17" s="1"/>
  <c r="AF79" i="17"/>
  <c r="AF141" i="17"/>
  <c r="AF114" i="17"/>
  <c r="AF289" i="17"/>
  <c r="AF88" i="17"/>
  <c r="AJ88" i="17" s="1"/>
  <c r="AF89" i="17"/>
  <c r="AJ89" i="17" s="1"/>
  <c r="AF167" i="17"/>
  <c r="AF287" i="17"/>
  <c r="AF217" i="17"/>
  <c r="AF264" i="17"/>
  <c r="AF283" i="17"/>
  <c r="AF247" i="17"/>
  <c r="AF162" i="17"/>
  <c r="AF226" i="17"/>
  <c r="AJ226" i="17" s="1"/>
  <c r="AF263" i="17"/>
  <c r="AF164" i="17"/>
  <c r="AF228" i="17"/>
  <c r="AF295" i="17"/>
  <c r="AJ278" i="17"/>
  <c r="AF317" i="17"/>
  <c r="AF299" i="17"/>
  <c r="AJ258" i="17"/>
  <c r="AI160" i="17"/>
  <c r="AI60" i="17"/>
  <c r="AJ39" i="17"/>
  <c r="AF65" i="17"/>
  <c r="AJ46" i="17"/>
  <c r="AJ30" i="17"/>
  <c r="AJ14" i="17"/>
  <c r="AI106" i="17"/>
  <c r="AI189" i="17"/>
  <c r="AJ189" i="17" s="1"/>
  <c r="AI148" i="17"/>
  <c r="AI150" i="17"/>
  <c r="AI154" i="17"/>
  <c r="AI133" i="17"/>
  <c r="AI221" i="17"/>
  <c r="AJ221" i="17" s="1"/>
  <c r="AI224" i="17"/>
  <c r="AJ224" i="17" s="1"/>
  <c r="AI277" i="17"/>
  <c r="AJ277" i="17" s="1"/>
  <c r="AI272" i="17"/>
  <c r="AI270" i="17"/>
  <c r="AJ270" i="17" s="1"/>
  <c r="AI159" i="17"/>
  <c r="AI137" i="17"/>
  <c r="AJ137" i="17" s="1"/>
  <c r="AI269" i="17"/>
  <c r="AJ269" i="17" s="1"/>
  <c r="AI253" i="17"/>
  <c r="AI304" i="17"/>
  <c r="AI296" i="17"/>
  <c r="AI289" i="17"/>
  <c r="AI256" i="17"/>
  <c r="AI247" i="17"/>
  <c r="AI311" i="17"/>
  <c r="AF115" i="17"/>
  <c r="AF64" i="17"/>
  <c r="AJ64" i="17" s="1"/>
  <c r="AI47" i="17"/>
  <c r="AJ47" i="17" s="1"/>
  <c r="AF61" i="17"/>
  <c r="AF153" i="17"/>
  <c r="AF78" i="17"/>
  <c r="AF86" i="17"/>
  <c r="AF72" i="17"/>
  <c r="AJ72" i="17" s="1"/>
  <c r="AF143" i="17"/>
  <c r="AF123" i="17"/>
  <c r="AJ123" i="17" s="1"/>
  <c r="AF68" i="17"/>
  <c r="AJ68" i="17" s="1"/>
  <c r="AF97" i="17"/>
  <c r="AJ97" i="17" s="1"/>
  <c r="AF128" i="17"/>
  <c r="AF206" i="17"/>
  <c r="AJ206" i="17" s="1"/>
  <c r="AF131" i="17"/>
  <c r="AJ131" i="17" s="1"/>
  <c r="AF288" i="17"/>
  <c r="AJ229" i="17"/>
  <c r="AF241" i="17"/>
  <c r="AJ241" i="17" s="1"/>
  <c r="AF286" i="17"/>
  <c r="AJ286" i="17" s="1"/>
  <c r="AF257" i="17"/>
  <c r="AF170" i="17"/>
  <c r="AJ170" i="17" s="1"/>
  <c r="AF265" i="17"/>
  <c r="AJ236" i="17"/>
  <c r="AF296" i="17"/>
  <c r="AF279" i="17"/>
  <c r="AJ271" i="17"/>
  <c r="AF307" i="17"/>
  <c r="AJ307" i="17" s="1"/>
  <c r="AF300" i="17"/>
  <c r="AF266" i="17"/>
  <c r="AJ266" i="17" s="1"/>
  <c r="AF59" i="17"/>
  <c r="AJ59" i="17" s="1"/>
  <c r="AJ12" i="17"/>
  <c r="AI157" i="17"/>
  <c r="AF103" i="17"/>
  <c r="AJ103" i="17" s="1"/>
  <c r="AI45" i="17"/>
  <c r="AJ45" i="17" s="1"/>
  <c r="AI29" i="17"/>
  <c r="AJ29" i="17" s="1"/>
  <c r="AI13" i="17"/>
  <c r="AJ13" i="17" s="1"/>
  <c r="AF69" i="17"/>
  <c r="AJ69" i="17" s="1"/>
  <c r="AF155" i="17"/>
  <c r="AF87" i="17"/>
  <c r="AJ87" i="17" s="1"/>
  <c r="AF92" i="17"/>
  <c r="AJ92" i="17" s="1"/>
  <c r="AF125" i="17"/>
  <c r="AJ125" i="17" s="1"/>
  <c r="AF76" i="17"/>
  <c r="AJ76" i="17" s="1"/>
  <c r="AJ104" i="17"/>
  <c r="AJ105" i="17"/>
  <c r="AF134" i="17"/>
  <c r="AJ134" i="17" s="1"/>
  <c r="AF232" i="17"/>
  <c r="AF144" i="17"/>
  <c r="AJ144" i="17" s="1"/>
  <c r="AJ193" i="17"/>
  <c r="AF239" i="17"/>
  <c r="AJ239" i="17" s="1"/>
  <c r="AF253" i="17"/>
  <c r="AJ201" i="17"/>
  <c r="AF260" i="17"/>
  <c r="AJ260" i="17" s="1"/>
  <c r="AF178" i="17"/>
  <c r="AF238" i="17"/>
  <c r="AF116" i="17"/>
  <c r="AJ116" i="17" s="1"/>
  <c r="AF180" i="17"/>
  <c r="AF248" i="17"/>
  <c r="AJ297" i="17"/>
  <c r="AF280" i="17"/>
  <c r="AF272" i="17"/>
  <c r="AF308" i="17"/>
  <c r="AJ301" i="17"/>
  <c r="AF274" i="17"/>
  <c r="AI36" i="17"/>
  <c r="AI20" i="17"/>
  <c r="AI61" i="17"/>
  <c r="AI43" i="17"/>
  <c r="AJ43" i="17" s="1"/>
  <c r="AI27" i="17"/>
  <c r="AJ27" i="17" s="1"/>
  <c r="AI80" i="17"/>
  <c r="AJ80" i="17" s="1"/>
  <c r="AI15" i="17"/>
  <c r="AJ15" i="17" s="1"/>
  <c r="AI112" i="17"/>
  <c r="AI180" i="17"/>
  <c r="AI145" i="17"/>
  <c r="AI305" i="17"/>
  <c r="AJ305" i="17" s="1"/>
  <c r="AJ90" i="17"/>
  <c r="AI117" i="17"/>
  <c r="AI274" i="17"/>
  <c r="AI190" i="17"/>
  <c r="AI246" i="17"/>
  <c r="AI306" i="17"/>
  <c r="AF93" i="17"/>
  <c r="AF127" i="17"/>
  <c r="AJ127" i="17" s="1"/>
  <c r="AF150" i="17"/>
  <c r="AF195" i="17"/>
  <c r="AJ195" i="17" s="1"/>
  <c r="AF184" i="17"/>
  <c r="AF208" i="17"/>
  <c r="AF207" i="17"/>
  <c r="AJ192" i="17"/>
  <c r="AF122" i="17"/>
  <c r="AJ122" i="17" s="1"/>
  <c r="AJ186" i="17"/>
  <c r="AF244" i="17"/>
  <c r="AF188" i="17"/>
  <c r="AF240" i="17"/>
  <c r="AF321" i="17"/>
  <c r="AF281" i="17"/>
  <c r="AF282" i="17"/>
  <c r="AI158" i="17"/>
  <c r="AF60" i="17"/>
  <c r="K318" i="17"/>
  <c r="L262" i="17"/>
  <c r="K262" i="17"/>
  <c r="L46" i="17"/>
  <c r="L13" i="17"/>
  <c r="L126" i="17"/>
  <c r="K206" i="17"/>
  <c r="K222" i="17"/>
  <c r="L230" i="17"/>
  <c r="K230" i="17"/>
  <c r="K28" i="17"/>
  <c r="L28" i="17"/>
  <c r="K60" i="17"/>
  <c r="L60" i="17"/>
  <c r="K92" i="17"/>
  <c r="L92" i="17"/>
  <c r="K124" i="17"/>
  <c r="L124" i="17"/>
  <c r="K156" i="17"/>
  <c r="L156" i="17"/>
  <c r="K188" i="17"/>
  <c r="L188" i="17"/>
  <c r="L220" i="17"/>
  <c r="K220" i="17"/>
  <c r="L252" i="17"/>
  <c r="K252" i="17"/>
  <c r="L284" i="17"/>
  <c r="K284" i="17"/>
  <c r="L316" i="17"/>
  <c r="K316" i="17"/>
  <c r="K40" i="17"/>
  <c r="L40" i="17"/>
  <c r="K104" i="17"/>
  <c r="L104" i="17"/>
  <c r="L296" i="17"/>
  <c r="K296" i="17"/>
  <c r="K72" i="17"/>
  <c r="L72" i="17"/>
  <c r="K168" i="17"/>
  <c r="L168" i="17"/>
  <c r="L232" i="17"/>
  <c r="K232" i="17"/>
  <c r="K8" i="17"/>
  <c r="L8" i="17"/>
  <c r="L200" i="17"/>
  <c r="K200" i="17"/>
  <c r="L236" i="17"/>
  <c r="K236" i="17"/>
  <c r="K71" i="17"/>
  <c r="L71" i="17"/>
  <c r="K199" i="17"/>
  <c r="L199" i="17"/>
  <c r="K144" i="17"/>
  <c r="L144" i="17"/>
  <c r="K152" i="17"/>
  <c r="L152" i="17"/>
  <c r="L90" i="17"/>
  <c r="K90" i="17"/>
  <c r="L218" i="17"/>
  <c r="K218" i="17"/>
  <c r="L282" i="17"/>
  <c r="K282" i="17"/>
  <c r="K107" i="17"/>
  <c r="L107" i="17"/>
  <c r="L259" i="17"/>
  <c r="K259" i="17"/>
  <c r="K5" i="17"/>
  <c r="L5" i="17"/>
  <c r="K118" i="17"/>
  <c r="L118" i="17"/>
  <c r="L302" i="17"/>
  <c r="K302" i="17"/>
  <c r="K52" i="17"/>
  <c r="L52" i="17"/>
  <c r="K116" i="17"/>
  <c r="L116" i="17"/>
  <c r="K180" i="17"/>
  <c r="L180" i="17"/>
  <c r="L244" i="17"/>
  <c r="K244" i="17"/>
  <c r="L308" i="17"/>
  <c r="K308" i="17"/>
  <c r="K15" i="17"/>
  <c r="L15" i="17"/>
  <c r="K79" i="17"/>
  <c r="L79" i="17"/>
  <c r="K143" i="17"/>
  <c r="L143" i="17"/>
  <c r="K207" i="17"/>
  <c r="L207" i="17"/>
  <c r="L271" i="17"/>
  <c r="K271" i="17"/>
  <c r="K176" i="17"/>
  <c r="L176" i="17"/>
  <c r="L256" i="17"/>
  <c r="K256" i="17"/>
  <c r="K172" i="17"/>
  <c r="L172" i="17"/>
  <c r="K7" i="17"/>
  <c r="L7" i="17"/>
  <c r="K135" i="17"/>
  <c r="L135" i="17"/>
  <c r="K263" i="17"/>
  <c r="L263" i="17"/>
  <c r="K64" i="17"/>
  <c r="L64" i="17"/>
  <c r="L248" i="17"/>
  <c r="K248" i="17"/>
  <c r="L217" i="17"/>
  <c r="K217" i="17"/>
  <c r="L42" i="17"/>
  <c r="K42" i="17"/>
  <c r="L154" i="17"/>
  <c r="K154" i="17"/>
  <c r="K219" i="17"/>
  <c r="L219" i="17"/>
  <c r="K91" i="17"/>
  <c r="L91" i="17"/>
  <c r="L307" i="17"/>
  <c r="K307" i="17"/>
  <c r="L4" i="17"/>
  <c r="K4" i="17"/>
  <c r="K23" i="17"/>
  <c r="L23" i="17"/>
  <c r="K87" i="17"/>
  <c r="L87" i="17"/>
  <c r="K151" i="17"/>
  <c r="L151" i="17"/>
  <c r="K215" i="17"/>
  <c r="L215" i="17"/>
  <c r="L279" i="17"/>
  <c r="K279" i="17"/>
  <c r="K16" i="17"/>
  <c r="L16" i="17"/>
  <c r="L272" i="17"/>
  <c r="K272" i="17"/>
  <c r="K36" i="17"/>
  <c r="L36" i="17"/>
  <c r="K136" i="17"/>
  <c r="L136" i="17"/>
  <c r="L287" i="17"/>
  <c r="K287" i="17"/>
  <c r="L161" i="17"/>
  <c r="K161" i="17"/>
  <c r="K140" i="17"/>
  <c r="L140" i="17"/>
  <c r="L184" i="17"/>
  <c r="K184" i="17"/>
  <c r="K103" i="17"/>
  <c r="L103" i="17"/>
  <c r="K167" i="17"/>
  <c r="L167" i="17"/>
  <c r="L295" i="17"/>
  <c r="K295" i="17"/>
  <c r="K32" i="17"/>
  <c r="L32" i="17"/>
  <c r="K96" i="17"/>
  <c r="L96" i="17"/>
  <c r="L216" i="17"/>
  <c r="K216" i="17"/>
  <c r="L288" i="17"/>
  <c r="K288" i="17"/>
  <c r="L300" i="17"/>
  <c r="K300" i="17"/>
  <c r="K68" i="17"/>
  <c r="L68" i="17"/>
  <c r="K196" i="17"/>
  <c r="L196" i="17"/>
  <c r="K31" i="17"/>
  <c r="L31" i="17"/>
  <c r="K95" i="17"/>
  <c r="L95" i="17"/>
  <c r="K24" i="17"/>
  <c r="L24" i="17"/>
  <c r="L208" i="17"/>
  <c r="K208" i="17"/>
  <c r="L249" i="17"/>
  <c r="K249" i="17"/>
  <c r="L264" i="17"/>
  <c r="K264" i="17"/>
  <c r="L114" i="17"/>
  <c r="K114" i="17"/>
  <c r="L242" i="17"/>
  <c r="K242" i="17"/>
  <c r="K27" i="17"/>
  <c r="L27" i="17"/>
  <c r="L251" i="17"/>
  <c r="K251" i="17"/>
  <c r="K147" i="17"/>
  <c r="L147" i="17"/>
  <c r="K22" i="17"/>
  <c r="L22" i="17"/>
  <c r="L214" i="17"/>
  <c r="K214" i="17"/>
  <c r="K204" i="17"/>
  <c r="L204" i="17"/>
  <c r="L231" i="17"/>
  <c r="K231" i="17"/>
  <c r="K12" i="17"/>
  <c r="L12" i="17"/>
  <c r="K84" i="17"/>
  <c r="L84" i="17"/>
  <c r="K148" i="17"/>
  <c r="L148" i="17"/>
  <c r="K212" i="17"/>
  <c r="L212" i="17"/>
  <c r="L276" i="17"/>
  <c r="K276" i="17"/>
  <c r="K160" i="17"/>
  <c r="L160" i="17"/>
  <c r="K47" i="17"/>
  <c r="L47" i="17"/>
  <c r="K111" i="17"/>
  <c r="L111" i="17"/>
  <c r="K175" i="17"/>
  <c r="L175" i="17"/>
  <c r="L239" i="17"/>
  <c r="K239" i="17"/>
  <c r="L303" i="17"/>
  <c r="K303" i="17"/>
  <c r="L224" i="17"/>
  <c r="K224" i="17"/>
  <c r="K108" i="17"/>
  <c r="L108" i="17"/>
  <c r="K128" i="17"/>
  <c r="L128" i="17"/>
  <c r="L260" i="17"/>
  <c r="K260" i="17"/>
  <c r="K159" i="17"/>
  <c r="L159" i="17"/>
  <c r="K88" i="17"/>
  <c r="L88" i="17"/>
  <c r="L280" i="17"/>
  <c r="K280" i="17"/>
  <c r="L178" i="17"/>
  <c r="K178" i="17"/>
  <c r="L306" i="17"/>
  <c r="K306" i="17"/>
  <c r="K155" i="17"/>
  <c r="L155" i="17"/>
  <c r="K11" i="17"/>
  <c r="L11" i="17"/>
  <c r="K76" i="17"/>
  <c r="L76" i="17"/>
  <c r="L268" i="17"/>
  <c r="K268" i="17"/>
  <c r="K20" i="17"/>
  <c r="L20" i="17"/>
  <c r="K55" i="17"/>
  <c r="L55" i="17"/>
  <c r="K119" i="17"/>
  <c r="L119" i="17"/>
  <c r="K183" i="17"/>
  <c r="L183" i="17"/>
  <c r="L247" i="17"/>
  <c r="K247" i="17"/>
  <c r="L311" i="17"/>
  <c r="K311" i="17"/>
  <c r="K48" i="17"/>
  <c r="L48" i="17"/>
  <c r="K112" i="17"/>
  <c r="L112" i="17"/>
  <c r="K132" i="17"/>
  <c r="L132" i="17"/>
  <c r="K223" i="17"/>
  <c r="L223" i="17"/>
  <c r="K39" i="17"/>
  <c r="L39" i="17"/>
  <c r="K100" i="17"/>
  <c r="L100" i="17"/>
  <c r="K164" i="17"/>
  <c r="L164" i="17"/>
  <c r="L228" i="17"/>
  <c r="K228" i="17"/>
  <c r="L292" i="17"/>
  <c r="K292" i="17"/>
  <c r="L192" i="17"/>
  <c r="K192" i="17"/>
  <c r="K63" i="17"/>
  <c r="L63" i="17"/>
  <c r="K127" i="17"/>
  <c r="L127" i="17"/>
  <c r="K191" i="17"/>
  <c r="L191" i="17"/>
  <c r="K255" i="17"/>
  <c r="L255" i="17"/>
  <c r="L319" i="17"/>
  <c r="K319" i="17"/>
  <c r="K56" i="17"/>
  <c r="L56" i="17"/>
  <c r="L312" i="17"/>
  <c r="K312" i="17"/>
  <c r="K120" i="17"/>
  <c r="L120" i="17"/>
  <c r="L240" i="17"/>
  <c r="K240" i="17"/>
  <c r="L304" i="17"/>
  <c r="K304" i="17"/>
  <c r="K80" i="17"/>
  <c r="L80" i="17"/>
  <c r="L320" i="17"/>
  <c r="K320" i="17"/>
  <c r="L281" i="17"/>
  <c r="K281" i="17"/>
  <c r="L129" i="17"/>
  <c r="K129" i="17"/>
  <c r="L313" i="17"/>
  <c r="K313" i="17"/>
  <c r="L138" i="17"/>
  <c r="K138" i="17"/>
  <c r="L202" i="17"/>
  <c r="K202" i="17"/>
  <c r="L266" i="17"/>
  <c r="K266" i="17"/>
  <c r="K83" i="17"/>
  <c r="L83" i="17"/>
  <c r="K187" i="17"/>
  <c r="L187" i="17"/>
  <c r="L291" i="17"/>
  <c r="K291" i="17"/>
  <c r="K59" i="17"/>
  <c r="L59" i="17"/>
  <c r="K211" i="17"/>
  <c r="L211" i="17"/>
  <c r="K182" i="17"/>
  <c r="L182" i="17"/>
  <c r="L278" i="17"/>
  <c r="K278" i="17"/>
  <c r="L193" i="17"/>
  <c r="K193" i="17"/>
  <c r="L146" i="17"/>
  <c r="K146" i="17"/>
  <c r="L210" i="17"/>
  <c r="K210" i="17"/>
  <c r="L274" i="17"/>
  <c r="K274" i="17"/>
  <c r="K99" i="17"/>
  <c r="L99" i="17"/>
  <c r="K203" i="17"/>
  <c r="L203" i="17"/>
  <c r="K75" i="17"/>
  <c r="L75" i="17"/>
  <c r="L235" i="17"/>
  <c r="K235" i="17"/>
  <c r="K37" i="17"/>
  <c r="L37" i="17"/>
  <c r="K150" i="17"/>
  <c r="L150" i="17"/>
  <c r="L294" i="17"/>
  <c r="K294" i="17"/>
  <c r="L33" i="17"/>
  <c r="K33" i="17"/>
  <c r="L225" i="17"/>
  <c r="K225" i="17"/>
  <c r="L50" i="17"/>
  <c r="K50" i="17"/>
  <c r="L98" i="17"/>
  <c r="K98" i="17"/>
  <c r="L162" i="17"/>
  <c r="K162" i="17"/>
  <c r="L226" i="17"/>
  <c r="K226" i="17"/>
  <c r="L290" i="17"/>
  <c r="K290" i="17"/>
  <c r="K123" i="17"/>
  <c r="L123" i="17"/>
  <c r="L227" i="17"/>
  <c r="K227" i="17"/>
  <c r="K115" i="17"/>
  <c r="L115" i="17"/>
  <c r="L275" i="17"/>
  <c r="K275" i="17"/>
  <c r="K86" i="17"/>
  <c r="L86" i="17"/>
  <c r="L310" i="17"/>
  <c r="K310" i="17"/>
  <c r="L315" i="17"/>
  <c r="K315" i="17"/>
  <c r="L65" i="17"/>
  <c r="K65" i="17"/>
  <c r="L241" i="17"/>
  <c r="K241" i="17"/>
  <c r="L10" i="17"/>
  <c r="K10" i="17"/>
  <c r="L58" i="17"/>
  <c r="K58" i="17"/>
  <c r="L106" i="17"/>
  <c r="K106" i="17"/>
  <c r="L170" i="17"/>
  <c r="K170" i="17"/>
  <c r="L234" i="17"/>
  <c r="K234" i="17"/>
  <c r="L298" i="17"/>
  <c r="K298" i="17"/>
  <c r="K139" i="17"/>
  <c r="L139" i="17"/>
  <c r="L243" i="17"/>
  <c r="K243" i="17"/>
  <c r="K131" i="17"/>
  <c r="L131" i="17"/>
  <c r="L299" i="17"/>
  <c r="K299" i="17"/>
  <c r="K54" i="17"/>
  <c r="L54" i="17"/>
  <c r="L257" i="17"/>
  <c r="K257" i="17"/>
  <c r="L289" i="17"/>
  <c r="K289" i="17"/>
  <c r="K44" i="17"/>
  <c r="L44" i="17"/>
  <c r="L122" i="17"/>
  <c r="K122" i="17"/>
  <c r="L186" i="17"/>
  <c r="K186" i="17"/>
  <c r="L250" i="17"/>
  <c r="K250" i="17"/>
  <c r="L314" i="17"/>
  <c r="K314" i="17"/>
  <c r="K51" i="17"/>
  <c r="L51" i="17"/>
  <c r="K163" i="17"/>
  <c r="L163" i="17"/>
  <c r="L267" i="17"/>
  <c r="K267" i="17"/>
  <c r="K19" i="17"/>
  <c r="L19" i="17"/>
  <c r="K171" i="17"/>
  <c r="L171" i="17"/>
  <c r="L246" i="17"/>
  <c r="K246" i="17"/>
  <c r="L273" i="17"/>
  <c r="K273" i="17"/>
  <c r="L97" i="17"/>
  <c r="K97" i="17"/>
  <c r="L305" i="17"/>
  <c r="K305" i="17"/>
  <c r="L26" i="17"/>
  <c r="K26" i="17"/>
  <c r="L74" i="17"/>
  <c r="K74" i="17"/>
  <c r="L130" i="17"/>
  <c r="K130" i="17"/>
  <c r="L194" i="17"/>
  <c r="K194" i="17"/>
  <c r="L258" i="17"/>
  <c r="K258" i="17"/>
  <c r="K67" i="17"/>
  <c r="L67" i="17"/>
  <c r="K179" i="17"/>
  <c r="L179" i="17"/>
  <c r="L283" i="17"/>
  <c r="K283" i="17"/>
  <c r="K43" i="17"/>
  <c r="L43" i="17"/>
  <c r="K195" i="17"/>
  <c r="L195" i="17"/>
  <c r="L270" i="17"/>
  <c r="K270" i="17"/>
  <c r="L12" i="25" l="1"/>
  <c r="M12" i="25" s="1"/>
  <c r="N12" i="25" s="1"/>
  <c r="P12" i="25"/>
  <c r="G13" i="25" s="1"/>
  <c r="Q12" i="25"/>
  <c r="H13" i="25" s="1"/>
  <c r="O12" i="25"/>
  <c r="F13" i="25" s="1"/>
  <c r="AJ143" i="17"/>
  <c r="AJ294" i="17"/>
  <c r="AJ107" i="17"/>
  <c r="AJ205" i="17"/>
  <c r="AJ281" i="17"/>
  <c r="AJ174" i="17"/>
  <c r="AJ261" i="17"/>
  <c r="AJ111" i="17"/>
  <c r="AL111" i="17" s="1"/>
  <c r="AJ257" i="17"/>
  <c r="AK5" i="17"/>
  <c r="AJ230" i="17"/>
  <c r="AJ315" i="17"/>
  <c r="AJ166" i="17"/>
  <c r="AJ216" i="17"/>
  <c r="AJ199" i="17"/>
  <c r="AJ296" i="17"/>
  <c r="AL296" i="17" s="1"/>
  <c r="AJ283" i="17"/>
  <c r="AJ101" i="17"/>
  <c r="AL110" i="17"/>
  <c r="AJ207" i="17"/>
  <c r="AJ295" i="17"/>
  <c r="AJ156" i="17"/>
  <c r="AK156" i="17" s="1"/>
  <c r="AJ293" i="17"/>
  <c r="AL293" i="17" s="1"/>
  <c r="AJ191" i="17"/>
  <c r="AK191" i="17" s="1"/>
  <c r="AJ227" i="17"/>
  <c r="AJ217" i="17"/>
  <c r="AL217" i="17" s="1"/>
  <c r="AJ165" i="17"/>
  <c r="AK165" i="17" s="1"/>
  <c r="AJ290" i="17"/>
  <c r="AJ313" i="17"/>
  <c r="AJ93" i="17"/>
  <c r="AL93" i="17" s="1"/>
  <c r="AJ248" i="17"/>
  <c r="AL248" i="17" s="1"/>
  <c r="AJ128" i="17"/>
  <c r="AK128" i="17" s="1"/>
  <c r="AJ114" i="17"/>
  <c r="AJ246" i="17"/>
  <c r="AL246" i="17" s="1"/>
  <c r="AJ238" i="17"/>
  <c r="AK238" i="17" s="1"/>
  <c r="AJ86" i="17"/>
  <c r="AJ264" i="17"/>
  <c r="AJ141" i="17"/>
  <c r="AL141" i="17" s="1"/>
  <c r="AJ288" i="17"/>
  <c r="AK288" i="17" s="1"/>
  <c r="AJ140" i="17"/>
  <c r="AL140" i="17" s="1"/>
  <c r="AJ184" i="17"/>
  <c r="AJ78" i="17"/>
  <c r="AK78" i="17" s="1"/>
  <c r="AJ48" i="17"/>
  <c r="AK48" i="17" s="1"/>
  <c r="AK21" i="17"/>
  <c r="AJ138" i="17"/>
  <c r="AJ280" i="17"/>
  <c r="AL280" i="17" s="1"/>
  <c r="AJ300" i="17"/>
  <c r="AK300" i="17" s="1"/>
  <c r="AJ263" i="17"/>
  <c r="AL263" i="17" s="1"/>
  <c r="AJ211" i="17"/>
  <c r="AJ126" i="17"/>
  <c r="AK126" i="17" s="1"/>
  <c r="AJ50" i="17"/>
  <c r="AL50" i="17" s="1"/>
  <c r="AJ119" i="17"/>
  <c r="AK119" i="17" s="1"/>
  <c r="AJ233" i="17"/>
  <c r="AJ212" i="17"/>
  <c r="AL212" i="17" s="1"/>
  <c r="AJ61" i="17"/>
  <c r="AL61" i="17" s="1"/>
  <c r="AJ164" i="17"/>
  <c r="AL164" i="17" s="1"/>
  <c r="AJ222" i="17"/>
  <c r="AJ182" i="17"/>
  <c r="AL182" i="17" s="1"/>
  <c r="AJ242" i="17"/>
  <c r="AL242" i="17" s="1"/>
  <c r="AJ71" i="17"/>
  <c r="AL71" i="17" s="1"/>
  <c r="AJ81" i="17"/>
  <c r="AJ291" i="17"/>
  <c r="AJ180" i="17"/>
  <c r="AK180" i="17" s="1"/>
  <c r="AJ188" i="17"/>
  <c r="AK188" i="17" s="1"/>
  <c r="AJ155" i="17"/>
  <c r="AJ299" i="17"/>
  <c r="AK299" i="17" s="1"/>
  <c r="AJ167" i="17"/>
  <c r="AL167" i="17" s="1"/>
  <c r="AJ74" i="17"/>
  <c r="AK74" i="17" s="1"/>
  <c r="AJ209" i="17"/>
  <c r="AJ306" i="17"/>
  <c r="AK306" i="17" s="1"/>
  <c r="AJ298" i="17"/>
  <c r="AK298" i="17" s="1"/>
  <c r="AJ4" i="17"/>
  <c r="AK4" i="17" s="1"/>
  <c r="AJ98" i="17"/>
  <c r="AL98" i="17" s="1"/>
  <c r="AJ196" i="17"/>
  <c r="AJ142" i="17"/>
  <c r="AL142" i="17" s="1"/>
  <c r="AJ272" i="17"/>
  <c r="AK272" i="17" s="1"/>
  <c r="AJ251" i="17"/>
  <c r="AJ133" i="17"/>
  <c r="AK133" i="17" s="1"/>
  <c r="AJ302" i="17"/>
  <c r="AL302" i="17" s="1"/>
  <c r="AJ60" i="17"/>
  <c r="AK60" i="17" s="1"/>
  <c r="AJ244" i="17"/>
  <c r="AL244" i="17" s="1"/>
  <c r="AJ150" i="17"/>
  <c r="AL150" i="17" s="1"/>
  <c r="AJ65" i="17"/>
  <c r="AL65" i="17" s="1"/>
  <c r="AJ247" i="17"/>
  <c r="AJ215" i="17"/>
  <c r="AJ225" i="17"/>
  <c r="AK225" i="17" s="1"/>
  <c r="AJ171" i="17"/>
  <c r="AK171" i="17" s="1"/>
  <c r="AJ32" i="17"/>
  <c r="AL32" i="17" s="1"/>
  <c r="AJ38" i="17"/>
  <c r="AK38" i="17" s="1"/>
  <c r="AJ28" i="17"/>
  <c r="AL28" i="17" s="1"/>
  <c r="AJ235" i="17"/>
  <c r="AL235" i="17" s="1"/>
  <c r="AJ158" i="17"/>
  <c r="AK158" i="17" s="1"/>
  <c r="AL80" i="17"/>
  <c r="AK80" i="17"/>
  <c r="AL121" i="17"/>
  <c r="AK121" i="17"/>
  <c r="AL27" i="17"/>
  <c r="AK27" i="17"/>
  <c r="AK235" i="17"/>
  <c r="AL83" i="17"/>
  <c r="AK83" i="17"/>
  <c r="AL158" i="17"/>
  <c r="AL43" i="17"/>
  <c r="AK43" i="17"/>
  <c r="AL9" i="17"/>
  <c r="AK9" i="17"/>
  <c r="AL168" i="17"/>
  <c r="AK168" i="17"/>
  <c r="AL25" i="17"/>
  <c r="AK25" i="17"/>
  <c r="AL113" i="17"/>
  <c r="AK113" i="17"/>
  <c r="AL305" i="17"/>
  <c r="AK305" i="17"/>
  <c r="AL29" i="17"/>
  <c r="AK29" i="17"/>
  <c r="AK137" i="17"/>
  <c r="AL137" i="17"/>
  <c r="AL41" i="17"/>
  <c r="AK41" i="17"/>
  <c r="AL45" i="17"/>
  <c r="AK45" i="17"/>
  <c r="AK224" i="17"/>
  <c r="AL224" i="17"/>
  <c r="AK285" i="17"/>
  <c r="AL285" i="17"/>
  <c r="AL146" i="17"/>
  <c r="AK146" i="17"/>
  <c r="AL91" i="17"/>
  <c r="AK91" i="17"/>
  <c r="AL15" i="17"/>
  <c r="AK15" i="17"/>
  <c r="AK277" i="17"/>
  <c r="AL277" i="17"/>
  <c r="AK135" i="17"/>
  <c r="AL135" i="17"/>
  <c r="AK6" i="17"/>
  <c r="AL6" i="17"/>
  <c r="AK63" i="17"/>
  <c r="AL63" i="17"/>
  <c r="AK244" i="17"/>
  <c r="AL301" i="17"/>
  <c r="AK301" i="17"/>
  <c r="AL144" i="17"/>
  <c r="AK144" i="17"/>
  <c r="AL103" i="17"/>
  <c r="AK103" i="17"/>
  <c r="AL271" i="17"/>
  <c r="AK271" i="17"/>
  <c r="AK257" i="17"/>
  <c r="AL257" i="17"/>
  <c r="AL39" i="17"/>
  <c r="AK39" i="17"/>
  <c r="AL295" i="17"/>
  <c r="AK295" i="17"/>
  <c r="AL264" i="17"/>
  <c r="AK264" i="17"/>
  <c r="AL88" i="17"/>
  <c r="AK88" i="17"/>
  <c r="AL53" i="17"/>
  <c r="AK53" i="17"/>
  <c r="AL66" i="17"/>
  <c r="AK66" i="17"/>
  <c r="AL269" i="17"/>
  <c r="AK269" i="17"/>
  <c r="AK230" i="17"/>
  <c r="AL230" i="17"/>
  <c r="AL62" i="17"/>
  <c r="AK62" i="17"/>
  <c r="AL49" i="17"/>
  <c r="AK49" i="17"/>
  <c r="AL312" i="17"/>
  <c r="AK312" i="17"/>
  <c r="AL210" i="17"/>
  <c r="AK210" i="17"/>
  <c r="AK223" i="17"/>
  <c r="AL223" i="17"/>
  <c r="AK275" i="17"/>
  <c r="AL275" i="17"/>
  <c r="AK233" i="17"/>
  <c r="AL233" i="17"/>
  <c r="AJ151" i="17"/>
  <c r="AJ100" i="17"/>
  <c r="AK147" i="17"/>
  <c r="AL147" i="17"/>
  <c r="AL44" i="17"/>
  <c r="AK44" i="17"/>
  <c r="AL290" i="17"/>
  <c r="AK290" i="17"/>
  <c r="AL132" i="17"/>
  <c r="AK132" i="17"/>
  <c r="AK197" i="17"/>
  <c r="AL197" i="17"/>
  <c r="AL40" i="17"/>
  <c r="AK40" i="17"/>
  <c r="AL19" i="17"/>
  <c r="AK19" i="17"/>
  <c r="AL85" i="17"/>
  <c r="AK85" i="17"/>
  <c r="AJ282" i="17"/>
  <c r="AL186" i="17"/>
  <c r="AK186" i="17"/>
  <c r="AK90" i="17"/>
  <c r="AL90" i="17"/>
  <c r="AJ308" i="17"/>
  <c r="AJ178" i="17"/>
  <c r="AJ232" i="17"/>
  <c r="AK92" i="17"/>
  <c r="AL92" i="17"/>
  <c r="AJ279" i="17"/>
  <c r="AK286" i="17"/>
  <c r="AL286" i="17"/>
  <c r="AL97" i="17"/>
  <c r="AK97" i="17"/>
  <c r="AJ153" i="17"/>
  <c r="AJ228" i="17"/>
  <c r="AJ289" i="17"/>
  <c r="AJ16" i="17"/>
  <c r="AJ256" i="17"/>
  <c r="AL231" i="17"/>
  <c r="AK231" i="17"/>
  <c r="AJ120" i="17"/>
  <c r="AL7" i="17"/>
  <c r="AK7" i="17"/>
  <c r="AK315" i="17"/>
  <c r="AL315" i="17"/>
  <c r="AK174" i="17"/>
  <c r="AL174" i="17"/>
  <c r="AJ84" i="17"/>
  <c r="AJ292" i="17"/>
  <c r="AK227" i="17"/>
  <c r="AL227" i="17"/>
  <c r="AL107" i="17"/>
  <c r="AK107" i="17"/>
  <c r="AJ112" i="17"/>
  <c r="AJ303" i="17"/>
  <c r="AJ249" i="17"/>
  <c r="AJ163" i="17"/>
  <c r="AK58" i="17"/>
  <c r="AL58" i="17"/>
  <c r="AJ35" i="17"/>
  <c r="AK77" i="17"/>
  <c r="AL77" i="17"/>
  <c r="AL87" i="17"/>
  <c r="AK87" i="17"/>
  <c r="AK181" i="17"/>
  <c r="AL181" i="17"/>
  <c r="AK217" i="17"/>
  <c r="AK114" i="17"/>
  <c r="AL114" i="17"/>
  <c r="AL18" i="17"/>
  <c r="AK18" i="17"/>
  <c r="AL48" i="17"/>
  <c r="AL294" i="17"/>
  <c r="AK294" i="17"/>
  <c r="AK246" i="17"/>
  <c r="AK245" i="17"/>
  <c r="AL245" i="17"/>
  <c r="AK52" i="17"/>
  <c r="AL52" i="17"/>
  <c r="AL152" i="17"/>
  <c r="AK152" i="17"/>
  <c r="AL268" i="17"/>
  <c r="AK268" i="17"/>
  <c r="AK129" i="17"/>
  <c r="AL129" i="17"/>
  <c r="AL54" i="17"/>
  <c r="AK54" i="17"/>
  <c r="AL204" i="17"/>
  <c r="AK204" i="17"/>
  <c r="AK203" i="17"/>
  <c r="AL203" i="17"/>
  <c r="AK71" i="17"/>
  <c r="AK81" i="17"/>
  <c r="AL81" i="17"/>
  <c r="AK205" i="17"/>
  <c r="AL205" i="17"/>
  <c r="AK22" i="17"/>
  <c r="AL22" i="17"/>
  <c r="AJ310" i="17"/>
  <c r="AL194" i="17"/>
  <c r="AK194" i="17"/>
  <c r="AJ200" i="17"/>
  <c r="AJ145" i="17"/>
  <c r="AJ55" i="17"/>
  <c r="AK125" i="17"/>
  <c r="AL125" i="17"/>
  <c r="AL127" i="17"/>
  <c r="AK127" i="17"/>
  <c r="AL260" i="17"/>
  <c r="AK260" i="17"/>
  <c r="AK47" i="17"/>
  <c r="AL47" i="17"/>
  <c r="AK93" i="17"/>
  <c r="AK280" i="17"/>
  <c r="AL105" i="17"/>
  <c r="AK105" i="17"/>
  <c r="AK241" i="17"/>
  <c r="AL241" i="17"/>
  <c r="AK14" i="17"/>
  <c r="AL14" i="17"/>
  <c r="AL258" i="17"/>
  <c r="AK258" i="17"/>
  <c r="AK221" i="17"/>
  <c r="AL221" i="17"/>
  <c r="AK141" i="17"/>
  <c r="AL34" i="17"/>
  <c r="AK34" i="17"/>
  <c r="AL74" i="17"/>
  <c r="AL220" i="17"/>
  <c r="AK220" i="17"/>
  <c r="AK187" i="17"/>
  <c r="AL187" i="17"/>
  <c r="AK73" i="17"/>
  <c r="AL73" i="17"/>
  <c r="AJ276" i="17"/>
  <c r="AK254" i="17"/>
  <c r="AL254" i="17"/>
  <c r="AJ159" i="17"/>
  <c r="AJ106" i="17"/>
  <c r="AK219" i="17"/>
  <c r="AL219" i="17"/>
  <c r="AL169" i="17"/>
  <c r="AK169" i="17"/>
  <c r="AK98" i="17"/>
  <c r="AL13" i="17"/>
  <c r="AK13" i="17"/>
  <c r="AL38" i="17"/>
  <c r="AL319" i="17"/>
  <c r="AK319" i="17"/>
  <c r="AJ130" i="17"/>
  <c r="AJ160" i="17"/>
  <c r="AL99" i="17"/>
  <c r="AK99" i="17"/>
  <c r="AK82" i="17"/>
  <c r="AL82" i="17"/>
  <c r="AK284" i="17"/>
  <c r="AL284" i="17"/>
  <c r="AL236" i="17"/>
  <c r="AK236" i="17"/>
  <c r="AL67" i="17"/>
  <c r="AK67" i="17"/>
  <c r="AK207" i="17"/>
  <c r="AL207" i="17"/>
  <c r="AL297" i="17"/>
  <c r="AK297" i="17"/>
  <c r="AL59" i="17"/>
  <c r="AK59" i="17"/>
  <c r="AL64" i="17"/>
  <c r="AK64" i="17"/>
  <c r="AK30" i="17"/>
  <c r="AL30" i="17"/>
  <c r="AK183" i="17"/>
  <c r="AL183" i="17"/>
  <c r="AL156" i="17"/>
  <c r="AK161" i="17"/>
  <c r="AL161" i="17"/>
  <c r="AL75" i="17"/>
  <c r="AK75" i="17"/>
  <c r="AJ304" i="17"/>
  <c r="AJ255" i="17"/>
  <c r="AJ176" i="17"/>
  <c r="AJ20" i="17"/>
  <c r="AJ157" i="17"/>
  <c r="AJ320" i="17"/>
  <c r="AJ198" i="17"/>
  <c r="AJ117" i="17"/>
  <c r="AJ175" i="17"/>
  <c r="AJ10" i="17"/>
  <c r="AL184" i="17"/>
  <c r="AK184" i="17"/>
  <c r="AL239" i="17"/>
  <c r="AK239" i="17"/>
  <c r="AL122" i="17"/>
  <c r="AK122" i="17"/>
  <c r="AL272" i="17"/>
  <c r="AL134" i="17"/>
  <c r="AK134" i="17"/>
  <c r="AL96" i="17"/>
  <c r="AK96" i="17"/>
  <c r="AK281" i="17"/>
  <c r="AL281" i="17"/>
  <c r="AK192" i="17"/>
  <c r="AL192" i="17"/>
  <c r="AK179" i="17"/>
  <c r="AL179" i="17"/>
  <c r="AK155" i="17"/>
  <c r="AL155" i="17"/>
  <c r="AL12" i="17"/>
  <c r="AK12" i="17"/>
  <c r="AL68" i="17"/>
  <c r="AK68" i="17"/>
  <c r="AL222" i="17"/>
  <c r="AK222" i="17"/>
  <c r="AJ321" i="17"/>
  <c r="AK201" i="17"/>
  <c r="AL201" i="17"/>
  <c r="AL104" i="17"/>
  <c r="AK104" i="17"/>
  <c r="AK69" i="17"/>
  <c r="AL69" i="17"/>
  <c r="AL172" i="17"/>
  <c r="AK172" i="17"/>
  <c r="AK229" i="17"/>
  <c r="AL229" i="17"/>
  <c r="AK123" i="17"/>
  <c r="AL123" i="17"/>
  <c r="AL299" i="17"/>
  <c r="AL226" i="17"/>
  <c r="AK226" i="17"/>
  <c r="AJ287" i="17"/>
  <c r="AK189" i="17"/>
  <c r="AL189" i="17"/>
  <c r="AJ314" i="17"/>
  <c r="AL262" i="17"/>
  <c r="AK262" i="17"/>
  <c r="AJ108" i="17"/>
  <c r="AK293" i="17"/>
  <c r="AJ243" i="17"/>
  <c r="AJ240" i="17"/>
  <c r="AJ208" i="17"/>
  <c r="AK248" i="17"/>
  <c r="AJ253" i="17"/>
  <c r="AL76" i="17"/>
  <c r="AK76" i="17"/>
  <c r="AL266" i="17"/>
  <c r="AK266" i="17"/>
  <c r="AJ265" i="17"/>
  <c r="AL288" i="17"/>
  <c r="AL143" i="17"/>
  <c r="AK143" i="17"/>
  <c r="AJ115" i="17"/>
  <c r="AL46" i="17"/>
  <c r="AK46" i="17"/>
  <c r="AJ317" i="17"/>
  <c r="AJ162" i="17"/>
  <c r="AJ79" i="17"/>
  <c r="AL250" i="17"/>
  <c r="AK250" i="17"/>
  <c r="AL261" i="17"/>
  <c r="AK261" i="17"/>
  <c r="AK209" i="17"/>
  <c r="AL209" i="17"/>
  <c r="AK139" i="17"/>
  <c r="AL139" i="17"/>
  <c r="AL216" i="17"/>
  <c r="AK216" i="17"/>
  <c r="AK177" i="17"/>
  <c r="AL177" i="17"/>
  <c r="AL17" i="17"/>
  <c r="AK17" i="17"/>
  <c r="AJ311" i="17"/>
  <c r="AJ202" i="17"/>
  <c r="AL171" i="17"/>
  <c r="AJ36" i="17"/>
  <c r="AL57" i="17"/>
  <c r="AK57" i="17"/>
  <c r="AJ31" i="17"/>
  <c r="AK213" i="17"/>
  <c r="AL213" i="17"/>
  <c r="AL118" i="17"/>
  <c r="AK118" i="17"/>
  <c r="AL94" i="17"/>
  <c r="AK94" i="17"/>
  <c r="AL26" i="17"/>
  <c r="AK26" i="17"/>
  <c r="AJ309" i="17"/>
  <c r="AK247" i="17"/>
  <c r="AL247" i="17"/>
  <c r="AL70" i="17"/>
  <c r="AK70" i="17"/>
  <c r="AL313" i="17"/>
  <c r="AK313" i="17"/>
  <c r="AL218" i="17"/>
  <c r="AK218" i="17"/>
  <c r="AK251" i="17"/>
  <c r="AL251" i="17"/>
  <c r="AL185" i="17"/>
  <c r="AK185" i="17"/>
  <c r="AJ148" i="17"/>
  <c r="AJ252" i="17"/>
  <c r="AK102" i="17"/>
  <c r="AL102" i="17"/>
  <c r="AL33" i="17"/>
  <c r="AK33" i="17"/>
  <c r="AJ318" i="17"/>
  <c r="AL138" i="17"/>
  <c r="AK138" i="17"/>
  <c r="AL166" i="17"/>
  <c r="AK166" i="17"/>
  <c r="AK149" i="17"/>
  <c r="AL149" i="17"/>
  <c r="AK291" i="17"/>
  <c r="AL291" i="17"/>
  <c r="AJ214" i="17"/>
  <c r="AK101" i="17"/>
  <c r="AL101" i="17"/>
  <c r="AL8" i="17"/>
  <c r="AK8" i="17"/>
  <c r="AL42" i="17"/>
  <c r="AK42" i="17"/>
  <c r="AK237" i="17"/>
  <c r="AL237" i="17"/>
  <c r="AL300" i="17"/>
  <c r="AL234" i="17"/>
  <c r="AK234" i="17"/>
  <c r="AK131" i="17"/>
  <c r="AL131" i="17"/>
  <c r="AL72" i="17"/>
  <c r="AK72" i="17"/>
  <c r="AL270" i="17"/>
  <c r="AK270" i="17"/>
  <c r="AL124" i="17"/>
  <c r="AK124" i="17"/>
  <c r="AK195" i="17"/>
  <c r="AL195" i="17"/>
  <c r="AJ274" i="17"/>
  <c r="AL116" i="17"/>
  <c r="AK116" i="17"/>
  <c r="AL193" i="17"/>
  <c r="AK193" i="17"/>
  <c r="AK307" i="17"/>
  <c r="AL307" i="17"/>
  <c r="AL170" i="17"/>
  <c r="AK170" i="17"/>
  <c r="AL206" i="17"/>
  <c r="AK206" i="17"/>
  <c r="AK86" i="17"/>
  <c r="AL86" i="17"/>
  <c r="AL23" i="17"/>
  <c r="AK23" i="17"/>
  <c r="AK278" i="17"/>
  <c r="AL278" i="17"/>
  <c r="AK283" i="17"/>
  <c r="AL283" i="17"/>
  <c r="AL89" i="17"/>
  <c r="AK89" i="17"/>
  <c r="AL136" i="17"/>
  <c r="AK136" i="17"/>
  <c r="AL316" i="17"/>
  <c r="AK316" i="17"/>
  <c r="AJ154" i="17"/>
  <c r="AK215" i="17"/>
  <c r="AL215" i="17"/>
  <c r="AK173" i="17"/>
  <c r="AL173" i="17"/>
  <c r="AL56" i="17"/>
  <c r="AK56" i="17"/>
  <c r="AK259" i="17"/>
  <c r="AL259" i="17"/>
  <c r="AL119" i="17"/>
  <c r="AL51" i="17"/>
  <c r="AK51" i="17"/>
  <c r="AK267" i="17"/>
  <c r="AL267" i="17"/>
  <c r="AK211" i="17"/>
  <c r="AL211" i="17"/>
  <c r="AL126" i="17"/>
  <c r="AL199" i="17"/>
  <c r="AK199" i="17"/>
  <c r="AL273" i="17"/>
  <c r="AK273" i="17"/>
  <c r="AL196" i="17"/>
  <c r="AK196" i="17"/>
  <c r="AJ190" i="17"/>
  <c r="AL24" i="17"/>
  <c r="AK24" i="17"/>
  <c r="AJ109" i="17"/>
  <c r="AJ95" i="17"/>
  <c r="I13" i="25" l="1"/>
  <c r="K13" i="25"/>
  <c r="J13" i="25"/>
  <c r="AL128" i="17"/>
  <c r="AL191" i="17"/>
  <c r="AL60" i="17"/>
  <c r="AK140" i="17"/>
  <c r="AK32" i="17"/>
  <c r="AL188" i="17"/>
  <c r="AK263" i="17"/>
  <c r="AK296" i="17"/>
  <c r="AK111" i="17"/>
  <c r="AL4" i="17"/>
  <c r="AK164" i="17"/>
  <c r="AK65" i="17"/>
  <c r="AL180" i="17"/>
  <c r="AL225" i="17"/>
  <c r="AL165" i="17"/>
  <c r="AK242" i="17"/>
  <c r="AK212" i="17"/>
  <c r="AK50" i="17"/>
  <c r="AL238" i="17"/>
  <c r="AL306" i="17"/>
  <c r="AK142" i="17"/>
  <c r="AK167" i="17"/>
  <c r="AK302" i="17"/>
  <c r="AL78" i="17"/>
  <c r="AK61" i="17"/>
  <c r="AL133" i="17"/>
  <c r="AL298" i="17"/>
  <c r="AK182" i="17"/>
  <c r="AK150" i="17"/>
  <c r="AK28" i="17"/>
  <c r="AK157" i="17"/>
  <c r="AL157" i="17"/>
  <c r="AK55" i="17"/>
  <c r="AL55" i="17"/>
  <c r="AL112" i="17"/>
  <c r="AK112" i="17"/>
  <c r="AK256" i="17"/>
  <c r="AL256" i="17"/>
  <c r="AL109" i="17"/>
  <c r="AK109" i="17"/>
  <c r="AL154" i="17"/>
  <c r="AK154" i="17"/>
  <c r="AL214" i="17"/>
  <c r="AK214" i="17"/>
  <c r="AL309" i="17"/>
  <c r="AK309" i="17"/>
  <c r="AL240" i="17"/>
  <c r="AK240" i="17"/>
  <c r="AL20" i="17"/>
  <c r="AK20" i="17"/>
  <c r="AK145" i="17"/>
  <c r="AL145" i="17"/>
  <c r="AL16" i="17"/>
  <c r="AK16" i="17"/>
  <c r="AK279" i="17"/>
  <c r="AL279" i="17"/>
  <c r="AL95" i="17"/>
  <c r="AK95" i="17"/>
  <c r="AL148" i="17"/>
  <c r="AK148" i="17"/>
  <c r="AL317" i="17"/>
  <c r="AK317" i="17"/>
  <c r="AL265" i="17"/>
  <c r="AK265" i="17"/>
  <c r="AL208" i="17"/>
  <c r="AK208" i="17"/>
  <c r="AL314" i="17"/>
  <c r="AK314" i="17"/>
  <c r="AL159" i="17"/>
  <c r="AK159" i="17"/>
  <c r="AL274" i="17"/>
  <c r="AK274" i="17"/>
  <c r="AK318" i="17"/>
  <c r="AL318" i="17"/>
  <c r="AK243" i="17"/>
  <c r="AL243" i="17"/>
  <c r="AK200" i="17"/>
  <c r="AL200" i="17"/>
  <c r="AL35" i="17"/>
  <c r="AK35" i="17"/>
  <c r="AK289" i="17"/>
  <c r="AL289" i="17"/>
  <c r="AK115" i="17"/>
  <c r="AL115" i="17"/>
  <c r="AK287" i="17"/>
  <c r="AL287" i="17"/>
  <c r="AL10" i="17"/>
  <c r="AK10" i="17"/>
  <c r="AK160" i="17"/>
  <c r="AL160" i="17"/>
  <c r="AK276" i="17"/>
  <c r="AL276" i="17"/>
  <c r="AL228" i="17"/>
  <c r="AK228" i="17"/>
  <c r="AL282" i="17"/>
  <c r="AK282" i="17"/>
  <c r="AL31" i="17"/>
  <c r="AK31" i="17"/>
  <c r="AL202" i="17"/>
  <c r="AK202" i="17"/>
  <c r="AL321" i="17"/>
  <c r="AK321" i="17"/>
  <c r="AL175" i="17"/>
  <c r="AK175" i="17"/>
  <c r="AL176" i="17"/>
  <c r="AK176" i="17"/>
  <c r="AL130" i="17"/>
  <c r="AK130" i="17"/>
  <c r="AK153" i="17"/>
  <c r="AL153" i="17"/>
  <c r="AL232" i="17"/>
  <c r="AK232" i="17"/>
  <c r="AL311" i="17"/>
  <c r="AK311" i="17"/>
  <c r="AK253" i="17"/>
  <c r="AL253" i="17"/>
  <c r="AK108" i="17"/>
  <c r="AL108" i="17"/>
  <c r="AK117" i="17"/>
  <c r="AL117" i="17"/>
  <c r="AK255" i="17"/>
  <c r="AL255" i="17"/>
  <c r="AL310" i="17"/>
  <c r="AK310" i="17"/>
  <c r="AK163" i="17"/>
  <c r="AL163" i="17"/>
  <c r="AL292" i="17"/>
  <c r="AK292" i="17"/>
  <c r="AL120" i="17"/>
  <c r="AK120" i="17"/>
  <c r="AL178" i="17"/>
  <c r="AK178" i="17"/>
  <c r="AL190" i="17"/>
  <c r="AK190" i="17"/>
  <c r="AL79" i="17"/>
  <c r="AK79" i="17"/>
  <c r="AK198" i="17"/>
  <c r="AL198" i="17"/>
  <c r="AL304" i="17"/>
  <c r="AK304" i="17"/>
  <c r="AL249" i="17"/>
  <c r="AK249" i="17"/>
  <c r="AL84" i="17"/>
  <c r="AK84" i="17"/>
  <c r="AL308" i="17"/>
  <c r="AK308" i="17"/>
  <c r="AL100" i="17"/>
  <c r="AK100" i="17"/>
  <c r="AK252" i="17"/>
  <c r="AL252" i="17"/>
  <c r="AL36" i="17"/>
  <c r="AK36" i="17"/>
  <c r="AL162" i="17"/>
  <c r="AK162" i="17"/>
  <c r="AK320" i="17"/>
  <c r="AL320" i="17"/>
  <c r="AK106" i="17"/>
  <c r="AL106" i="17"/>
  <c r="AL303" i="17"/>
  <c r="AK303" i="17"/>
  <c r="AK151" i="17"/>
  <c r="AL151" i="17"/>
  <c r="R311" i="17"/>
  <c r="R178" i="17"/>
  <c r="R31" i="17"/>
  <c r="R181" i="17"/>
  <c r="R320" i="17"/>
  <c r="R79" i="17"/>
  <c r="R117" i="17"/>
  <c r="R55" i="17"/>
  <c r="R104" i="17"/>
  <c r="R6" i="17"/>
  <c r="R127" i="17"/>
  <c r="R26" i="17"/>
  <c r="R176" i="17"/>
  <c r="R4" i="17"/>
  <c r="R225" i="17"/>
  <c r="R36" i="17"/>
  <c r="R159" i="17"/>
  <c r="R290" i="17"/>
  <c r="R147" i="17"/>
  <c r="R144" i="17"/>
  <c r="R9" i="17"/>
  <c r="R51" i="17"/>
  <c r="R115" i="17"/>
  <c r="R169" i="17"/>
  <c r="R228" i="17"/>
  <c r="R302" i="17"/>
  <c r="R39" i="17"/>
  <c r="R95" i="17"/>
  <c r="R172" i="17"/>
  <c r="R219" i="17"/>
  <c r="R268" i="17"/>
  <c r="R298" i="17"/>
  <c r="R61" i="17"/>
  <c r="R113" i="17"/>
  <c r="R177" i="17"/>
  <c r="R259" i="17"/>
  <c r="R28" i="17"/>
  <c r="R101" i="17"/>
  <c r="R163" i="17"/>
  <c r="R210" i="17"/>
  <c r="R273" i="17"/>
  <c r="R18" i="17"/>
  <c r="R86" i="17"/>
  <c r="R141" i="17"/>
  <c r="R229" i="17"/>
  <c r="R303" i="17"/>
  <c r="R166" i="17"/>
  <c r="R306" i="17"/>
  <c r="R16" i="17"/>
  <c r="R130" i="17"/>
  <c r="R38" i="17"/>
  <c r="R188" i="17"/>
  <c r="R62" i="17"/>
  <c r="R262" i="17"/>
  <c r="R71" i="17"/>
  <c r="R171" i="17"/>
  <c r="R11" i="17"/>
  <c r="R211" i="17"/>
  <c r="R195" i="17"/>
  <c r="R14" i="17"/>
  <c r="R58" i="17"/>
  <c r="R133" i="17"/>
  <c r="R174" i="17"/>
  <c r="R230" i="17"/>
  <c r="R307" i="17"/>
  <c r="R44" i="17"/>
  <c r="R105" i="17"/>
  <c r="R184" i="17"/>
  <c r="R233" i="17"/>
  <c r="R270" i="17"/>
  <c r="R321" i="17"/>
  <c r="R63" i="17"/>
  <c r="R121" i="17"/>
  <c r="R182" i="17"/>
  <c r="R275" i="17"/>
  <c r="R35" i="17"/>
  <c r="R111" i="17"/>
  <c r="R170" i="17"/>
  <c r="R224" i="17"/>
  <c r="R282" i="17"/>
  <c r="R33" i="17"/>
  <c r="R91" i="17"/>
  <c r="R151" i="17"/>
  <c r="R241" i="17"/>
  <c r="R308" i="17"/>
  <c r="R92" i="17"/>
  <c r="R258" i="17"/>
  <c r="R190" i="17"/>
  <c r="R40" i="17"/>
  <c r="R164" i="17"/>
  <c r="R64" i="17"/>
  <c r="R251" i="17"/>
  <c r="R185" i="17"/>
  <c r="R276" i="17"/>
  <c r="R112" i="17"/>
  <c r="R197" i="17"/>
  <c r="R48" i="17"/>
  <c r="R310" i="17"/>
  <c r="R244" i="17"/>
  <c r="R27" i="17"/>
  <c r="R72" i="17"/>
  <c r="R145" i="17"/>
  <c r="R186" i="17"/>
  <c r="R242" i="17"/>
  <c r="R314" i="17"/>
  <c r="R65" i="17"/>
  <c r="R123" i="17"/>
  <c r="R198" i="17"/>
  <c r="R247" i="17"/>
  <c r="R279" i="17"/>
  <c r="R20" i="17"/>
  <c r="R80" i="17"/>
  <c r="R131" i="17"/>
  <c r="R203" i="17"/>
  <c r="R305" i="17"/>
  <c r="R52" i="17"/>
  <c r="R134" i="17"/>
  <c r="R180" i="17"/>
  <c r="R236" i="17"/>
  <c r="R315" i="17"/>
  <c r="R47" i="17"/>
  <c r="R106" i="17"/>
  <c r="R168" i="17"/>
  <c r="R264" i="17"/>
  <c r="R120" i="17"/>
  <c r="R283" i="17"/>
  <c r="R193" i="17"/>
  <c r="R53" i="17"/>
  <c r="R218" i="17"/>
  <c r="R77" i="17"/>
  <c r="R278" i="17"/>
  <c r="R199" i="17"/>
  <c r="R304" i="17"/>
  <c r="R122" i="17"/>
  <c r="R234" i="17"/>
  <c r="R60" i="17"/>
  <c r="R69" i="17"/>
  <c r="R271" i="17"/>
  <c r="R32" i="17"/>
  <c r="R82" i="17"/>
  <c r="R152" i="17"/>
  <c r="R191" i="17"/>
  <c r="R256" i="17"/>
  <c r="R7" i="17"/>
  <c r="R70" i="17"/>
  <c r="R128" i="17"/>
  <c r="R205" i="17"/>
  <c r="R252" i="17"/>
  <c r="R284" i="17"/>
  <c r="R25" i="17"/>
  <c r="R93" i="17"/>
  <c r="R143" i="17"/>
  <c r="R217" i="17"/>
  <c r="R312" i="17"/>
  <c r="R68" i="17"/>
  <c r="R136" i="17"/>
  <c r="R187" i="17"/>
  <c r="R243" i="17"/>
  <c r="R317" i="17"/>
  <c r="R57" i="17"/>
  <c r="R119" i="17"/>
  <c r="R208" i="17"/>
  <c r="R280" i="17"/>
  <c r="R209" i="17"/>
  <c r="R154" i="17"/>
  <c r="R267" i="17"/>
  <c r="R292" i="17"/>
  <c r="R316" i="17"/>
  <c r="R249" i="17"/>
  <c r="R132" i="17"/>
  <c r="R41" i="17"/>
  <c r="R162" i="17"/>
  <c r="R295" i="17"/>
  <c r="R85" i="17"/>
  <c r="R212" i="17"/>
  <c r="R291" i="17"/>
  <c r="R103" i="17"/>
  <c r="R238" i="17"/>
  <c r="R83" i="17"/>
  <c r="R194" i="17"/>
  <c r="R8" i="17"/>
  <c r="R129" i="17"/>
  <c r="R299" i="17"/>
  <c r="R204" i="17"/>
  <c r="R269" i="17"/>
  <c r="R294" i="17"/>
  <c r="R318" i="17"/>
  <c r="R24" i="17"/>
  <c r="R260" i="17"/>
  <c r="R135" i="17"/>
  <c r="R46" i="17"/>
  <c r="R167" i="17"/>
  <c r="R300" i="17"/>
  <c r="R90" i="17"/>
  <c r="R214" i="17"/>
  <c r="R293" i="17"/>
  <c r="R108" i="17"/>
  <c r="R245" i="17"/>
  <c r="R88" i="17"/>
  <c r="R201" i="17"/>
  <c r="R13" i="17"/>
  <c r="R139" i="17"/>
  <c r="R301" i="17"/>
  <c r="R255" i="17"/>
  <c r="R29" i="17"/>
  <c r="R50" i="17"/>
  <c r="R74" i="17"/>
  <c r="R109" i="17"/>
  <c r="R21" i="17"/>
  <c r="R232" i="17"/>
  <c r="R67" i="17"/>
  <c r="R179" i="17"/>
  <c r="R309" i="17"/>
  <c r="R118" i="17"/>
  <c r="R240" i="17"/>
  <c r="R5" i="17"/>
  <c r="R126" i="17"/>
  <c r="R289" i="17"/>
  <c r="R116" i="17"/>
  <c r="R231" i="17"/>
  <c r="R45" i="17"/>
  <c r="R156" i="17"/>
  <c r="R107" i="17"/>
  <c r="R89" i="17"/>
  <c r="R99" i="17"/>
  <c r="R202" i="17"/>
  <c r="R125" i="17"/>
  <c r="R84" i="17"/>
  <c r="R274" i="17"/>
  <c r="R87" i="17"/>
  <c r="R200" i="17"/>
  <c r="R12" i="17"/>
  <c r="R138" i="17"/>
  <c r="R254" i="17"/>
  <c r="R30" i="17"/>
  <c r="R148" i="17"/>
  <c r="R10" i="17"/>
  <c r="R146" i="17"/>
  <c r="R250" i="17"/>
  <c r="R59" i="17"/>
  <c r="R215" i="17"/>
  <c r="R19" i="17"/>
  <c r="R114" i="17"/>
  <c r="R173" i="17"/>
  <c r="R216" i="17"/>
  <c r="R149" i="17"/>
  <c r="R97" i="17"/>
  <c r="R288" i="17"/>
  <c r="R110" i="17"/>
  <c r="R223" i="17"/>
  <c r="R37" i="17"/>
  <c r="R155" i="17"/>
  <c r="R263" i="17"/>
  <c r="R54" i="17"/>
  <c r="R165" i="17"/>
  <c r="R23" i="17"/>
  <c r="R158" i="17"/>
  <c r="R266" i="17"/>
  <c r="R76" i="17"/>
  <c r="R222" i="17"/>
  <c r="R43" i="17"/>
  <c r="R142" i="17"/>
  <c r="R239" i="17"/>
  <c r="R265" i="17"/>
  <c r="R183" i="17"/>
  <c r="R246" i="17"/>
  <c r="R22" i="17"/>
  <c r="R140" i="17"/>
  <c r="R235" i="17"/>
  <c r="R56" i="17"/>
  <c r="R196" i="17"/>
  <c r="R277" i="17"/>
  <c r="R78" i="17"/>
  <c r="R189" i="17"/>
  <c r="R42" i="17"/>
  <c r="R175" i="17"/>
  <c r="R296" i="17"/>
  <c r="R96" i="17"/>
  <c r="R248" i="17"/>
  <c r="R206" i="17"/>
  <c r="R313" i="17"/>
  <c r="R157" i="17"/>
  <c r="R286" i="17"/>
  <c r="R192" i="17"/>
  <c r="R253" i="17"/>
  <c r="R137" i="17"/>
  <c r="R221" i="17"/>
  <c r="R49" i="17"/>
  <c r="R257" i="17"/>
  <c r="R226" i="17"/>
  <c r="R297" i="17"/>
  <c r="R237" i="17"/>
  <c r="R272" i="17"/>
  <c r="R98" i="17"/>
  <c r="R319" i="17"/>
  <c r="R227" i="17"/>
  <c r="R75" i="17"/>
  <c r="R124" i="17"/>
  <c r="R102" i="17"/>
  <c r="R94" i="17"/>
  <c r="R17" i="17"/>
  <c r="R160" i="17"/>
  <c r="R66" i="17"/>
  <c r="R81" i="17"/>
  <c r="R161" i="17"/>
  <c r="R285" i="17"/>
  <c r="R150" i="17"/>
  <c r="R15" i="17"/>
  <c r="R220" i="17"/>
  <c r="R100" i="17"/>
  <c r="R281" i="17"/>
  <c r="R34" i="17"/>
  <c r="R207" i="17"/>
  <c r="R73" i="17"/>
  <c r="R287" i="17"/>
  <c r="R213" i="17"/>
  <c r="R261" i="17"/>
  <c r="R153" i="17"/>
  <c r="Q316" i="17"/>
  <c r="Q297" i="17"/>
  <c r="Q303" i="17"/>
  <c r="Q94" i="17"/>
  <c r="S94" i="17" s="1"/>
  <c r="Q30" i="17"/>
  <c r="S30" i="17" s="1"/>
  <c r="Q69" i="17"/>
  <c r="Q141" i="17"/>
  <c r="S141" i="17" s="1"/>
  <c r="Q226" i="17"/>
  <c r="Q260" i="17"/>
  <c r="S260" i="17" s="1"/>
  <c r="Q319" i="17"/>
  <c r="Q123" i="17"/>
  <c r="Q32" i="17"/>
  <c r="S32" i="17" s="1"/>
  <c r="Q87" i="17"/>
  <c r="Q148" i="17"/>
  <c r="S148" i="17" s="1"/>
  <c r="Q228" i="17"/>
  <c r="Q272" i="17"/>
  <c r="S272" i="17" s="1"/>
  <c r="Q78" i="17"/>
  <c r="S78" i="17" s="1"/>
  <c r="Q38" i="17"/>
  <c r="Q114" i="17"/>
  <c r="Q206" i="17"/>
  <c r="S206" i="17" s="1"/>
  <c r="Q283" i="17"/>
  <c r="Q215" i="17"/>
  <c r="Q71" i="17"/>
  <c r="Q120" i="17"/>
  <c r="S120" i="17" s="1"/>
  <c r="Q165" i="17"/>
  <c r="S165" i="17" s="1"/>
  <c r="Q220" i="17"/>
  <c r="S220" i="17" s="1"/>
  <c r="Q288" i="17"/>
  <c r="S288" i="17" s="1"/>
  <c r="Q236" i="17"/>
  <c r="Q43" i="17"/>
  <c r="S43" i="17" s="1"/>
  <c r="Q93" i="17"/>
  <c r="Q179" i="17"/>
  <c r="S179" i="17" s="1"/>
  <c r="Q233" i="17"/>
  <c r="S233" i="17" s="1"/>
  <c r="Q318" i="17"/>
  <c r="S318" i="17" s="1"/>
  <c r="Q9" i="17"/>
  <c r="S9" i="17" s="1"/>
  <c r="Q46" i="17"/>
  <c r="Q132" i="17"/>
  <c r="S132" i="17" s="1"/>
  <c r="Q231" i="17"/>
  <c r="S231" i="17" s="1"/>
  <c r="Q286" i="17"/>
  <c r="Q261" i="17"/>
  <c r="S261" i="17" s="1"/>
  <c r="Q73" i="17"/>
  <c r="Q127" i="17"/>
  <c r="S127" i="17" s="1"/>
  <c r="Q167" i="17"/>
  <c r="S167" i="17" s="1"/>
  <c r="Q241" i="17"/>
  <c r="S241" i="17" s="1"/>
  <c r="Q302" i="17"/>
  <c r="S302" i="17" s="1"/>
  <c r="Q291" i="17"/>
  <c r="S291" i="17" s="1"/>
  <c r="Q45" i="17"/>
  <c r="S45" i="17" s="1"/>
  <c r="Q100" i="17"/>
  <c r="Q184" i="17"/>
  <c r="S184" i="17" s="1"/>
  <c r="Q238" i="17"/>
  <c r="Q321" i="17"/>
  <c r="Q25" i="17"/>
  <c r="Q65" i="17"/>
  <c r="S65" i="17" s="1"/>
  <c r="Q129" i="17"/>
  <c r="Q193" i="17"/>
  <c r="Q271" i="17"/>
  <c r="Q53" i="17"/>
  <c r="S53" i="17" s="1"/>
  <c r="Q299" i="17"/>
  <c r="S299" i="17" s="1"/>
  <c r="Q88" i="17"/>
  <c r="Q164" i="17"/>
  <c r="Q230" i="17"/>
  <c r="S230" i="17" s="1"/>
  <c r="Q282" i="17"/>
  <c r="S282" i="17" s="1"/>
  <c r="Q168" i="17"/>
  <c r="Q16" i="17"/>
  <c r="Q90" i="17"/>
  <c r="Q149" i="17"/>
  <c r="Q178" i="17"/>
  <c r="Q262" i="17"/>
  <c r="Q317" i="17"/>
  <c r="Q22" i="17"/>
  <c r="S22" i="17" s="1"/>
  <c r="Q67" i="17"/>
  <c r="Q192" i="17"/>
  <c r="S192" i="17" s="1"/>
  <c r="Q300" i="17"/>
  <c r="S300" i="17" s="1"/>
  <c r="Q28" i="17"/>
  <c r="S28" i="17" s="1"/>
  <c r="Q58" i="17"/>
  <c r="Q134" i="17"/>
  <c r="S134" i="17" s="1"/>
  <c r="Q242" i="17"/>
  <c r="S242" i="17" s="1"/>
  <c r="Q294" i="17"/>
  <c r="Q5" i="17"/>
  <c r="S5" i="17" s="1"/>
  <c r="Q80" i="17"/>
  <c r="S80" i="17" s="1"/>
  <c r="Q137" i="17"/>
  <c r="S137" i="17" s="1"/>
  <c r="Q172" i="17"/>
  <c r="S172" i="17" s="1"/>
  <c r="Q244" i="17"/>
  <c r="Q305" i="17"/>
  <c r="Q7" i="17"/>
  <c r="S7" i="17" s="1"/>
  <c r="Q57" i="17"/>
  <c r="S57" i="17" s="1"/>
  <c r="Q102" i="17"/>
  <c r="Q196" i="17"/>
  <c r="Q263" i="17"/>
  <c r="S263" i="17" s="1"/>
  <c r="Q13" i="17"/>
  <c r="S13" i="17" s="1"/>
  <c r="Q27" i="17"/>
  <c r="S27" i="17" s="1"/>
  <c r="Q77" i="17"/>
  <c r="Q139" i="17"/>
  <c r="S139" i="17" s="1"/>
  <c r="Q202" i="17"/>
  <c r="Q274" i="17"/>
  <c r="S274" i="17" s="1"/>
  <c r="Q95" i="17"/>
  <c r="S95" i="17" s="1"/>
  <c r="Q169" i="17"/>
  <c r="S169" i="17" s="1"/>
  <c r="Q240" i="17"/>
  <c r="S240" i="17" s="1"/>
  <c r="Q284" i="17"/>
  <c r="S284" i="17" s="1"/>
  <c r="Q185" i="17"/>
  <c r="S185" i="17" s="1"/>
  <c r="Q36" i="17"/>
  <c r="S36" i="17" s="1"/>
  <c r="Q106" i="17"/>
  <c r="Q152" i="17"/>
  <c r="S152" i="17" s="1"/>
  <c r="Q190" i="17"/>
  <c r="S190" i="17" s="1"/>
  <c r="Q320" i="17"/>
  <c r="S320" i="17" s="1"/>
  <c r="Q24" i="17"/>
  <c r="S24" i="17" s="1"/>
  <c r="Q74" i="17"/>
  <c r="Q110" i="17"/>
  <c r="S110" i="17" s="1"/>
  <c r="Q210" i="17"/>
  <c r="S210" i="17" s="1"/>
  <c r="Q308" i="17"/>
  <c r="S308" i="17" s="1"/>
  <c r="Q209" i="17"/>
  <c r="S209" i="17" s="1"/>
  <c r="Q63" i="17"/>
  <c r="S63" i="17" s="1"/>
  <c r="Q156" i="17"/>
  <c r="S156" i="17" s="1"/>
  <c r="Q245" i="17"/>
  <c r="Q15" i="17"/>
  <c r="S15" i="17" s="1"/>
  <c r="Q98" i="17"/>
  <c r="Q140" i="17"/>
  <c r="S140" i="17" s="1"/>
  <c r="Q177" i="17"/>
  <c r="S177" i="17" s="1"/>
  <c r="Q247" i="17"/>
  <c r="S247" i="17" s="1"/>
  <c r="Q307" i="17"/>
  <c r="Q12" i="17"/>
  <c r="S12" i="17" s="1"/>
  <c r="Q68" i="17"/>
  <c r="S68" i="17" s="1"/>
  <c r="Q111" i="17"/>
  <c r="Q199" i="17"/>
  <c r="S199" i="17" s="1"/>
  <c r="Q280" i="17"/>
  <c r="S280" i="17" s="1"/>
  <c r="Q103" i="17"/>
  <c r="S103" i="17" s="1"/>
  <c r="Q29" i="17"/>
  <c r="S29" i="17" s="1"/>
  <c r="Q155" i="17"/>
  <c r="S155" i="17" s="1"/>
  <c r="Q214" i="17"/>
  <c r="Q277" i="17"/>
  <c r="S277" i="17" s="1"/>
  <c r="Q125" i="17"/>
  <c r="Q31" i="17"/>
  <c r="Q97" i="17"/>
  <c r="Q181" i="17"/>
  <c r="S181" i="17" s="1"/>
  <c r="Q243" i="17"/>
  <c r="Q287" i="17"/>
  <c r="Q212" i="17"/>
  <c r="Q47" i="17"/>
  <c r="S47" i="17" s="1"/>
  <c r="Q108" i="17"/>
  <c r="S108" i="17" s="1"/>
  <c r="Q154" i="17"/>
  <c r="S154" i="17" s="1"/>
  <c r="Q195" i="17"/>
  <c r="S195" i="17" s="1"/>
  <c r="Q267" i="17"/>
  <c r="Q112" i="17"/>
  <c r="Q33" i="17"/>
  <c r="Q76" i="17"/>
  <c r="Q138" i="17"/>
  <c r="S138" i="17" s="1"/>
  <c r="Q213" i="17"/>
  <c r="S213" i="17" s="1"/>
  <c r="Q253" i="17"/>
  <c r="S253" i="17" s="1"/>
  <c r="Q89" i="17"/>
  <c r="S89" i="17" s="1"/>
  <c r="Q170" i="17"/>
  <c r="Q252" i="17"/>
  <c r="S252" i="17" s="1"/>
  <c r="Q130" i="17"/>
  <c r="Q48" i="17"/>
  <c r="S48" i="17" s="1"/>
  <c r="Q109" i="17"/>
  <c r="S109" i="17" s="1"/>
  <c r="Q150" i="17"/>
  <c r="Q191" i="17"/>
  <c r="Q266" i="17"/>
  <c r="S266" i="17" s="1"/>
  <c r="Q128" i="17"/>
  <c r="Q19" i="17"/>
  <c r="Q82" i="17"/>
  <c r="S82" i="17" s="1"/>
  <c r="Q122" i="17"/>
  <c r="S122" i="17" s="1"/>
  <c r="Q208" i="17"/>
  <c r="Q296" i="17"/>
  <c r="S296" i="17" s="1"/>
  <c r="Q224" i="17"/>
  <c r="Q40" i="17"/>
  <c r="S40" i="17" s="1"/>
  <c r="Q162" i="17"/>
  <c r="S162" i="17" s="1"/>
  <c r="Q225" i="17"/>
  <c r="Q290" i="17"/>
  <c r="Q218" i="17"/>
  <c r="S218" i="17" s="1"/>
  <c r="Q54" i="17"/>
  <c r="Q126" i="17"/>
  <c r="Q201" i="17"/>
  <c r="S201" i="17" s="1"/>
  <c r="Q254" i="17"/>
  <c r="S254" i="17" s="1"/>
  <c r="Q301" i="17"/>
  <c r="S301" i="17" s="1"/>
  <c r="Q275" i="17"/>
  <c r="Q59" i="17"/>
  <c r="S59" i="17" s="1"/>
  <c r="Q117" i="17"/>
  <c r="Q159" i="17"/>
  <c r="S159" i="17" s="1"/>
  <c r="Q207" i="17"/>
  <c r="Q279" i="17"/>
  <c r="Q6" i="17"/>
  <c r="S6" i="17" s="1"/>
  <c r="Q42" i="17"/>
  <c r="S42" i="17" s="1"/>
  <c r="Q85" i="17"/>
  <c r="Q146" i="17"/>
  <c r="Q248" i="17"/>
  <c r="Q10" i="17"/>
  <c r="S10" i="17" s="1"/>
  <c r="Q96" i="17"/>
  <c r="Q182" i="17"/>
  <c r="Q258" i="17"/>
  <c r="Q180" i="17"/>
  <c r="Q55" i="17"/>
  <c r="S55" i="17" s="1"/>
  <c r="Q116" i="17"/>
  <c r="Q153" i="17"/>
  <c r="S153" i="17" s="1"/>
  <c r="Q194" i="17"/>
  <c r="Q268" i="17"/>
  <c r="Q161" i="17"/>
  <c r="S161" i="17" s="1"/>
  <c r="Q21" i="17"/>
  <c r="S21" i="17" s="1"/>
  <c r="Q84" i="17"/>
  <c r="S84" i="17" s="1"/>
  <c r="Q145" i="17"/>
  <c r="Q211" i="17"/>
  <c r="Q281" i="17"/>
  <c r="Q50" i="17"/>
  <c r="Q113" i="17"/>
  <c r="Q174" i="17"/>
  <c r="Q235" i="17"/>
  <c r="S235" i="17" s="1"/>
  <c r="Q298" i="17"/>
  <c r="S298" i="17" s="1"/>
  <c r="Q229" i="17"/>
  <c r="S229" i="17" s="1"/>
  <c r="Q70" i="17"/>
  <c r="Q131" i="17"/>
  <c r="S131" i="17" s="1"/>
  <c r="Q204" i="17"/>
  <c r="S204" i="17" s="1"/>
  <c r="Q259" i="17"/>
  <c r="S259" i="17" s="1"/>
  <c r="Q304" i="17"/>
  <c r="S304" i="17" s="1"/>
  <c r="Q4" i="17"/>
  <c r="S4" i="17" s="1"/>
  <c r="Q64" i="17"/>
  <c r="S64" i="17" s="1"/>
  <c r="Q119" i="17"/>
  <c r="Q166" i="17"/>
  <c r="Q222" i="17"/>
  <c r="S222" i="17" s="1"/>
  <c r="Q295" i="17"/>
  <c r="S295" i="17" s="1"/>
  <c r="Q8" i="17"/>
  <c r="S8" i="17" s="1"/>
  <c r="Q44" i="17"/>
  <c r="Q92" i="17"/>
  <c r="S92" i="17" s="1"/>
  <c r="Q151" i="17"/>
  <c r="S151" i="17" s="1"/>
  <c r="Q256" i="17"/>
  <c r="Q35" i="17"/>
  <c r="S35" i="17" s="1"/>
  <c r="Q203" i="17"/>
  <c r="Q217" i="17"/>
  <c r="S217" i="17" s="1"/>
  <c r="Q91" i="17"/>
  <c r="Q313" i="17"/>
  <c r="S313" i="17" s="1"/>
  <c r="Q186" i="17"/>
  <c r="Q175" i="17"/>
  <c r="S175" i="17" s="1"/>
  <c r="Q142" i="17"/>
  <c r="Q26" i="17"/>
  <c r="S26" i="17" s="1"/>
  <c r="Q115" i="17"/>
  <c r="Q246" i="17"/>
  <c r="Q49" i="17"/>
  <c r="S49" i="17" s="1"/>
  <c r="Q237" i="17"/>
  <c r="S237" i="17" s="1"/>
  <c r="Q197" i="17"/>
  <c r="S197" i="17" s="1"/>
  <c r="Q101" i="17"/>
  <c r="Q66" i="17"/>
  <c r="Q41" i="17"/>
  <c r="Q255" i="17"/>
  <c r="S255" i="17" s="1"/>
  <c r="Q37" i="17"/>
  <c r="S37" i="17" s="1"/>
  <c r="Q188" i="17"/>
  <c r="S188" i="17" s="1"/>
  <c r="Q234" i="17"/>
  <c r="Q183" i="17"/>
  <c r="S183" i="17" s="1"/>
  <c r="Q135" i="17"/>
  <c r="Q121" i="17"/>
  <c r="Q273" i="17"/>
  <c r="Q61" i="17"/>
  <c r="S61" i="17" s="1"/>
  <c r="Q270" i="17"/>
  <c r="Q200" i="17"/>
  <c r="Q14" i="17"/>
  <c r="S14" i="17" s="1"/>
  <c r="Q105" i="17"/>
  <c r="S105" i="17" s="1"/>
  <c r="Q60" i="17"/>
  <c r="S60" i="17" s="1"/>
  <c r="Q269" i="17"/>
  <c r="Q147" i="17"/>
  <c r="Q52" i="17"/>
  <c r="S52" i="17" s="1"/>
  <c r="Q219" i="17"/>
  <c r="Q264" i="17"/>
  <c r="S264" i="17" s="1"/>
  <c r="Q216" i="17"/>
  <c r="S216" i="17" s="1"/>
  <c r="Q239" i="17"/>
  <c r="Q136" i="17"/>
  <c r="S136" i="17" s="1"/>
  <c r="Q306" i="17"/>
  <c r="S306" i="17" s="1"/>
  <c r="Q83" i="17"/>
  <c r="Q289" i="17"/>
  <c r="Q223" i="17"/>
  <c r="Q86" i="17"/>
  <c r="Q251" i="17"/>
  <c r="S251" i="17" s="1"/>
  <c r="Q171" i="17"/>
  <c r="S171" i="17" s="1"/>
  <c r="Q163" i="17"/>
  <c r="Q107" i="17"/>
  <c r="Q51" i="17"/>
  <c r="Q205" i="17"/>
  <c r="Q62" i="17"/>
  <c r="Q249" i="17"/>
  <c r="Q34" i="17"/>
  <c r="S34" i="17" s="1"/>
  <c r="Q227" i="17"/>
  <c r="S227" i="17" s="1"/>
  <c r="Q11" i="17"/>
  <c r="S11" i="17" s="1"/>
  <c r="Q157" i="17"/>
  <c r="Q311" i="17"/>
  <c r="Q99" i="17"/>
  <c r="S99" i="17" s="1"/>
  <c r="Q118" i="17"/>
  <c r="Q257" i="17"/>
  <c r="Q315" i="17"/>
  <c r="S315" i="17" s="1"/>
  <c r="Q250" i="17"/>
  <c r="Q143" i="17"/>
  <c r="S143" i="17" s="1"/>
  <c r="Q17" i="17"/>
  <c r="S17" i="17" s="1"/>
  <c r="Q293" i="17"/>
  <c r="S293" i="17" s="1"/>
  <c r="Q285" i="17"/>
  <c r="Q79" i="17"/>
  <c r="Q265" i="17"/>
  <c r="S265" i="17" s="1"/>
  <c r="Q56" i="17"/>
  <c r="Q176" i="17"/>
  <c r="S176" i="17" s="1"/>
  <c r="Q18" i="17"/>
  <c r="S18" i="17" s="1"/>
  <c r="Q144" i="17"/>
  <c r="S144" i="17" s="1"/>
  <c r="Q221" i="17"/>
  <c r="Q189" i="17"/>
  <c r="Q160" i="17"/>
  <c r="Q133" i="17"/>
  <c r="Q232" i="17"/>
  <c r="Q173" i="17"/>
  <c r="S173" i="17" s="1"/>
  <c r="Q278" i="17"/>
  <c r="S278" i="17" s="1"/>
  <c r="Q158" i="17"/>
  <c r="Q23" i="17"/>
  <c r="S23" i="17" s="1"/>
  <c r="Q312" i="17"/>
  <c r="Q124" i="17"/>
  <c r="Q309" i="17"/>
  <c r="S309" i="17" s="1"/>
  <c r="Q104" i="17"/>
  <c r="S104" i="17" s="1"/>
  <c r="Q276" i="17"/>
  <c r="S276" i="17" s="1"/>
  <c r="Q72" i="17"/>
  <c r="S72" i="17" s="1"/>
  <c r="Q198" i="17"/>
  <c r="S198" i="17" s="1"/>
  <c r="Q20" i="17"/>
  <c r="Q310" i="17"/>
  <c r="Q75" i="17"/>
  <c r="S75" i="17" s="1"/>
  <c r="Q187" i="17"/>
  <c r="S187" i="17" s="1"/>
  <c r="Q314" i="17"/>
  <c r="S314" i="17" s="1"/>
  <c r="Q292" i="17"/>
  <c r="Q81" i="17"/>
  <c r="S81" i="17" s="1"/>
  <c r="Q39" i="17"/>
  <c r="T319" i="17"/>
  <c r="T271" i="17"/>
  <c r="T231" i="17"/>
  <c r="T202" i="17"/>
  <c r="T157" i="17"/>
  <c r="T103" i="17"/>
  <c r="T81" i="17"/>
  <c r="T34" i="17"/>
  <c r="T11" i="17"/>
  <c r="T295" i="17"/>
  <c r="T266" i="17"/>
  <c r="T225" i="17"/>
  <c r="T177" i="17"/>
  <c r="T153" i="17"/>
  <c r="T125" i="17"/>
  <c r="T56" i="17"/>
  <c r="T197" i="17"/>
  <c r="T121" i="17"/>
  <c r="T99" i="17"/>
  <c r="T77" i="17"/>
  <c r="T52" i="17"/>
  <c r="T7" i="17"/>
  <c r="T291" i="17"/>
  <c r="T252" i="17"/>
  <c r="T220" i="17"/>
  <c r="T191" i="17"/>
  <c r="T171" i="17"/>
  <c r="T148" i="17"/>
  <c r="T117" i="17"/>
  <c r="T95" i="17"/>
  <c r="T72" i="17"/>
  <c r="T27" i="17"/>
  <c r="T4" i="17"/>
  <c r="T248" i="17"/>
  <c r="T216" i="17"/>
  <c r="T167" i="17"/>
  <c r="T23" i="17"/>
  <c r="T315" i="17"/>
  <c r="T281" i="17"/>
  <c r="T242" i="17"/>
  <c r="T186" i="17"/>
  <c r="T139" i="17"/>
  <c r="T112" i="17"/>
  <c r="T90" i="17"/>
  <c r="T68" i="17"/>
  <c r="T42" i="17"/>
  <c r="T19" i="17"/>
  <c r="T305" i="17"/>
  <c r="T236" i="17"/>
  <c r="T206" i="17"/>
  <c r="T135" i="17"/>
  <c r="T107" i="17"/>
  <c r="T85" i="17"/>
  <c r="T60" i="17"/>
  <c r="T15" i="17"/>
  <c r="T310" i="17"/>
  <c r="T86" i="17"/>
  <c r="T276" i="17"/>
  <c r="T64" i="17"/>
  <c r="T38" i="17"/>
  <c r="T210" i="17"/>
  <c r="T162" i="17"/>
  <c r="T108" i="17"/>
  <c r="T182" i="17"/>
  <c r="T16" i="17"/>
  <c r="T57" i="17"/>
  <c r="T104" i="17"/>
  <c r="T163" i="17"/>
  <c r="T232" i="17"/>
  <c r="T311" i="17"/>
  <c r="T101" i="17"/>
  <c r="T168" i="17"/>
  <c r="T259" i="17"/>
  <c r="T21" i="17"/>
  <c r="T74" i="17"/>
  <c r="T132" i="17"/>
  <c r="T189" i="17"/>
  <c r="T274" i="17"/>
  <c r="T45" i="17"/>
  <c r="T245" i="17"/>
  <c r="T10" i="17"/>
  <c r="T59" i="17"/>
  <c r="T133" i="17"/>
  <c r="T196" i="17"/>
  <c r="T280" i="17"/>
  <c r="T316" i="17"/>
  <c r="T76" i="17"/>
  <c r="T143" i="17"/>
  <c r="T246" i="17"/>
  <c r="T175" i="17"/>
  <c r="T273" i="17"/>
  <c r="T302" i="17"/>
  <c r="T51" i="17"/>
  <c r="T89" i="17"/>
  <c r="T158" i="17"/>
  <c r="T221" i="17"/>
  <c r="T258" i="17"/>
  <c r="T20" i="17"/>
  <c r="T65" i="17"/>
  <c r="T113" i="17"/>
  <c r="T173" i="17"/>
  <c r="T253" i="17"/>
  <c r="T5" i="17"/>
  <c r="T109" i="17"/>
  <c r="T179" i="17"/>
  <c r="T264" i="17"/>
  <c r="T25" i="17"/>
  <c r="T79" i="17"/>
  <c r="T146" i="17"/>
  <c r="T194" i="17"/>
  <c r="T284" i="17"/>
  <c r="T54" i="17"/>
  <c r="T142" i="17"/>
  <c r="T255" i="17"/>
  <c r="T14" i="17"/>
  <c r="T63" i="17"/>
  <c r="T138" i="17"/>
  <c r="T200" i="17"/>
  <c r="T285" i="17"/>
  <c r="T80" i="17"/>
  <c r="T152" i="17"/>
  <c r="T256" i="17"/>
  <c r="T178" i="17"/>
  <c r="T207" i="17"/>
  <c r="T244" i="17"/>
  <c r="T93" i="17"/>
  <c r="T130" i="17"/>
  <c r="T192" i="17"/>
  <c r="T224" i="17"/>
  <c r="T251" i="17"/>
  <c r="T283" i="17"/>
  <c r="T277" i="17"/>
  <c r="T28" i="17"/>
  <c r="T73" i="17"/>
  <c r="T126" i="17"/>
  <c r="T187" i="17"/>
  <c r="T272" i="17"/>
  <c r="T53" i="17"/>
  <c r="T127" i="17"/>
  <c r="T217" i="17"/>
  <c r="T288" i="17"/>
  <c r="T32" i="17"/>
  <c r="T92" i="17"/>
  <c r="T155" i="17"/>
  <c r="T204" i="17"/>
  <c r="T298" i="17"/>
  <c r="T88" i="17"/>
  <c r="T180" i="17"/>
  <c r="T265" i="17"/>
  <c r="T22" i="17"/>
  <c r="T84" i="17"/>
  <c r="T156" i="17"/>
  <c r="T223" i="17"/>
  <c r="T294" i="17"/>
  <c r="T166" i="17"/>
  <c r="T67" i="17"/>
  <c r="T137" i="17"/>
  <c r="T198" i="17"/>
  <c r="T296" i="17"/>
  <c r="T287" i="17"/>
  <c r="T31" i="17"/>
  <c r="T82" i="17"/>
  <c r="T131" i="17"/>
  <c r="T193" i="17"/>
  <c r="T282" i="17"/>
  <c r="T62" i="17"/>
  <c r="T136" i="17"/>
  <c r="T222" i="17"/>
  <c r="T292" i="17"/>
  <c r="T49" i="17"/>
  <c r="T97" i="17"/>
  <c r="T164" i="17"/>
  <c r="T213" i="17"/>
  <c r="T303" i="17"/>
  <c r="V303" i="17" s="1"/>
  <c r="T102" i="17"/>
  <c r="T184" i="17"/>
  <c r="T269" i="17"/>
  <c r="T26" i="17"/>
  <c r="T98" i="17"/>
  <c r="T170" i="17"/>
  <c r="T229" i="17"/>
  <c r="T299" i="17"/>
  <c r="T30" i="17"/>
  <c r="T188" i="17"/>
  <c r="T257" i="17"/>
  <c r="T172" i="17"/>
  <c r="T234" i="17"/>
  <c r="T24" i="17"/>
  <c r="T122" i="17"/>
  <c r="T268" i="17"/>
  <c r="T118" i="17"/>
  <c r="T278" i="17"/>
  <c r="T83" i="17"/>
  <c r="T199" i="17"/>
  <c r="T75" i="17"/>
  <c r="T260" i="17"/>
  <c r="T71" i="17"/>
  <c r="T219" i="17"/>
  <c r="T161" i="17"/>
  <c r="T181" i="17"/>
  <c r="T247" i="17"/>
  <c r="T312" i="17"/>
  <c r="T165" i="17"/>
  <c r="T286" i="17"/>
  <c r="T39" i="17"/>
  <c r="T140" i="17"/>
  <c r="T297" i="17"/>
  <c r="T141" i="17"/>
  <c r="T9" i="17"/>
  <c r="T105" i="17"/>
  <c r="T218" i="17"/>
  <c r="T110" i="17"/>
  <c r="T289" i="17"/>
  <c r="T106" i="17"/>
  <c r="T250" i="17"/>
  <c r="T33" i="17"/>
  <c r="T215" i="17"/>
  <c r="T40" i="17"/>
  <c r="T306" i="17"/>
  <c r="T48" i="17"/>
  <c r="T149" i="17"/>
  <c r="T307" i="17"/>
  <c r="T159" i="17"/>
  <c r="T17" i="17"/>
  <c r="T123" i="17"/>
  <c r="T233" i="17"/>
  <c r="T128" i="17"/>
  <c r="T6" i="17"/>
  <c r="T124" i="17"/>
  <c r="T275" i="17"/>
  <c r="T46" i="17"/>
  <c r="T240" i="17"/>
  <c r="T201" i="17"/>
  <c r="T47" i="17"/>
  <c r="T119" i="17"/>
  <c r="T262" i="17"/>
  <c r="T69" i="17"/>
  <c r="T183" i="17"/>
  <c r="T35" i="17"/>
  <c r="T208" i="17"/>
  <c r="T29" i="17"/>
  <c r="T150" i="17"/>
  <c r="T293" i="17"/>
  <c r="T160" i="17"/>
  <c r="T18" i="17"/>
  <c r="T147" i="17"/>
  <c r="T290" i="17"/>
  <c r="T94" i="17"/>
  <c r="T300" i="17"/>
  <c r="T279" i="17"/>
  <c r="T61" i="17"/>
  <c r="T134" i="17"/>
  <c r="T195" i="17"/>
  <c r="T254" i="17"/>
  <c r="T8" i="17"/>
  <c r="T212" i="17"/>
  <c r="T243" i="17"/>
  <c r="T174" i="17"/>
  <c r="T209" i="17"/>
  <c r="T185" i="17"/>
  <c r="T116" i="17"/>
  <c r="T230" i="17"/>
  <c r="T211" i="17"/>
  <c r="T12" i="17"/>
  <c r="T226" i="17"/>
  <c r="T249" i="17"/>
  <c r="T239" i="17"/>
  <c r="T190" i="17"/>
  <c r="T129" i="17"/>
  <c r="T237" i="17"/>
  <c r="T214" i="17"/>
  <c r="T43" i="17"/>
  <c r="T301" i="17"/>
  <c r="T13" i="17"/>
  <c r="T228" i="17"/>
  <c r="T308" i="17"/>
  <c r="T261" i="17"/>
  <c r="T235" i="17"/>
  <c r="T263" i="17"/>
  <c r="T115" i="17"/>
  <c r="T241" i="17"/>
  <c r="T91" i="17"/>
  <c r="T78" i="17"/>
  <c r="T58" i="17"/>
  <c r="T313" i="17"/>
  <c r="T41" i="17"/>
  <c r="T304" i="17"/>
  <c r="T144" i="17"/>
  <c r="T267" i="17"/>
  <c r="T100" i="17"/>
  <c r="T96" i="17"/>
  <c r="T70" i="17"/>
  <c r="T36" i="17"/>
  <c r="T55" i="17"/>
  <c r="V55" i="17" s="1"/>
  <c r="W55" i="17" s="1"/>
  <c r="T318" i="17"/>
  <c r="T145" i="17"/>
  <c r="T154" i="17"/>
  <c r="T114" i="17"/>
  <c r="T120" i="17"/>
  <c r="T37" i="17"/>
  <c r="T44" i="17"/>
  <c r="T309" i="17"/>
  <c r="T320" i="17"/>
  <c r="T205" i="17"/>
  <c r="T50" i="17"/>
  <c r="T321" i="17"/>
  <c r="T203" i="17"/>
  <c r="T176" i="17"/>
  <c r="T227" i="17"/>
  <c r="T111" i="17"/>
  <c r="T87" i="17"/>
  <c r="T314" i="17"/>
  <c r="T238" i="17"/>
  <c r="T66" i="17"/>
  <c r="T151" i="17"/>
  <c r="T317" i="17"/>
  <c r="T270" i="17"/>
  <c r="T169" i="17"/>
  <c r="U316" i="17"/>
  <c r="U301" i="17"/>
  <c r="U128" i="17"/>
  <c r="U57" i="17"/>
  <c r="U197" i="17"/>
  <c r="U99" i="17"/>
  <c r="U77" i="17"/>
  <c r="U10" i="17"/>
  <c r="U291" i="17"/>
  <c r="U255" i="17"/>
  <c r="U221" i="17"/>
  <c r="U173" i="17"/>
  <c r="U150" i="17"/>
  <c r="U29" i="17"/>
  <c r="U50" i="17"/>
  <c r="U317" i="17"/>
  <c r="U283" i="17"/>
  <c r="U189" i="17"/>
  <c r="U143" i="17"/>
  <c r="U114" i="17"/>
  <c r="U92" i="17"/>
  <c r="U70" i="17"/>
  <c r="U42" i="17"/>
  <c r="U214" i="17"/>
  <c r="U165" i="17"/>
  <c r="U274" i="17"/>
  <c r="U157" i="17"/>
  <c r="U35" i="17"/>
  <c r="U238" i="17"/>
  <c r="U16" i="17"/>
  <c r="U135" i="17"/>
  <c r="U17" i="17"/>
  <c r="U71" i="17"/>
  <c r="U136" i="17"/>
  <c r="U206" i="17"/>
  <c r="U275" i="17"/>
  <c r="U18" i="17"/>
  <c r="U94" i="17"/>
  <c r="U152" i="17"/>
  <c r="U232" i="17"/>
  <c r="U311" i="17"/>
  <c r="U45" i="17"/>
  <c r="U131" i="17"/>
  <c r="U200" i="17"/>
  <c r="U277" i="17"/>
  <c r="U39" i="17"/>
  <c r="U95" i="17"/>
  <c r="U169" i="17"/>
  <c r="V169" i="17" s="1"/>
  <c r="U7" i="17"/>
  <c r="U75" i="17"/>
  <c r="U162" i="17"/>
  <c r="U243" i="17"/>
  <c r="U84" i="17"/>
  <c r="U141" i="17"/>
  <c r="U212" i="17"/>
  <c r="U308" i="17"/>
  <c r="U49" i="17"/>
  <c r="U120" i="17"/>
  <c r="U187" i="17"/>
  <c r="U254" i="17"/>
  <c r="U204" i="17"/>
  <c r="V204" i="17" s="1"/>
  <c r="U240" i="17"/>
  <c r="V240" i="17" s="1"/>
  <c r="U126" i="17"/>
  <c r="V126" i="17" s="1"/>
  <c r="U188" i="17"/>
  <c r="U247" i="17"/>
  <c r="U279" i="17"/>
  <c r="U23" i="17"/>
  <c r="U79" i="17"/>
  <c r="U144" i="17"/>
  <c r="U215" i="17"/>
  <c r="U284" i="17"/>
  <c r="U24" i="17"/>
  <c r="U102" i="17"/>
  <c r="U159" i="17"/>
  <c r="U241" i="17"/>
  <c r="U320" i="17"/>
  <c r="U52" i="17"/>
  <c r="U138" i="17"/>
  <c r="U209" i="17"/>
  <c r="U286" i="17"/>
  <c r="U46" i="17"/>
  <c r="U103" i="17"/>
  <c r="U177" i="17"/>
  <c r="U261" i="17"/>
  <c r="U14" i="17"/>
  <c r="U83" i="17"/>
  <c r="U170" i="17"/>
  <c r="U252" i="17"/>
  <c r="U21" i="17"/>
  <c r="U90" i="17"/>
  <c r="U148" i="17"/>
  <c r="U228" i="17"/>
  <c r="U315" i="17"/>
  <c r="U56" i="17"/>
  <c r="U127" i="17"/>
  <c r="U265" i="17"/>
  <c r="U276" i="17"/>
  <c r="U305" i="17"/>
  <c r="V305" i="17" s="1"/>
  <c r="U54" i="17"/>
  <c r="V54" i="17" s="1"/>
  <c r="U161" i="17"/>
  <c r="U36" i="17"/>
  <c r="U93" i="17"/>
  <c r="U158" i="17"/>
  <c r="U231" i="17"/>
  <c r="U303" i="17"/>
  <c r="U44" i="17"/>
  <c r="U116" i="17"/>
  <c r="U182" i="17"/>
  <c r="V182" i="17" s="1"/>
  <c r="U258" i="17"/>
  <c r="V258" i="17" s="1"/>
  <c r="U6" i="17"/>
  <c r="U66" i="17"/>
  <c r="U160" i="17"/>
  <c r="U321" i="17"/>
  <c r="U60" i="17"/>
  <c r="U117" i="17"/>
  <c r="U193" i="17"/>
  <c r="U278" i="17"/>
  <c r="U33" i="17"/>
  <c r="U104" i="17"/>
  <c r="U202" i="17"/>
  <c r="U280" i="17"/>
  <c r="U41" i="17"/>
  <c r="U105" i="17"/>
  <c r="U163" i="17"/>
  <c r="U253" i="17"/>
  <c r="U9" i="17"/>
  <c r="V9" i="17" s="1"/>
  <c r="W9" i="17" s="1"/>
  <c r="U69" i="17"/>
  <c r="U142" i="17"/>
  <c r="V142" i="17" s="1"/>
  <c r="U213" i="17"/>
  <c r="U281" i="17"/>
  <c r="V281" i="17" s="1"/>
  <c r="U184" i="17"/>
  <c r="U217" i="17"/>
  <c r="U250" i="17"/>
  <c r="V250" i="17" s="1"/>
  <c r="U282" i="17"/>
  <c r="U318" i="17"/>
  <c r="U100" i="17"/>
  <c r="V100" i="17" s="1"/>
  <c r="U168" i="17"/>
  <c r="U230" i="17"/>
  <c r="U257" i="17"/>
  <c r="U43" i="17"/>
  <c r="U101" i="17"/>
  <c r="U166" i="17"/>
  <c r="U239" i="17"/>
  <c r="U310" i="17"/>
  <c r="V310" i="17" s="1"/>
  <c r="U59" i="17"/>
  <c r="U122" i="17"/>
  <c r="U199" i="17"/>
  <c r="U268" i="17"/>
  <c r="U12" i="17"/>
  <c r="U72" i="17"/>
  <c r="U167" i="17"/>
  <c r="U233" i="17"/>
  <c r="U13" i="17"/>
  <c r="U67" i="17"/>
  <c r="U124" i="17"/>
  <c r="U218" i="17"/>
  <c r="U287" i="17"/>
  <c r="U40" i="17"/>
  <c r="U118" i="17"/>
  <c r="U211" i="17"/>
  <c r="U288" i="17"/>
  <c r="U48" i="17"/>
  <c r="U112" i="17"/>
  <c r="U179" i="17"/>
  <c r="U264" i="17"/>
  <c r="U15" i="17"/>
  <c r="U91" i="17"/>
  <c r="U149" i="17"/>
  <c r="U220" i="17"/>
  <c r="U223" i="17"/>
  <c r="U289" i="17"/>
  <c r="U37" i="17"/>
  <c r="U74" i="17"/>
  <c r="V74" i="17" s="1"/>
  <c r="U107" i="17"/>
  <c r="V107" i="17" s="1"/>
  <c r="U140" i="17"/>
  <c r="U201" i="17"/>
  <c r="U263" i="17"/>
  <c r="U302" i="17"/>
  <c r="U30" i="17"/>
  <c r="U151" i="17"/>
  <c r="U293" i="17"/>
  <c r="U108" i="17"/>
  <c r="U249" i="17"/>
  <c r="U216" i="17"/>
  <c r="U53" i="17"/>
  <c r="U185" i="17"/>
  <c r="U20" i="17"/>
  <c r="U195" i="17"/>
  <c r="U27" i="17"/>
  <c r="U156" i="17"/>
  <c r="U312" i="17"/>
  <c r="U272" i="17"/>
  <c r="U96" i="17"/>
  <c r="U227" i="17"/>
  <c r="U51" i="17"/>
  <c r="V51" i="17" s="1"/>
  <c r="U174" i="17"/>
  <c r="U319" i="17"/>
  <c r="U130" i="17"/>
  <c r="U285" i="17"/>
  <c r="U88" i="17"/>
  <c r="U251" i="17"/>
  <c r="U73" i="17"/>
  <c r="U225" i="17"/>
  <c r="U47" i="17"/>
  <c r="U219" i="17"/>
  <c r="U62" i="17"/>
  <c r="U186" i="17"/>
  <c r="V186" i="17" s="1"/>
  <c r="U22" i="17"/>
  <c r="U164" i="17"/>
  <c r="U300" i="17"/>
  <c r="U191" i="17"/>
  <c r="U260" i="17"/>
  <c r="U111" i="17"/>
  <c r="U175" i="17"/>
  <c r="U237" i="17"/>
  <c r="U64" i="17"/>
  <c r="U198" i="17"/>
  <c r="U11" i="17"/>
  <c r="V11" i="17" s="1"/>
  <c r="U145" i="17"/>
  <c r="U304" i="17"/>
  <c r="U123" i="17"/>
  <c r="U269" i="17"/>
  <c r="U89" i="17"/>
  <c r="U242" i="17"/>
  <c r="U61" i="17"/>
  <c r="U235" i="17"/>
  <c r="U76" i="17"/>
  <c r="U203" i="17"/>
  <c r="U34" i="17"/>
  <c r="V34" i="17" s="1"/>
  <c r="U180" i="17"/>
  <c r="U266" i="17"/>
  <c r="U181" i="17"/>
  <c r="U244" i="17"/>
  <c r="U86" i="17"/>
  <c r="U222" i="17"/>
  <c r="U176" i="17"/>
  <c r="U146" i="17"/>
  <c r="U313" i="17"/>
  <c r="U110" i="17"/>
  <c r="U270" i="17"/>
  <c r="U97" i="17"/>
  <c r="U262" i="17"/>
  <c r="U98" i="17"/>
  <c r="U245" i="17"/>
  <c r="U63" i="17"/>
  <c r="U205" i="17"/>
  <c r="U210" i="17"/>
  <c r="U256" i="17"/>
  <c r="U183" i="17"/>
  <c r="U147" i="17"/>
  <c r="U139" i="17"/>
  <c r="U125" i="17"/>
  <c r="U106" i="17"/>
  <c r="U81" i="17"/>
  <c r="V81" i="17" s="1"/>
  <c r="U4" i="17"/>
  <c r="U267" i="17"/>
  <c r="U224" i="17"/>
  <c r="U192" i="17"/>
  <c r="U153" i="17"/>
  <c r="U155" i="17"/>
  <c r="V155" i="17" s="1"/>
  <c r="U134" i="17"/>
  <c r="U113" i="17"/>
  <c r="U85" i="17"/>
  <c r="V85" i="17" s="1"/>
  <c r="U58" i="17"/>
  <c r="U5" i="17"/>
  <c r="U294" i="17"/>
  <c r="U259" i="17"/>
  <c r="U234" i="17"/>
  <c r="U226" i="17"/>
  <c r="U196" i="17"/>
  <c r="U172" i="17"/>
  <c r="U115" i="17"/>
  <c r="U65" i="17"/>
  <c r="U25" i="17"/>
  <c r="U19" i="17"/>
  <c r="V19" i="17" s="1"/>
  <c r="U296" i="17"/>
  <c r="U297" i="17"/>
  <c r="U271" i="17"/>
  <c r="U229" i="17"/>
  <c r="U292" i="17"/>
  <c r="V292" i="17" s="1"/>
  <c r="U129" i="17"/>
  <c r="U87" i="17"/>
  <c r="V87" i="17" s="1"/>
  <c r="U38" i="17"/>
  <c r="U32" i="17"/>
  <c r="U314" i="17"/>
  <c r="U8" i="17"/>
  <c r="U298" i="17"/>
  <c r="U246" i="17"/>
  <c r="V246" i="17" s="1"/>
  <c r="U171" i="17"/>
  <c r="U299" i="17"/>
  <c r="U154" i="17"/>
  <c r="V154" i="17" s="1"/>
  <c r="U273" i="17"/>
  <c r="U190" i="17"/>
  <c r="U137" i="17"/>
  <c r="U109" i="17"/>
  <c r="U82" i="17"/>
  <c r="U55" i="17"/>
  <c r="U68" i="17"/>
  <c r="U28" i="17"/>
  <c r="U309" i="17"/>
  <c r="U194" i="17"/>
  <c r="U178" i="17"/>
  <c r="U132" i="17"/>
  <c r="U121" i="17"/>
  <c r="U306" i="17"/>
  <c r="U119" i="17"/>
  <c r="U78" i="17"/>
  <c r="U248" i="17"/>
  <c r="U133" i="17"/>
  <c r="U208" i="17"/>
  <c r="U80" i="17"/>
  <c r="U307" i="17"/>
  <c r="U295" i="17"/>
  <c r="V295" i="17" s="1"/>
  <c r="U31" i="17"/>
  <c r="U290" i="17"/>
  <c r="U26" i="17"/>
  <c r="U207" i="17"/>
  <c r="U236" i="17"/>
  <c r="V236" i="17" s="1"/>
  <c r="L13" i="25" l="1"/>
  <c r="M13" i="25" s="1"/>
  <c r="N13" i="25" s="1"/>
  <c r="O13" i="25" s="1"/>
  <c r="F14" i="25" s="1"/>
  <c r="V321" i="17"/>
  <c r="V13" i="17"/>
  <c r="W13" i="17" s="1"/>
  <c r="Y13" i="17" s="1"/>
  <c r="V279" i="17"/>
  <c r="V40" i="17"/>
  <c r="V49" i="17"/>
  <c r="V41" i="17"/>
  <c r="V260" i="17"/>
  <c r="V148" i="17"/>
  <c r="V168" i="17"/>
  <c r="V167" i="17"/>
  <c r="W167" i="17" s="1"/>
  <c r="S31" i="17"/>
  <c r="S305" i="17"/>
  <c r="S114" i="17"/>
  <c r="S123" i="17"/>
  <c r="W81" i="17"/>
  <c r="X81" i="17" s="1"/>
  <c r="S86" i="17"/>
  <c r="S207" i="17"/>
  <c r="S126" i="17"/>
  <c r="W126" i="17" s="1"/>
  <c r="S125" i="17"/>
  <c r="S244" i="17"/>
  <c r="S38" i="17"/>
  <c r="S297" i="17"/>
  <c r="S312" i="17"/>
  <c r="S289" i="17"/>
  <c r="S76" i="17"/>
  <c r="S90" i="17"/>
  <c r="S73" i="17"/>
  <c r="S311" i="17"/>
  <c r="S83" i="17"/>
  <c r="S147" i="17"/>
  <c r="S273" i="17"/>
  <c r="S41" i="17"/>
  <c r="S70" i="17"/>
  <c r="S116" i="17"/>
  <c r="S33" i="17"/>
  <c r="S287" i="17"/>
  <c r="S307" i="17"/>
  <c r="S16" i="17"/>
  <c r="S228" i="17"/>
  <c r="S310" i="17"/>
  <c r="S189" i="17"/>
  <c r="S285" i="17"/>
  <c r="S205" i="17"/>
  <c r="S203" i="17"/>
  <c r="S214" i="17"/>
  <c r="S39" i="17"/>
  <c r="S158" i="17"/>
  <c r="S269" i="17"/>
  <c r="S121" i="17"/>
  <c r="S119" i="17"/>
  <c r="S275" i="17"/>
  <c r="S102" i="17"/>
  <c r="S67" i="17"/>
  <c r="S168" i="17"/>
  <c r="S286" i="17"/>
  <c r="S215" i="17"/>
  <c r="S69" i="17"/>
  <c r="S133" i="17"/>
  <c r="S91" i="17"/>
  <c r="S113" i="17"/>
  <c r="S96" i="17"/>
  <c r="S178" i="17"/>
  <c r="V194" i="17"/>
  <c r="V111" i="17"/>
  <c r="V264" i="17"/>
  <c r="W264" i="17" s="1"/>
  <c r="V315" i="17"/>
  <c r="W315" i="17" s="1"/>
  <c r="V151" i="17"/>
  <c r="V203" i="17"/>
  <c r="V120" i="17"/>
  <c r="W120" i="17" s="1"/>
  <c r="X120" i="17" s="1"/>
  <c r="V96" i="17"/>
  <c r="V228" i="17"/>
  <c r="W228" i="17" s="1"/>
  <c r="Y228" i="17" s="1"/>
  <c r="V239" i="17"/>
  <c r="V209" i="17"/>
  <c r="W209" i="17" s="1"/>
  <c r="V61" i="17"/>
  <c r="V119" i="17"/>
  <c r="V128" i="17"/>
  <c r="V306" i="17"/>
  <c r="W306" i="17" s="1"/>
  <c r="V218" i="17"/>
  <c r="W218" i="17" s="1"/>
  <c r="V165" i="17"/>
  <c r="W165" i="17" s="1"/>
  <c r="V234" i="17"/>
  <c r="V98" i="17"/>
  <c r="W98" i="17" s="1"/>
  <c r="V97" i="17"/>
  <c r="V131" i="17"/>
  <c r="W131" i="17" s="1"/>
  <c r="V166" i="17"/>
  <c r="V88" i="17"/>
  <c r="V127" i="17"/>
  <c r="W127" i="17" s="1"/>
  <c r="X127" i="17" s="1"/>
  <c r="V283" i="17"/>
  <c r="W283" i="17" s="1"/>
  <c r="V178" i="17"/>
  <c r="W178" i="17" s="1"/>
  <c r="V25" i="17"/>
  <c r="V65" i="17"/>
  <c r="V273" i="17"/>
  <c r="W273" i="17" s="1"/>
  <c r="V104" i="17"/>
  <c r="W104" i="17" s="1"/>
  <c r="Y104" i="17" s="1"/>
  <c r="V64" i="17"/>
  <c r="W64" i="17" s="1"/>
  <c r="V135" i="17"/>
  <c r="V112" i="17"/>
  <c r="V216" i="17"/>
  <c r="W216" i="17" s="1"/>
  <c r="V99" i="17"/>
  <c r="W99" i="17" s="1"/>
  <c r="V231" i="17"/>
  <c r="W231" i="17" s="1"/>
  <c r="S160" i="17"/>
  <c r="S79" i="17"/>
  <c r="S118" i="17"/>
  <c r="S223" i="17"/>
  <c r="S219" i="17"/>
  <c r="S270" i="17"/>
  <c r="S246" i="17"/>
  <c r="W246" i="17" s="1"/>
  <c r="Y246" i="17" s="1"/>
  <c r="W295" i="17"/>
  <c r="X295" i="17" s="1"/>
  <c r="S50" i="17"/>
  <c r="S54" i="17"/>
  <c r="W54" i="17" s="1"/>
  <c r="X54" i="17" s="1"/>
  <c r="S208" i="17"/>
  <c r="S245" i="17"/>
  <c r="W240" i="17"/>
  <c r="Y240" i="17" s="1"/>
  <c r="S149" i="17"/>
  <c r="S238" i="17"/>
  <c r="W260" i="17"/>
  <c r="Y260" i="17" s="1"/>
  <c r="S250" i="17"/>
  <c r="W250" i="17" s="1"/>
  <c r="S174" i="17"/>
  <c r="S163" i="17"/>
  <c r="V139" i="17"/>
  <c r="W139" i="17" s="1"/>
  <c r="V191" i="17"/>
  <c r="V206" i="17"/>
  <c r="S51" i="17"/>
  <c r="W51" i="17" s="1"/>
  <c r="S211" i="17"/>
  <c r="W211" i="17" s="1"/>
  <c r="S146" i="17"/>
  <c r="S290" i="17"/>
  <c r="S130" i="17"/>
  <c r="S271" i="17"/>
  <c r="S100" i="17"/>
  <c r="W100" i="17" s="1"/>
  <c r="V299" i="17"/>
  <c r="W299" i="17" s="1"/>
  <c r="Y299" i="17" s="1"/>
  <c r="V103" i="17"/>
  <c r="W103" i="17" s="1"/>
  <c r="S157" i="17"/>
  <c r="S142" i="17"/>
  <c r="W142" i="17" s="1"/>
  <c r="S145" i="17"/>
  <c r="S85" i="17"/>
  <c r="S19" i="17"/>
  <c r="S243" i="17"/>
  <c r="V59" i="17"/>
  <c r="W59" i="17" s="1"/>
  <c r="V276" i="17"/>
  <c r="V7" i="17"/>
  <c r="W7" i="17" s="1"/>
  <c r="S135" i="17"/>
  <c r="S101" i="17"/>
  <c r="S180" i="17"/>
  <c r="S128" i="17"/>
  <c r="S170" i="17"/>
  <c r="S267" i="17"/>
  <c r="S106" i="17"/>
  <c r="S202" i="17"/>
  <c r="S294" i="17"/>
  <c r="S129" i="17"/>
  <c r="S283" i="17"/>
  <c r="S87" i="17"/>
  <c r="V298" i="17"/>
  <c r="W298" i="17" s="1"/>
  <c r="Y298" i="17" s="1"/>
  <c r="V237" i="17"/>
  <c r="V140" i="17"/>
  <c r="V227" i="17"/>
  <c r="W227" i="17" s="1"/>
  <c r="V44" i="17"/>
  <c r="V313" i="17"/>
  <c r="V261" i="17"/>
  <c r="W261" i="17" s="1"/>
  <c r="V129" i="17"/>
  <c r="W129" i="17" s="1"/>
  <c r="V116" i="17"/>
  <c r="V124" i="17"/>
  <c r="V289" i="17"/>
  <c r="V39" i="17"/>
  <c r="W39" i="17" s="1"/>
  <c r="V71" i="17"/>
  <c r="V282" i="17"/>
  <c r="V288" i="17"/>
  <c r="W288" i="17" s="1"/>
  <c r="V138" i="17"/>
  <c r="W138" i="17" s="1"/>
  <c r="S232" i="17"/>
  <c r="S56" i="17"/>
  <c r="S44" i="17"/>
  <c r="S182" i="17"/>
  <c r="S279" i="17"/>
  <c r="S191" i="17"/>
  <c r="S98" i="17"/>
  <c r="S77" i="17"/>
  <c r="S262" i="17"/>
  <c r="S164" i="17"/>
  <c r="S25" i="17"/>
  <c r="S303" i="17"/>
  <c r="V36" i="17"/>
  <c r="Y81" i="17"/>
  <c r="Y9" i="17"/>
  <c r="X9" i="17"/>
  <c r="V317" i="17"/>
  <c r="V176" i="17"/>
  <c r="W176" i="17" s="1"/>
  <c r="V37" i="17"/>
  <c r="W37" i="17" s="1"/>
  <c r="V70" i="17"/>
  <c r="W70" i="17" s="1"/>
  <c r="V58" i="17"/>
  <c r="V308" i="17"/>
  <c r="W308" i="17" s="1"/>
  <c r="V190" i="17"/>
  <c r="W190" i="17" s="1"/>
  <c r="V185" i="17"/>
  <c r="V134" i="17"/>
  <c r="W134" i="17" s="1"/>
  <c r="V160" i="17"/>
  <c r="V262" i="17"/>
  <c r="V6" i="17"/>
  <c r="V48" i="17"/>
  <c r="W48" i="17" s="1"/>
  <c r="V110" i="17"/>
  <c r="V286" i="17"/>
  <c r="W286" i="17" s="1"/>
  <c r="V24" i="17"/>
  <c r="W24" i="17" s="1"/>
  <c r="V170" i="17"/>
  <c r="W170" i="17" s="1"/>
  <c r="V164" i="17"/>
  <c r="V193" i="17"/>
  <c r="V67" i="17"/>
  <c r="V180" i="17"/>
  <c r="V217" i="17"/>
  <c r="W217" i="17" s="1"/>
  <c r="V277" i="17"/>
  <c r="W277" i="17" s="1"/>
  <c r="V207" i="17"/>
  <c r="W207" i="17" s="1"/>
  <c r="V63" i="17"/>
  <c r="W63" i="17" s="1"/>
  <c r="V79" i="17"/>
  <c r="V113" i="17"/>
  <c r="W113" i="17" s="1"/>
  <c r="V302" i="17"/>
  <c r="V196" i="17"/>
  <c r="V132" i="17"/>
  <c r="W132" i="17" s="1"/>
  <c r="V163" i="17"/>
  <c r="W163" i="17" s="1"/>
  <c r="V38" i="17"/>
  <c r="W38" i="17" s="1"/>
  <c r="V90" i="17"/>
  <c r="V77" i="17"/>
  <c r="W77" i="17" s="1"/>
  <c r="V225" i="17"/>
  <c r="V202" i="17"/>
  <c r="S200" i="17"/>
  <c r="W49" i="17"/>
  <c r="S268" i="17"/>
  <c r="S74" i="17"/>
  <c r="W74" i="17" s="1"/>
  <c r="S88" i="17"/>
  <c r="W88" i="17" s="1"/>
  <c r="S321" i="17"/>
  <c r="W321" i="17" s="1"/>
  <c r="S319" i="17"/>
  <c r="S316" i="17"/>
  <c r="V66" i="17"/>
  <c r="V114" i="17"/>
  <c r="W114" i="17" s="1"/>
  <c r="V91" i="17"/>
  <c r="V249" i="17"/>
  <c r="V174" i="17"/>
  <c r="W174" i="17" s="1"/>
  <c r="V150" i="17"/>
  <c r="V47" i="17"/>
  <c r="W47" i="17" s="1"/>
  <c r="V233" i="17"/>
  <c r="W233" i="17" s="1"/>
  <c r="V105" i="17"/>
  <c r="W105" i="17" s="1"/>
  <c r="V312" i="17"/>
  <c r="W312" i="17" s="1"/>
  <c r="V199" i="17"/>
  <c r="W199" i="17" s="1"/>
  <c r="V172" i="17"/>
  <c r="V26" i="17"/>
  <c r="W26" i="17" s="1"/>
  <c r="V82" i="17"/>
  <c r="W82" i="17" s="1"/>
  <c r="V294" i="17"/>
  <c r="V53" i="17"/>
  <c r="W53" i="17" s="1"/>
  <c r="V251" i="17"/>
  <c r="W251" i="17" s="1"/>
  <c r="V256" i="17"/>
  <c r="V255" i="17"/>
  <c r="W255" i="17" s="1"/>
  <c r="V20" i="17"/>
  <c r="V175" i="17"/>
  <c r="W175" i="17" s="1"/>
  <c r="V21" i="17"/>
  <c r="V57" i="17"/>
  <c r="W57" i="17" s="1"/>
  <c r="V248" i="17"/>
  <c r="V121" i="17"/>
  <c r="V271" i="17"/>
  <c r="W271" i="17" s="1"/>
  <c r="W310" i="17"/>
  <c r="W289" i="17"/>
  <c r="W61" i="17"/>
  <c r="S115" i="17"/>
  <c r="S281" i="17"/>
  <c r="W281" i="17" s="1"/>
  <c r="S248" i="17"/>
  <c r="S117" i="17"/>
  <c r="S212" i="17"/>
  <c r="W156" i="17"/>
  <c r="W169" i="17"/>
  <c r="V293" i="17"/>
  <c r="W293" i="17" s="1"/>
  <c r="X240" i="17"/>
  <c r="V78" i="17"/>
  <c r="W78" i="17" s="1"/>
  <c r="V238" i="17"/>
  <c r="W238" i="17" s="1"/>
  <c r="V50" i="17"/>
  <c r="V267" i="17"/>
  <c r="V241" i="17"/>
  <c r="W241" i="17" s="1"/>
  <c r="V301" i="17"/>
  <c r="W301" i="17" s="1"/>
  <c r="V226" i="17"/>
  <c r="V243" i="17"/>
  <c r="V300" i="17"/>
  <c r="W300" i="17" s="1"/>
  <c r="V29" i="17"/>
  <c r="W29" i="17" s="1"/>
  <c r="V201" i="17"/>
  <c r="W201" i="17" s="1"/>
  <c r="V123" i="17"/>
  <c r="W123" i="17" s="1"/>
  <c r="V215" i="17"/>
  <c r="W215" i="17" s="1"/>
  <c r="V247" i="17"/>
  <c r="W247" i="17" s="1"/>
  <c r="V83" i="17"/>
  <c r="V257" i="17"/>
  <c r="V269" i="17"/>
  <c r="W269" i="17" s="1"/>
  <c r="V31" i="17"/>
  <c r="V223" i="17"/>
  <c r="V272" i="17"/>
  <c r="W272" i="17" s="1"/>
  <c r="V224" i="17"/>
  <c r="V152" i="17"/>
  <c r="W152" i="17" s="1"/>
  <c r="V179" i="17"/>
  <c r="W179" i="17" s="1"/>
  <c r="V10" i="17"/>
  <c r="W10" i="17" s="1"/>
  <c r="V259" i="17"/>
  <c r="W259" i="17" s="1"/>
  <c r="V16" i="17"/>
  <c r="W16" i="17" s="1"/>
  <c r="V86" i="17"/>
  <c r="W86" i="17" s="1"/>
  <c r="V4" i="17"/>
  <c r="W4" i="17" s="1"/>
  <c r="V220" i="17"/>
  <c r="W220" i="17" s="1"/>
  <c r="V197" i="17"/>
  <c r="W197" i="17" s="1"/>
  <c r="V319" i="17"/>
  <c r="S20" i="17"/>
  <c r="W20" i="17" s="1"/>
  <c r="S221" i="17"/>
  <c r="W83" i="17"/>
  <c r="W41" i="17"/>
  <c r="S166" i="17"/>
  <c r="W166" i="17" s="1"/>
  <c r="W155" i="17"/>
  <c r="S196" i="17"/>
  <c r="S71" i="17"/>
  <c r="S111" i="17"/>
  <c r="W111" i="17" s="1"/>
  <c r="S58" i="17"/>
  <c r="W58" i="17" s="1"/>
  <c r="S62" i="17"/>
  <c r="V14" i="17"/>
  <c r="X104" i="17"/>
  <c r="X246" i="17"/>
  <c r="V122" i="17"/>
  <c r="W122" i="17" s="1"/>
  <c r="V75" i="17"/>
  <c r="W75" i="17" s="1"/>
  <c r="V314" i="17"/>
  <c r="W314" i="17" s="1"/>
  <c r="V205" i="17"/>
  <c r="W205" i="17" s="1"/>
  <c r="V145" i="17"/>
  <c r="V144" i="17"/>
  <c r="W144" i="17" s="1"/>
  <c r="V115" i="17"/>
  <c r="V43" i="17"/>
  <c r="W43" i="17" s="1"/>
  <c r="V12" i="17"/>
  <c r="W12" i="17" s="1"/>
  <c r="V212" i="17"/>
  <c r="V94" i="17"/>
  <c r="W94" i="17" s="1"/>
  <c r="V208" i="17"/>
  <c r="V17" i="17"/>
  <c r="V33" i="17"/>
  <c r="W33" i="17" s="1"/>
  <c r="V141" i="17"/>
  <c r="W141" i="17" s="1"/>
  <c r="V181" i="17"/>
  <c r="W181" i="17" s="1"/>
  <c r="V278" i="17"/>
  <c r="V188" i="17"/>
  <c r="W188" i="17" s="1"/>
  <c r="V184" i="17"/>
  <c r="W184" i="17" s="1"/>
  <c r="V222" i="17"/>
  <c r="W222" i="17" s="1"/>
  <c r="V287" i="17"/>
  <c r="W287" i="17" s="1"/>
  <c r="V156" i="17"/>
  <c r="V187" i="17"/>
  <c r="W187" i="17" s="1"/>
  <c r="V192" i="17"/>
  <c r="W192" i="17" s="1"/>
  <c r="V80" i="17"/>
  <c r="W80" i="17" s="1"/>
  <c r="V109" i="17"/>
  <c r="W109" i="17" s="1"/>
  <c r="V221" i="17"/>
  <c r="V143" i="17"/>
  <c r="W143" i="17" s="1"/>
  <c r="V245" i="17"/>
  <c r="W245" i="17" s="1"/>
  <c r="V242" i="17"/>
  <c r="W242" i="17" s="1"/>
  <c r="V27" i="17"/>
  <c r="W27" i="17" s="1"/>
  <c r="V252" i="17"/>
  <c r="W252" i="17" s="1"/>
  <c r="V56" i="17"/>
  <c r="W17" i="17"/>
  <c r="S107" i="17"/>
  <c r="W107" i="17" s="1"/>
  <c r="W121" i="17"/>
  <c r="S66" i="17"/>
  <c r="S256" i="17"/>
  <c r="W229" i="17"/>
  <c r="W145" i="17"/>
  <c r="W85" i="17"/>
  <c r="S225" i="17"/>
  <c r="W19" i="17"/>
  <c r="S112" i="17"/>
  <c r="W112" i="17" s="1"/>
  <c r="W67" i="17"/>
  <c r="W168" i="17"/>
  <c r="S193" i="17"/>
  <c r="S93" i="17"/>
  <c r="W148" i="17"/>
  <c r="S194" i="17"/>
  <c r="W223" i="17"/>
  <c r="W204" i="17"/>
  <c r="V171" i="17"/>
  <c r="V213" i="17"/>
  <c r="W213" i="17" s="1"/>
  <c r="V320" i="17"/>
  <c r="W320" i="17" s="1"/>
  <c r="V318" i="17"/>
  <c r="W318" i="17" s="1"/>
  <c r="V304" i="17"/>
  <c r="W304" i="17" s="1"/>
  <c r="V263" i="17"/>
  <c r="W263" i="17" s="1"/>
  <c r="V214" i="17"/>
  <c r="W214" i="17" s="1"/>
  <c r="V211" i="17"/>
  <c r="V8" i="17"/>
  <c r="W8" i="17" s="1"/>
  <c r="V290" i="17"/>
  <c r="W290" i="17" s="1"/>
  <c r="V35" i="17"/>
  <c r="W35" i="17" s="1"/>
  <c r="V46" i="17"/>
  <c r="V159" i="17"/>
  <c r="W159" i="17" s="1"/>
  <c r="V297" i="17"/>
  <c r="W297" i="17" s="1"/>
  <c r="V161" i="17"/>
  <c r="W161" i="17" s="1"/>
  <c r="V118" i="17"/>
  <c r="W118" i="17" s="1"/>
  <c r="V30" i="17"/>
  <c r="W30" i="17" s="1"/>
  <c r="V102" i="17"/>
  <c r="W102" i="17" s="1"/>
  <c r="V136" i="17"/>
  <c r="W136" i="17" s="1"/>
  <c r="V296" i="17"/>
  <c r="W296" i="17" s="1"/>
  <c r="V84" i="17"/>
  <c r="W84" i="17" s="1"/>
  <c r="V92" i="17"/>
  <c r="W92" i="17" s="1"/>
  <c r="V130" i="17"/>
  <c r="W130" i="17" s="1"/>
  <c r="V285" i="17"/>
  <c r="W285" i="17" s="1"/>
  <c r="V284" i="17"/>
  <c r="W284" i="17" s="1"/>
  <c r="V5" i="17"/>
  <c r="W5" i="17" s="1"/>
  <c r="V158" i="17"/>
  <c r="W158" i="17" s="1"/>
  <c r="V76" i="17"/>
  <c r="W76" i="17" s="1"/>
  <c r="V45" i="17"/>
  <c r="W45" i="17" s="1"/>
  <c r="V101" i="17"/>
  <c r="W101" i="17" s="1"/>
  <c r="V108" i="17"/>
  <c r="W108" i="17" s="1"/>
  <c r="V15" i="17"/>
  <c r="W15" i="17" s="1"/>
  <c r="V72" i="17"/>
  <c r="W72" i="17" s="1"/>
  <c r="V291" i="17"/>
  <c r="W291" i="17" s="1"/>
  <c r="V125" i="17"/>
  <c r="W125" i="17" s="1"/>
  <c r="W278" i="17"/>
  <c r="W11" i="17"/>
  <c r="W151" i="17"/>
  <c r="W128" i="17"/>
  <c r="W202" i="17"/>
  <c r="W282" i="17"/>
  <c r="W87" i="17"/>
  <c r="S150" i="17"/>
  <c r="V133" i="17"/>
  <c r="W172" i="17"/>
  <c r="V309" i="17"/>
  <c r="W309" i="17" s="1"/>
  <c r="X55" i="17"/>
  <c r="Y55" i="17"/>
  <c r="V235" i="17"/>
  <c r="W235" i="17" s="1"/>
  <c r="V230" i="17"/>
  <c r="W230" i="17" s="1"/>
  <c r="V254" i="17"/>
  <c r="W254" i="17" s="1"/>
  <c r="V147" i="17"/>
  <c r="W147" i="17" s="1"/>
  <c r="V183" i="17"/>
  <c r="W183" i="17" s="1"/>
  <c r="V275" i="17"/>
  <c r="W275" i="17" s="1"/>
  <c r="V307" i="17"/>
  <c r="W307" i="17" s="1"/>
  <c r="V106" i="17"/>
  <c r="W106" i="17" s="1"/>
  <c r="V219" i="17"/>
  <c r="W219" i="17" s="1"/>
  <c r="V268" i="17"/>
  <c r="V62" i="17"/>
  <c r="V198" i="17"/>
  <c r="W198" i="17" s="1"/>
  <c r="V22" i="17"/>
  <c r="W22" i="17" s="1"/>
  <c r="V32" i="17"/>
  <c r="V73" i="17"/>
  <c r="W73" i="17" s="1"/>
  <c r="V93" i="17"/>
  <c r="V200" i="17"/>
  <c r="V253" i="17"/>
  <c r="W253" i="17" s="1"/>
  <c r="V89" i="17"/>
  <c r="V316" i="17"/>
  <c r="V274" i="17"/>
  <c r="W274" i="17" s="1"/>
  <c r="V311" i="17"/>
  <c r="W311" i="17" s="1"/>
  <c r="V162" i="17"/>
  <c r="W162" i="17" s="1"/>
  <c r="V60" i="17"/>
  <c r="W60" i="17" s="1"/>
  <c r="V42" i="17"/>
  <c r="W42" i="17" s="1"/>
  <c r="V95" i="17"/>
  <c r="W95" i="17" s="1"/>
  <c r="V153" i="17"/>
  <c r="W153" i="17" s="1"/>
  <c r="S292" i="17"/>
  <c r="W292" i="17" s="1"/>
  <c r="W276" i="17"/>
  <c r="W171" i="17"/>
  <c r="S239" i="17"/>
  <c r="W239" i="17" s="1"/>
  <c r="S186" i="17"/>
  <c r="W186" i="17" s="1"/>
  <c r="W21" i="17"/>
  <c r="S258" i="17"/>
  <c r="W258" i="17" s="1"/>
  <c r="W6" i="17"/>
  <c r="W40" i="17"/>
  <c r="W89" i="17"/>
  <c r="S97" i="17"/>
  <c r="W97" i="17" s="1"/>
  <c r="W140" i="17"/>
  <c r="W36" i="17"/>
  <c r="S317" i="17"/>
  <c r="W65" i="17"/>
  <c r="W302" i="17"/>
  <c r="S236" i="17"/>
  <c r="W236" i="17" s="1"/>
  <c r="W206" i="17"/>
  <c r="W32" i="17"/>
  <c r="S124" i="17"/>
  <c r="S226" i="17"/>
  <c r="X298" i="17"/>
  <c r="V266" i="17"/>
  <c r="W266" i="17" s="1"/>
  <c r="V270" i="17"/>
  <c r="W270" i="17" s="1"/>
  <c r="V195" i="17"/>
  <c r="W195" i="17" s="1"/>
  <c r="V18" i="17"/>
  <c r="W18" i="17" s="1"/>
  <c r="V69" i="17"/>
  <c r="W69" i="17" s="1"/>
  <c r="V149" i="17"/>
  <c r="W149" i="17" s="1"/>
  <c r="V229" i="17"/>
  <c r="V137" i="17"/>
  <c r="W137" i="17" s="1"/>
  <c r="V265" i="17"/>
  <c r="W265" i="17" s="1"/>
  <c r="V28" i="17"/>
  <c r="W28" i="17" s="1"/>
  <c r="V244" i="17"/>
  <c r="W244" i="17" s="1"/>
  <c r="V146" i="17"/>
  <c r="W146" i="17" s="1"/>
  <c r="V173" i="17"/>
  <c r="W173" i="17" s="1"/>
  <c r="V280" i="17"/>
  <c r="W280" i="17" s="1"/>
  <c r="V189" i="17"/>
  <c r="W189" i="17" s="1"/>
  <c r="V232" i="17"/>
  <c r="W232" i="17" s="1"/>
  <c r="V210" i="17"/>
  <c r="W210" i="17" s="1"/>
  <c r="V68" i="17"/>
  <c r="W68" i="17" s="1"/>
  <c r="V23" i="17"/>
  <c r="W23" i="17" s="1"/>
  <c r="V117" i="17"/>
  <c r="V52" i="17"/>
  <c r="W52" i="17" s="1"/>
  <c r="V177" i="17"/>
  <c r="W177" i="17" s="1"/>
  <c r="V157" i="17"/>
  <c r="W157" i="17" s="1"/>
  <c r="W34" i="17"/>
  <c r="W14" i="17"/>
  <c r="S234" i="17"/>
  <c r="W234" i="17" s="1"/>
  <c r="W237" i="17"/>
  <c r="W313" i="17"/>
  <c r="W44" i="17"/>
  <c r="W182" i="17"/>
  <c r="S224" i="17"/>
  <c r="W154" i="17"/>
  <c r="W31" i="17"/>
  <c r="W110" i="17"/>
  <c r="W185" i="17"/>
  <c r="W305" i="17"/>
  <c r="W25" i="17"/>
  <c r="S46" i="17"/>
  <c r="W303" i="17"/>
  <c r="S257" i="17"/>
  <c r="S249" i="17"/>
  <c r="P13" i="25" l="1"/>
  <c r="G14" i="25" s="1"/>
  <c r="Q13" i="25"/>
  <c r="H14" i="25" s="1"/>
  <c r="I14" i="25"/>
  <c r="J14" i="25"/>
  <c r="K14" i="25"/>
  <c r="W243" i="17"/>
  <c r="X243" i="17" s="1"/>
  <c r="W317" i="17"/>
  <c r="W248" i="17"/>
  <c r="W96" i="17"/>
  <c r="Y96" i="17" s="1"/>
  <c r="W124" i="17"/>
  <c r="W66" i="17"/>
  <c r="Y127" i="17"/>
  <c r="W279" i="17"/>
  <c r="Y279" i="17" s="1"/>
  <c r="W135" i="17"/>
  <c r="Y135" i="17" s="1"/>
  <c r="W119" i="17"/>
  <c r="Y120" i="17"/>
  <c r="W150" i="17"/>
  <c r="Y150" i="17" s="1"/>
  <c r="W194" i="17"/>
  <c r="W71" i="17"/>
  <c r="Y71" i="17" s="1"/>
  <c r="W79" i="17"/>
  <c r="W203" i="17"/>
  <c r="Y203" i="17" s="1"/>
  <c r="W224" i="17"/>
  <c r="Y54" i="17"/>
  <c r="X260" i="17"/>
  <c r="W196" i="17"/>
  <c r="Y196" i="17" s="1"/>
  <c r="X13" i="17"/>
  <c r="W249" i="17"/>
  <c r="X249" i="17" s="1"/>
  <c r="W257" i="17"/>
  <c r="W225" i="17"/>
  <c r="W164" i="17"/>
  <c r="W56" i="17"/>
  <c r="X56" i="17" s="1"/>
  <c r="W267" i="17"/>
  <c r="Y267" i="17" s="1"/>
  <c r="W116" i="17"/>
  <c r="X116" i="17" s="1"/>
  <c r="W90" i="17"/>
  <c r="W191" i="17"/>
  <c r="Y191" i="17" s="1"/>
  <c r="X299" i="17"/>
  <c r="Y295" i="17"/>
  <c r="W133" i="17"/>
  <c r="Y133" i="17" s="1"/>
  <c r="W208" i="17"/>
  <c r="X208" i="17" s="1"/>
  <c r="W294" i="17"/>
  <c r="Y294" i="17" s="1"/>
  <c r="W262" i="17"/>
  <c r="Y262" i="17" s="1"/>
  <c r="W50" i="17"/>
  <c r="Y50" i="17" s="1"/>
  <c r="X191" i="17"/>
  <c r="X51" i="17"/>
  <c r="Y51" i="17"/>
  <c r="Y138" i="17"/>
  <c r="X138" i="17"/>
  <c r="X279" i="17"/>
  <c r="W160" i="17"/>
  <c r="X160" i="17" s="1"/>
  <c r="W46" i="17"/>
  <c r="W91" i="17"/>
  <c r="Y91" i="17" s="1"/>
  <c r="X228" i="17"/>
  <c r="W180" i="17"/>
  <c r="Y180" i="17" s="1"/>
  <c r="W93" i="17"/>
  <c r="X93" i="17" s="1"/>
  <c r="W319" i="17"/>
  <c r="X319" i="17" s="1"/>
  <c r="X210" i="17"/>
  <c r="Y210" i="17"/>
  <c r="Y80" i="17"/>
  <c r="X80" i="17"/>
  <c r="X272" i="17"/>
  <c r="Y272" i="17"/>
  <c r="Y106" i="17"/>
  <c r="X106" i="17"/>
  <c r="Y76" i="17"/>
  <c r="X76" i="17"/>
  <c r="X199" i="17"/>
  <c r="Y199" i="17"/>
  <c r="Y157" i="17"/>
  <c r="X157" i="17"/>
  <c r="Y189" i="17"/>
  <c r="X189" i="17"/>
  <c r="Y162" i="17"/>
  <c r="X162" i="17"/>
  <c r="Y73" i="17"/>
  <c r="X73" i="17"/>
  <c r="Y307" i="17"/>
  <c r="X307" i="17"/>
  <c r="X133" i="17"/>
  <c r="Y125" i="17"/>
  <c r="X125" i="17"/>
  <c r="Y158" i="17"/>
  <c r="X158" i="17"/>
  <c r="X136" i="17"/>
  <c r="Y136" i="17"/>
  <c r="X35" i="17"/>
  <c r="Y35" i="17"/>
  <c r="Y320" i="17"/>
  <c r="X320" i="17"/>
  <c r="X187" i="17"/>
  <c r="Y187" i="17"/>
  <c r="X16" i="17"/>
  <c r="Y16" i="17"/>
  <c r="X238" i="17"/>
  <c r="Y238" i="17"/>
  <c r="Y312" i="17"/>
  <c r="X312" i="17"/>
  <c r="Y277" i="17"/>
  <c r="X277" i="17"/>
  <c r="Y12" i="17"/>
  <c r="X12" i="17"/>
  <c r="Y252" i="17"/>
  <c r="X252" i="17"/>
  <c r="Y86" i="17"/>
  <c r="X86" i="17"/>
  <c r="X174" i="17"/>
  <c r="Y174" i="17"/>
  <c r="X177" i="17"/>
  <c r="Y177" i="17"/>
  <c r="Y280" i="17"/>
  <c r="X280" i="17"/>
  <c r="Y149" i="17"/>
  <c r="X149" i="17"/>
  <c r="X311" i="17"/>
  <c r="Y311" i="17"/>
  <c r="Y275" i="17"/>
  <c r="X275" i="17"/>
  <c r="Y5" i="17"/>
  <c r="X5" i="17"/>
  <c r="Y102" i="17"/>
  <c r="X102" i="17"/>
  <c r="Y290" i="17"/>
  <c r="X290" i="17"/>
  <c r="X213" i="17"/>
  <c r="Y213" i="17"/>
  <c r="Y33" i="17"/>
  <c r="X33" i="17"/>
  <c r="X144" i="17"/>
  <c r="Y144" i="17"/>
  <c r="Y259" i="17"/>
  <c r="X259" i="17"/>
  <c r="Y300" i="17"/>
  <c r="X300" i="17"/>
  <c r="Y266" i="17"/>
  <c r="X266" i="17"/>
  <c r="Y219" i="17"/>
  <c r="X219" i="17"/>
  <c r="X296" i="17"/>
  <c r="Y296" i="17"/>
  <c r="Y255" i="17"/>
  <c r="X255" i="17"/>
  <c r="X173" i="17"/>
  <c r="Y173" i="17"/>
  <c r="X22" i="17"/>
  <c r="Y22" i="17"/>
  <c r="Y72" i="17"/>
  <c r="X72" i="17"/>
  <c r="X30" i="17"/>
  <c r="Y30" i="17"/>
  <c r="X10" i="17"/>
  <c r="Y10" i="17"/>
  <c r="Y146" i="17"/>
  <c r="X146" i="17"/>
  <c r="X18" i="17"/>
  <c r="Y18" i="17"/>
  <c r="X198" i="17"/>
  <c r="Y198" i="17"/>
  <c r="Y147" i="17"/>
  <c r="X147" i="17"/>
  <c r="X15" i="17"/>
  <c r="Y15" i="17"/>
  <c r="Y285" i="17"/>
  <c r="X285" i="17"/>
  <c r="Y118" i="17"/>
  <c r="X118" i="17"/>
  <c r="Y143" i="17"/>
  <c r="X143" i="17"/>
  <c r="Y222" i="17"/>
  <c r="X222" i="17"/>
  <c r="Y205" i="17"/>
  <c r="X205" i="17"/>
  <c r="Y47" i="17"/>
  <c r="X47" i="17"/>
  <c r="X265" i="17"/>
  <c r="Y265" i="17"/>
  <c r="X122" i="17"/>
  <c r="Y122" i="17"/>
  <c r="Y60" i="17"/>
  <c r="X60" i="17"/>
  <c r="X52" i="17"/>
  <c r="Y52" i="17"/>
  <c r="Y69" i="17"/>
  <c r="X69" i="17"/>
  <c r="Y284" i="17"/>
  <c r="X284" i="17"/>
  <c r="Y8" i="17"/>
  <c r="X8" i="17"/>
  <c r="X23" i="17"/>
  <c r="Y23" i="17"/>
  <c r="Y244" i="17"/>
  <c r="X244" i="17"/>
  <c r="Y195" i="17"/>
  <c r="X195" i="17"/>
  <c r="X153" i="17"/>
  <c r="Y153" i="17"/>
  <c r="X254" i="17"/>
  <c r="Y254" i="17"/>
  <c r="Y108" i="17"/>
  <c r="X108" i="17"/>
  <c r="Y130" i="17"/>
  <c r="X130" i="17"/>
  <c r="X214" i="17"/>
  <c r="Y214" i="17"/>
  <c r="X113" i="17"/>
  <c r="Y113" i="17"/>
  <c r="Y45" i="17"/>
  <c r="X45" i="17"/>
  <c r="Y137" i="17"/>
  <c r="X137" i="17"/>
  <c r="X28" i="17"/>
  <c r="Y28" i="17"/>
  <c r="Y270" i="17"/>
  <c r="X270" i="17"/>
  <c r="Y95" i="17"/>
  <c r="X95" i="17"/>
  <c r="Y253" i="17"/>
  <c r="X253" i="17"/>
  <c r="X101" i="17"/>
  <c r="Y101" i="17"/>
  <c r="Y297" i="17"/>
  <c r="X297" i="17"/>
  <c r="X263" i="17"/>
  <c r="Y263" i="17"/>
  <c r="Y109" i="17"/>
  <c r="X109" i="17"/>
  <c r="X220" i="17"/>
  <c r="Y220" i="17"/>
  <c r="Y215" i="17"/>
  <c r="X215" i="17"/>
  <c r="X241" i="17"/>
  <c r="Y241" i="17"/>
  <c r="Y78" i="17"/>
  <c r="X78" i="17"/>
  <c r="Y160" i="17"/>
  <c r="Y224" i="17"/>
  <c r="X224" i="17"/>
  <c r="X302" i="17"/>
  <c r="Y302" i="17"/>
  <c r="X135" i="17"/>
  <c r="X192" i="17"/>
  <c r="Y192" i="17"/>
  <c r="Y163" i="17"/>
  <c r="X163" i="17"/>
  <c r="X182" i="17"/>
  <c r="Y182" i="17"/>
  <c r="X65" i="17"/>
  <c r="Y65" i="17"/>
  <c r="X258" i="17"/>
  <c r="Y258" i="17"/>
  <c r="Y105" i="17"/>
  <c r="X105" i="17"/>
  <c r="Y283" i="17"/>
  <c r="X283" i="17"/>
  <c r="Y57" i="17"/>
  <c r="X57" i="17"/>
  <c r="Y128" i="17"/>
  <c r="X128" i="17"/>
  <c r="X223" i="17"/>
  <c r="Y223" i="17"/>
  <c r="Y286" i="17"/>
  <c r="X286" i="17"/>
  <c r="Y152" i="17"/>
  <c r="X152" i="17"/>
  <c r="Y121" i="17"/>
  <c r="X121" i="17"/>
  <c r="X141" i="17"/>
  <c r="Y141" i="17"/>
  <c r="Y70" i="17"/>
  <c r="X70" i="17"/>
  <c r="Y53" i="17"/>
  <c r="X53" i="17"/>
  <c r="W256" i="17"/>
  <c r="Y38" i="17"/>
  <c r="X38" i="17"/>
  <c r="X207" i="17"/>
  <c r="Y207" i="17"/>
  <c r="W200" i="17"/>
  <c r="Y6" i="17"/>
  <c r="X6" i="17"/>
  <c r="X87" i="17"/>
  <c r="Y87" i="17"/>
  <c r="Y274" i="17"/>
  <c r="X274" i="17"/>
  <c r="X111" i="17"/>
  <c r="Y111" i="17"/>
  <c r="X156" i="17"/>
  <c r="Y156" i="17"/>
  <c r="Y159" i="17"/>
  <c r="X159" i="17"/>
  <c r="Y46" i="17"/>
  <c r="X46" i="17"/>
  <c r="Y34" i="17"/>
  <c r="X34" i="17"/>
  <c r="Y124" i="17"/>
  <c r="X124" i="17"/>
  <c r="Y97" i="17"/>
  <c r="X97" i="17"/>
  <c r="Y239" i="17"/>
  <c r="X239" i="17"/>
  <c r="Y230" i="17"/>
  <c r="X230" i="17"/>
  <c r="X43" i="17"/>
  <c r="Y43" i="17"/>
  <c r="Y202" i="17"/>
  <c r="X202" i="17"/>
  <c r="X209" i="17"/>
  <c r="Y209" i="17"/>
  <c r="Y85" i="17"/>
  <c r="X85" i="17"/>
  <c r="X269" i="17"/>
  <c r="Y269" i="17"/>
  <c r="X39" i="17"/>
  <c r="Y39" i="17"/>
  <c r="Y188" i="17"/>
  <c r="X188" i="17"/>
  <c r="Y79" i="17"/>
  <c r="X79" i="17"/>
  <c r="X196" i="17"/>
  <c r="X166" i="17"/>
  <c r="Y166" i="17"/>
  <c r="Y293" i="17"/>
  <c r="X293" i="17"/>
  <c r="Y201" i="17"/>
  <c r="X201" i="17"/>
  <c r="X250" i="17"/>
  <c r="Y250" i="17"/>
  <c r="Y90" i="17"/>
  <c r="X90" i="17"/>
  <c r="X281" i="17"/>
  <c r="Y281" i="17"/>
  <c r="X289" i="17"/>
  <c r="Y289" i="17"/>
  <c r="X74" i="17"/>
  <c r="Y74" i="17"/>
  <c r="X96" i="17"/>
  <c r="Y264" i="17"/>
  <c r="X264" i="17"/>
  <c r="X292" i="17"/>
  <c r="Y292" i="17"/>
  <c r="Y211" i="17"/>
  <c r="X211" i="17"/>
  <c r="X185" i="17"/>
  <c r="Y185" i="17"/>
  <c r="Y251" i="17"/>
  <c r="X251" i="17"/>
  <c r="X110" i="17"/>
  <c r="Y110" i="17"/>
  <c r="X161" i="17"/>
  <c r="Y161" i="17"/>
  <c r="Y317" i="17"/>
  <c r="X317" i="17"/>
  <c r="X21" i="17"/>
  <c r="Y21" i="17"/>
  <c r="Y249" i="17"/>
  <c r="Y25" i="17"/>
  <c r="X25" i="17"/>
  <c r="Y98" i="17"/>
  <c r="X98" i="17"/>
  <c r="X44" i="17"/>
  <c r="Y44" i="17"/>
  <c r="X315" i="17"/>
  <c r="Y315" i="17"/>
  <c r="Y94" i="17"/>
  <c r="X94" i="17"/>
  <c r="Y242" i="17"/>
  <c r="X242" i="17"/>
  <c r="Y235" i="17"/>
  <c r="X235" i="17"/>
  <c r="X171" i="17"/>
  <c r="Y171" i="17"/>
  <c r="X217" i="17"/>
  <c r="Y217" i="17"/>
  <c r="Y231" i="17"/>
  <c r="X231" i="17"/>
  <c r="X301" i="17"/>
  <c r="Y301" i="17"/>
  <c r="Y11" i="17"/>
  <c r="X11" i="17"/>
  <c r="W193" i="17"/>
  <c r="Y29" i="17"/>
  <c r="X29" i="17"/>
  <c r="X145" i="17"/>
  <c r="Y145" i="17"/>
  <c r="Y306" i="17"/>
  <c r="X306" i="17"/>
  <c r="Y179" i="17"/>
  <c r="X179" i="17"/>
  <c r="Y82" i="17"/>
  <c r="X82" i="17"/>
  <c r="W221" i="17"/>
  <c r="W212" i="17"/>
  <c r="X131" i="17"/>
  <c r="Y131" i="17"/>
  <c r="Y167" i="17"/>
  <c r="X167" i="17"/>
  <c r="W268" i="17"/>
  <c r="Y77" i="17"/>
  <c r="X77" i="17"/>
  <c r="X183" i="17"/>
  <c r="Y183" i="17"/>
  <c r="Y287" i="17"/>
  <c r="X287" i="17"/>
  <c r="Y310" i="17"/>
  <c r="X310" i="17"/>
  <c r="Y49" i="17"/>
  <c r="X49" i="17"/>
  <c r="X164" i="17"/>
  <c r="Y164" i="17"/>
  <c r="Y32" i="17"/>
  <c r="X32" i="17"/>
  <c r="Y291" i="17"/>
  <c r="X291" i="17"/>
  <c r="Y308" i="17"/>
  <c r="X308" i="17"/>
  <c r="X42" i="17"/>
  <c r="Y42" i="17"/>
  <c r="X194" i="17"/>
  <c r="Y194" i="17"/>
  <c r="Y168" i="17"/>
  <c r="X168" i="17"/>
  <c r="Y243" i="17"/>
  <c r="X229" i="17"/>
  <c r="Y229" i="17"/>
  <c r="X107" i="17"/>
  <c r="Y107" i="17"/>
  <c r="Y181" i="17"/>
  <c r="X181" i="17"/>
  <c r="Y165" i="17"/>
  <c r="X165" i="17"/>
  <c r="Y261" i="17"/>
  <c r="X261" i="17"/>
  <c r="X190" i="17"/>
  <c r="Y190" i="17"/>
  <c r="Y26" i="17"/>
  <c r="X26" i="17"/>
  <c r="X99" i="17"/>
  <c r="Y99" i="17"/>
  <c r="X321" i="17"/>
  <c r="Y321" i="17"/>
  <c r="Y216" i="17"/>
  <c r="X216" i="17"/>
  <c r="X140" i="17"/>
  <c r="Y140" i="17"/>
  <c r="Y68" i="17"/>
  <c r="X68" i="17"/>
  <c r="Y204" i="17"/>
  <c r="X204" i="17"/>
  <c r="Y83" i="17"/>
  <c r="X83" i="17"/>
  <c r="Y184" i="17"/>
  <c r="X184" i="17"/>
  <c r="Y319" i="17"/>
  <c r="Y7" i="17"/>
  <c r="X7" i="17"/>
  <c r="X227" i="17"/>
  <c r="Y227" i="17"/>
  <c r="X237" i="17"/>
  <c r="Y237" i="17"/>
  <c r="Y232" i="17"/>
  <c r="X232" i="17"/>
  <c r="X206" i="17"/>
  <c r="Y206" i="17"/>
  <c r="X139" i="17"/>
  <c r="Y139" i="17"/>
  <c r="Y92" i="17"/>
  <c r="X92" i="17"/>
  <c r="Y176" i="17"/>
  <c r="X176" i="17"/>
  <c r="X129" i="17"/>
  <c r="Y129" i="17"/>
  <c r="Y64" i="17"/>
  <c r="X64" i="17"/>
  <c r="X67" i="17"/>
  <c r="Y67" i="17"/>
  <c r="X112" i="17"/>
  <c r="Y112" i="17"/>
  <c r="Y119" i="17"/>
  <c r="X119" i="17"/>
  <c r="X100" i="17"/>
  <c r="Y100" i="17"/>
  <c r="Y63" i="17"/>
  <c r="X63" i="17"/>
  <c r="X59" i="17"/>
  <c r="Y59" i="17"/>
  <c r="Y41" i="17"/>
  <c r="X41" i="17"/>
  <c r="X20" i="17"/>
  <c r="Y20" i="17"/>
  <c r="X203" i="17"/>
  <c r="Y88" i="17"/>
  <c r="X88" i="17"/>
  <c r="Y170" i="17"/>
  <c r="X170" i="17"/>
  <c r="X225" i="17"/>
  <c r="Y225" i="17"/>
  <c r="Y61" i="17"/>
  <c r="X61" i="17"/>
  <c r="Y27" i="17"/>
  <c r="X27" i="17"/>
  <c r="Y313" i="17"/>
  <c r="X313" i="17"/>
  <c r="X89" i="17"/>
  <c r="Y89" i="17"/>
  <c r="Y75" i="17"/>
  <c r="X75" i="17"/>
  <c r="Y234" i="17"/>
  <c r="X234" i="17"/>
  <c r="Y236" i="17"/>
  <c r="X236" i="17"/>
  <c r="Y40" i="17"/>
  <c r="X40" i="17"/>
  <c r="Y282" i="17"/>
  <c r="X282" i="17"/>
  <c r="Y103" i="17"/>
  <c r="X103" i="17"/>
  <c r="X151" i="17"/>
  <c r="Y151" i="17"/>
  <c r="Y278" i="17"/>
  <c r="X278" i="17"/>
  <c r="X84" i="17"/>
  <c r="Y84" i="17"/>
  <c r="Y304" i="17"/>
  <c r="X304" i="17"/>
  <c r="Y245" i="17"/>
  <c r="X245" i="17"/>
  <c r="X148" i="17"/>
  <c r="Y148" i="17"/>
  <c r="Y17" i="17"/>
  <c r="X17" i="17"/>
  <c r="X24" i="17"/>
  <c r="Y24" i="17"/>
  <c r="W62" i="17"/>
  <c r="Y271" i="17"/>
  <c r="X271" i="17"/>
  <c r="X273" i="17"/>
  <c r="Y273" i="17"/>
  <c r="W226" i="17"/>
  <c r="X233" i="17"/>
  <c r="Y233" i="17"/>
  <c r="Y169" i="17"/>
  <c r="X169" i="17"/>
  <c r="Y218" i="17"/>
  <c r="X218" i="17"/>
  <c r="W115" i="17"/>
  <c r="X175" i="17"/>
  <c r="Y175" i="17"/>
  <c r="W316" i="17"/>
  <c r="Y178" i="17"/>
  <c r="X178" i="17"/>
  <c r="X180" i="17"/>
  <c r="Y48" i="17"/>
  <c r="X48" i="17"/>
  <c r="Y288" i="17"/>
  <c r="X288" i="17"/>
  <c r="X37" i="17"/>
  <c r="Y37" i="17"/>
  <c r="Y66" i="17"/>
  <c r="X66" i="17"/>
  <c r="Y248" i="17"/>
  <c r="X248" i="17"/>
  <c r="X126" i="17"/>
  <c r="Y126" i="17"/>
  <c r="X257" i="17"/>
  <c r="Y257" i="17"/>
  <c r="Y56" i="17"/>
  <c r="X4" i="17"/>
  <c r="Y4" i="17"/>
  <c r="Y303" i="17"/>
  <c r="X303" i="17"/>
  <c r="X31" i="17"/>
  <c r="Y31" i="17"/>
  <c r="X123" i="17"/>
  <c r="Y123" i="17"/>
  <c r="Y134" i="17"/>
  <c r="X134" i="17"/>
  <c r="X154" i="17"/>
  <c r="Y154" i="17"/>
  <c r="X314" i="17"/>
  <c r="Y314" i="17"/>
  <c r="Y36" i="17"/>
  <c r="X36" i="17"/>
  <c r="Y186" i="17"/>
  <c r="X186" i="17"/>
  <c r="Y309" i="17"/>
  <c r="X309" i="17"/>
  <c r="Y114" i="17"/>
  <c r="X114" i="17"/>
  <c r="X305" i="17"/>
  <c r="Y305" i="17"/>
  <c r="X14" i="17"/>
  <c r="Y14" i="17"/>
  <c r="X132" i="17"/>
  <c r="Y132" i="17"/>
  <c r="X197" i="17"/>
  <c r="Y197" i="17"/>
  <c r="X276" i="17"/>
  <c r="Y276" i="17"/>
  <c r="X172" i="17"/>
  <c r="Y172" i="17"/>
  <c r="X267" i="17"/>
  <c r="Y318" i="17"/>
  <c r="X318" i="17"/>
  <c r="Y19" i="17"/>
  <c r="X19" i="17"/>
  <c r="Y142" i="17"/>
  <c r="X142" i="17"/>
  <c r="Y58" i="17"/>
  <c r="X58" i="17"/>
  <c r="Y155" i="17"/>
  <c r="X155" i="17"/>
  <c r="Y247" i="17"/>
  <c r="X247" i="17"/>
  <c r="W117" i="17"/>
  <c r="L14" i="25" l="1"/>
  <c r="M14" i="25" s="1"/>
  <c r="N14" i="25" s="1"/>
  <c r="Y116" i="17"/>
  <c r="Y208" i="17"/>
  <c r="Y93" i="17"/>
  <c r="X71" i="17"/>
  <c r="X150" i="17"/>
  <c r="X262" i="17"/>
  <c r="X294" i="17"/>
  <c r="X50" i="17"/>
  <c r="X91" i="17"/>
  <c r="X268" i="17"/>
  <c r="Y268" i="17"/>
  <c r="X193" i="17"/>
  <c r="Y193" i="17"/>
  <c r="Y212" i="17"/>
  <c r="X212" i="17"/>
  <c r="X200" i="17"/>
  <c r="Y200" i="17"/>
  <c r="X62" i="17"/>
  <c r="Y62" i="17"/>
  <c r="X117" i="17"/>
  <c r="Y117" i="17"/>
  <c r="X115" i="17"/>
  <c r="Y115" i="17"/>
  <c r="Y316" i="17"/>
  <c r="X316" i="17"/>
  <c r="Y256" i="17"/>
  <c r="X256" i="17"/>
  <c r="Y226" i="17"/>
  <c r="X226" i="17"/>
  <c r="Y221" i="17"/>
  <c r="X221" i="17"/>
  <c r="P14" i="25" l="1"/>
  <c r="G15" i="25" s="1"/>
  <c r="Q14" i="25"/>
  <c r="H15" i="25" s="1"/>
  <c r="O14" i="25"/>
  <c r="F15" i="25" s="1"/>
  <c r="K15" i="25" l="1"/>
  <c r="J15" i="25"/>
  <c r="I15" i="25"/>
  <c r="L15" i="25" s="1"/>
  <c r="M15" i="25" s="1"/>
  <c r="N15" i="25" s="1"/>
  <c r="P15" i="25" l="1"/>
  <c r="G16" i="25" s="1"/>
  <c r="O15" i="25"/>
  <c r="F16" i="25" s="1"/>
  <c r="Q15" i="25"/>
  <c r="H16" i="25" s="1"/>
  <c r="K16" i="25" l="1"/>
  <c r="I16" i="25"/>
  <c r="J16" i="25"/>
  <c r="L16" i="25" l="1"/>
  <c r="M16" i="25" s="1"/>
  <c r="N16" i="25" s="1"/>
  <c r="P16" i="25" l="1"/>
  <c r="G17" i="25" s="1"/>
  <c r="Q16" i="25"/>
  <c r="H17" i="25" s="1"/>
  <c r="O16" i="25"/>
  <c r="F17" i="25" s="1"/>
  <c r="I17" i="25" l="1"/>
  <c r="K17" i="25"/>
  <c r="J17" i="25"/>
  <c r="L17" i="25" l="1"/>
  <c r="M17" i="25" s="1"/>
  <c r="N17" i="25" s="1"/>
  <c r="P17" i="25" l="1"/>
  <c r="G18" i="25" s="1"/>
  <c r="Q17" i="25"/>
  <c r="H18" i="25" s="1"/>
  <c r="O17" i="25"/>
  <c r="F18" i="25" s="1"/>
  <c r="K18" i="25" l="1"/>
  <c r="I18" i="25"/>
  <c r="J18" i="25"/>
  <c r="L18" i="25" l="1"/>
  <c r="M18" i="25" s="1"/>
  <c r="N18" i="25" s="1"/>
  <c r="P18" i="25" l="1"/>
  <c r="G19" i="25" s="1"/>
  <c r="Q18" i="25"/>
  <c r="H19" i="25" s="1"/>
  <c r="O18" i="25"/>
  <c r="F19" i="25" s="1"/>
  <c r="J19" i="25" l="1"/>
  <c r="K19" i="25"/>
  <c r="I19" i="25"/>
  <c r="L19" i="25" l="1"/>
  <c r="M19" i="25" s="1"/>
  <c r="N19" i="25" s="1"/>
  <c r="Q19" i="25" l="1"/>
  <c r="H20" i="25" s="1"/>
  <c r="O19" i="25"/>
  <c r="F20" i="25" s="1"/>
  <c r="P19" i="25"/>
  <c r="G20" i="25" s="1"/>
  <c r="J20" i="25" l="1"/>
  <c r="I20" i="25"/>
  <c r="K20" i="25"/>
  <c r="L20" i="25" l="1"/>
  <c r="M20" i="25" s="1"/>
  <c r="N20" i="25" s="1"/>
  <c r="P20" i="25" l="1"/>
  <c r="G21" i="25" s="1"/>
  <c r="Q20" i="25"/>
  <c r="H21" i="25" s="1"/>
  <c r="O20" i="25"/>
  <c r="F21" i="25" s="1"/>
  <c r="J21" i="25" l="1"/>
  <c r="I21" i="25"/>
  <c r="K21" i="25"/>
  <c r="L21" i="25" l="1"/>
  <c r="M21" i="25" s="1"/>
  <c r="N21" i="25" s="1"/>
  <c r="P21" i="25" l="1"/>
  <c r="G22" i="25" s="1"/>
  <c r="Q21" i="25"/>
  <c r="H22" i="25" s="1"/>
  <c r="O21" i="25"/>
  <c r="F22" i="25" s="1"/>
  <c r="J22" i="25" l="1"/>
  <c r="I22" i="25"/>
  <c r="K22" i="25"/>
  <c r="L22" i="25" l="1"/>
  <c r="M22" i="25" s="1"/>
  <c r="N22" i="25" s="1"/>
  <c r="P22" i="25" l="1"/>
  <c r="G23" i="25" s="1"/>
  <c r="Q22" i="25"/>
  <c r="H23" i="25" s="1"/>
  <c r="O22" i="25"/>
  <c r="F23" i="25" s="1"/>
  <c r="I23" i="25" l="1"/>
  <c r="J23" i="25"/>
  <c r="K23" i="25"/>
  <c r="L23" i="25" l="1"/>
  <c r="M23" i="25" s="1"/>
  <c r="N23" i="25" s="1"/>
  <c r="O23" i="25" l="1"/>
  <c r="F24" i="25" s="1"/>
  <c r="Q23" i="25"/>
  <c r="H24" i="25" s="1"/>
  <c r="P23" i="25"/>
  <c r="G24" i="25" s="1"/>
  <c r="K24" i="25" l="1"/>
  <c r="J24" i="25"/>
  <c r="I24" i="25"/>
  <c r="L24" i="25" l="1"/>
  <c r="M24" i="25" s="1"/>
  <c r="N24" i="25" s="1"/>
  <c r="P24" i="25" s="1"/>
  <c r="G25" i="25" s="1"/>
  <c r="O24" i="25" l="1"/>
  <c r="F25" i="25" s="1"/>
  <c r="Q24" i="25"/>
  <c r="H25" i="25" s="1"/>
  <c r="K25" i="25"/>
  <c r="I25" i="25"/>
  <c r="J25" i="25"/>
  <c r="L25" i="25" l="1"/>
  <c r="M25" i="25" s="1"/>
  <c r="N25" i="25" s="1"/>
  <c r="P25" i="25" l="1"/>
  <c r="G26" i="25" s="1"/>
  <c r="Q25" i="25"/>
  <c r="H26" i="25" s="1"/>
  <c r="O25" i="25"/>
  <c r="F26" i="25" s="1"/>
  <c r="K26" i="25" l="1"/>
  <c r="I26" i="25"/>
  <c r="J26" i="25"/>
  <c r="L26" i="25" l="1"/>
  <c r="M26" i="25" s="1"/>
  <c r="N26" i="25" s="1"/>
  <c r="P26" i="25" l="1"/>
  <c r="G27" i="25" s="1"/>
  <c r="Q26" i="25"/>
  <c r="H27" i="25" s="1"/>
  <c r="O26" i="25"/>
  <c r="F27" i="25" s="1"/>
  <c r="K27" i="25" l="1"/>
  <c r="I27" i="25"/>
  <c r="J27" i="25"/>
  <c r="L27" i="25" l="1"/>
  <c r="M27" i="25" s="1"/>
  <c r="N27" i="25" s="1"/>
  <c r="Q27" i="25"/>
  <c r="H28" i="25" s="1"/>
  <c r="P27" i="25"/>
  <c r="G28" i="25" s="1"/>
  <c r="O27" i="25"/>
  <c r="F28" i="25" s="1"/>
  <c r="J28" i="25" l="1"/>
  <c r="I28" i="25"/>
  <c r="K28" i="25"/>
  <c r="L28" i="25" l="1"/>
  <c r="M28" i="25" s="1"/>
  <c r="N28" i="25" s="1"/>
  <c r="P28" i="25" l="1"/>
  <c r="G29" i="25" s="1"/>
  <c r="Q28" i="25"/>
  <c r="H29" i="25" s="1"/>
  <c r="O28" i="25"/>
  <c r="F29" i="25" s="1"/>
  <c r="K29" i="25" l="1"/>
  <c r="I29" i="25"/>
  <c r="J29" i="25"/>
  <c r="L29" i="25" l="1"/>
  <c r="M29" i="25" s="1"/>
  <c r="N29" i="25" s="1"/>
  <c r="O29" i="25" l="1"/>
  <c r="F30" i="25" s="1"/>
  <c r="Q29" i="25"/>
  <c r="H30" i="25" s="1"/>
  <c r="P29" i="25"/>
  <c r="G30" i="25" s="1"/>
  <c r="K30" i="25" l="1"/>
  <c r="J30" i="25"/>
  <c r="I30" i="25"/>
  <c r="L30" i="25" s="1"/>
  <c r="M30" i="25" s="1"/>
  <c r="N30" i="25" s="1"/>
  <c r="P30" i="25" l="1"/>
  <c r="G31" i="25" s="1"/>
  <c r="Q30" i="25"/>
  <c r="H31" i="25" s="1"/>
  <c r="O30" i="25"/>
  <c r="F31" i="25" s="1"/>
  <c r="K31" i="25" l="1"/>
  <c r="I31" i="25"/>
  <c r="J31" i="25"/>
  <c r="L31" i="25" l="1"/>
  <c r="M31" i="25" s="1"/>
  <c r="N31" i="25" s="1"/>
  <c r="O31" i="25" s="1"/>
  <c r="F32" i="25" s="1"/>
  <c r="Q31" i="25" l="1"/>
  <c r="H32" i="25" s="1"/>
  <c r="P31" i="25"/>
  <c r="G32" i="25" s="1"/>
  <c r="J32" i="25"/>
  <c r="K32" i="25"/>
  <c r="I32" i="25"/>
  <c r="L32" i="25" s="1"/>
  <c r="M32" i="25" s="1"/>
  <c r="N32" i="25" s="1"/>
  <c r="P32" i="25" l="1"/>
  <c r="G33" i="25" s="1"/>
  <c r="Q32" i="25"/>
  <c r="H33" i="25" s="1"/>
  <c r="O32" i="25"/>
  <c r="F33" i="25" s="1"/>
  <c r="K33" i="25" l="1"/>
  <c r="I33" i="25"/>
  <c r="J33" i="25"/>
  <c r="L33" i="25" l="1"/>
  <c r="M33" i="25" s="1"/>
  <c r="N33" i="25" s="1"/>
  <c r="P33" i="25" s="1"/>
  <c r="G34" i="25" s="1"/>
  <c r="O33" i="25" l="1"/>
  <c r="F34" i="25" s="1"/>
  <c r="Q33" i="25"/>
  <c r="H34" i="25" s="1"/>
  <c r="K34" i="25" s="1"/>
  <c r="I34" i="25"/>
  <c r="J34" i="25"/>
  <c r="L34" i="25" l="1"/>
  <c r="M34" i="25" s="1"/>
  <c r="N34" i="25" s="1"/>
  <c r="P34" i="25" l="1"/>
  <c r="G35" i="25" s="1"/>
  <c r="Q34" i="25"/>
  <c r="H35" i="25" s="1"/>
  <c r="O34" i="25"/>
  <c r="F35" i="25" s="1"/>
  <c r="K35" i="25" l="1"/>
  <c r="I35" i="25"/>
  <c r="J35" i="25"/>
  <c r="L35" i="25" l="1"/>
  <c r="M35" i="25" s="1"/>
  <c r="N35" i="25" s="1"/>
  <c r="Q35" i="25" l="1"/>
  <c r="H36" i="25" s="1"/>
  <c r="O35" i="25"/>
  <c r="F36" i="25" s="1"/>
  <c r="P35" i="25"/>
  <c r="G36" i="25" s="1"/>
  <c r="I36" i="25" l="1"/>
  <c r="J36" i="25"/>
  <c r="K36" i="25"/>
  <c r="L36" i="25" l="1"/>
  <c r="M36" i="25" s="1"/>
  <c r="N36" i="25" s="1"/>
  <c r="P36" i="25" l="1"/>
  <c r="G37" i="25" s="1"/>
  <c r="Q36" i="25"/>
  <c r="H37" i="25" s="1"/>
  <c r="O36" i="25"/>
  <c r="F37" i="25" s="1"/>
  <c r="K37" i="25" l="1"/>
  <c r="I37" i="25"/>
  <c r="J37" i="25"/>
  <c r="L37" i="25" l="1"/>
  <c r="M37" i="25" s="1"/>
  <c r="N37" i="25" s="1"/>
  <c r="P37" i="25" l="1"/>
  <c r="G38" i="25" s="1"/>
  <c r="Q37" i="25"/>
  <c r="H38" i="25" s="1"/>
  <c r="O37" i="25"/>
  <c r="F38" i="25" s="1"/>
  <c r="K38" i="25" l="1"/>
  <c r="I38" i="25"/>
  <c r="J38" i="25"/>
  <c r="L38" i="25" l="1"/>
  <c r="M38" i="25" s="1"/>
  <c r="N38" i="25" s="1"/>
  <c r="P38" i="25" l="1"/>
  <c r="G39" i="25" s="1"/>
  <c r="Q38" i="25"/>
  <c r="H39" i="25" s="1"/>
  <c r="O38" i="25"/>
  <c r="F39" i="25" s="1"/>
  <c r="K39" i="25" l="1"/>
  <c r="I39" i="25"/>
  <c r="J39" i="25"/>
  <c r="L39" i="25" l="1"/>
  <c r="M39" i="25" s="1"/>
  <c r="N39" i="25" s="1"/>
  <c r="O39" i="25" l="1"/>
  <c r="F40" i="25" s="1"/>
  <c r="Q39" i="25"/>
  <c r="H40" i="25" s="1"/>
  <c r="P39" i="25"/>
  <c r="G40" i="25" s="1"/>
  <c r="K40" i="25" l="1"/>
  <c r="J40" i="25"/>
  <c r="I40" i="25"/>
  <c r="L40" i="25" l="1"/>
  <c r="M40" i="25" s="1"/>
  <c r="N40" i="25" s="1"/>
  <c r="P40" i="25" s="1"/>
  <c r="G41" i="25" s="1"/>
  <c r="O40" i="25" l="1"/>
  <c r="F41" i="25" s="1"/>
  <c r="I41" i="25" s="1"/>
  <c r="Q40" i="25"/>
  <c r="H41" i="25" s="1"/>
  <c r="K41" i="25" s="1"/>
  <c r="J41" i="25"/>
  <c r="L41" i="25" l="1"/>
  <c r="M41" i="25" s="1"/>
  <c r="N41" i="25" s="1"/>
  <c r="Q41" i="25" s="1"/>
  <c r="H42" i="25" s="1"/>
  <c r="P41" i="25"/>
  <c r="G42" i="25" s="1"/>
  <c r="O41" i="25" l="1"/>
  <c r="F42" i="25" s="1"/>
  <c r="K42" i="25"/>
  <c r="I42" i="25"/>
  <c r="J42" i="25"/>
  <c r="L42" i="25" l="1"/>
  <c r="M42" i="25" s="1"/>
  <c r="N42" i="25" s="1"/>
  <c r="P42" i="25" l="1"/>
  <c r="G43" i="25" s="1"/>
  <c r="Q42" i="25"/>
  <c r="H43" i="25" s="1"/>
  <c r="O42" i="25"/>
  <c r="F43" i="25" s="1"/>
  <c r="K43" i="25" l="1"/>
  <c r="I43" i="25"/>
  <c r="J43" i="25"/>
  <c r="L43" i="25" l="1"/>
  <c r="M43" i="25" s="1"/>
  <c r="N43" i="25" s="1"/>
  <c r="Q43" i="25"/>
  <c r="H44" i="25" s="1"/>
  <c r="O43" i="25"/>
  <c r="F44" i="25" s="1"/>
  <c r="P43" i="25"/>
  <c r="G44" i="25" s="1"/>
  <c r="I44" i="25" l="1"/>
  <c r="J44" i="25"/>
  <c r="K44" i="25"/>
  <c r="L44" i="25" l="1"/>
  <c r="M44" i="25" s="1"/>
  <c r="N44" i="25" s="1"/>
  <c r="P44" i="25" l="1"/>
  <c r="G45" i="25" s="1"/>
  <c r="Q44" i="25"/>
  <c r="H45" i="25" s="1"/>
  <c r="O44" i="25"/>
  <c r="F45" i="25" s="1"/>
  <c r="K45" i="25" l="1"/>
  <c r="I45" i="25"/>
  <c r="J45" i="25"/>
  <c r="L45" i="25" l="1"/>
  <c r="M45" i="25" s="1"/>
  <c r="N45" i="25" s="1"/>
  <c r="P45" i="25" l="1"/>
  <c r="G46" i="25" s="1"/>
  <c r="O45" i="25"/>
  <c r="F46" i="25" s="1"/>
  <c r="Q45" i="25"/>
  <c r="H46" i="25" s="1"/>
  <c r="I46" i="25" l="1"/>
  <c r="K46" i="25"/>
  <c r="J46" i="25"/>
  <c r="L46" i="25" l="1"/>
  <c r="M46" i="25" s="1"/>
  <c r="N46" i="25" s="1"/>
  <c r="P46" i="25" l="1"/>
  <c r="G47" i="25" s="1"/>
  <c r="Q46" i="25"/>
  <c r="H47" i="25" s="1"/>
  <c r="O46" i="25"/>
  <c r="F47" i="25" s="1"/>
  <c r="K47" i="25" l="1"/>
  <c r="I47" i="25"/>
  <c r="J47" i="25"/>
  <c r="L47" i="25" l="1"/>
  <c r="M47" i="25" s="1"/>
  <c r="N47" i="25" s="1"/>
  <c r="O47" i="25" l="1"/>
  <c r="F48" i="25" s="1"/>
  <c r="Q47" i="25"/>
  <c r="H48" i="25" s="1"/>
  <c r="P47" i="25"/>
  <c r="G48" i="25" s="1"/>
  <c r="K48" i="25" l="1"/>
  <c r="J48" i="25"/>
  <c r="I48" i="25"/>
  <c r="L48" i="25" s="1"/>
  <c r="M48" i="25" s="1"/>
  <c r="N48" i="25" s="1"/>
  <c r="P48" i="25" l="1"/>
  <c r="G49" i="25" s="1"/>
  <c r="Q48" i="25"/>
  <c r="H49" i="25" s="1"/>
  <c r="O48" i="25"/>
  <c r="F49" i="25" s="1"/>
  <c r="K49" i="25" l="1"/>
  <c r="I49" i="25"/>
  <c r="J49" i="25"/>
  <c r="L49" i="25" l="1"/>
  <c r="M49" i="25" s="1"/>
  <c r="N49" i="25" s="1"/>
  <c r="P49" i="25" l="1"/>
  <c r="G50" i="25" s="1"/>
  <c r="Q49" i="25"/>
  <c r="H50" i="25" s="1"/>
  <c r="O49" i="25"/>
  <c r="F50" i="25" s="1"/>
  <c r="K50" i="25" l="1"/>
  <c r="I50" i="25"/>
  <c r="J50" i="25"/>
  <c r="L50" i="25" l="1"/>
  <c r="M50" i="25" s="1"/>
  <c r="N50" i="25" s="1"/>
  <c r="P50" i="25" l="1"/>
  <c r="G51" i="25" s="1"/>
  <c r="Q50" i="25"/>
  <c r="H51" i="25" s="1"/>
  <c r="O50" i="25"/>
  <c r="F51" i="25" s="1"/>
  <c r="K51" i="25" l="1"/>
  <c r="I51" i="25"/>
  <c r="L51" i="25" s="1"/>
  <c r="M51" i="25" s="1"/>
  <c r="N51" i="25" s="1"/>
  <c r="J51" i="25"/>
  <c r="Q51" i="25" l="1"/>
  <c r="H52" i="25" s="1"/>
  <c r="O51" i="25"/>
  <c r="F52" i="25" s="1"/>
  <c r="P51" i="25"/>
  <c r="G52" i="25" s="1"/>
  <c r="J52" i="25" l="1"/>
  <c r="I52" i="25"/>
  <c r="K52" i="25"/>
  <c r="L52" i="25" l="1"/>
  <c r="M52" i="25" s="1"/>
  <c r="N52" i="25" s="1"/>
  <c r="P52" i="25" l="1"/>
  <c r="G53" i="25" s="1"/>
  <c r="Q52" i="25"/>
  <c r="H53" i="25" s="1"/>
  <c r="O52" i="25"/>
  <c r="F53" i="25" s="1"/>
  <c r="K53" i="25" l="1"/>
  <c r="I53" i="25"/>
  <c r="J53" i="25"/>
  <c r="L53" i="25" l="1"/>
  <c r="M53" i="25" s="1"/>
  <c r="N53" i="25" s="1"/>
  <c r="P53" i="25" l="1"/>
  <c r="G54" i="25" s="1"/>
  <c r="Q53" i="25"/>
  <c r="H54" i="25" s="1"/>
  <c r="O53" i="25"/>
  <c r="F54" i="25" s="1"/>
  <c r="K54" i="25" l="1"/>
  <c r="I54" i="25"/>
  <c r="J54" i="25"/>
  <c r="L54" i="25" l="1"/>
  <c r="M54" i="25" s="1"/>
  <c r="N54" i="25" s="1"/>
  <c r="P54" i="25" l="1"/>
  <c r="G55" i="25" s="1"/>
  <c r="Q54" i="25"/>
  <c r="H55" i="25" s="1"/>
  <c r="O54" i="25"/>
  <c r="F55" i="25" s="1"/>
  <c r="K55" i="25" l="1"/>
  <c r="I55" i="25"/>
  <c r="J55" i="25"/>
  <c r="L55" i="25" l="1"/>
  <c r="M55" i="25" s="1"/>
  <c r="N55" i="25" s="1"/>
  <c r="O55" i="25" l="1"/>
  <c r="F56" i="25" s="1"/>
  <c r="Q55" i="25"/>
  <c r="H56" i="25" s="1"/>
  <c r="P55" i="25"/>
  <c r="G56" i="25" s="1"/>
  <c r="K56" i="25" l="1"/>
  <c r="J56" i="25"/>
  <c r="I56" i="25"/>
  <c r="L56" i="25" l="1"/>
  <c r="M56" i="25" s="1"/>
  <c r="N56" i="25" s="1"/>
  <c r="Q56" i="25" s="1"/>
  <c r="H57" i="25" s="1"/>
  <c r="P56" i="25" l="1"/>
  <c r="G57" i="25" s="1"/>
  <c r="J57" i="25" s="1"/>
  <c r="O56" i="25"/>
  <c r="F57" i="25" s="1"/>
  <c r="I57" i="25"/>
  <c r="K57" i="25"/>
  <c r="L57" i="25" l="1"/>
  <c r="M57" i="25" s="1"/>
  <c r="N57" i="25" s="1"/>
  <c r="O57" i="25" s="1"/>
  <c r="F58" i="25" s="1"/>
  <c r="P57" i="25" l="1"/>
  <c r="G58" i="25" s="1"/>
  <c r="J58" i="25" s="1"/>
  <c r="Q57" i="25"/>
  <c r="H58" i="25" s="1"/>
  <c r="I58" i="25"/>
  <c r="K58" i="25"/>
  <c r="L58" i="25" l="1"/>
  <c r="M58" i="25" s="1"/>
  <c r="N58" i="25" s="1"/>
  <c r="Q58" i="25" l="1"/>
  <c r="H59" i="25" s="1"/>
  <c r="O58" i="25"/>
  <c r="F59" i="25" s="1"/>
  <c r="P58" i="25"/>
  <c r="G59" i="25" s="1"/>
  <c r="I59" i="25" l="1"/>
  <c r="J59" i="25"/>
  <c r="K59" i="25"/>
  <c r="L59" i="25" l="1"/>
  <c r="M59" i="25" s="1"/>
  <c r="N59" i="25" s="1"/>
  <c r="Q59" i="25" l="1"/>
  <c r="H60" i="25" s="1"/>
  <c r="O59" i="25"/>
  <c r="F60" i="25" s="1"/>
  <c r="P59" i="25"/>
  <c r="G60" i="25" s="1"/>
  <c r="I60" i="25" l="1"/>
  <c r="J60" i="25"/>
  <c r="K60" i="25"/>
  <c r="L60" i="25" l="1"/>
  <c r="M60" i="25" s="1"/>
  <c r="N60" i="25" s="1"/>
  <c r="Q60" i="25" l="1"/>
  <c r="H61" i="25" s="1"/>
  <c r="P60" i="25"/>
  <c r="G61" i="25" s="1"/>
  <c r="O60" i="25"/>
  <c r="F61" i="25" s="1"/>
  <c r="J61" i="25" l="1"/>
  <c r="I61" i="25"/>
  <c r="K61" i="25"/>
  <c r="L61" i="25" l="1"/>
  <c r="M61" i="25" s="1"/>
  <c r="N61" i="25" s="1"/>
  <c r="P61" i="25" s="1"/>
  <c r="G62" i="25" s="1"/>
  <c r="Q61" i="25"/>
  <c r="H62" i="25" s="1"/>
  <c r="O61" i="25" l="1"/>
  <c r="F62" i="25" s="1"/>
  <c r="I62" i="25" s="1"/>
  <c r="K62" i="25"/>
  <c r="J62" i="25"/>
  <c r="L62" i="25" l="1"/>
  <c r="M62" i="25" s="1"/>
  <c r="N62" i="25" s="1"/>
  <c r="Q62" i="25" l="1"/>
  <c r="H63" i="25" s="1"/>
  <c r="O62" i="25"/>
  <c r="F63" i="25" s="1"/>
  <c r="P62" i="25"/>
  <c r="G63" i="25" s="1"/>
  <c r="I63" i="25" l="1"/>
  <c r="J63" i="25"/>
  <c r="K63" i="25"/>
  <c r="L63" i="25" l="1"/>
  <c r="M63" i="25" s="1"/>
  <c r="N63" i="25" s="1"/>
  <c r="O63" i="25" l="1"/>
  <c r="F64" i="25" s="1"/>
  <c r="Q63" i="25"/>
  <c r="H64" i="25" s="1"/>
  <c r="P63" i="25"/>
  <c r="G64" i="25" s="1"/>
  <c r="K64" i="25" l="1"/>
  <c r="J64" i="25"/>
  <c r="I64" i="25"/>
  <c r="L64" i="25" s="1"/>
  <c r="M64" i="25" s="1"/>
  <c r="N64" i="25" s="1"/>
  <c r="O64" i="25" l="1"/>
  <c r="F65" i="25" s="1"/>
  <c r="Q64" i="25"/>
  <c r="H65" i="25" s="1"/>
  <c r="P64" i="25"/>
  <c r="G65" i="25" s="1"/>
  <c r="K65" i="25" l="1"/>
  <c r="J65" i="25"/>
  <c r="I65" i="25"/>
  <c r="L65" i="25" l="1"/>
  <c r="M65" i="25" s="1"/>
  <c r="N65" i="25" s="1"/>
  <c r="O65" i="25"/>
  <c r="F66" i="25" s="1"/>
  <c r="Q65" i="25"/>
  <c r="H66" i="25" s="1"/>
  <c r="P65" i="25"/>
  <c r="G66" i="25" s="1"/>
  <c r="K66" i="25" l="1"/>
  <c r="J66" i="25"/>
  <c r="I66" i="25"/>
  <c r="L66" i="25" l="1"/>
  <c r="M66" i="25" s="1"/>
  <c r="N66" i="25" s="1"/>
  <c r="O66" i="25" s="1"/>
  <c r="F67" i="25" s="1"/>
  <c r="P66" i="25" l="1"/>
  <c r="G67" i="25" s="1"/>
  <c r="J67" i="25" s="1"/>
  <c r="Q66" i="25"/>
  <c r="H67" i="25" s="1"/>
  <c r="K67" i="25"/>
  <c r="I67" i="25"/>
  <c r="L67" i="25" l="1"/>
  <c r="M67" i="25" s="1"/>
  <c r="N67" i="25" s="1"/>
  <c r="O67" i="25" s="1"/>
  <c r="F68" i="25" s="1"/>
  <c r="Q67" i="25" l="1"/>
  <c r="H68" i="25" s="1"/>
  <c r="K68" i="25" s="1"/>
  <c r="P67" i="25"/>
  <c r="G68" i="25" s="1"/>
  <c r="J68" i="25"/>
  <c r="I68" i="25"/>
  <c r="L68" i="25" l="1"/>
  <c r="M68" i="25" s="1"/>
  <c r="N68" i="25" s="1"/>
  <c r="O68" i="25" s="1"/>
  <c r="F69" i="25" s="1"/>
  <c r="Q68" i="25" l="1"/>
  <c r="H69" i="25" s="1"/>
  <c r="K69" i="25" s="1"/>
  <c r="P68" i="25"/>
  <c r="G69" i="25" s="1"/>
  <c r="J69" i="25"/>
  <c r="I69" i="25"/>
  <c r="L69" i="25" l="1"/>
  <c r="M69" i="25" s="1"/>
  <c r="N69" i="25" s="1"/>
  <c r="O69" i="25" s="1"/>
  <c r="F70" i="25" s="1"/>
  <c r="P69" i="25" l="1"/>
  <c r="G70" i="25" s="1"/>
  <c r="J70" i="25" s="1"/>
  <c r="Q69" i="25"/>
  <c r="H70" i="25" s="1"/>
  <c r="K70" i="25"/>
  <c r="I70" i="25"/>
  <c r="L70" i="25" l="1"/>
  <c r="M70" i="25" s="1"/>
  <c r="N70" i="25" s="1"/>
  <c r="O70" i="25" s="1"/>
  <c r="F71" i="25" s="1"/>
  <c r="P70" i="25" l="1"/>
  <c r="G71" i="25" s="1"/>
  <c r="Q70" i="25"/>
  <c r="H71" i="25" s="1"/>
  <c r="K71" i="25"/>
  <c r="J71" i="25"/>
  <c r="I71" i="25"/>
  <c r="L71" i="25" s="1"/>
  <c r="M71" i="25" s="1"/>
  <c r="N71" i="25" s="1"/>
  <c r="O71" i="25" l="1"/>
  <c r="F72" i="25" s="1"/>
  <c r="Q71" i="25"/>
  <c r="H72" i="25" s="1"/>
  <c r="P71" i="25"/>
  <c r="G72" i="25" s="1"/>
  <c r="K72" i="25" l="1"/>
  <c r="J72" i="25"/>
  <c r="I72" i="25"/>
  <c r="L72" i="25" l="1"/>
  <c r="M72" i="25" s="1"/>
  <c r="N72" i="25" s="1"/>
  <c r="O72" i="25"/>
  <c r="F73" i="25" s="1"/>
  <c r="Q72" i="25"/>
  <c r="H73" i="25" s="1"/>
  <c r="P72" i="25"/>
  <c r="G73" i="25" s="1"/>
  <c r="K73" i="25" l="1"/>
  <c r="J73" i="25"/>
  <c r="I73" i="25"/>
  <c r="L73" i="25" l="1"/>
  <c r="M73" i="25" s="1"/>
  <c r="N73" i="25" s="1"/>
  <c r="O73" i="25" s="1"/>
  <c r="F74" i="25" s="1"/>
  <c r="P73" i="25"/>
  <c r="G74" i="25" s="1"/>
  <c r="Q73" i="25"/>
  <c r="H74" i="25" s="1"/>
  <c r="J74" i="25" l="1"/>
  <c r="K74" i="25"/>
  <c r="I74" i="25"/>
  <c r="L74" i="25" l="1"/>
  <c r="M74" i="25" s="1"/>
  <c r="N74" i="25" s="1"/>
  <c r="O74" i="25" s="1"/>
  <c r="F75" i="25" s="1"/>
  <c r="P74" i="25" l="1"/>
  <c r="G75" i="25" s="1"/>
  <c r="J75" i="25" s="1"/>
  <c r="Q74" i="25"/>
  <c r="H75" i="25" s="1"/>
  <c r="K75" i="25"/>
  <c r="I75" i="25"/>
  <c r="L75" i="25" l="1"/>
  <c r="M75" i="25" s="1"/>
  <c r="N75" i="25" s="1"/>
  <c r="O75" i="25" s="1"/>
  <c r="F76" i="25" s="1"/>
  <c r="P75" i="25" l="1"/>
  <c r="G76" i="25" s="1"/>
  <c r="Q75" i="25"/>
  <c r="H76" i="25" s="1"/>
  <c r="K76" i="25" s="1"/>
  <c r="J76" i="25"/>
  <c r="I76" i="25"/>
  <c r="L76" i="25" l="1"/>
  <c r="M76" i="25" s="1"/>
  <c r="N76" i="25" s="1"/>
  <c r="O76" i="25" s="1"/>
  <c r="F77" i="25" s="1"/>
  <c r="Q76" i="25"/>
  <c r="H77" i="25" s="1"/>
  <c r="P76" i="25"/>
  <c r="G77" i="25" s="1"/>
  <c r="K77" i="25" l="1"/>
  <c r="J77" i="25"/>
  <c r="I77" i="25"/>
  <c r="L77" i="25" l="1"/>
  <c r="M77" i="25" s="1"/>
  <c r="N77" i="25" s="1"/>
  <c r="O77" i="25" s="1"/>
  <c r="F78" i="25" s="1"/>
  <c r="Q77" i="25" l="1"/>
  <c r="H78" i="25" s="1"/>
  <c r="P77" i="25"/>
  <c r="G78" i="25" s="1"/>
  <c r="J78" i="25"/>
  <c r="K78" i="25"/>
  <c r="I78" i="25"/>
  <c r="L78" i="25" l="1"/>
  <c r="M78" i="25" s="1"/>
  <c r="N78" i="25" s="1"/>
  <c r="O78" i="25" s="1"/>
  <c r="F79" i="25" s="1"/>
  <c r="P78" i="25" l="1"/>
  <c r="G79" i="25" s="1"/>
  <c r="J79" i="25" s="1"/>
  <c r="Q78" i="25"/>
  <c r="H79" i="25" s="1"/>
  <c r="K79" i="25"/>
  <c r="I79" i="25"/>
  <c r="L79" i="25" l="1"/>
  <c r="M79" i="25" s="1"/>
  <c r="N79" i="25" s="1"/>
  <c r="O79" i="25" s="1"/>
  <c r="F80" i="25" s="1"/>
  <c r="P79" i="25"/>
  <c r="G80" i="25" s="1"/>
  <c r="Q79" i="25"/>
  <c r="H80" i="25" s="1"/>
  <c r="J80" i="25" l="1"/>
  <c r="K80" i="25"/>
  <c r="I80" i="25"/>
  <c r="L80" i="25" l="1"/>
  <c r="M80" i="25" s="1"/>
  <c r="N80" i="25" s="1"/>
  <c r="Q80" i="25" s="1"/>
  <c r="H81" i="25" s="1"/>
  <c r="O80" i="25"/>
  <c r="F81" i="25" s="1"/>
  <c r="P80" i="25"/>
  <c r="G81" i="25" s="1"/>
  <c r="K81" i="25" l="1"/>
  <c r="J81" i="25"/>
  <c r="I81" i="25"/>
  <c r="L81" i="25" s="1"/>
  <c r="M81" i="25" s="1"/>
  <c r="N81" i="25" s="1"/>
  <c r="O81" i="25" l="1"/>
  <c r="F82" i="25" s="1"/>
  <c r="P81" i="25"/>
  <c r="G82" i="25" s="1"/>
  <c r="Q81" i="25"/>
  <c r="H82" i="25" s="1"/>
  <c r="J82" i="25" l="1"/>
  <c r="K82" i="25"/>
  <c r="I82" i="25"/>
  <c r="L82" i="25" l="1"/>
  <c r="M82" i="25" s="1"/>
  <c r="N82" i="25" s="1"/>
  <c r="Q82" i="25"/>
  <c r="H83" i="25" s="1"/>
  <c r="P82" i="25"/>
  <c r="G83" i="25" s="1"/>
  <c r="O82" i="25"/>
  <c r="F83" i="25" s="1"/>
  <c r="J83" i="25" l="1"/>
  <c r="I83" i="25"/>
  <c r="K83" i="25"/>
  <c r="L83" i="25" l="1"/>
  <c r="M83" i="25" s="1"/>
  <c r="N83" i="25" s="1"/>
  <c r="O83" i="25" s="1"/>
  <c r="F84" i="25" s="1"/>
  <c r="P83" i="25" l="1"/>
  <c r="G84" i="25" s="1"/>
  <c r="J84" i="25" s="1"/>
  <c r="Q83" i="25"/>
  <c r="H84" i="25" s="1"/>
  <c r="K84" i="25" s="1"/>
  <c r="I84" i="25"/>
  <c r="L84" i="25" l="1"/>
  <c r="M84" i="25" s="1"/>
  <c r="N84" i="25" s="1"/>
  <c r="P84" i="25" s="1"/>
  <c r="G85" i="25" s="1"/>
  <c r="O84" i="25" l="1"/>
  <c r="F85" i="25" s="1"/>
  <c r="I85" i="25" s="1"/>
  <c r="Q84" i="25"/>
  <c r="H85" i="25" s="1"/>
  <c r="K85" i="25" s="1"/>
  <c r="J85" i="25"/>
  <c r="L85" i="25" l="1"/>
  <c r="M85" i="25" s="1"/>
  <c r="N85" i="25" s="1"/>
  <c r="P85" i="25" l="1"/>
  <c r="G86" i="25" s="1"/>
  <c r="O85" i="25"/>
  <c r="F86" i="25" s="1"/>
  <c r="Q85" i="25"/>
  <c r="H86" i="25" s="1"/>
  <c r="I86" i="25" l="1"/>
  <c r="K86" i="25"/>
  <c r="J86" i="25"/>
  <c r="L86" i="25" l="1"/>
  <c r="M86" i="25" s="1"/>
  <c r="N86" i="25" s="1"/>
  <c r="P86" i="25" l="1"/>
  <c r="G87" i="25" s="1"/>
  <c r="O86" i="25"/>
  <c r="F87" i="25" s="1"/>
  <c r="Q86" i="25"/>
  <c r="H87" i="25" s="1"/>
  <c r="K87" i="25" l="1"/>
  <c r="I87" i="25"/>
  <c r="J87" i="25"/>
  <c r="L87" i="25" l="1"/>
  <c r="M87" i="25" s="1"/>
  <c r="N87" i="25" s="1"/>
  <c r="P87" i="25" l="1"/>
  <c r="G88" i="25" s="1"/>
  <c r="O87" i="25"/>
  <c r="F88" i="25" s="1"/>
  <c r="Q87" i="25"/>
  <c r="H88" i="25" s="1"/>
  <c r="I88" i="25" l="1"/>
  <c r="K88" i="25"/>
  <c r="J88" i="25"/>
  <c r="L88" i="25" l="1"/>
  <c r="M88" i="25" s="1"/>
  <c r="N88" i="25" s="1"/>
  <c r="P88" i="25" l="1"/>
  <c r="G89" i="25" s="1"/>
  <c r="O88" i="25"/>
  <c r="F89" i="25" s="1"/>
  <c r="Q88" i="25"/>
  <c r="H89" i="25" s="1"/>
  <c r="K89" i="25" l="1"/>
  <c r="I89" i="25"/>
  <c r="J89" i="25"/>
  <c r="L89" i="25" l="1"/>
  <c r="M89" i="25" s="1"/>
  <c r="N89" i="25" s="1"/>
  <c r="P89" i="25" l="1"/>
  <c r="G90" i="25" s="1"/>
  <c r="O89" i="25"/>
  <c r="F90" i="25" s="1"/>
  <c r="Q89" i="25"/>
  <c r="H90" i="25" s="1"/>
  <c r="I90" i="25" l="1"/>
  <c r="K90" i="25"/>
  <c r="J90" i="25"/>
  <c r="L90" i="25" l="1"/>
  <c r="M90" i="25" s="1"/>
  <c r="N90" i="25" s="1"/>
  <c r="P90" i="25" l="1"/>
  <c r="G91" i="25" s="1"/>
  <c r="O90" i="25"/>
  <c r="F91" i="25" s="1"/>
  <c r="Q90" i="25"/>
  <c r="H91" i="25" s="1"/>
  <c r="I91" i="25" l="1"/>
  <c r="K91" i="25"/>
  <c r="J91" i="25"/>
  <c r="L91" i="25" l="1"/>
  <c r="M91" i="25" s="1"/>
  <c r="N91" i="25" s="1"/>
  <c r="P91" i="25" l="1"/>
  <c r="G92" i="25" s="1"/>
  <c r="O91" i="25"/>
  <c r="F92" i="25" s="1"/>
  <c r="Q91" i="25"/>
  <c r="H92" i="25" s="1"/>
  <c r="J92" i="25" l="1"/>
  <c r="K92" i="25"/>
  <c r="I92" i="25"/>
  <c r="L92" i="25" s="1"/>
  <c r="M92" i="25" s="1"/>
  <c r="N92" i="25" s="1"/>
  <c r="P92" i="25" l="1"/>
  <c r="G93" i="25" s="1"/>
  <c r="O92" i="25"/>
  <c r="F93" i="25" s="1"/>
  <c r="Q92" i="25"/>
  <c r="H93" i="25" s="1"/>
  <c r="I93" i="25" l="1"/>
  <c r="K93" i="25"/>
  <c r="J93" i="25"/>
  <c r="L93" i="25" l="1"/>
  <c r="M93" i="25" s="1"/>
  <c r="N93" i="25" s="1"/>
  <c r="P93" i="25" l="1"/>
  <c r="G94" i="25" s="1"/>
  <c r="O93" i="25"/>
  <c r="F94" i="25" s="1"/>
  <c r="Q93" i="25"/>
  <c r="H94" i="25" s="1"/>
  <c r="K94" i="25" l="1"/>
  <c r="I94" i="25"/>
  <c r="J94" i="25"/>
  <c r="L94" i="25" l="1"/>
  <c r="M94" i="25" s="1"/>
  <c r="N94" i="25" s="1"/>
  <c r="P94" i="25" l="1"/>
  <c r="G95" i="25" s="1"/>
  <c r="O94" i="25"/>
  <c r="F95" i="25" s="1"/>
  <c r="Q94" i="25"/>
  <c r="H95" i="25" s="1"/>
  <c r="I95" i="25" l="1"/>
  <c r="K95" i="25"/>
  <c r="J95" i="25"/>
  <c r="L95" i="25" l="1"/>
  <c r="M95" i="25" s="1"/>
  <c r="N95" i="25" s="1"/>
  <c r="P95" i="25" l="1"/>
  <c r="G96" i="25" s="1"/>
  <c r="O95" i="25"/>
  <c r="F96" i="25" s="1"/>
  <c r="Q95" i="25"/>
  <c r="H96" i="25" s="1"/>
  <c r="I96" i="25" l="1"/>
  <c r="K96" i="25"/>
  <c r="J96" i="25"/>
  <c r="L96" i="25" l="1"/>
  <c r="M96" i="25" s="1"/>
  <c r="N96" i="25" s="1"/>
  <c r="P96" i="25" l="1"/>
  <c r="G97" i="25" s="1"/>
  <c r="O96" i="25"/>
  <c r="F97" i="25" s="1"/>
  <c r="Q96" i="25"/>
  <c r="H97" i="25" s="1"/>
  <c r="I97" i="25" l="1"/>
  <c r="K97" i="25"/>
  <c r="J97" i="25"/>
  <c r="L97" i="25" l="1"/>
  <c r="M97" i="25" s="1"/>
  <c r="N97" i="25" s="1"/>
  <c r="P97" i="25" l="1"/>
  <c r="G98" i="25" s="1"/>
  <c r="O97" i="25"/>
  <c r="F98" i="25" s="1"/>
  <c r="Q97" i="25"/>
  <c r="H98" i="25" s="1"/>
  <c r="I98" i="25" l="1"/>
  <c r="K98" i="25"/>
  <c r="J98" i="25"/>
  <c r="L98" i="25" l="1"/>
  <c r="M98" i="25" s="1"/>
  <c r="N98" i="25" s="1"/>
  <c r="O98" i="25" l="1"/>
  <c r="F99" i="25" s="1"/>
  <c r="P98" i="25"/>
  <c r="G99" i="25" s="1"/>
  <c r="Q98" i="25"/>
  <c r="H99" i="25" s="1"/>
  <c r="J99" i="25" l="1"/>
  <c r="K99" i="25"/>
  <c r="I99" i="25"/>
  <c r="L99" i="25" s="1"/>
  <c r="M99" i="25" s="1"/>
  <c r="N99" i="25" s="1"/>
  <c r="P99" i="25" l="1"/>
  <c r="G100" i="25" s="1"/>
  <c r="Q99" i="25"/>
  <c r="H100" i="25" s="1"/>
  <c r="O99" i="25"/>
  <c r="F100" i="25" s="1"/>
  <c r="K100" i="25" l="1"/>
  <c r="I100" i="25"/>
  <c r="J100" i="25"/>
  <c r="L100" i="25" l="1"/>
  <c r="M100" i="25" s="1"/>
  <c r="N100" i="25" s="1"/>
  <c r="P100" i="25" l="1"/>
  <c r="G101" i="25" s="1"/>
  <c r="O100" i="25"/>
  <c r="F101" i="25" s="1"/>
  <c r="Q100" i="25"/>
  <c r="H101" i="25" s="1"/>
  <c r="K101" i="25" l="1"/>
  <c r="I101" i="25"/>
  <c r="J101" i="25"/>
  <c r="L101" i="25" l="1"/>
  <c r="M101" i="25" s="1"/>
  <c r="N101" i="25" s="1"/>
  <c r="P101" i="25" l="1"/>
  <c r="G102" i="25" s="1"/>
  <c r="Q101" i="25"/>
  <c r="H102" i="25" s="1"/>
  <c r="O101" i="25"/>
  <c r="F102" i="25" s="1"/>
  <c r="K102" i="25" l="1"/>
  <c r="I102" i="25"/>
  <c r="J102" i="25"/>
  <c r="L102" i="25" l="1"/>
  <c r="M102" i="25" s="1"/>
  <c r="N102" i="25" s="1"/>
  <c r="P102" i="25" l="1"/>
  <c r="G103" i="25" s="1"/>
  <c r="Q102" i="25"/>
  <c r="H103" i="25" s="1"/>
  <c r="O102" i="25"/>
  <c r="F103" i="25" s="1"/>
  <c r="I103" i="25" l="1"/>
  <c r="K103" i="25"/>
  <c r="J103" i="25"/>
  <c r="L103" i="25" l="1"/>
  <c r="M103" i="25" s="1"/>
  <c r="N103" i="25" s="1"/>
  <c r="P103" i="25" l="1"/>
  <c r="G104" i="25" s="1"/>
  <c r="Q103" i="25"/>
  <c r="H104" i="25" s="1"/>
  <c r="O103" i="25"/>
  <c r="F104" i="25" s="1"/>
  <c r="K104" i="25" l="1"/>
  <c r="I104" i="25"/>
  <c r="J104" i="25"/>
  <c r="L104" i="25" l="1"/>
  <c r="M104" i="25" s="1"/>
  <c r="N104" i="25" s="1"/>
  <c r="O104" i="25"/>
  <c r="F105" i="25" s="1"/>
  <c r="P104" i="25"/>
  <c r="G105" i="25" s="1"/>
  <c r="Q104" i="25"/>
  <c r="H105" i="25" s="1"/>
  <c r="J105" i="25" l="1"/>
  <c r="K105" i="25"/>
  <c r="I105" i="25"/>
  <c r="L105" i="25" l="1"/>
  <c r="M105" i="25" s="1"/>
  <c r="N105" i="25" s="1"/>
  <c r="O105" i="25" l="1"/>
  <c r="F106" i="25" s="1"/>
  <c r="P105" i="25"/>
  <c r="G106" i="25" s="1"/>
  <c r="Q105" i="25"/>
  <c r="H106" i="25" s="1"/>
  <c r="J106" i="25" l="1"/>
  <c r="K106" i="25"/>
  <c r="I106" i="25"/>
  <c r="L106" i="25" s="1"/>
  <c r="M106" i="25" s="1"/>
  <c r="N106" i="25" s="1"/>
  <c r="O106" i="25" l="1"/>
  <c r="F107" i="25" s="1"/>
  <c r="P106" i="25"/>
  <c r="G107" i="25" s="1"/>
  <c r="Q106" i="25"/>
  <c r="H107" i="25" s="1"/>
  <c r="J107" i="25" l="1"/>
  <c r="K107" i="25"/>
  <c r="I107" i="25"/>
  <c r="L107" i="25" s="1"/>
  <c r="M107" i="25" s="1"/>
  <c r="N107" i="25" s="1"/>
  <c r="O107" i="25" l="1"/>
  <c r="F108" i="25" s="1"/>
  <c r="Q107" i="25"/>
  <c r="H108" i="25" s="1"/>
  <c r="P107" i="25"/>
  <c r="G108" i="25" s="1"/>
  <c r="J108" i="25" l="1"/>
  <c r="K108" i="25"/>
  <c r="I108" i="25"/>
  <c r="L108" i="25" l="1"/>
  <c r="M108" i="25" s="1"/>
  <c r="N108" i="25" s="1"/>
  <c r="O108" i="25"/>
  <c r="F109" i="25" s="1"/>
  <c r="P108" i="25"/>
  <c r="G109" i="25" s="1"/>
  <c r="Q108" i="25"/>
  <c r="H109" i="25" s="1"/>
  <c r="I109" i="25" l="1"/>
  <c r="K109" i="25"/>
  <c r="J109" i="25"/>
  <c r="L109" i="25" l="1"/>
  <c r="M109" i="25" s="1"/>
  <c r="N109" i="25" s="1"/>
  <c r="O109" i="25" l="1"/>
  <c r="F110" i="25" s="1"/>
  <c r="P109" i="25"/>
  <c r="G110" i="25" s="1"/>
  <c r="Q109" i="25"/>
  <c r="H110" i="25" s="1"/>
  <c r="J110" i="25" l="1"/>
  <c r="K110" i="25"/>
  <c r="I110" i="25"/>
  <c r="L110" i="25" l="1"/>
  <c r="M110" i="25" s="1"/>
  <c r="N110" i="25" s="1"/>
  <c r="O110" i="25"/>
  <c r="F111" i="25" s="1"/>
  <c r="P110" i="25"/>
  <c r="G111" i="25" s="1"/>
  <c r="Q110" i="25"/>
  <c r="H111" i="25" s="1"/>
  <c r="J111" i="25" l="1"/>
  <c r="K111" i="25"/>
  <c r="I111" i="25"/>
  <c r="L111" i="25" s="1"/>
  <c r="M111" i="25" s="1"/>
  <c r="N111" i="25" s="1"/>
  <c r="O111" i="25" l="1"/>
  <c r="F112" i="25" s="1"/>
  <c r="Q111" i="25"/>
  <c r="H112" i="25" s="1"/>
  <c r="P111" i="25"/>
  <c r="G112" i="25" s="1"/>
  <c r="K112" i="25" l="1"/>
  <c r="J112" i="25"/>
  <c r="I112" i="25"/>
  <c r="L112" i="25" l="1"/>
  <c r="M112" i="25" s="1"/>
  <c r="N112" i="25" s="1"/>
  <c r="O112" i="25" s="1"/>
  <c r="F113" i="25" s="1"/>
  <c r="P112" i="25"/>
  <c r="G113" i="25" s="1"/>
  <c r="Q112" i="25" l="1"/>
  <c r="H113" i="25" s="1"/>
  <c r="K113" i="25" s="1"/>
  <c r="J113" i="25"/>
  <c r="I113" i="25"/>
  <c r="L113" i="25" l="1"/>
  <c r="M113" i="25" s="1"/>
  <c r="N113" i="25" s="1"/>
  <c r="P113" i="25" s="1"/>
  <c r="G114" i="25" s="1"/>
  <c r="O113" i="25"/>
  <c r="F114" i="25" s="1"/>
  <c r="Q113" i="25" l="1"/>
  <c r="H114" i="25" s="1"/>
  <c r="J114" i="25"/>
  <c r="K114" i="25"/>
  <c r="I114" i="25"/>
  <c r="L114" i="25" s="1"/>
  <c r="M114" i="25" s="1"/>
  <c r="N114" i="25" s="1"/>
  <c r="O114" i="25" l="1"/>
  <c r="F115" i="25" s="1"/>
  <c r="P114" i="25"/>
  <c r="G115" i="25" s="1"/>
  <c r="Q114" i="25"/>
  <c r="H115" i="25" s="1"/>
  <c r="K115" i="25" l="1"/>
  <c r="J115" i="25"/>
  <c r="I115" i="25"/>
  <c r="L115" i="25" l="1"/>
  <c r="M115" i="25" s="1"/>
  <c r="N115" i="25" s="1"/>
  <c r="O115" i="25" s="1"/>
  <c r="F116" i="25" s="1"/>
  <c r="Q115" i="25" l="1"/>
  <c r="H116" i="25" s="1"/>
  <c r="P115" i="25"/>
  <c r="G116" i="25" s="1"/>
  <c r="J116" i="25"/>
  <c r="K116" i="25"/>
  <c r="I116" i="25"/>
  <c r="L116" i="25" l="1"/>
  <c r="M116" i="25" s="1"/>
  <c r="N116" i="25" s="1"/>
  <c r="O116" i="25" l="1"/>
  <c r="F117" i="25" s="1"/>
  <c r="P116" i="25"/>
  <c r="G117" i="25" s="1"/>
  <c r="Q116" i="25"/>
  <c r="H117" i="25" s="1"/>
  <c r="K117" i="25" l="1"/>
  <c r="J117" i="25"/>
  <c r="I117" i="25"/>
  <c r="L117" i="25" l="1"/>
  <c r="M117" i="25" s="1"/>
  <c r="N117" i="25" s="1"/>
  <c r="O117" i="25" l="1"/>
  <c r="F118" i="25" s="1"/>
  <c r="P117" i="25"/>
  <c r="G118" i="25" s="1"/>
  <c r="Q117" i="25"/>
  <c r="H118" i="25" s="1"/>
  <c r="K118" i="25" l="1"/>
  <c r="J118" i="25"/>
  <c r="I118" i="25"/>
  <c r="L118" i="25" l="1"/>
  <c r="M118" i="25" s="1"/>
  <c r="N118" i="25" s="1"/>
  <c r="O118" i="25" l="1"/>
  <c r="F119" i="25" s="1"/>
  <c r="P118" i="25"/>
  <c r="G119" i="25" s="1"/>
  <c r="Q118" i="25"/>
  <c r="H119" i="25" s="1"/>
  <c r="K119" i="25" l="1"/>
  <c r="J119" i="25"/>
  <c r="I119" i="25"/>
  <c r="L119" i="25" l="1"/>
  <c r="M119" i="25" s="1"/>
  <c r="N119" i="25" s="1"/>
  <c r="O119" i="25" l="1"/>
  <c r="F120" i="25" s="1"/>
  <c r="Q119" i="25"/>
  <c r="H120" i="25" s="1"/>
  <c r="P119" i="25"/>
  <c r="G120" i="25" s="1"/>
  <c r="J120" i="25" l="1"/>
  <c r="K120" i="25"/>
  <c r="I120" i="25"/>
  <c r="L120" i="25" l="1"/>
  <c r="M120" i="25" s="1"/>
  <c r="N120" i="25" s="1"/>
  <c r="O120" i="25" l="1"/>
  <c r="F121" i="25" s="1"/>
  <c r="P120" i="25"/>
  <c r="G121" i="25" s="1"/>
  <c r="Q120" i="25"/>
  <c r="H121" i="25" s="1"/>
  <c r="K121" i="25" l="1"/>
  <c r="I121" i="25"/>
  <c r="J121" i="25"/>
  <c r="L121" i="25" l="1"/>
  <c r="M121" i="25" s="1"/>
  <c r="N121" i="25" s="1"/>
  <c r="O121" i="25" l="1"/>
  <c r="F122" i="25" s="1"/>
  <c r="P121" i="25"/>
  <c r="G122" i="25" s="1"/>
  <c r="Q121" i="25"/>
  <c r="H122" i="25" s="1"/>
  <c r="K122" i="25" l="1"/>
  <c r="I122" i="25"/>
  <c r="J122" i="25"/>
  <c r="L122" i="25" l="1"/>
  <c r="M122" i="25" s="1"/>
  <c r="N122" i="25" s="1"/>
  <c r="O122" i="25" l="1"/>
  <c r="F123" i="25" s="1"/>
  <c r="P122" i="25"/>
  <c r="G123" i="25" s="1"/>
  <c r="Q122" i="25"/>
  <c r="H123" i="25" s="1"/>
  <c r="I123" i="25" l="1"/>
  <c r="K123" i="25"/>
  <c r="J123" i="25"/>
  <c r="L123" i="25" l="1"/>
  <c r="M123" i="25" s="1"/>
  <c r="N123" i="25" s="1"/>
  <c r="O123" i="25" s="1"/>
  <c r="F124" i="25" s="1"/>
  <c r="P123" i="25" l="1"/>
  <c r="G124" i="25" s="1"/>
  <c r="J124" i="25" s="1"/>
  <c r="Q123" i="25"/>
  <c r="H124" i="25" s="1"/>
  <c r="K124" i="25" s="1"/>
  <c r="I124" i="25"/>
  <c r="L124" i="25" l="1"/>
  <c r="M124" i="25" s="1"/>
  <c r="N124" i="25" s="1"/>
  <c r="P124" i="25" s="1"/>
  <c r="G125" i="25" s="1"/>
  <c r="O124" i="25"/>
  <c r="F125" i="25" s="1"/>
  <c r="Q124" i="25" l="1"/>
  <c r="H125" i="25" s="1"/>
  <c r="K125" i="25" s="1"/>
  <c r="J125" i="25"/>
  <c r="I125" i="25"/>
  <c r="L125" i="25" l="1"/>
  <c r="M125" i="25" s="1"/>
  <c r="N125" i="25" s="1"/>
  <c r="O125" i="25"/>
  <c r="F126" i="25" s="1"/>
  <c r="P125" i="25"/>
  <c r="G126" i="25" s="1"/>
  <c r="Q125" i="25"/>
  <c r="H126" i="25" s="1"/>
  <c r="J126" i="25" l="1"/>
  <c r="K126" i="25"/>
  <c r="I126" i="25"/>
  <c r="L126" i="25" s="1"/>
  <c r="M126" i="25" s="1"/>
  <c r="N126" i="25" s="1"/>
  <c r="O126" i="25" l="1"/>
  <c r="F127" i="25" s="1"/>
  <c r="P126" i="25"/>
  <c r="G127" i="25" s="1"/>
  <c r="Q126" i="25"/>
  <c r="H127" i="25" s="1"/>
  <c r="J127" i="25" l="1"/>
  <c r="K127" i="25"/>
  <c r="I127" i="25"/>
  <c r="L127" i="25" l="1"/>
  <c r="M127" i="25" s="1"/>
  <c r="N127" i="25" s="1"/>
  <c r="O127" i="25" l="1"/>
  <c r="F128" i="25" s="1"/>
  <c r="P127" i="25"/>
  <c r="G128" i="25" s="1"/>
  <c r="Q127" i="25"/>
  <c r="H128" i="25" s="1"/>
  <c r="J128" i="25" l="1"/>
  <c r="K128" i="25"/>
  <c r="I128" i="25"/>
  <c r="L128" i="25" l="1"/>
  <c r="M128" i="25" s="1"/>
  <c r="N128" i="25" s="1"/>
  <c r="O128" i="25" s="1"/>
  <c r="F129" i="25" s="1"/>
  <c r="Q128" i="25" l="1"/>
  <c r="H129" i="25" s="1"/>
  <c r="P128" i="25"/>
  <c r="G129" i="25" s="1"/>
  <c r="J129" i="25" s="1"/>
  <c r="K129" i="25"/>
  <c r="I129" i="25"/>
  <c r="L129" i="25" l="1"/>
  <c r="M129" i="25" s="1"/>
  <c r="N129" i="25" s="1"/>
  <c r="O129" i="25" s="1"/>
  <c r="F130" i="25" s="1"/>
  <c r="Q129" i="25" l="1"/>
  <c r="H130" i="25" s="1"/>
  <c r="K130" i="25" s="1"/>
  <c r="P129" i="25"/>
  <c r="G130" i="25" s="1"/>
  <c r="J130" i="25" s="1"/>
  <c r="I130" i="25"/>
  <c r="L130" i="25" l="1"/>
  <c r="M130" i="25" s="1"/>
  <c r="N130" i="25" s="1"/>
  <c r="O130" i="25" s="1"/>
  <c r="F131" i="25" s="1"/>
  <c r="P130" i="25" l="1"/>
  <c r="G131" i="25" s="1"/>
  <c r="J131" i="25" s="1"/>
  <c r="Q130" i="25"/>
  <c r="H131" i="25" s="1"/>
  <c r="K131" i="25"/>
  <c r="I131" i="25"/>
  <c r="L131" i="25" l="1"/>
  <c r="M131" i="25" s="1"/>
  <c r="N131" i="25" s="1"/>
  <c r="P131" i="25" l="1"/>
  <c r="G132" i="25" s="1"/>
  <c r="Q131" i="25"/>
  <c r="H132" i="25" s="1"/>
  <c r="O131" i="25"/>
  <c r="F132" i="25" s="1"/>
  <c r="K132" i="25" l="1"/>
  <c r="I132" i="25"/>
  <c r="J132" i="25"/>
  <c r="L132" i="25" l="1"/>
  <c r="M132" i="25" s="1"/>
  <c r="N132" i="25" s="1"/>
  <c r="O132" i="25" l="1"/>
  <c r="F133" i="25" s="1"/>
  <c r="Q132" i="25"/>
  <c r="H133" i="25" s="1"/>
  <c r="P132" i="25"/>
  <c r="G133" i="25" s="1"/>
  <c r="J133" i="25" l="1"/>
  <c r="K133" i="25"/>
  <c r="I133" i="25"/>
  <c r="L133" i="25" l="1"/>
  <c r="M133" i="25" s="1"/>
  <c r="N133" i="25" s="1"/>
  <c r="P133" i="25" l="1"/>
  <c r="G134" i="25" s="1"/>
  <c r="Q133" i="25"/>
  <c r="H134" i="25" s="1"/>
  <c r="O133" i="25"/>
  <c r="F134" i="25" s="1"/>
  <c r="I134" i="25" l="1"/>
  <c r="K134" i="25"/>
  <c r="J134" i="25"/>
  <c r="L134" i="25" l="1"/>
  <c r="M134" i="25" s="1"/>
  <c r="N134" i="25" s="1"/>
  <c r="O134" i="25" l="1"/>
  <c r="F135" i="25" s="1"/>
  <c r="Q134" i="25"/>
  <c r="H135" i="25" s="1"/>
  <c r="P134" i="25"/>
  <c r="G135" i="25" s="1"/>
  <c r="K135" i="25" l="1"/>
  <c r="J135" i="25"/>
  <c r="I135" i="25"/>
  <c r="L135" i="25" l="1"/>
  <c r="M135" i="25" s="1"/>
  <c r="N135" i="25" s="1"/>
  <c r="P135" i="25" s="1"/>
  <c r="G136" i="25" s="1"/>
  <c r="O135" i="25" l="1"/>
  <c r="F136" i="25" s="1"/>
  <c r="I136" i="25" s="1"/>
  <c r="Q135" i="25"/>
  <c r="H136" i="25" s="1"/>
  <c r="K136" i="25"/>
  <c r="J136" i="25"/>
  <c r="L136" i="25" l="1"/>
  <c r="M136" i="25" s="1"/>
  <c r="N136" i="25" s="1"/>
  <c r="O136" i="25" l="1"/>
  <c r="F137" i="25" s="1"/>
  <c r="Q136" i="25"/>
  <c r="H137" i="25" s="1"/>
  <c r="P136" i="25"/>
  <c r="G137" i="25" s="1"/>
  <c r="K137" i="25" l="1"/>
  <c r="J137" i="25"/>
  <c r="I137" i="25"/>
  <c r="L137" i="25" l="1"/>
  <c r="M137" i="25" s="1"/>
  <c r="N137" i="25" s="1"/>
  <c r="Q137" i="25" s="1"/>
  <c r="H138" i="25" s="1"/>
  <c r="P137" i="25"/>
  <c r="G138" i="25" s="1"/>
  <c r="O137" i="25" l="1"/>
  <c r="F138" i="25" s="1"/>
  <c r="I138" i="25" s="1"/>
  <c r="K138" i="25"/>
  <c r="J138" i="25"/>
  <c r="L138" i="25" l="1"/>
  <c r="M138" i="25" s="1"/>
  <c r="N138" i="25" s="1"/>
  <c r="O138" i="25" l="1"/>
  <c r="F139" i="25" s="1"/>
  <c r="Q138" i="25"/>
  <c r="H139" i="25" s="1"/>
  <c r="P138" i="25"/>
  <c r="G139" i="25" s="1"/>
  <c r="K139" i="25" l="1"/>
  <c r="J139" i="25"/>
  <c r="I139" i="25"/>
  <c r="L139" i="25" l="1"/>
  <c r="M139" i="25" s="1"/>
  <c r="N139" i="25" s="1"/>
  <c r="P139" i="25" s="1"/>
  <c r="G140" i="25" s="1"/>
  <c r="Q139" i="25"/>
  <c r="H140" i="25" s="1"/>
  <c r="O139" i="25"/>
  <c r="F140" i="25" s="1"/>
  <c r="K140" i="25" l="1"/>
  <c r="I140" i="25"/>
  <c r="J140" i="25"/>
  <c r="L140" i="25" l="1"/>
  <c r="M140" i="25" s="1"/>
  <c r="N140" i="25" s="1"/>
  <c r="O140" i="25" s="1"/>
  <c r="F141" i="25" s="1"/>
  <c r="P140" i="25" l="1"/>
  <c r="G141" i="25" s="1"/>
  <c r="J141" i="25" s="1"/>
  <c r="Q140" i="25"/>
  <c r="H141" i="25" s="1"/>
  <c r="K141" i="25" s="1"/>
  <c r="I141" i="25"/>
  <c r="L141" i="25" l="1"/>
  <c r="M141" i="25" s="1"/>
  <c r="N141" i="25" s="1"/>
  <c r="Q141" i="25" s="1"/>
  <c r="H142" i="25" s="1"/>
  <c r="P141" i="25" l="1"/>
  <c r="G142" i="25" s="1"/>
  <c r="O141" i="25"/>
  <c r="F142" i="25" s="1"/>
  <c r="K142" i="25"/>
  <c r="I142" i="25"/>
  <c r="J142" i="25"/>
  <c r="L142" i="25" l="1"/>
  <c r="M142" i="25" s="1"/>
  <c r="N142" i="25" s="1"/>
  <c r="O142" i="25" l="1"/>
  <c r="F143" i="25" s="1"/>
  <c r="Q142" i="25"/>
  <c r="H143" i="25" s="1"/>
  <c r="P142" i="25"/>
  <c r="G143" i="25" s="1"/>
  <c r="K143" i="25" l="1"/>
  <c r="J143" i="25"/>
  <c r="I143" i="25"/>
  <c r="L143" i="25" l="1"/>
  <c r="M143" i="25" s="1"/>
  <c r="N143" i="25" s="1"/>
  <c r="P143" i="25" s="1"/>
  <c r="G144" i="25" s="1"/>
  <c r="O143" i="25" l="1"/>
  <c r="F144" i="25" s="1"/>
  <c r="I144" i="25" s="1"/>
  <c r="Q143" i="25"/>
  <c r="H144" i="25" s="1"/>
  <c r="K144" i="25"/>
  <c r="J144" i="25"/>
  <c r="L144" i="25" l="1"/>
  <c r="M144" i="25" s="1"/>
  <c r="N144" i="25" s="1"/>
  <c r="O144" i="25" l="1"/>
  <c r="F145" i="25" s="1"/>
  <c r="Q144" i="25"/>
  <c r="H145" i="25" s="1"/>
  <c r="P144" i="25"/>
  <c r="G145" i="25" s="1"/>
  <c r="K145" i="25" l="1"/>
  <c r="J145" i="25"/>
  <c r="I145" i="25"/>
  <c r="L145" i="25" l="1"/>
  <c r="M145" i="25" s="1"/>
  <c r="N145" i="25" s="1"/>
  <c r="P145" i="25" s="1"/>
  <c r="G146" i="25" s="1"/>
  <c r="Q145" i="25" l="1"/>
  <c r="H146" i="25" s="1"/>
  <c r="K146" i="25" s="1"/>
  <c r="O145" i="25"/>
  <c r="F146" i="25" s="1"/>
  <c r="I146" i="25" s="1"/>
  <c r="J146" i="25"/>
  <c r="L146" i="25" l="1"/>
  <c r="M146" i="25" s="1"/>
  <c r="N146" i="25" s="1"/>
  <c r="O146" i="25" l="1"/>
  <c r="F147" i="25" s="1"/>
  <c r="Q146" i="25"/>
  <c r="H147" i="25" s="1"/>
  <c r="P146" i="25"/>
  <c r="G147" i="25" s="1"/>
  <c r="J147" i="25" l="1"/>
  <c r="K147" i="25"/>
  <c r="I147" i="25"/>
  <c r="L147" i="25" l="1"/>
  <c r="M147" i="25" s="1"/>
  <c r="N147" i="25" s="1"/>
  <c r="O147" i="25" s="1"/>
  <c r="F148" i="25" s="1"/>
  <c r="P147" i="25"/>
  <c r="G148" i="25" s="1"/>
  <c r="Q147" i="25"/>
  <c r="H148" i="25" s="1"/>
  <c r="K148" i="25" l="1"/>
  <c r="I148" i="25"/>
  <c r="J148" i="25"/>
  <c r="L148" i="25" l="1"/>
  <c r="M148" i="25" s="1"/>
  <c r="N148" i="25" s="1"/>
  <c r="O148" i="25" l="1"/>
  <c r="F149" i="25" s="1"/>
  <c r="Q148" i="25"/>
  <c r="H149" i="25" s="1"/>
  <c r="P148" i="25"/>
  <c r="G149" i="25" s="1"/>
  <c r="K149" i="25" l="1"/>
  <c r="J149" i="25"/>
  <c r="I149" i="25"/>
  <c r="L149" i="25" l="1"/>
  <c r="M149" i="25" s="1"/>
  <c r="N149" i="25" s="1"/>
  <c r="P149" i="25" l="1"/>
  <c r="G150" i="25" s="1"/>
  <c r="Q149" i="25"/>
  <c r="H150" i="25" s="1"/>
  <c r="O149" i="25"/>
  <c r="F150" i="25" s="1"/>
  <c r="K150" i="25" l="1"/>
  <c r="I150" i="25"/>
  <c r="J150" i="25"/>
  <c r="L150" i="25" l="1"/>
  <c r="M150" i="25" s="1"/>
  <c r="N150" i="25" s="1"/>
  <c r="O150" i="25"/>
  <c r="F151" i="25" s="1"/>
  <c r="Q150" i="25"/>
  <c r="H151" i="25" s="1"/>
  <c r="P150" i="25"/>
  <c r="G151" i="25" s="1"/>
  <c r="K151" i="25" l="1"/>
  <c r="J151" i="25"/>
  <c r="I151" i="25"/>
  <c r="L151" i="25" s="1"/>
  <c r="M151" i="25" s="1"/>
  <c r="N151" i="25" s="1"/>
  <c r="P151" i="25" l="1"/>
  <c r="G152" i="25" s="1"/>
  <c r="Q151" i="25"/>
  <c r="H152" i="25" s="1"/>
  <c r="O151" i="25"/>
  <c r="F152" i="25" s="1"/>
  <c r="K152" i="25" l="1"/>
  <c r="I152" i="25"/>
  <c r="J152" i="25"/>
  <c r="L152" i="25" l="1"/>
  <c r="M152" i="25" s="1"/>
  <c r="N152" i="25" s="1"/>
  <c r="O152" i="25" l="1"/>
  <c r="F153" i="25" s="1"/>
  <c r="Q152" i="25"/>
  <c r="H153" i="25" s="1"/>
  <c r="P152" i="25"/>
  <c r="G153" i="25" s="1"/>
  <c r="K153" i="25" l="1"/>
  <c r="J153" i="25"/>
  <c r="I153" i="25"/>
  <c r="L153" i="25" s="1"/>
  <c r="M153" i="25" s="1"/>
  <c r="N153" i="25" s="1"/>
  <c r="P153" i="25" l="1"/>
  <c r="G154" i="25" s="1"/>
  <c r="Q153" i="25"/>
  <c r="H154" i="25" s="1"/>
  <c r="O153" i="25"/>
  <c r="F154" i="25" s="1"/>
  <c r="K154" i="25" l="1"/>
  <c r="I154" i="25"/>
  <c r="J154" i="25"/>
  <c r="L154" i="25" l="1"/>
  <c r="M154" i="25" s="1"/>
  <c r="N154" i="25" s="1"/>
  <c r="O154" i="25" s="1"/>
  <c r="F155" i="25" s="1"/>
  <c r="Q154" i="25" l="1"/>
  <c r="H155" i="25" s="1"/>
  <c r="K155" i="25" s="1"/>
  <c r="P154" i="25"/>
  <c r="G155" i="25" s="1"/>
  <c r="J155" i="25" s="1"/>
  <c r="I155" i="25"/>
  <c r="L155" i="25" l="1"/>
  <c r="M155" i="25" s="1"/>
  <c r="N155" i="25" s="1"/>
  <c r="P155" i="25" s="1"/>
  <c r="G156" i="25" s="1"/>
  <c r="Q155" i="25" l="1"/>
  <c r="H156" i="25" s="1"/>
  <c r="K156" i="25" s="1"/>
  <c r="O155" i="25"/>
  <c r="F156" i="25" s="1"/>
  <c r="I156" i="25"/>
  <c r="J156" i="25"/>
  <c r="L156" i="25" l="1"/>
  <c r="M156" i="25" s="1"/>
  <c r="N156" i="25" s="1"/>
  <c r="P156" i="25" s="1"/>
  <c r="G157" i="25" s="1"/>
  <c r="Q156" i="25" l="1"/>
  <c r="H157" i="25" s="1"/>
  <c r="K157" i="25" s="1"/>
  <c r="O156" i="25"/>
  <c r="F157" i="25" s="1"/>
  <c r="I157" i="25" s="1"/>
  <c r="J157" i="25"/>
  <c r="L157" i="25" l="1"/>
  <c r="M157" i="25" s="1"/>
  <c r="N157" i="25" s="1"/>
  <c r="P157" i="25" l="1"/>
  <c r="G158" i="25" s="1"/>
  <c r="Q157" i="25"/>
  <c r="H158" i="25" s="1"/>
  <c r="O157" i="25"/>
  <c r="F158" i="25" s="1"/>
  <c r="K158" i="25" l="1"/>
  <c r="I158" i="25"/>
  <c r="J158" i="25"/>
  <c r="L158" i="25" l="1"/>
  <c r="M158" i="25" s="1"/>
  <c r="N158" i="25" s="1"/>
  <c r="Q158" i="25" l="1"/>
  <c r="H159" i="25" s="1"/>
  <c r="P158" i="25"/>
  <c r="G159" i="25" s="1"/>
  <c r="O158" i="25"/>
  <c r="F159" i="25" s="1"/>
  <c r="J159" i="25" l="1"/>
  <c r="I159" i="25"/>
  <c r="K159" i="25"/>
  <c r="L159" i="25" l="1"/>
  <c r="M159" i="25" s="1"/>
  <c r="N159" i="25" s="1"/>
  <c r="P159" i="25" s="1"/>
  <c r="G160" i="25" s="1"/>
  <c r="O159" i="25" l="1"/>
  <c r="F160" i="25" s="1"/>
  <c r="I160" i="25" s="1"/>
  <c r="Q159" i="25"/>
  <c r="H160" i="25" s="1"/>
  <c r="K160" i="25" s="1"/>
  <c r="J160" i="25"/>
  <c r="L160" i="25" l="1"/>
  <c r="M160" i="25" s="1"/>
  <c r="N160" i="25" s="1"/>
  <c r="Q160" i="25" l="1"/>
  <c r="H161" i="25" s="1"/>
  <c r="O160" i="25"/>
  <c r="F161" i="25" s="1"/>
  <c r="P160" i="25"/>
  <c r="G161" i="25" s="1"/>
  <c r="I161" i="25" l="1"/>
  <c r="J161" i="25"/>
  <c r="K161" i="25"/>
  <c r="L161" i="25" l="1"/>
  <c r="M161" i="25" s="1"/>
  <c r="N161" i="25" s="1"/>
  <c r="P161" i="25" l="1"/>
  <c r="G162" i="25" s="1"/>
  <c r="Q161" i="25"/>
  <c r="H162" i="25" s="1"/>
  <c r="O161" i="25"/>
  <c r="F162" i="25" s="1"/>
  <c r="K162" i="25" l="1"/>
  <c r="I162" i="25"/>
  <c r="J162" i="25"/>
  <c r="L162" i="25" l="1"/>
  <c r="M162" i="25" s="1"/>
  <c r="N162" i="25" s="1"/>
  <c r="O162" i="25" l="1"/>
  <c r="F163" i="25" s="1"/>
  <c r="P162" i="25"/>
  <c r="G163" i="25" s="1"/>
  <c r="Q162" i="25"/>
  <c r="H163" i="25" s="1"/>
  <c r="K163" i="25" l="1"/>
  <c r="J163" i="25"/>
  <c r="I163" i="25"/>
  <c r="L163" i="25" l="1"/>
  <c r="M163" i="25" s="1"/>
  <c r="N163" i="25" s="1"/>
  <c r="P163" i="25" s="1"/>
  <c r="G164" i="25" s="1"/>
  <c r="Q163" i="25" l="1"/>
  <c r="H164" i="25" s="1"/>
  <c r="O163" i="25"/>
  <c r="F164" i="25" s="1"/>
  <c r="I164" i="25" s="1"/>
  <c r="K164" i="25"/>
  <c r="J164" i="25"/>
  <c r="L164" i="25" l="1"/>
  <c r="M164" i="25" s="1"/>
  <c r="N164" i="25" s="1"/>
  <c r="O164" i="25" l="1"/>
  <c r="F165" i="25" s="1"/>
  <c r="P164" i="25"/>
  <c r="G165" i="25" s="1"/>
  <c r="Q164" i="25"/>
  <c r="H165" i="25" s="1"/>
  <c r="J165" i="25" l="1"/>
  <c r="K165" i="25"/>
  <c r="I165" i="25"/>
  <c r="L165" i="25" l="1"/>
  <c r="M165" i="25" s="1"/>
  <c r="N165" i="25" s="1"/>
  <c r="Q165" i="25" s="1"/>
  <c r="H166" i="25" s="1"/>
  <c r="P165" i="25" l="1"/>
  <c r="G166" i="25" s="1"/>
  <c r="J166" i="25" s="1"/>
  <c r="O165" i="25"/>
  <c r="F166" i="25" s="1"/>
  <c r="I166" i="25" s="1"/>
  <c r="K166" i="25"/>
  <c r="L166" i="25" l="1"/>
  <c r="M166" i="25" s="1"/>
  <c r="N166" i="25" s="1"/>
  <c r="O166" i="25" l="1"/>
  <c r="F167" i="25" s="1"/>
  <c r="P166" i="25"/>
  <c r="G167" i="25" s="1"/>
  <c r="Q166" i="25"/>
  <c r="H167" i="25" s="1"/>
  <c r="J167" i="25" l="1"/>
  <c r="K167" i="25"/>
  <c r="I167" i="25"/>
  <c r="L167" i="25" l="1"/>
  <c r="M167" i="25" s="1"/>
  <c r="N167" i="25" s="1"/>
  <c r="O167" i="25" s="1"/>
  <c r="F168" i="25" s="1"/>
  <c r="P167" i="25"/>
  <c r="G168" i="25" s="1"/>
  <c r="Q167" i="25"/>
  <c r="H168" i="25" s="1"/>
  <c r="K168" i="25" l="1"/>
  <c r="I168" i="25"/>
  <c r="J168" i="25"/>
  <c r="L168" i="25" l="1"/>
  <c r="M168" i="25" s="1"/>
  <c r="N168" i="25" s="1"/>
  <c r="O168" i="25" l="1"/>
  <c r="F169" i="25" s="1"/>
  <c r="Q168" i="25"/>
  <c r="H169" i="25" s="1"/>
  <c r="P168" i="25"/>
  <c r="G169" i="25" s="1"/>
  <c r="K169" i="25" l="1"/>
  <c r="J169" i="25"/>
  <c r="I169" i="25"/>
  <c r="L169" i="25" l="1"/>
  <c r="M169" i="25" s="1"/>
  <c r="N169" i="25" s="1"/>
  <c r="P169" i="25"/>
  <c r="G170" i="25" s="1"/>
  <c r="Q169" i="25"/>
  <c r="H170" i="25" s="1"/>
  <c r="O169" i="25"/>
  <c r="F170" i="25" s="1"/>
  <c r="K170" i="25" l="1"/>
  <c r="I170" i="25"/>
  <c r="J170" i="25"/>
  <c r="L170" i="25" l="1"/>
  <c r="M170" i="25" s="1"/>
  <c r="N170" i="25" s="1"/>
  <c r="O170" i="25" l="1"/>
  <c r="F171" i="25" s="1"/>
  <c r="P170" i="25"/>
  <c r="G171" i="25" s="1"/>
  <c r="Q170" i="25"/>
  <c r="H171" i="25" s="1"/>
  <c r="J171" i="25" l="1"/>
  <c r="K171" i="25"/>
  <c r="I171" i="25"/>
  <c r="L171" i="25" l="1"/>
  <c r="M171" i="25" s="1"/>
  <c r="N171" i="25" s="1"/>
  <c r="O171" i="25" s="1"/>
  <c r="F172" i="25" s="1"/>
  <c r="Q171" i="25" l="1"/>
  <c r="H172" i="25" s="1"/>
  <c r="P171" i="25"/>
  <c r="G172" i="25" s="1"/>
  <c r="K172" i="25"/>
  <c r="J172" i="25"/>
  <c r="I172" i="25"/>
  <c r="L172" i="25" s="1"/>
  <c r="M172" i="25" s="1"/>
  <c r="N172" i="25" s="1"/>
  <c r="P172" i="25" l="1"/>
  <c r="G173" i="25" s="1"/>
  <c r="O172" i="25"/>
  <c r="F173" i="25" s="1"/>
  <c r="Q172" i="25"/>
  <c r="H173" i="25" s="1"/>
  <c r="I173" i="25" l="1"/>
  <c r="K173" i="25"/>
  <c r="J173" i="25"/>
  <c r="L173" i="25" l="1"/>
  <c r="M173" i="25" s="1"/>
  <c r="N173" i="25" s="1"/>
  <c r="O173" i="25" l="1"/>
  <c r="F174" i="25" s="1"/>
  <c r="P173" i="25"/>
  <c r="G174" i="25" s="1"/>
  <c r="Q173" i="25"/>
  <c r="H174" i="25" s="1"/>
  <c r="J174" i="25" l="1"/>
  <c r="K174" i="25"/>
  <c r="I174" i="25"/>
  <c r="L174" i="25" l="1"/>
  <c r="M174" i="25" s="1"/>
  <c r="N174" i="25" s="1"/>
  <c r="O174" i="25" s="1"/>
  <c r="F175" i="25" s="1"/>
  <c r="Q174" i="25" l="1"/>
  <c r="H175" i="25" s="1"/>
  <c r="K175" i="25" s="1"/>
  <c r="P174" i="25"/>
  <c r="G175" i="25" s="1"/>
  <c r="J175" i="25"/>
  <c r="I175" i="25"/>
  <c r="L175" i="25" l="1"/>
  <c r="M175" i="25" s="1"/>
  <c r="N175" i="25" s="1"/>
  <c r="O175" i="25" s="1"/>
  <c r="F176" i="25" s="1"/>
  <c r="P175" i="25" l="1"/>
  <c r="G176" i="25" s="1"/>
  <c r="J176" i="25" s="1"/>
  <c r="Q175" i="25"/>
  <c r="H176" i="25" s="1"/>
  <c r="K176" i="25"/>
  <c r="I176" i="25"/>
  <c r="L176" i="25" l="1"/>
  <c r="M176" i="25" s="1"/>
  <c r="N176" i="25" s="1"/>
  <c r="O176" i="25" s="1"/>
  <c r="F177" i="25" s="1"/>
  <c r="P176" i="25" l="1"/>
  <c r="G177" i="25" s="1"/>
  <c r="J177" i="25" s="1"/>
  <c r="Q176" i="25"/>
  <c r="H177" i="25" s="1"/>
  <c r="K177" i="25"/>
  <c r="I177" i="25"/>
  <c r="L177" i="25" l="1"/>
  <c r="M177" i="25" s="1"/>
  <c r="N177" i="25" s="1"/>
  <c r="Q177" i="25" s="1"/>
  <c r="H178" i="25" s="1"/>
  <c r="O177" i="25" l="1"/>
  <c r="F178" i="25" s="1"/>
  <c r="I178" i="25" s="1"/>
  <c r="P177" i="25"/>
  <c r="G178" i="25" s="1"/>
  <c r="J178" i="25"/>
  <c r="K178" i="25"/>
  <c r="L178" i="25" l="1"/>
  <c r="M178" i="25" s="1"/>
  <c r="N178" i="25" s="1"/>
  <c r="O178" i="25" s="1"/>
  <c r="F179" i="25" s="1"/>
  <c r="Q178" i="25" l="1"/>
  <c r="H179" i="25" s="1"/>
  <c r="P178" i="25"/>
  <c r="G179" i="25" s="1"/>
  <c r="K179" i="25"/>
  <c r="J179" i="25"/>
  <c r="I179" i="25"/>
  <c r="L179" i="25" s="1"/>
  <c r="M179" i="25" s="1"/>
  <c r="N179" i="25" s="1"/>
  <c r="Q179" i="25" l="1"/>
  <c r="H180" i="25" s="1"/>
  <c r="O179" i="25"/>
  <c r="F180" i="25" s="1"/>
  <c r="P179" i="25"/>
  <c r="G180" i="25" s="1"/>
  <c r="I180" i="25" l="1"/>
  <c r="J180" i="25"/>
  <c r="K180" i="25"/>
  <c r="L180" i="25" l="1"/>
  <c r="M180" i="25" s="1"/>
  <c r="N180" i="25" s="1"/>
  <c r="O180" i="25" l="1"/>
  <c r="F181" i="25" s="1"/>
  <c r="Q180" i="25"/>
  <c r="H181" i="25" s="1"/>
  <c r="P180" i="25"/>
  <c r="G181" i="25" s="1"/>
  <c r="K181" i="25" l="1"/>
  <c r="J181" i="25"/>
  <c r="I181" i="25"/>
  <c r="L181" i="25" l="1"/>
  <c r="M181" i="25" s="1"/>
  <c r="N181" i="25" s="1"/>
  <c r="Q181" i="25" s="1"/>
  <c r="H182" i="25" s="1"/>
  <c r="P181" i="25" l="1"/>
  <c r="G182" i="25" s="1"/>
  <c r="O181" i="25"/>
  <c r="F182" i="25" s="1"/>
  <c r="J182" i="25"/>
  <c r="I182" i="25"/>
  <c r="K182" i="25"/>
  <c r="L182" i="25" l="1"/>
  <c r="M182" i="25" s="1"/>
  <c r="N182" i="25" s="1"/>
  <c r="O182" i="25" l="1"/>
  <c r="F183" i="25" s="1"/>
  <c r="Q182" i="25"/>
  <c r="H183" i="25" s="1"/>
  <c r="P182" i="25"/>
  <c r="G183" i="25" s="1"/>
  <c r="K183" i="25" l="1"/>
  <c r="J183" i="25"/>
  <c r="I183" i="25"/>
  <c r="L183" i="25" s="1"/>
  <c r="M183" i="25" s="1"/>
  <c r="N183" i="25" s="1"/>
  <c r="Q183" i="25" l="1"/>
  <c r="H184" i="25" s="1"/>
  <c r="O183" i="25"/>
  <c r="F184" i="25" s="1"/>
  <c r="P183" i="25"/>
  <c r="G184" i="25" s="1"/>
  <c r="I184" i="25" l="1"/>
  <c r="J184" i="25"/>
  <c r="K184" i="25"/>
  <c r="L184" i="25" l="1"/>
  <c r="M184" i="25" s="1"/>
  <c r="N184" i="25" s="1"/>
  <c r="O184" i="25" l="1"/>
  <c r="F185" i="25" s="1"/>
  <c r="Q184" i="25"/>
  <c r="H185" i="25" s="1"/>
  <c r="P184" i="25"/>
  <c r="G185" i="25" s="1"/>
  <c r="K185" i="25" l="1"/>
  <c r="J185" i="25"/>
  <c r="I185" i="25"/>
  <c r="L185" i="25" s="1"/>
  <c r="M185" i="25" s="1"/>
  <c r="N185" i="25" s="1"/>
  <c r="Q185" i="25" l="1"/>
  <c r="H186" i="25" s="1"/>
  <c r="O185" i="25"/>
  <c r="F186" i="25" s="1"/>
  <c r="P185" i="25"/>
  <c r="G186" i="25" s="1"/>
  <c r="I186" i="25" l="1"/>
  <c r="J186" i="25"/>
  <c r="K186" i="25"/>
  <c r="L186" i="25" l="1"/>
  <c r="M186" i="25" s="1"/>
  <c r="N186" i="25" s="1"/>
  <c r="O186" i="25" l="1"/>
  <c r="F187" i="25" s="1"/>
  <c r="Q186" i="25"/>
  <c r="H187" i="25" s="1"/>
  <c r="P186" i="25"/>
  <c r="G187" i="25" s="1"/>
  <c r="K187" i="25" l="1"/>
  <c r="J187" i="25"/>
  <c r="I187" i="25"/>
  <c r="L187" i="25" s="1"/>
  <c r="M187" i="25" s="1"/>
  <c r="N187" i="25" s="1"/>
  <c r="Q187" i="25" l="1"/>
  <c r="H188" i="25" s="1"/>
  <c r="O187" i="25"/>
  <c r="F188" i="25" s="1"/>
  <c r="P187" i="25"/>
  <c r="G188" i="25" s="1"/>
  <c r="I188" i="25" l="1"/>
  <c r="J188" i="25"/>
  <c r="K188" i="25"/>
  <c r="L188" i="25" l="1"/>
  <c r="M188" i="25" s="1"/>
  <c r="N188" i="25" s="1"/>
  <c r="O188" i="25" l="1"/>
  <c r="F189" i="25" s="1"/>
  <c r="Q188" i="25"/>
  <c r="H189" i="25" s="1"/>
  <c r="P188" i="25"/>
  <c r="G189" i="25" s="1"/>
  <c r="K189" i="25" l="1"/>
  <c r="J189" i="25"/>
  <c r="I189" i="25"/>
  <c r="L189" i="25" l="1"/>
  <c r="M189" i="25" s="1"/>
  <c r="N189" i="25" s="1"/>
  <c r="Q189" i="25" s="1"/>
  <c r="H190" i="25" s="1"/>
  <c r="O189" i="25"/>
  <c r="F190" i="25" s="1"/>
  <c r="P189" i="25" l="1"/>
  <c r="G190" i="25" s="1"/>
  <c r="J190" i="25"/>
  <c r="I190" i="25"/>
  <c r="K190" i="25"/>
  <c r="L190" i="25" l="1"/>
  <c r="M190" i="25" s="1"/>
  <c r="N190" i="25" s="1"/>
  <c r="O190" i="25"/>
  <c r="F191" i="25" s="1"/>
  <c r="Q190" i="25"/>
  <c r="H191" i="25" s="1"/>
  <c r="P190" i="25"/>
  <c r="G191" i="25" s="1"/>
  <c r="K191" i="25" l="1"/>
  <c r="J191" i="25"/>
  <c r="I191" i="25"/>
  <c r="L191" i="25" s="1"/>
  <c r="M191" i="25" s="1"/>
  <c r="N191" i="25" s="1"/>
  <c r="Q191" i="25" l="1"/>
  <c r="H192" i="25" s="1"/>
  <c r="O191" i="25"/>
  <c r="F192" i="25" s="1"/>
  <c r="P191" i="25"/>
  <c r="G192" i="25" s="1"/>
  <c r="I192" i="25" l="1"/>
  <c r="J192" i="25"/>
  <c r="K192" i="25"/>
  <c r="L192" i="25" l="1"/>
  <c r="M192" i="25" s="1"/>
  <c r="N192" i="25" s="1"/>
  <c r="O192" i="25" l="1"/>
  <c r="F193" i="25" s="1"/>
  <c r="Q192" i="25"/>
  <c r="H193" i="25" s="1"/>
  <c r="P192" i="25"/>
  <c r="G193" i="25" s="1"/>
  <c r="K193" i="25" l="1"/>
  <c r="J193" i="25"/>
  <c r="I193" i="25"/>
  <c r="L193" i="25" s="1"/>
  <c r="M193" i="25" s="1"/>
  <c r="N193" i="25" s="1"/>
  <c r="Q193" i="25" l="1"/>
  <c r="H194" i="25" s="1"/>
  <c r="P193" i="25"/>
  <c r="G194" i="25" s="1"/>
  <c r="O193" i="25"/>
  <c r="F194" i="25" s="1"/>
  <c r="J194" i="25" l="1"/>
  <c r="I194" i="25"/>
  <c r="K194" i="25"/>
  <c r="L194" i="25" l="1"/>
  <c r="M194" i="25" s="1"/>
  <c r="N194" i="25" s="1"/>
  <c r="O194" i="25" l="1"/>
  <c r="F195" i="25" s="1"/>
  <c r="Q194" i="25"/>
  <c r="H195" i="25" s="1"/>
  <c r="P194" i="25"/>
  <c r="G195" i="25" s="1"/>
  <c r="K195" i="25" l="1"/>
  <c r="J195" i="25"/>
  <c r="I195" i="25"/>
  <c r="L195" i="25" s="1"/>
  <c r="M195" i="25" s="1"/>
  <c r="N195" i="25" s="1"/>
  <c r="Q195" i="25" l="1"/>
  <c r="H196" i="25" s="1"/>
  <c r="O195" i="25"/>
  <c r="F196" i="25" s="1"/>
  <c r="P195" i="25"/>
  <c r="G196" i="25" s="1"/>
  <c r="I196" i="25" l="1"/>
  <c r="J196" i="25"/>
  <c r="K196" i="25"/>
  <c r="L196" i="25" l="1"/>
  <c r="M196" i="25" s="1"/>
  <c r="N196" i="25" s="1"/>
  <c r="O196" i="25" l="1"/>
  <c r="F197" i="25" s="1"/>
  <c r="Q196" i="25"/>
  <c r="H197" i="25" s="1"/>
  <c r="P196" i="25"/>
  <c r="G197" i="25" s="1"/>
  <c r="K197" i="25" l="1"/>
  <c r="J197" i="25"/>
  <c r="I197" i="25"/>
  <c r="L197" i="25" s="1"/>
  <c r="M197" i="25" s="1"/>
  <c r="N197" i="25" s="1"/>
  <c r="Q197" i="25" l="1"/>
  <c r="H198" i="25" s="1"/>
  <c r="P197" i="25"/>
  <c r="G198" i="25" s="1"/>
  <c r="O197" i="25"/>
  <c r="F198" i="25" s="1"/>
  <c r="J198" i="25" l="1"/>
  <c r="I198" i="25"/>
  <c r="K198" i="25"/>
  <c r="L198" i="25" l="1"/>
  <c r="M198" i="25" s="1"/>
  <c r="N198" i="25" s="1"/>
  <c r="O198" i="25" l="1"/>
  <c r="F199" i="25" s="1"/>
  <c r="Q198" i="25"/>
  <c r="H199" i="25" s="1"/>
  <c r="P198" i="25"/>
  <c r="G199" i="25" s="1"/>
  <c r="K199" i="25" l="1"/>
  <c r="J199" i="25"/>
  <c r="I199" i="25"/>
  <c r="L199" i="25" l="1"/>
  <c r="M199" i="25" s="1"/>
  <c r="N199" i="25" s="1"/>
  <c r="Q199" i="25" s="1"/>
  <c r="H200" i="25" s="1"/>
  <c r="O199" i="25"/>
  <c r="F200" i="25" s="1"/>
  <c r="P199" i="25"/>
  <c r="G200" i="25" s="1"/>
  <c r="I200" i="25" l="1"/>
  <c r="J200" i="25"/>
  <c r="K200" i="25"/>
  <c r="L200" i="25" l="1"/>
  <c r="M200" i="25" s="1"/>
  <c r="N200" i="25" s="1"/>
  <c r="O200" i="25" l="1"/>
  <c r="F201" i="25" s="1"/>
  <c r="Q200" i="25"/>
  <c r="H201" i="25" s="1"/>
  <c r="P200" i="25"/>
  <c r="G201" i="25" s="1"/>
  <c r="K201" i="25" l="1"/>
  <c r="J201" i="25"/>
  <c r="I201" i="25"/>
  <c r="L201" i="25" s="1"/>
  <c r="M201" i="25" s="1"/>
  <c r="N201" i="25" s="1"/>
  <c r="Q201" i="25" l="1"/>
  <c r="H202" i="25" s="1"/>
  <c r="O201" i="25"/>
  <c r="F202" i="25" s="1"/>
  <c r="P201" i="25"/>
  <c r="G202" i="25" s="1"/>
  <c r="I202" i="25" l="1"/>
  <c r="J202" i="25"/>
  <c r="K202" i="25"/>
  <c r="L202" i="25" l="1"/>
  <c r="M202" i="25" s="1"/>
  <c r="N202" i="25" s="1"/>
  <c r="O202" i="25" l="1"/>
  <c r="F203" i="25" s="1"/>
  <c r="Q202" i="25"/>
  <c r="H203" i="25" s="1"/>
  <c r="P202" i="25"/>
  <c r="G203" i="25" s="1"/>
  <c r="K203" i="25" l="1"/>
  <c r="J203" i="25"/>
  <c r="I203" i="25"/>
  <c r="L203" i="25" s="1"/>
  <c r="M203" i="25" s="1"/>
  <c r="N203" i="25" s="1"/>
  <c r="Q203" i="25" l="1"/>
  <c r="H204" i="25" s="1"/>
  <c r="O203" i="25"/>
  <c r="F204" i="25" s="1"/>
  <c r="P203" i="25"/>
  <c r="G204" i="25" s="1"/>
  <c r="I204" i="25" l="1"/>
  <c r="J204" i="25"/>
  <c r="K204" i="25"/>
  <c r="L204" i="25" l="1"/>
  <c r="M204" i="25" s="1"/>
  <c r="N204" i="25" s="1"/>
  <c r="O204" i="25" l="1"/>
  <c r="F205" i="25" s="1"/>
  <c r="Q204" i="25"/>
  <c r="H205" i="25" s="1"/>
  <c r="P204" i="25"/>
  <c r="G205" i="25" s="1"/>
  <c r="K205" i="25" l="1"/>
  <c r="J205" i="25"/>
  <c r="I205" i="25"/>
  <c r="L205" i="25" l="1"/>
  <c r="M205" i="25" s="1"/>
  <c r="N205" i="25" s="1"/>
  <c r="Q205" i="25" s="1"/>
  <c r="H206" i="25" s="1"/>
  <c r="P205" i="25"/>
  <c r="G206" i="25" s="1"/>
  <c r="O205" i="25"/>
  <c r="F206" i="25" s="1"/>
  <c r="J206" i="25" l="1"/>
  <c r="I206" i="25"/>
  <c r="K206" i="25"/>
  <c r="L206" i="25" l="1"/>
  <c r="M206" i="25" s="1"/>
  <c r="N206" i="25" s="1"/>
  <c r="O206" i="25" s="1"/>
  <c r="F207" i="25" s="1"/>
  <c r="Q206" i="25" l="1"/>
  <c r="H207" i="25" s="1"/>
  <c r="P206" i="25"/>
  <c r="G207" i="25" s="1"/>
  <c r="K207" i="25"/>
  <c r="J207" i="25"/>
  <c r="I207" i="25"/>
  <c r="L207" i="25" s="1"/>
  <c r="M207" i="25" s="1"/>
  <c r="N207" i="25" s="1"/>
  <c r="Q207" i="25" l="1"/>
  <c r="H208" i="25" s="1"/>
  <c r="O207" i="25"/>
  <c r="F208" i="25" s="1"/>
  <c r="P207" i="25"/>
  <c r="G208" i="25" s="1"/>
  <c r="I208" i="25" l="1"/>
  <c r="J208" i="25"/>
  <c r="K208" i="25"/>
  <c r="L208" i="25" l="1"/>
  <c r="M208" i="25" s="1"/>
  <c r="N208" i="25" s="1"/>
  <c r="O208" i="25" l="1"/>
  <c r="F209" i="25" s="1"/>
  <c r="Q208" i="25"/>
  <c r="H209" i="25" s="1"/>
  <c r="P208" i="25"/>
  <c r="G209" i="25" s="1"/>
  <c r="K209" i="25" l="1"/>
  <c r="J209" i="25"/>
  <c r="I209" i="25"/>
  <c r="L209" i="25" l="1"/>
  <c r="M209" i="25" s="1"/>
  <c r="N209" i="25" s="1"/>
  <c r="P209" i="25" s="1"/>
  <c r="G210" i="25" s="1"/>
  <c r="Q209" i="25"/>
  <c r="H210" i="25" s="1"/>
  <c r="O209" i="25"/>
  <c r="F210" i="25" s="1"/>
  <c r="J210" i="25" l="1"/>
  <c r="I210" i="25"/>
  <c r="K210" i="25"/>
  <c r="L210" i="25" l="1"/>
  <c r="M210" i="25" s="1"/>
  <c r="N210" i="25" s="1"/>
  <c r="O210" i="25" l="1"/>
  <c r="F211" i="25" s="1"/>
  <c r="P210" i="25"/>
  <c r="G211" i="25" s="1"/>
  <c r="Q210" i="25"/>
  <c r="H211" i="25" s="1"/>
  <c r="J211" i="25" l="1"/>
  <c r="K211" i="25"/>
  <c r="I211" i="25"/>
  <c r="L211" i="25" s="1"/>
  <c r="M211" i="25" s="1"/>
  <c r="N211" i="25" s="1"/>
  <c r="Q211" i="25" l="1"/>
  <c r="H212" i="25" s="1"/>
  <c r="O211" i="25"/>
  <c r="F212" i="25" s="1"/>
  <c r="P211" i="25"/>
  <c r="G212" i="25" s="1"/>
  <c r="I212" i="25" l="1"/>
  <c r="J212" i="25"/>
  <c r="K212" i="25"/>
  <c r="L212" i="25" l="1"/>
  <c r="M212" i="25" s="1"/>
  <c r="N212" i="25" s="1"/>
  <c r="O212" i="25" l="1"/>
  <c r="F213" i="25" s="1"/>
  <c r="P212" i="25"/>
  <c r="G213" i="25" s="1"/>
  <c r="Q212" i="25"/>
  <c r="H213" i="25" s="1"/>
  <c r="J213" i="25" l="1"/>
  <c r="K213" i="25"/>
  <c r="I213" i="25"/>
  <c r="L213" i="25" l="1"/>
  <c r="M213" i="25" s="1"/>
  <c r="N213" i="25" s="1"/>
  <c r="Q213" i="25" s="1"/>
  <c r="H214" i="25" s="1"/>
  <c r="P213" i="25" l="1"/>
  <c r="G214" i="25" s="1"/>
  <c r="J214" i="25" s="1"/>
  <c r="O213" i="25"/>
  <c r="F214" i="25" s="1"/>
  <c r="I214" i="25" s="1"/>
  <c r="K214" i="25"/>
  <c r="L214" i="25" l="1"/>
  <c r="M214" i="25" s="1"/>
  <c r="N214" i="25" s="1"/>
  <c r="O214" i="25" l="1"/>
  <c r="F215" i="25" s="1"/>
  <c r="P214" i="25"/>
  <c r="G215" i="25" s="1"/>
  <c r="Q214" i="25"/>
  <c r="H215" i="25" s="1"/>
  <c r="J215" i="25" l="1"/>
  <c r="K215" i="25"/>
  <c r="I215" i="25"/>
  <c r="L215" i="25" s="1"/>
  <c r="M215" i="25" s="1"/>
  <c r="N215" i="25" s="1"/>
  <c r="Q215" i="25" l="1"/>
  <c r="H216" i="25" s="1"/>
  <c r="O215" i="25"/>
  <c r="F216" i="25" s="1"/>
  <c r="P215" i="25"/>
  <c r="G216" i="25" s="1"/>
  <c r="I216" i="25" l="1"/>
  <c r="J216" i="25"/>
  <c r="K216" i="25"/>
  <c r="L216" i="25" l="1"/>
  <c r="M216" i="25" s="1"/>
  <c r="N216" i="25" s="1"/>
  <c r="O216" i="25" l="1"/>
  <c r="F217" i="25" s="1"/>
  <c r="P216" i="25"/>
  <c r="G217" i="25" s="1"/>
  <c r="Q216" i="25"/>
  <c r="H217" i="25" s="1"/>
  <c r="J217" i="25" l="1"/>
  <c r="K217" i="25"/>
  <c r="I217" i="25"/>
  <c r="L217" i="25" s="1"/>
  <c r="M217" i="25" s="1"/>
  <c r="N217" i="25" s="1"/>
  <c r="Q217" i="25" l="1"/>
  <c r="H218" i="25" s="1"/>
  <c r="O217" i="25"/>
  <c r="F218" i="25" s="1"/>
  <c r="P217" i="25"/>
  <c r="G218" i="25" s="1"/>
  <c r="I218" i="25" l="1"/>
  <c r="J218" i="25"/>
  <c r="K218" i="25"/>
  <c r="L218" i="25" l="1"/>
  <c r="M218" i="25" s="1"/>
  <c r="N218" i="25" s="1"/>
  <c r="P218" i="25" l="1"/>
  <c r="G219" i="25" s="1"/>
  <c r="Q218" i="25"/>
  <c r="H219" i="25" s="1"/>
  <c r="O218" i="25"/>
  <c r="F219" i="25" s="1"/>
  <c r="K219" i="25" l="1"/>
  <c r="I219" i="25"/>
  <c r="J219" i="25"/>
  <c r="L219" i="25" l="1"/>
  <c r="M219" i="25" s="1"/>
  <c r="N219" i="25" s="1"/>
  <c r="Q219" i="25" s="1"/>
  <c r="H220" i="25" s="1"/>
  <c r="P219" i="25" l="1"/>
  <c r="G220" i="25" s="1"/>
  <c r="O219" i="25"/>
  <c r="F220" i="25" s="1"/>
  <c r="I220" i="25" s="1"/>
  <c r="J220" i="25"/>
  <c r="K220" i="25"/>
  <c r="L220" i="25" l="1"/>
  <c r="M220" i="25" s="1"/>
  <c r="N220" i="25" s="1"/>
  <c r="O220" i="25" l="1"/>
  <c r="F221" i="25" s="1"/>
  <c r="Q220" i="25"/>
  <c r="H221" i="25" s="1"/>
  <c r="P220" i="25"/>
  <c r="G221" i="25" s="1"/>
  <c r="K221" i="25" l="1"/>
  <c r="J221" i="25"/>
  <c r="I221" i="25"/>
  <c r="L221" i="25" s="1"/>
  <c r="M221" i="25" s="1"/>
  <c r="N221" i="25" s="1"/>
  <c r="Q221" i="25" l="1"/>
  <c r="H222" i="25" s="1"/>
  <c r="O221" i="25"/>
  <c r="F222" i="25" s="1"/>
  <c r="P221" i="25"/>
  <c r="G222" i="25" s="1"/>
  <c r="I222" i="25" l="1"/>
  <c r="J222" i="25"/>
  <c r="K222" i="25"/>
  <c r="L222" i="25" l="1"/>
  <c r="M222" i="25" s="1"/>
  <c r="N222" i="25" s="1"/>
  <c r="O222" i="25" l="1"/>
  <c r="F223" i="25" s="1"/>
  <c r="P222" i="25"/>
  <c r="G223" i="25" s="1"/>
  <c r="Q222" i="25"/>
  <c r="H223" i="25" s="1"/>
  <c r="J223" i="25" l="1"/>
  <c r="K223" i="25"/>
  <c r="I223" i="25"/>
  <c r="L223" i="25" l="1"/>
  <c r="M223" i="25" s="1"/>
  <c r="N223" i="25" s="1"/>
  <c r="Q223" i="25" s="1"/>
  <c r="H224" i="25" s="1"/>
  <c r="O223" i="25" l="1"/>
  <c r="F224" i="25" s="1"/>
  <c r="P223" i="25"/>
  <c r="G224" i="25" s="1"/>
  <c r="J224" i="25"/>
  <c r="I224" i="25"/>
  <c r="K224" i="25"/>
  <c r="L224" i="25" l="1"/>
  <c r="M224" i="25" s="1"/>
  <c r="N224" i="25" s="1"/>
  <c r="Q224" i="25" s="1"/>
  <c r="H225" i="25" s="1"/>
  <c r="O224" i="25" l="1"/>
  <c r="F225" i="25" s="1"/>
  <c r="P224" i="25"/>
  <c r="G225" i="25" s="1"/>
  <c r="J225" i="25" s="1"/>
  <c r="I225" i="25"/>
  <c r="K225" i="25"/>
  <c r="L225" i="25" l="1"/>
  <c r="M225" i="25" s="1"/>
  <c r="N225" i="25" s="1"/>
  <c r="Q225" i="25" l="1"/>
  <c r="H226" i="25" s="1"/>
  <c r="O225" i="25"/>
  <c r="F226" i="25" s="1"/>
  <c r="P225" i="25"/>
  <c r="G226" i="25" s="1"/>
  <c r="I226" i="25" l="1"/>
  <c r="J226" i="25"/>
  <c r="K226" i="25"/>
  <c r="L226" i="25" l="1"/>
  <c r="M226" i="25" s="1"/>
  <c r="N226" i="25" s="1"/>
  <c r="O226" i="25" l="1"/>
  <c r="F227" i="25" s="1"/>
  <c r="Q226" i="25"/>
  <c r="H227" i="25" s="1"/>
  <c r="P226" i="25"/>
  <c r="G227" i="25" s="1"/>
  <c r="K227" i="25" l="1"/>
  <c r="J227" i="25"/>
  <c r="I227" i="25"/>
  <c r="L227" i="25" s="1"/>
  <c r="M227" i="25" s="1"/>
  <c r="N227" i="25" s="1"/>
  <c r="Q227" i="25" l="1"/>
  <c r="H228" i="25" s="1"/>
  <c r="O227" i="25"/>
  <c r="F228" i="25" s="1"/>
  <c r="P227" i="25"/>
  <c r="G228" i="25" s="1"/>
  <c r="I228" i="25" l="1"/>
  <c r="J228" i="25"/>
  <c r="K228" i="25"/>
  <c r="L228" i="25" l="1"/>
  <c r="M228" i="25" s="1"/>
  <c r="N228" i="25" s="1"/>
  <c r="O228" i="25" l="1"/>
  <c r="F229" i="25" s="1"/>
  <c r="P228" i="25"/>
  <c r="G229" i="25" s="1"/>
  <c r="Q228" i="25"/>
  <c r="H229" i="25" s="1"/>
  <c r="J229" i="25" l="1"/>
  <c r="K229" i="25"/>
  <c r="I229" i="25"/>
  <c r="L229" i="25" s="1"/>
  <c r="M229" i="25" s="1"/>
  <c r="N229" i="25" s="1"/>
  <c r="Q229" i="25" l="1"/>
  <c r="H230" i="25" s="1"/>
  <c r="O229" i="25"/>
  <c r="F230" i="25" s="1"/>
  <c r="P229" i="25"/>
  <c r="G230" i="25" s="1"/>
  <c r="I230" i="25" l="1"/>
  <c r="J230" i="25"/>
  <c r="K230" i="25"/>
  <c r="L230" i="25" l="1"/>
  <c r="M230" i="25" s="1"/>
  <c r="N230" i="25" s="1"/>
  <c r="P230" i="25" l="1"/>
  <c r="G231" i="25" s="1"/>
  <c r="O230" i="25"/>
  <c r="F231" i="25" s="1"/>
  <c r="Q230" i="25"/>
  <c r="H231" i="25" s="1"/>
  <c r="I231" i="25" l="1"/>
  <c r="K231" i="25"/>
  <c r="J231" i="25"/>
  <c r="L231" i="25" l="1"/>
  <c r="M231" i="25" s="1"/>
  <c r="N231" i="25" s="1"/>
  <c r="Q231" i="25" l="1"/>
  <c r="H232" i="25" s="1"/>
  <c r="O231" i="25"/>
  <c r="F232" i="25" s="1"/>
  <c r="P231" i="25"/>
  <c r="G232" i="25" s="1"/>
  <c r="I232" i="25" l="1"/>
  <c r="J232" i="25"/>
  <c r="K232" i="25"/>
  <c r="L232" i="25" l="1"/>
  <c r="M232" i="25" s="1"/>
  <c r="N232" i="25" s="1"/>
  <c r="P232" i="25" l="1"/>
  <c r="G233" i="25" s="1"/>
  <c r="O232" i="25"/>
  <c r="F233" i="25" s="1"/>
  <c r="Q232" i="25"/>
  <c r="H233" i="25" s="1"/>
  <c r="I233" i="25" l="1"/>
  <c r="K233" i="25"/>
  <c r="J233" i="25"/>
  <c r="L233" i="25" l="1"/>
  <c r="M233" i="25" s="1"/>
  <c r="N233" i="25" s="1"/>
  <c r="Q233" i="25" l="1"/>
  <c r="H234" i="25" s="1"/>
  <c r="P233" i="25"/>
  <c r="G234" i="25" s="1"/>
  <c r="O233" i="25"/>
  <c r="F234" i="25" s="1"/>
  <c r="J234" i="25" l="1"/>
  <c r="I234" i="25"/>
  <c r="K234" i="25"/>
  <c r="L234" i="25" l="1"/>
  <c r="M234" i="25" s="1"/>
  <c r="N234" i="25" s="1"/>
  <c r="P234" i="25" l="1"/>
  <c r="G235" i="25" s="1"/>
  <c r="Q234" i="25"/>
  <c r="H235" i="25" s="1"/>
  <c r="O234" i="25"/>
  <c r="F235" i="25" s="1"/>
  <c r="K235" i="25" l="1"/>
  <c r="I235" i="25"/>
  <c r="J235" i="25"/>
  <c r="L235" i="25" l="1"/>
  <c r="M235" i="25" s="1"/>
  <c r="N235" i="25" s="1"/>
  <c r="Q235" i="25" l="1"/>
  <c r="H236" i="25" s="1"/>
  <c r="P235" i="25"/>
  <c r="G236" i="25" s="1"/>
  <c r="O235" i="25"/>
  <c r="F236" i="25" s="1"/>
  <c r="J236" i="25" l="1"/>
  <c r="I236" i="25"/>
  <c r="K236" i="25"/>
  <c r="L236" i="25" l="1"/>
  <c r="M236" i="25" s="1"/>
  <c r="N236" i="25" s="1"/>
  <c r="Q236" i="25"/>
  <c r="H237" i="25" s="1"/>
  <c r="O236" i="25"/>
  <c r="F237" i="25" s="1"/>
  <c r="P236" i="25"/>
  <c r="G237" i="25" s="1"/>
  <c r="I237" i="25" l="1"/>
  <c r="J237" i="25"/>
  <c r="K237" i="25"/>
  <c r="L237" i="25" l="1"/>
  <c r="M237" i="25" s="1"/>
  <c r="N237" i="25" s="1"/>
  <c r="P237" i="25" l="1"/>
  <c r="G238" i="25" s="1"/>
  <c r="Q237" i="25"/>
  <c r="H238" i="25" s="1"/>
  <c r="O237" i="25"/>
  <c r="F238" i="25" s="1"/>
  <c r="K238" i="25" l="1"/>
  <c r="I238" i="25"/>
  <c r="J238" i="25"/>
  <c r="L238" i="25" l="1"/>
  <c r="M238" i="25" s="1"/>
  <c r="N238" i="25" s="1"/>
  <c r="O238" i="25" l="1"/>
  <c r="F239" i="25" s="1"/>
  <c r="Q238" i="25"/>
  <c r="H239" i="25" s="1"/>
  <c r="P238" i="25"/>
  <c r="G239" i="25" s="1"/>
  <c r="K239" i="25" l="1"/>
  <c r="J239" i="25"/>
  <c r="I239" i="25"/>
  <c r="L239" i="25" l="1"/>
  <c r="M239" i="25" s="1"/>
  <c r="N239" i="25" s="1"/>
  <c r="P239" i="25" s="1"/>
  <c r="G240" i="25" s="1"/>
  <c r="Q239" i="25" l="1"/>
  <c r="H240" i="25" s="1"/>
  <c r="K240" i="25" s="1"/>
  <c r="O239" i="25"/>
  <c r="F240" i="25" s="1"/>
  <c r="I240" i="25" s="1"/>
  <c r="J240" i="25"/>
  <c r="L240" i="25" l="1"/>
  <c r="M240" i="25" s="1"/>
  <c r="N240" i="25" s="1"/>
  <c r="O240" i="25" l="1"/>
  <c r="F241" i="25" s="1"/>
  <c r="P240" i="25"/>
  <c r="G241" i="25" s="1"/>
  <c r="Q240" i="25"/>
  <c r="H241" i="25" s="1"/>
  <c r="J241" i="25" l="1"/>
  <c r="K241" i="25"/>
  <c r="I241" i="25"/>
  <c r="L241" i="25" s="1"/>
  <c r="M241" i="25" s="1"/>
  <c r="N241" i="25" s="1"/>
  <c r="P241" i="25" l="1"/>
  <c r="G242" i="25" s="1"/>
  <c r="Q241" i="25"/>
  <c r="H242" i="25" s="1"/>
  <c r="O241" i="25"/>
  <c r="F242" i="25" s="1"/>
  <c r="K242" i="25" l="1"/>
  <c r="I242" i="25"/>
  <c r="J242" i="25"/>
  <c r="L242" i="25" l="1"/>
  <c r="M242" i="25" s="1"/>
  <c r="N242" i="25" s="1"/>
  <c r="O242" i="25" l="1"/>
  <c r="F243" i="25" s="1"/>
  <c r="Q242" i="25"/>
  <c r="H243" i="25" s="1"/>
  <c r="P242" i="25"/>
  <c r="G243" i="25" s="1"/>
  <c r="K243" i="25" l="1"/>
  <c r="J243" i="25"/>
  <c r="I243" i="25"/>
  <c r="L243" i="25" s="1"/>
  <c r="M243" i="25" s="1"/>
  <c r="N243" i="25" s="1"/>
  <c r="P243" i="25" l="1"/>
  <c r="G244" i="25" s="1"/>
  <c r="Q243" i="25"/>
  <c r="H244" i="25" s="1"/>
  <c r="O243" i="25"/>
  <c r="F244" i="25" s="1"/>
  <c r="I244" i="25" l="1"/>
  <c r="K244" i="25"/>
  <c r="J244" i="25"/>
  <c r="L244" i="25" l="1"/>
  <c r="M244" i="25" s="1"/>
  <c r="N244" i="25" s="1"/>
  <c r="O244" i="25" l="1"/>
  <c r="F245" i="25" s="1"/>
  <c r="P244" i="25"/>
  <c r="G245" i="25" s="1"/>
  <c r="Q244" i="25"/>
  <c r="H245" i="25" s="1"/>
  <c r="J245" i="25" l="1"/>
  <c r="K245" i="25"/>
  <c r="I245" i="25"/>
  <c r="L245" i="25" s="1"/>
  <c r="M245" i="25" s="1"/>
  <c r="N245" i="25" s="1"/>
  <c r="P245" i="25" l="1"/>
  <c r="G246" i="25" s="1"/>
  <c r="Q245" i="25"/>
  <c r="H246" i="25" s="1"/>
  <c r="O245" i="25"/>
  <c r="F246" i="25" s="1"/>
  <c r="K246" i="25" l="1"/>
  <c r="I246" i="25"/>
  <c r="J246" i="25"/>
  <c r="L246" i="25" l="1"/>
  <c r="M246" i="25" s="1"/>
  <c r="N246" i="25" s="1"/>
  <c r="O246" i="25" l="1"/>
  <c r="F247" i="25" s="1"/>
  <c r="Q246" i="25"/>
  <c r="H247" i="25" s="1"/>
  <c r="P246" i="25"/>
  <c r="G247" i="25" s="1"/>
  <c r="K247" i="25" l="1"/>
  <c r="J247" i="25"/>
  <c r="I247" i="25"/>
  <c r="L247" i="25" l="1"/>
  <c r="M247" i="25" s="1"/>
  <c r="N247" i="25" s="1"/>
  <c r="P247" i="25" s="1"/>
  <c r="G248" i="25" s="1"/>
  <c r="O247" i="25" l="1"/>
  <c r="F248" i="25" s="1"/>
  <c r="Q247" i="25"/>
  <c r="H248" i="25" s="1"/>
  <c r="K248" i="25"/>
  <c r="I248" i="25"/>
  <c r="J248" i="25"/>
  <c r="L248" i="25" l="1"/>
  <c r="M248" i="25" s="1"/>
  <c r="N248" i="25" s="1"/>
  <c r="O248" i="25" l="1"/>
  <c r="F249" i="25" s="1"/>
  <c r="P248" i="25"/>
  <c r="G249" i="25" s="1"/>
  <c r="Q248" i="25"/>
  <c r="H249" i="25" s="1"/>
  <c r="J249" i="25" l="1"/>
  <c r="K249" i="25"/>
  <c r="I249" i="25"/>
  <c r="L249" i="25" s="1"/>
  <c r="M249" i="25" s="1"/>
  <c r="N249" i="25" s="1"/>
  <c r="P249" i="25" l="1"/>
  <c r="G250" i="25" s="1"/>
  <c r="Q249" i="25"/>
  <c r="H250" i="25" s="1"/>
  <c r="O249" i="25"/>
  <c r="F250" i="25" s="1"/>
  <c r="K250" i="25" l="1"/>
  <c r="I250" i="25"/>
  <c r="J250" i="25"/>
  <c r="L250" i="25" l="1"/>
  <c r="M250" i="25" s="1"/>
  <c r="N250" i="25" s="1"/>
  <c r="O250" i="25" l="1"/>
  <c r="F251" i="25" s="1"/>
  <c r="Q250" i="25"/>
  <c r="H251" i="25" s="1"/>
  <c r="P250" i="25"/>
  <c r="G251" i="25" s="1"/>
  <c r="K251" i="25" l="1"/>
  <c r="J251" i="25"/>
  <c r="I251" i="25"/>
  <c r="L251" i="25" s="1"/>
  <c r="M251" i="25" s="1"/>
  <c r="N251" i="25" s="1"/>
  <c r="P251" i="25" l="1"/>
  <c r="G252" i="25" s="1"/>
  <c r="Q251" i="25"/>
  <c r="H252" i="25" s="1"/>
  <c r="O251" i="25"/>
  <c r="F252" i="25" s="1"/>
  <c r="K252" i="25" l="1"/>
  <c r="I252" i="25"/>
  <c r="J252" i="25"/>
  <c r="L252" i="25" l="1"/>
  <c r="M252" i="25" s="1"/>
  <c r="N252" i="25" s="1"/>
  <c r="O252" i="25" l="1"/>
  <c r="F253" i="25" s="1"/>
  <c r="P252" i="25"/>
  <c r="G253" i="25" s="1"/>
  <c r="Q252" i="25"/>
  <c r="H253" i="25" s="1"/>
  <c r="J253" i="25" l="1"/>
  <c r="K253" i="25"/>
  <c r="I253" i="25"/>
  <c r="L253" i="25" l="1"/>
  <c r="M253" i="25" s="1"/>
  <c r="N253" i="25" s="1"/>
  <c r="P253" i="25"/>
  <c r="G254" i="25" s="1"/>
  <c r="Q253" i="25"/>
  <c r="H254" i="25" s="1"/>
  <c r="O253" i="25"/>
  <c r="F254" i="25" s="1"/>
  <c r="K254" i="25" l="1"/>
  <c r="I254" i="25"/>
  <c r="J254" i="25"/>
  <c r="L254" i="25" l="1"/>
  <c r="M254" i="25" s="1"/>
  <c r="N254" i="25" s="1"/>
  <c r="O254" i="25" l="1"/>
  <c r="F255" i="25" s="1"/>
  <c r="Q254" i="25"/>
  <c r="H255" i="25" s="1"/>
  <c r="P254" i="25"/>
  <c r="G255" i="25" s="1"/>
  <c r="K255" i="25" l="1"/>
  <c r="J255" i="25"/>
  <c r="I255" i="25"/>
  <c r="L255" i="25" s="1"/>
  <c r="M255" i="25" s="1"/>
  <c r="N255" i="25" s="1"/>
  <c r="P255" i="25" l="1"/>
  <c r="G256" i="25" s="1"/>
  <c r="Q255" i="25"/>
  <c r="H256" i="25" s="1"/>
  <c r="O255" i="25"/>
  <c r="F256" i="25" s="1"/>
  <c r="K256" i="25" l="1"/>
  <c r="I256" i="25"/>
  <c r="J256" i="25"/>
  <c r="L256" i="25" l="1"/>
  <c r="M256" i="25" s="1"/>
  <c r="N256" i="25" s="1"/>
  <c r="O256" i="25" l="1"/>
  <c r="F257" i="25" s="1"/>
  <c r="P256" i="25"/>
  <c r="G257" i="25" s="1"/>
  <c r="Q256" i="25"/>
  <c r="H257" i="25" s="1"/>
  <c r="J257" i="25" l="1"/>
  <c r="K257" i="25"/>
  <c r="I257" i="25"/>
  <c r="L257" i="25" s="1"/>
  <c r="M257" i="25" s="1"/>
  <c r="N257" i="25" s="1"/>
  <c r="P257" i="25" l="1"/>
  <c r="G258" i="25" s="1"/>
  <c r="Q257" i="25"/>
  <c r="H258" i="25" s="1"/>
  <c r="O257" i="25"/>
  <c r="F258" i="25" s="1"/>
  <c r="K258" i="25" l="1"/>
  <c r="I258" i="25"/>
  <c r="J258" i="25"/>
  <c r="L258" i="25" l="1"/>
  <c r="M258" i="25" s="1"/>
  <c r="N258" i="25" s="1"/>
  <c r="O258" i="25" l="1"/>
  <c r="F259" i="25" s="1"/>
  <c r="Q258" i="25"/>
  <c r="H259" i="25" s="1"/>
  <c r="P258" i="25"/>
  <c r="G259" i="25" s="1"/>
  <c r="K259" i="25" l="1"/>
  <c r="J259" i="25"/>
  <c r="I259" i="25"/>
  <c r="L259" i="25" l="1"/>
  <c r="M259" i="25" s="1"/>
  <c r="N259" i="25" s="1"/>
  <c r="P259" i="25"/>
  <c r="G260" i="25" s="1"/>
  <c r="Q259" i="25"/>
  <c r="H260" i="25" s="1"/>
  <c r="O259" i="25"/>
  <c r="F260" i="25" s="1"/>
  <c r="K260" i="25" l="1"/>
  <c r="I260" i="25"/>
  <c r="J260" i="25"/>
  <c r="L260" i="25" l="1"/>
  <c r="M260" i="25" s="1"/>
  <c r="N260" i="25" s="1"/>
  <c r="Q260" i="25" l="1"/>
  <c r="H261" i="25" s="1"/>
  <c r="O260" i="25"/>
  <c r="F261" i="25" s="1"/>
  <c r="P260" i="25"/>
  <c r="G261" i="25" s="1"/>
  <c r="I261" i="25" l="1"/>
  <c r="J261" i="25"/>
  <c r="K261" i="25"/>
  <c r="L261" i="25" l="1"/>
  <c r="M261" i="25" s="1"/>
  <c r="N261" i="25" s="1"/>
  <c r="P261" i="25" l="1"/>
  <c r="G262" i="25" s="1"/>
  <c r="Q261" i="25"/>
  <c r="H262" i="25" s="1"/>
  <c r="O261" i="25"/>
  <c r="F262" i="25" s="1"/>
  <c r="K262" i="25" l="1"/>
  <c r="I262" i="25"/>
  <c r="J262" i="25"/>
  <c r="L262" i="25" l="1"/>
  <c r="M262" i="25" s="1"/>
  <c r="N262" i="25" s="1"/>
  <c r="O262" i="25" l="1"/>
  <c r="F263" i="25" s="1"/>
  <c r="P262" i="25"/>
  <c r="G263" i="25" s="1"/>
  <c r="Q262" i="25"/>
  <c r="H263" i="25" s="1"/>
  <c r="K263" i="25" l="1"/>
  <c r="J263" i="25"/>
  <c r="I263" i="25"/>
  <c r="L263" i="25" l="1"/>
  <c r="M263" i="25" s="1"/>
  <c r="N263" i="25" s="1"/>
  <c r="P263" i="25" s="1"/>
  <c r="G264" i="25" s="1"/>
  <c r="O263" i="25" l="1"/>
  <c r="F264" i="25" s="1"/>
  <c r="Q263" i="25"/>
  <c r="H264" i="25" s="1"/>
  <c r="K264" i="25" s="1"/>
  <c r="I264" i="25"/>
  <c r="J264" i="25"/>
  <c r="L264" i="25" l="1"/>
  <c r="M264" i="25" s="1"/>
  <c r="N264" i="25" s="1"/>
  <c r="O264" i="25" l="1"/>
  <c r="F265" i="25" s="1"/>
  <c r="P264" i="25"/>
  <c r="G265" i="25" s="1"/>
  <c r="Q264" i="25"/>
  <c r="H265" i="25" s="1"/>
  <c r="J265" i="25" l="1"/>
  <c r="K265" i="25"/>
  <c r="I265" i="25"/>
  <c r="L265" i="25" s="1"/>
  <c r="M265" i="25" s="1"/>
  <c r="N265" i="25" s="1"/>
  <c r="P265" i="25" l="1"/>
  <c r="G266" i="25" s="1"/>
  <c r="O265" i="25"/>
  <c r="F266" i="25" s="1"/>
  <c r="Q265" i="25"/>
  <c r="H266" i="25" s="1"/>
  <c r="I266" i="25" l="1"/>
  <c r="K266" i="25"/>
  <c r="J266" i="25"/>
  <c r="L266" i="25" l="1"/>
  <c r="M266" i="25" s="1"/>
  <c r="N266" i="25" s="1"/>
  <c r="Q266" i="25" l="1"/>
  <c r="H267" i="25" s="1"/>
  <c r="O266" i="25"/>
  <c r="F267" i="25" s="1"/>
  <c r="P266" i="25"/>
  <c r="G267" i="25" s="1"/>
  <c r="I267" i="25" l="1"/>
  <c r="J267" i="25"/>
  <c r="K267" i="25"/>
  <c r="L267" i="25" l="1"/>
  <c r="M267" i="25" s="1"/>
  <c r="N267" i="25" s="1"/>
  <c r="P267" i="25" l="1"/>
  <c r="G268" i="25" s="1"/>
  <c r="Q267" i="25"/>
  <c r="H268" i="25" s="1"/>
  <c r="O267" i="25"/>
  <c r="F268" i="25" s="1"/>
  <c r="K268" i="25" l="1"/>
  <c r="I268" i="25"/>
  <c r="J268" i="25"/>
  <c r="L268" i="25" l="1"/>
  <c r="M268" i="25" s="1"/>
  <c r="N268" i="25" s="1"/>
  <c r="P268" i="25" s="1"/>
  <c r="G269" i="25" s="1"/>
  <c r="O268" i="25"/>
  <c r="F269" i="25" s="1"/>
  <c r="Q268" i="25"/>
  <c r="H269" i="25" s="1"/>
  <c r="J269" i="25" l="1"/>
  <c r="K269" i="25"/>
  <c r="I269" i="25"/>
  <c r="L269" i="25" l="1"/>
  <c r="M269" i="25" s="1"/>
  <c r="N269" i="25" s="1"/>
  <c r="P269" i="25" s="1"/>
  <c r="G270" i="25" s="1"/>
  <c r="O269" i="25" l="1"/>
  <c r="F270" i="25" s="1"/>
  <c r="I270" i="25" s="1"/>
  <c r="Q269" i="25"/>
  <c r="H270" i="25" s="1"/>
  <c r="K270" i="25" s="1"/>
  <c r="J270" i="25"/>
  <c r="L270" i="25" l="1"/>
  <c r="M270" i="25" s="1"/>
  <c r="N270" i="25" s="1"/>
  <c r="O270" i="25" l="1"/>
  <c r="F271" i="25" s="1"/>
  <c r="Q270" i="25"/>
  <c r="H271" i="25" s="1"/>
  <c r="P270" i="25"/>
  <c r="G271" i="25" s="1"/>
  <c r="K271" i="25" l="1"/>
  <c r="J271" i="25"/>
  <c r="I271" i="25"/>
  <c r="L271" i="25" l="1"/>
  <c r="M271" i="25" s="1"/>
  <c r="N271" i="25" s="1"/>
  <c r="P271" i="25" l="1"/>
  <c r="G272" i="25" s="1"/>
  <c r="O271" i="25"/>
  <c r="F272" i="25" s="1"/>
  <c r="Q271" i="25"/>
  <c r="H272" i="25" s="1"/>
  <c r="K272" i="25" l="1"/>
  <c r="I272" i="25"/>
  <c r="J272" i="25"/>
  <c r="L272" i="25" l="1"/>
  <c r="M272" i="25" s="1"/>
  <c r="N272" i="25" s="1"/>
  <c r="P272" i="25"/>
  <c r="G273" i="25" s="1"/>
  <c r="Q272" i="25"/>
  <c r="H273" i="25" s="1"/>
  <c r="O272" i="25"/>
  <c r="F273" i="25" s="1"/>
  <c r="K273" i="25" l="1"/>
  <c r="I273" i="25"/>
  <c r="J273" i="25"/>
  <c r="L273" i="25" l="1"/>
  <c r="M273" i="25" s="1"/>
  <c r="N273" i="25" s="1"/>
  <c r="P273" i="25" s="1"/>
  <c r="G274" i="25" s="1"/>
  <c r="O273" i="25" l="1"/>
  <c r="F274" i="25" s="1"/>
  <c r="Q273" i="25"/>
  <c r="H274" i="25" s="1"/>
  <c r="K274" i="25" s="1"/>
  <c r="I274" i="25"/>
  <c r="J274" i="25"/>
  <c r="L274" i="25" l="1"/>
  <c r="M274" i="25" s="1"/>
  <c r="N274" i="25" s="1"/>
  <c r="O274" i="25" l="1"/>
  <c r="F275" i="25" s="1"/>
  <c r="P274" i="25"/>
  <c r="G275" i="25" s="1"/>
  <c r="Q274" i="25"/>
  <c r="H275" i="25" s="1"/>
  <c r="J275" i="25" l="1"/>
  <c r="K275" i="25"/>
  <c r="I275" i="25"/>
  <c r="L275" i="25" l="1"/>
  <c r="M275" i="25" s="1"/>
  <c r="N275" i="25" s="1"/>
  <c r="P275" i="25" l="1"/>
  <c r="G276" i="25" s="1"/>
  <c r="Q275" i="25"/>
  <c r="H276" i="25" s="1"/>
  <c r="O275" i="25"/>
  <c r="F276" i="25" s="1"/>
  <c r="K276" i="25" l="1"/>
  <c r="I276" i="25"/>
  <c r="J276" i="25"/>
  <c r="L276" i="25" l="1"/>
  <c r="M276" i="25" s="1"/>
  <c r="N276" i="25" s="1"/>
  <c r="P276" i="25" s="1"/>
  <c r="G277" i="25" s="1"/>
  <c r="O276" i="25"/>
  <c r="F277" i="25" s="1"/>
  <c r="Q276" i="25"/>
  <c r="H277" i="25" s="1"/>
  <c r="I277" i="25" l="1"/>
  <c r="K277" i="25"/>
  <c r="J277" i="25"/>
  <c r="L277" i="25" l="1"/>
  <c r="M277" i="25" s="1"/>
  <c r="N277" i="25" s="1"/>
  <c r="P277" i="25" l="1"/>
  <c r="G278" i="25" s="1"/>
  <c r="O277" i="25"/>
  <c r="F278" i="25" s="1"/>
  <c r="Q277" i="25"/>
  <c r="H278" i="25" s="1"/>
  <c r="I278" i="25" l="1"/>
  <c r="K278" i="25"/>
  <c r="J278" i="25"/>
  <c r="L278" i="25" l="1"/>
  <c r="M278" i="25" s="1"/>
  <c r="N278" i="25" s="1"/>
  <c r="Q278" i="25" l="1"/>
  <c r="H279" i="25" s="1"/>
  <c r="O278" i="25"/>
  <c r="F279" i="25" s="1"/>
  <c r="P278" i="25"/>
  <c r="G279" i="25" s="1"/>
  <c r="J279" i="25" l="1"/>
  <c r="I279" i="25"/>
  <c r="K279" i="25"/>
  <c r="L279" i="25" l="1"/>
  <c r="M279" i="25" s="1"/>
  <c r="N279" i="25" s="1"/>
  <c r="P279" i="25" s="1"/>
  <c r="G280" i="25" s="1"/>
  <c r="O279" i="25" l="1"/>
  <c r="F280" i="25" s="1"/>
  <c r="Q279" i="25"/>
  <c r="H280" i="25" s="1"/>
  <c r="K280" i="25" s="1"/>
  <c r="I280" i="25"/>
  <c r="J280" i="25"/>
  <c r="L280" i="25" l="1"/>
  <c r="M280" i="25" s="1"/>
  <c r="N280" i="25" s="1"/>
  <c r="P280" i="25" s="1"/>
  <c r="G281" i="25" s="1"/>
  <c r="O280" i="25" l="1"/>
  <c r="F281" i="25" s="1"/>
  <c r="I281" i="25" s="1"/>
  <c r="Q280" i="25"/>
  <c r="H281" i="25" s="1"/>
  <c r="K281" i="25" s="1"/>
  <c r="J281" i="25"/>
  <c r="L281" i="25" l="1"/>
  <c r="M281" i="25" s="1"/>
  <c r="N281" i="25" s="1"/>
  <c r="P281" i="25" l="1"/>
  <c r="G282" i="25" s="1"/>
  <c r="O281" i="25"/>
  <c r="F282" i="25" s="1"/>
  <c r="Q281" i="25"/>
  <c r="H282" i="25" s="1"/>
  <c r="I282" i="25" l="1"/>
  <c r="K282" i="25"/>
  <c r="J282" i="25"/>
  <c r="L282" i="25" l="1"/>
  <c r="M282" i="25" s="1"/>
  <c r="N282" i="25" s="1"/>
  <c r="Q282" i="25" l="1"/>
  <c r="H283" i="25" s="1"/>
  <c r="O282" i="25"/>
  <c r="F283" i="25" s="1"/>
  <c r="P282" i="25"/>
  <c r="G283" i="25" s="1"/>
  <c r="J283" i="25" l="1"/>
  <c r="I283" i="25"/>
  <c r="K283" i="25"/>
  <c r="L283" i="25" l="1"/>
  <c r="M283" i="25" s="1"/>
  <c r="N283" i="25" s="1"/>
  <c r="P283" i="25" l="1"/>
  <c r="G284" i="25" s="1"/>
  <c r="Q283" i="25"/>
  <c r="H284" i="25" s="1"/>
  <c r="O283" i="25"/>
  <c r="F284" i="25" s="1"/>
  <c r="I284" i="25" l="1"/>
  <c r="K284" i="25"/>
  <c r="J284" i="25"/>
  <c r="L284" i="25" l="1"/>
  <c r="M284" i="25" s="1"/>
  <c r="N284" i="25" s="1"/>
  <c r="O284" i="25" l="1"/>
  <c r="F285" i="25" s="1"/>
  <c r="P284" i="25"/>
  <c r="G285" i="25" s="1"/>
  <c r="Q284" i="25"/>
  <c r="H285" i="25" s="1"/>
  <c r="J285" i="25" l="1"/>
  <c r="K285" i="25"/>
  <c r="I285" i="25"/>
  <c r="L285" i="25" l="1"/>
  <c r="M285" i="25" s="1"/>
  <c r="N285" i="25" s="1"/>
  <c r="P285" i="25" l="1"/>
  <c r="G286" i="25" s="1"/>
  <c r="O285" i="25"/>
  <c r="F286" i="25" s="1"/>
  <c r="Q285" i="25"/>
  <c r="H286" i="25" s="1"/>
  <c r="I286" i="25" l="1"/>
  <c r="K286" i="25"/>
  <c r="J286" i="25"/>
  <c r="L286" i="25" l="1"/>
  <c r="M286" i="25" s="1"/>
  <c r="N286" i="25" s="1"/>
  <c r="O286" i="25" l="1"/>
  <c r="F287" i="25" s="1"/>
  <c r="Q286" i="25"/>
  <c r="H287" i="25" s="1"/>
  <c r="P286" i="25"/>
  <c r="G287" i="25" s="1"/>
  <c r="K287" i="25" l="1"/>
  <c r="J287" i="25"/>
  <c r="I287" i="25"/>
  <c r="L287" i="25" s="1"/>
  <c r="M287" i="25" s="1"/>
  <c r="N287" i="25" s="1"/>
  <c r="P287" i="25" l="1"/>
  <c r="G288" i="25" s="1"/>
  <c r="Q287" i="25"/>
  <c r="H288" i="25" s="1"/>
  <c r="O287" i="25"/>
  <c r="F288" i="25" s="1"/>
  <c r="K288" i="25" l="1"/>
  <c r="I288" i="25"/>
  <c r="J288" i="25"/>
  <c r="L288" i="25" l="1"/>
  <c r="M288" i="25" s="1"/>
  <c r="N288" i="25" s="1"/>
  <c r="P288" i="25" l="1"/>
  <c r="G289" i="25" s="1"/>
  <c r="O288" i="25"/>
  <c r="F289" i="25" s="1"/>
  <c r="Q288" i="25"/>
  <c r="H289" i="25" s="1"/>
  <c r="K289" i="25" l="1"/>
  <c r="I289" i="25"/>
  <c r="J289" i="25"/>
  <c r="L289" i="25" l="1"/>
  <c r="M289" i="25" s="1"/>
  <c r="N289" i="25" s="1"/>
  <c r="P289" i="25"/>
  <c r="G290" i="25" s="1"/>
  <c r="O289" i="25"/>
  <c r="F290" i="25" s="1"/>
  <c r="Q289" i="25"/>
  <c r="H290" i="25" s="1"/>
  <c r="I290" i="25" l="1"/>
  <c r="K290" i="25"/>
  <c r="J290" i="25"/>
  <c r="L290" i="25" l="1"/>
  <c r="M290" i="25" s="1"/>
  <c r="N290" i="25" s="1"/>
  <c r="O290" i="25" l="1"/>
  <c r="F291" i="25" s="1"/>
  <c r="Q290" i="25"/>
  <c r="H291" i="25" s="1"/>
  <c r="P290" i="25"/>
  <c r="G291" i="25" s="1"/>
  <c r="K291" i="25" l="1"/>
  <c r="J291" i="25"/>
  <c r="I291" i="25"/>
  <c r="L291" i="25" s="1"/>
  <c r="M291" i="25" s="1"/>
  <c r="N291" i="25" s="1"/>
  <c r="P291" i="25" l="1"/>
  <c r="G292" i="25" s="1"/>
  <c r="Q291" i="25"/>
  <c r="H292" i="25" s="1"/>
  <c r="O291" i="25"/>
  <c r="F292" i="25" s="1"/>
  <c r="K292" i="25" l="1"/>
  <c r="I292" i="25"/>
  <c r="J292" i="25"/>
  <c r="L292" i="25" l="1"/>
  <c r="M292" i="25" s="1"/>
  <c r="N292" i="25" s="1"/>
  <c r="P292" i="25"/>
  <c r="G293" i="25" s="1"/>
  <c r="Q292" i="25"/>
  <c r="H293" i="25" s="1"/>
  <c r="O292" i="25"/>
  <c r="F293" i="25" s="1"/>
  <c r="K293" i="25" l="1"/>
  <c r="I293" i="25"/>
  <c r="J293" i="25"/>
  <c r="L293" i="25" l="1"/>
  <c r="M293" i="25" s="1"/>
  <c r="N293" i="25" s="1"/>
  <c r="P293" i="25" l="1"/>
  <c r="G294" i="25" s="1"/>
  <c r="O293" i="25"/>
  <c r="F294" i="25" s="1"/>
  <c r="Q293" i="25"/>
  <c r="H294" i="25" s="1"/>
  <c r="K294" i="25" l="1"/>
  <c r="I294" i="25"/>
  <c r="J294" i="25"/>
  <c r="L294" i="25" l="1"/>
  <c r="M294" i="25" s="1"/>
  <c r="N294" i="25" s="1"/>
  <c r="Q294" i="25" l="1"/>
  <c r="H295" i="25" s="1"/>
  <c r="O294" i="25"/>
  <c r="F295" i="25" s="1"/>
  <c r="P294" i="25"/>
  <c r="G295" i="25" s="1"/>
  <c r="I295" i="25" l="1"/>
  <c r="J295" i="25"/>
  <c r="K295" i="25"/>
  <c r="L295" i="25" l="1"/>
  <c r="M295" i="25" s="1"/>
  <c r="N295" i="25" s="1"/>
  <c r="P295" i="25" l="1"/>
  <c r="G296" i="25" s="1"/>
  <c r="Q295" i="25"/>
  <c r="H296" i="25" s="1"/>
  <c r="O295" i="25"/>
  <c r="F296" i="25" s="1"/>
  <c r="J296" i="25" l="1"/>
  <c r="I296" i="25"/>
  <c r="K296" i="25"/>
  <c r="L296" i="25" l="1"/>
  <c r="M296" i="25" s="1"/>
  <c r="N296" i="25" s="1"/>
  <c r="O296" i="25"/>
  <c r="F297" i="25" s="1"/>
  <c r="P296" i="25"/>
  <c r="G297" i="25" s="1"/>
  <c r="Q296" i="25"/>
  <c r="H297" i="25" s="1"/>
  <c r="J297" i="25" l="1"/>
  <c r="K297" i="25"/>
  <c r="I297" i="25"/>
  <c r="L297" i="25" l="1"/>
  <c r="M297" i="25" s="1"/>
  <c r="N297" i="25" s="1"/>
  <c r="P297" i="25" s="1"/>
  <c r="G298" i="25" s="1"/>
  <c r="O297" i="25" l="1"/>
  <c r="F298" i="25" s="1"/>
  <c r="I298" i="25" s="1"/>
  <c r="Q297" i="25"/>
  <c r="H298" i="25" s="1"/>
  <c r="K298" i="25" s="1"/>
  <c r="J298" i="25"/>
  <c r="L298" i="25" l="1"/>
  <c r="M298" i="25" s="1"/>
  <c r="N298" i="25" s="1"/>
  <c r="Q298" i="25" l="1"/>
  <c r="H299" i="25" s="1"/>
  <c r="P298" i="25"/>
  <c r="G299" i="25" s="1"/>
  <c r="O298" i="25"/>
  <c r="F299" i="25" s="1"/>
  <c r="J299" i="25" l="1"/>
  <c r="K299" i="25"/>
  <c r="I299" i="25"/>
  <c r="L299" i="25" l="1"/>
  <c r="M299" i="25" s="1"/>
  <c r="N299" i="25" s="1"/>
  <c r="P299" i="25" l="1"/>
  <c r="G300" i="25" s="1"/>
  <c r="O299" i="25"/>
  <c r="F300" i="25" s="1"/>
  <c r="Q299" i="25"/>
  <c r="H300" i="25" s="1"/>
  <c r="J300" i="25" l="1"/>
  <c r="I300" i="25"/>
  <c r="K300" i="25"/>
  <c r="L300" i="25" l="1"/>
  <c r="M300" i="25" s="1"/>
  <c r="N300" i="25" s="1"/>
  <c r="O300" i="25" l="1"/>
  <c r="F301" i="25" s="1"/>
  <c r="P300" i="25"/>
  <c r="G301" i="25" s="1"/>
  <c r="Q300" i="25"/>
  <c r="H301" i="25" s="1"/>
  <c r="K301" i="25" l="1"/>
  <c r="J301" i="25"/>
  <c r="I301" i="25"/>
  <c r="L301" i="25" s="1"/>
  <c r="M301" i="25" s="1"/>
  <c r="N301" i="25" s="1"/>
  <c r="Q301" i="25" l="1"/>
  <c r="H302" i="25" s="1"/>
  <c r="P301" i="25"/>
  <c r="G302" i="25" s="1"/>
  <c r="O301" i="25"/>
  <c r="F302" i="25" s="1"/>
  <c r="I302" i="25" l="1"/>
  <c r="J302" i="25"/>
  <c r="K302" i="25"/>
  <c r="L302" i="25" l="1"/>
  <c r="M302" i="25" s="1"/>
  <c r="N302" i="25" s="1"/>
  <c r="P302" i="25"/>
  <c r="G303" i="25" s="1"/>
  <c r="Q302" i="25"/>
  <c r="H303" i="25" s="1"/>
  <c r="O302" i="25"/>
  <c r="F303" i="25" s="1"/>
  <c r="I303" i="25" l="1"/>
  <c r="K303" i="25"/>
  <c r="J303" i="25"/>
  <c r="L303" i="25" l="1"/>
  <c r="M303" i="25" s="1"/>
  <c r="N303" i="25" s="1"/>
  <c r="Q303" i="25" l="1"/>
  <c r="H304" i="25" s="1"/>
  <c r="O303" i="25"/>
  <c r="F304" i="25" s="1"/>
  <c r="P303" i="25"/>
  <c r="G304" i="25" s="1"/>
  <c r="I304" i="25" l="1"/>
  <c r="J304" i="25"/>
  <c r="K304" i="25"/>
  <c r="L304" i="25" l="1"/>
  <c r="M304" i="25" s="1"/>
  <c r="N304" i="25" s="1"/>
  <c r="Q304" i="25" l="1"/>
  <c r="H305" i="25" s="1"/>
  <c r="O304" i="25"/>
  <c r="F305" i="25" s="1"/>
  <c r="P304" i="25"/>
  <c r="G305" i="25" s="1"/>
  <c r="J305" i="25" l="1"/>
  <c r="I305" i="25"/>
  <c r="K305" i="25"/>
  <c r="L305" i="25" l="1"/>
  <c r="M305" i="25" s="1"/>
  <c r="N305" i="25" s="1"/>
  <c r="Q305" i="25" l="1"/>
  <c r="H306" i="25" s="1"/>
  <c r="O305" i="25"/>
  <c r="F306" i="25" s="1"/>
  <c r="P305" i="25"/>
  <c r="G306" i="25" s="1"/>
  <c r="J306" i="25" l="1"/>
  <c r="I306" i="25"/>
  <c r="K306" i="25"/>
  <c r="L306" i="25" l="1"/>
  <c r="M306" i="25" s="1"/>
  <c r="N306" i="25" s="1"/>
  <c r="P306" i="25" l="1"/>
  <c r="G307" i="25" s="1"/>
  <c r="Q306" i="25"/>
  <c r="H307" i="25" s="1"/>
  <c r="O306" i="25"/>
  <c r="F307" i="25" s="1"/>
  <c r="I307" i="25" l="1"/>
  <c r="K307" i="25"/>
  <c r="J307" i="25"/>
  <c r="L307" i="25" l="1"/>
  <c r="M307" i="25" s="1"/>
  <c r="N307" i="25" s="1"/>
  <c r="Q307" i="25" l="1"/>
  <c r="H308" i="25" s="1"/>
  <c r="O307" i="25"/>
  <c r="F308" i="25" s="1"/>
  <c r="P307" i="25"/>
  <c r="G308" i="25" s="1"/>
  <c r="J308" i="25" l="1"/>
  <c r="I308" i="25"/>
  <c r="K308" i="25"/>
  <c r="L308" i="25" l="1"/>
  <c r="M308" i="25" s="1"/>
  <c r="N308" i="25" s="1"/>
  <c r="O308" i="25" l="1"/>
  <c r="F309" i="25" s="1"/>
  <c r="Q308" i="25"/>
  <c r="H309" i="25" s="1"/>
  <c r="P308" i="25"/>
  <c r="G309" i="25" s="1"/>
  <c r="I309" i="25" l="1"/>
  <c r="J309" i="25"/>
  <c r="K309" i="25"/>
  <c r="L309" i="25" l="1"/>
  <c r="M309" i="25" s="1"/>
  <c r="N309" i="25" s="1"/>
  <c r="Q309" i="25" s="1"/>
  <c r="H310" i="25" s="1"/>
  <c r="P309" i="25" l="1"/>
  <c r="G310" i="25" s="1"/>
  <c r="J310" i="25" s="1"/>
  <c r="O309" i="25"/>
  <c r="F310" i="25" s="1"/>
  <c r="I310" i="25" s="1"/>
  <c r="K310" i="25"/>
  <c r="L310" i="25" l="1"/>
  <c r="M310" i="25" s="1"/>
  <c r="N310" i="25" s="1"/>
  <c r="O310" i="25" l="1"/>
  <c r="F311" i="25" s="1"/>
  <c r="P310" i="25"/>
  <c r="G311" i="25" s="1"/>
  <c r="Q310" i="25"/>
  <c r="H311" i="25" s="1"/>
  <c r="I311" i="25" l="1"/>
  <c r="K311" i="25"/>
  <c r="J311" i="25"/>
  <c r="L311" i="25" l="1"/>
  <c r="M311" i="25" s="1"/>
  <c r="N311" i="25" s="1"/>
  <c r="Q311" i="25" s="1"/>
  <c r="H312" i="25" s="1"/>
  <c r="P311" i="25" l="1"/>
  <c r="G312" i="25" s="1"/>
  <c r="O311" i="25"/>
  <c r="F312" i="25" s="1"/>
  <c r="I312" i="25" s="1"/>
  <c r="L312" i="25" s="1"/>
  <c r="M312" i="25" s="1"/>
  <c r="N312" i="25" s="1"/>
  <c r="K312" i="25"/>
  <c r="J312" i="25"/>
  <c r="Q312" i="25" l="1"/>
  <c r="H313" i="25" s="1"/>
  <c r="O312" i="25"/>
  <c r="F313" i="25" s="1"/>
  <c r="P312" i="25"/>
  <c r="G313" i="25" s="1"/>
  <c r="K313" i="25" l="1"/>
  <c r="J313" i="25"/>
  <c r="I313" i="25"/>
  <c r="L313" i="25" s="1"/>
  <c r="M313" i="25" s="1"/>
  <c r="N313" i="25" s="1"/>
  <c r="Q313" i="25" l="1"/>
  <c r="H314" i="25" s="1"/>
  <c r="O313" i="25"/>
  <c r="F314" i="25" s="1"/>
  <c r="P313" i="25"/>
  <c r="G314" i="25" s="1"/>
  <c r="K314" i="25" l="1"/>
  <c r="J314" i="25"/>
  <c r="I314" i="25"/>
  <c r="L314" i="25" l="1"/>
  <c r="M314" i="25" s="1"/>
  <c r="N314" i="25" s="1"/>
  <c r="P314" i="25" l="1"/>
  <c r="G315" i="25" s="1"/>
  <c r="O314" i="25"/>
  <c r="F315" i="25" s="1"/>
  <c r="Q314" i="25"/>
  <c r="H315" i="25" s="1"/>
  <c r="I315" i="25" l="1"/>
  <c r="K315" i="25"/>
  <c r="J315" i="25"/>
  <c r="L315" i="25" l="1"/>
  <c r="M315" i="25" s="1"/>
  <c r="N315" i="25" s="1"/>
  <c r="Q315" i="25" l="1"/>
  <c r="H316" i="25" s="1"/>
  <c r="P315" i="25"/>
  <c r="G316" i="25" s="1"/>
  <c r="O315" i="25"/>
  <c r="F316" i="25" s="1"/>
  <c r="I316" i="25" l="1"/>
  <c r="J316" i="25"/>
  <c r="K316" i="25"/>
  <c r="L316" i="25" l="1"/>
  <c r="M316" i="25" s="1"/>
  <c r="N316" i="25" s="1"/>
  <c r="O316" i="25" l="1"/>
  <c r="F317" i="25" s="1"/>
  <c r="P316" i="25"/>
  <c r="G317" i="25" s="1"/>
  <c r="Q316" i="25"/>
  <c r="H317" i="25" s="1"/>
  <c r="J317" i="25" l="1"/>
  <c r="I317" i="25"/>
  <c r="K317" i="25"/>
  <c r="L317" i="25" l="1"/>
  <c r="M317" i="25" s="1"/>
  <c r="N317" i="25" s="1"/>
  <c r="Q317" i="25" s="1"/>
  <c r="H318" i="25" s="1"/>
  <c r="P317" i="25"/>
  <c r="G318" i="25" s="1"/>
  <c r="O317" i="25"/>
  <c r="F318" i="25" s="1"/>
  <c r="I318" i="25" l="1"/>
  <c r="K318" i="25"/>
  <c r="J318" i="25"/>
  <c r="L318" i="25" l="1"/>
  <c r="M318" i="25" s="1"/>
  <c r="N318" i="25" s="1"/>
  <c r="P318" i="25" l="1"/>
  <c r="G319" i="25" s="1"/>
  <c r="Q318" i="25"/>
  <c r="H319" i="25" s="1"/>
  <c r="O318" i="25"/>
  <c r="F319" i="25" s="1"/>
  <c r="I319" i="25" l="1"/>
  <c r="K319" i="25"/>
  <c r="J319" i="25"/>
  <c r="L319" i="25" l="1"/>
  <c r="M319" i="25" s="1"/>
  <c r="N319" i="25" s="1"/>
  <c r="P319" i="25" l="1"/>
  <c r="G320" i="25" s="1"/>
  <c r="O319" i="25"/>
  <c r="F320" i="25" s="1"/>
  <c r="Q319" i="25"/>
  <c r="H320" i="25" s="1"/>
  <c r="K320" i="25" l="1"/>
  <c r="I320" i="25"/>
  <c r="J320" i="25"/>
  <c r="L320" i="25" l="1"/>
  <c r="M320" i="25" s="1"/>
  <c r="N320" i="25" s="1"/>
  <c r="P320" i="25" l="1"/>
  <c r="G321" i="25" s="1"/>
  <c r="Q320" i="25"/>
  <c r="H321" i="25" s="1"/>
  <c r="O320" i="25"/>
  <c r="F321" i="25" s="1"/>
  <c r="K321" i="25" l="1"/>
  <c r="I321" i="25"/>
  <c r="J321" i="25"/>
  <c r="L321" i="25" l="1"/>
  <c r="M321" i="25" s="1"/>
  <c r="N321" i="25" s="1"/>
  <c r="P321" i="25" l="1"/>
  <c r="G322" i="25" s="1"/>
  <c r="O321" i="25"/>
  <c r="F322" i="25" s="1"/>
  <c r="Q321" i="25"/>
  <c r="H322" i="25" s="1"/>
  <c r="I322" i="25" l="1"/>
  <c r="F2" i="25"/>
  <c r="K322" i="25"/>
  <c r="H2" i="25"/>
  <c r="J322" i="25"/>
  <c r="G2" i="25"/>
  <c r="L322" i="25" l="1"/>
  <c r="M322" i="25" s="1"/>
  <c r="N322" i="25" s="1"/>
  <c r="P2" i="25" l="1"/>
  <c r="N2" i="25"/>
  <c r="O322" i="25"/>
  <c r="Q322" i="25"/>
  <c r="P322" i="25"/>
  <c r="N1" i="25" l="1"/>
  <c r="M7" i="16" l="1"/>
  <c r="M6" i="16"/>
  <c r="J1" i="16"/>
  <c r="M4" i="16"/>
  <c r="M9" i="16" s="1"/>
  <c r="D12" i="16"/>
  <c r="G12" i="16" s="1"/>
  <c r="D28" i="16"/>
  <c r="G28" i="16" s="1"/>
  <c r="D44" i="16"/>
  <c r="G44" i="16" s="1"/>
  <c r="D59" i="16"/>
  <c r="D80" i="16"/>
  <c r="D91" i="16"/>
  <c r="D133" i="16"/>
  <c r="D137" i="16"/>
  <c r="D149" i="16"/>
  <c r="D152" i="16"/>
  <c r="D153" i="16"/>
  <c r="D156" i="16"/>
  <c r="G156" i="16" s="1"/>
  <c r="D157" i="16"/>
  <c r="D160" i="16"/>
  <c r="D161" i="16"/>
  <c r="D164" i="16"/>
  <c r="G164" i="16" s="1"/>
  <c r="D165" i="16"/>
  <c r="D168" i="16"/>
  <c r="D169" i="16"/>
  <c r="D172" i="16"/>
  <c r="G172" i="16" s="1"/>
  <c r="D173" i="16"/>
  <c r="D176" i="16"/>
  <c r="D177" i="16"/>
  <c r="D180" i="16"/>
  <c r="G180" i="16" s="1"/>
  <c r="D181" i="16"/>
  <c r="D184" i="16"/>
  <c r="D185" i="16"/>
  <c r="D188" i="16"/>
  <c r="G188" i="16" s="1"/>
  <c r="D189" i="16"/>
  <c r="D191" i="16"/>
  <c r="G191" i="16" s="1"/>
  <c r="D192" i="16"/>
  <c r="D193" i="16"/>
  <c r="D196" i="16"/>
  <c r="G196" i="16" s="1"/>
  <c r="D197" i="16"/>
  <c r="D200" i="16"/>
  <c r="D201" i="16"/>
  <c r="D204" i="16"/>
  <c r="G204" i="16" s="1"/>
  <c r="D205" i="16"/>
  <c r="D208" i="16"/>
  <c r="D209" i="16"/>
  <c r="D212" i="16"/>
  <c r="G212" i="16" s="1"/>
  <c r="D213" i="16"/>
  <c r="D216" i="16"/>
  <c r="D217" i="16"/>
  <c r="D220" i="16"/>
  <c r="G220" i="16" s="1"/>
  <c r="D221" i="16"/>
  <c r="D223" i="16"/>
  <c r="G223" i="16" s="1"/>
  <c r="D224" i="16"/>
  <c r="D225" i="16"/>
  <c r="D227" i="16"/>
  <c r="D228" i="16"/>
  <c r="G228" i="16" s="1"/>
  <c r="D229" i="16"/>
  <c r="D231" i="16"/>
  <c r="G231" i="16" s="1"/>
  <c r="D232" i="16"/>
  <c r="D233" i="16"/>
  <c r="D235" i="16"/>
  <c r="D236" i="16"/>
  <c r="G236" i="16" s="1"/>
  <c r="D237" i="16"/>
  <c r="D239" i="16"/>
  <c r="G239" i="16" s="1"/>
  <c r="D240" i="16"/>
  <c r="D241" i="16"/>
  <c r="D243" i="16"/>
  <c r="D244" i="16"/>
  <c r="G244" i="16" s="1"/>
  <c r="D245" i="16"/>
  <c r="D247" i="16"/>
  <c r="G247" i="16" s="1"/>
  <c r="D248" i="16"/>
  <c r="D249" i="16"/>
  <c r="D251" i="16"/>
  <c r="D252" i="16"/>
  <c r="G252" i="16" s="1"/>
  <c r="D253" i="16"/>
  <c r="D255" i="16"/>
  <c r="G255" i="16" s="1"/>
  <c r="D256" i="16"/>
  <c r="D257" i="16"/>
  <c r="D259" i="16"/>
  <c r="D260" i="16"/>
  <c r="D261" i="16"/>
  <c r="D263" i="16"/>
  <c r="G263" i="16" s="1"/>
  <c r="D264" i="16"/>
  <c r="D265" i="16"/>
  <c r="D267" i="16"/>
  <c r="D268" i="16"/>
  <c r="D269" i="16"/>
  <c r="D271" i="16"/>
  <c r="G271" i="16" s="1"/>
  <c r="D272" i="16"/>
  <c r="D273" i="16"/>
  <c r="G273" i="16" s="1"/>
  <c r="D275" i="16"/>
  <c r="D276" i="16"/>
  <c r="D277" i="16"/>
  <c r="D279" i="16"/>
  <c r="D280" i="16"/>
  <c r="D281" i="16"/>
  <c r="G281" i="16" s="1"/>
  <c r="D283" i="16"/>
  <c r="D284" i="16"/>
  <c r="D285" i="16"/>
  <c r="D287" i="16"/>
  <c r="D288" i="16"/>
  <c r="D289" i="16"/>
  <c r="G289" i="16" s="1"/>
  <c r="D291" i="16"/>
  <c r="D292" i="16"/>
  <c r="D293" i="16"/>
  <c r="D295" i="16"/>
  <c r="D296" i="16"/>
  <c r="D297" i="16"/>
  <c r="G297" i="16" s="1"/>
  <c r="D299" i="16"/>
  <c r="D300" i="16"/>
  <c r="D301" i="16"/>
  <c r="D303" i="16"/>
  <c r="D304" i="16"/>
  <c r="D305" i="16"/>
  <c r="G305" i="16" s="1"/>
  <c r="D307" i="16"/>
  <c r="D308" i="16"/>
  <c r="D309" i="16"/>
  <c r="D311" i="16"/>
  <c r="D312" i="16"/>
  <c r="D313" i="16"/>
  <c r="G313" i="16" s="1"/>
  <c r="D315" i="16"/>
  <c r="D316" i="16"/>
  <c r="D317" i="16"/>
  <c r="D319" i="16"/>
  <c r="D2" i="16"/>
  <c r="J3" i="16"/>
  <c r="J2" i="16"/>
  <c r="C3" i="16" s="1"/>
  <c r="F3" i="16" s="1"/>
  <c r="C139" i="16" l="1"/>
  <c r="F139" i="16" s="1"/>
  <c r="D5" i="16"/>
  <c r="D9" i="16"/>
  <c r="D13" i="16"/>
  <c r="D17" i="16"/>
  <c r="D21" i="16"/>
  <c r="D25" i="16"/>
  <c r="D29" i="16"/>
  <c r="D33" i="16"/>
  <c r="D37" i="16"/>
  <c r="D41" i="16"/>
  <c r="D45" i="16"/>
  <c r="D49" i="16"/>
  <c r="D53" i="16"/>
  <c r="D57" i="16"/>
  <c r="D61" i="16"/>
  <c r="D65" i="16"/>
  <c r="D69" i="16"/>
  <c r="D73" i="16"/>
  <c r="D77" i="16"/>
  <c r="D81" i="16"/>
  <c r="D85" i="16"/>
  <c r="D89" i="16"/>
  <c r="D93" i="16"/>
  <c r="D97" i="16"/>
  <c r="D101" i="16"/>
  <c r="D105" i="16"/>
  <c r="D109" i="16"/>
  <c r="D113" i="16"/>
  <c r="D117" i="16"/>
  <c r="D121" i="16"/>
  <c r="D6" i="16"/>
  <c r="G6" i="16" s="1"/>
  <c r="D10" i="16"/>
  <c r="D14" i="16"/>
  <c r="G14" i="16" s="1"/>
  <c r="D18" i="16"/>
  <c r="D22" i="16"/>
  <c r="G22" i="16" s="1"/>
  <c r="D26" i="16"/>
  <c r="D30" i="16"/>
  <c r="G30" i="16" s="1"/>
  <c r="D34" i="16"/>
  <c r="D38" i="16"/>
  <c r="G38" i="16" s="1"/>
  <c r="D42" i="16"/>
  <c r="D46" i="16"/>
  <c r="G46" i="16" s="1"/>
  <c r="D50" i="16"/>
  <c r="D54" i="16"/>
  <c r="G54" i="16" s="1"/>
  <c r="D58" i="16"/>
  <c r="D62" i="16"/>
  <c r="G62" i="16" s="1"/>
  <c r="D66" i="16"/>
  <c r="D70" i="16"/>
  <c r="G70" i="16" s="1"/>
  <c r="D74" i="16"/>
  <c r="D78" i="16"/>
  <c r="G78" i="16" s="1"/>
  <c r="D82" i="16"/>
  <c r="D86" i="16"/>
  <c r="G86" i="16" s="1"/>
  <c r="D90" i="16"/>
  <c r="D94" i="16"/>
  <c r="G94" i="16" s="1"/>
  <c r="D98" i="16"/>
  <c r="D102" i="16"/>
  <c r="G102" i="16" s="1"/>
  <c r="D106" i="16"/>
  <c r="D110" i="16"/>
  <c r="G110" i="16" s="1"/>
  <c r="D114" i="16"/>
  <c r="D118" i="16"/>
  <c r="G118" i="16" s="1"/>
  <c r="D122" i="16"/>
  <c r="D126" i="16"/>
  <c r="G126" i="16" s="1"/>
  <c r="D130" i="16"/>
  <c r="D134" i="16"/>
  <c r="G134" i="16" s="1"/>
  <c r="D138" i="16"/>
  <c r="D142" i="16"/>
  <c r="G142" i="16" s="1"/>
  <c r="D146" i="16"/>
  <c r="D3" i="16"/>
  <c r="E3" i="16" s="1"/>
  <c r="D7" i="16"/>
  <c r="G7" i="16" s="1"/>
  <c r="D11" i="16"/>
  <c r="D15" i="16"/>
  <c r="G15" i="16" s="1"/>
  <c r="D19" i="16"/>
  <c r="D23" i="16"/>
  <c r="G23" i="16" s="1"/>
  <c r="D27" i="16"/>
  <c r="D31" i="16"/>
  <c r="G31" i="16" s="1"/>
  <c r="D35" i="16"/>
  <c r="D39" i="16"/>
  <c r="G39" i="16" s="1"/>
  <c r="D43" i="16"/>
  <c r="D47" i="16"/>
  <c r="G47" i="16" s="1"/>
  <c r="D51" i="16"/>
  <c r="D55" i="16"/>
  <c r="G55" i="16" s="1"/>
  <c r="C317" i="16"/>
  <c r="F317" i="16" s="1"/>
  <c r="C313" i="16"/>
  <c r="F313" i="16" s="1"/>
  <c r="C309" i="16"/>
  <c r="F309" i="16" s="1"/>
  <c r="C305" i="16"/>
  <c r="F305" i="16" s="1"/>
  <c r="C301" i="16"/>
  <c r="F301" i="16" s="1"/>
  <c r="C297" i="16"/>
  <c r="F297" i="16" s="1"/>
  <c r="C293" i="16"/>
  <c r="F293" i="16" s="1"/>
  <c r="C289" i="16"/>
  <c r="F289" i="16" s="1"/>
  <c r="C285" i="16"/>
  <c r="F285" i="16" s="1"/>
  <c r="C281" i="16"/>
  <c r="F281" i="16" s="1"/>
  <c r="C277" i="16"/>
  <c r="F277" i="16" s="1"/>
  <c r="C273" i="16"/>
  <c r="F273" i="16" s="1"/>
  <c r="C269" i="16"/>
  <c r="F269" i="16" s="1"/>
  <c r="C265" i="16"/>
  <c r="F265" i="16" s="1"/>
  <c r="C261" i="16"/>
  <c r="F261" i="16" s="1"/>
  <c r="C257" i="16"/>
  <c r="F257" i="16" s="1"/>
  <c r="C253" i="16"/>
  <c r="F253" i="16" s="1"/>
  <c r="C249" i="16"/>
  <c r="F249" i="16" s="1"/>
  <c r="C245" i="16"/>
  <c r="F245" i="16" s="1"/>
  <c r="C241" i="16"/>
  <c r="F241" i="16" s="1"/>
  <c r="C237" i="16"/>
  <c r="F237" i="16" s="1"/>
  <c r="C233" i="16"/>
  <c r="F233" i="16" s="1"/>
  <c r="C229" i="16"/>
  <c r="F229" i="16" s="1"/>
  <c r="C225" i="16"/>
  <c r="F225" i="16" s="1"/>
  <c r="C221" i="16"/>
  <c r="F221" i="16" s="1"/>
  <c r="C217" i="16"/>
  <c r="F217" i="16" s="1"/>
  <c r="C213" i="16"/>
  <c r="F213" i="16" s="1"/>
  <c r="C209" i="16"/>
  <c r="F209" i="16" s="1"/>
  <c r="C205" i="16"/>
  <c r="F205" i="16" s="1"/>
  <c r="C201" i="16"/>
  <c r="F201" i="16" s="1"/>
  <c r="C197" i="16"/>
  <c r="F197" i="16" s="1"/>
  <c r="C193" i="16"/>
  <c r="F193" i="16" s="1"/>
  <c r="C189" i="16"/>
  <c r="F189" i="16" s="1"/>
  <c r="C185" i="16"/>
  <c r="F185" i="16" s="1"/>
  <c r="C181" i="16"/>
  <c r="F181" i="16" s="1"/>
  <c r="C177" i="16"/>
  <c r="F177" i="16" s="1"/>
  <c r="C173" i="16"/>
  <c r="F173" i="16" s="1"/>
  <c r="C169" i="16"/>
  <c r="F169" i="16" s="1"/>
  <c r="C165" i="16"/>
  <c r="F165" i="16" s="1"/>
  <c r="C161" i="16"/>
  <c r="F161" i="16" s="1"/>
  <c r="C157" i="16"/>
  <c r="F157" i="16" s="1"/>
  <c r="C153" i="16"/>
  <c r="F153" i="16" s="1"/>
  <c r="D148" i="16"/>
  <c r="G148" i="16" s="1"/>
  <c r="D143" i="16"/>
  <c r="G143" i="16" s="1"/>
  <c r="C138" i="16"/>
  <c r="F138" i="16" s="1"/>
  <c r="D132" i="16"/>
  <c r="G132" i="16" s="1"/>
  <c r="D127" i="16"/>
  <c r="G127" i="16" s="1"/>
  <c r="D120" i="16"/>
  <c r="D112" i="16"/>
  <c r="D103" i="16"/>
  <c r="G103" i="16" s="1"/>
  <c r="D92" i="16"/>
  <c r="G92" i="16" s="1"/>
  <c r="C83" i="16"/>
  <c r="F83" i="16" s="1"/>
  <c r="D71" i="16"/>
  <c r="G71" i="16" s="1"/>
  <c r="D60" i="16"/>
  <c r="G60" i="16" s="1"/>
  <c r="C47" i="16"/>
  <c r="F47" i="16" s="1"/>
  <c r="C31" i="16"/>
  <c r="F31" i="16" s="1"/>
  <c r="C15" i="16"/>
  <c r="F15" i="16" s="1"/>
  <c r="E200" i="16"/>
  <c r="C148" i="16"/>
  <c r="F148" i="16" s="1"/>
  <c r="C316" i="16"/>
  <c r="F316" i="16" s="1"/>
  <c r="C304" i="16"/>
  <c r="F304" i="16" s="1"/>
  <c r="C300" i="16"/>
  <c r="F300" i="16" s="1"/>
  <c r="C296" i="16"/>
  <c r="F296" i="16" s="1"/>
  <c r="C292" i="16"/>
  <c r="F292" i="16" s="1"/>
  <c r="C288" i="16"/>
  <c r="F288" i="16" s="1"/>
  <c r="C284" i="16"/>
  <c r="F284" i="16" s="1"/>
  <c r="C280" i="16"/>
  <c r="F280" i="16" s="1"/>
  <c r="C276" i="16"/>
  <c r="F276" i="16" s="1"/>
  <c r="C272" i="16"/>
  <c r="F272" i="16" s="1"/>
  <c r="C268" i="16"/>
  <c r="F268" i="16" s="1"/>
  <c r="C264" i="16"/>
  <c r="F264" i="16" s="1"/>
  <c r="C260" i="16"/>
  <c r="F260" i="16" s="1"/>
  <c r="C256" i="16"/>
  <c r="F256" i="16" s="1"/>
  <c r="C252" i="16"/>
  <c r="F252" i="16" s="1"/>
  <c r="C248" i="16"/>
  <c r="F248" i="16" s="1"/>
  <c r="C244" i="16"/>
  <c r="F244" i="16" s="1"/>
  <c r="C240" i="16"/>
  <c r="F240" i="16" s="1"/>
  <c r="C236" i="16"/>
  <c r="F236" i="16" s="1"/>
  <c r="C232" i="16"/>
  <c r="F232" i="16" s="1"/>
  <c r="C228" i="16"/>
  <c r="F228" i="16" s="1"/>
  <c r="C224" i="16"/>
  <c r="F224" i="16" s="1"/>
  <c r="C220" i="16"/>
  <c r="F220" i="16" s="1"/>
  <c r="C216" i="16"/>
  <c r="F216" i="16" s="1"/>
  <c r="C212" i="16"/>
  <c r="F212" i="16" s="1"/>
  <c r="C208" i="16"/>
  <c r="F208" i="16" s="1"/>
  <c r="C204" i="16"/>
  <c r="F204" i="16" s="1"/>
  <c r="C200" i="16"/>
  <c r="F200" i="16" s="1"/>
  <c r="C196" i="16"/>
  <c r="F196" i="16" s="1"/>
  <c r="C192" i="16"/>
  <c r="F192" i="16" s="1"/>
  <c r="C188" i="16"/>
  <c r="F188" i="16" s="1"/>
  <c r="C184" i="16"/>
  <c r="F184" i="16" s="1"/>
  <c r="C180" i="16"/>
  <c r="F180" i="16" s="1"/>
  <c r="C176" i="16"/>
  <c r="F176" i="16" s="1"/>
  <c r="C172" i="16"/>
  <c r="F172" i="16" s="1"/>
  <c r="C168" i="16"/>
  <c r="F168" i="16" s="1"/>
  <c r="C164" i="16"/>
  <c r="F164" i="16" s="1"/>
  <c r="C160" i="16"/>
  <c r="F160" i="16" s="1"/>
  <c r="C156" i="16"/>
  <c r="F156" i="16" s="1"/>
  <c r="C152" i="16"/>
  <c r="F152" i="16" s="1"/>
  <c r="D147" i="16"/>
  <c r="E147" i="16" s="1"/>
  <c r="C142" i="16"/>
  <c r="D136" i="16"/>
  <c r="E136" i="16" s="1"/>
  <c r="D131" i="16"/>
  <c r="C126" i="16"/>
  <c r="D119" i="16"/>
  <c r="G119" i="16" s="1"/>
  <c r="D111" i="16"/>
  <c r="G111" i="16" s="1"/>
  <c r="D100" i="16"/>
  <c r="G100" i="16" s="1"/>
  <c r="C91" i="16"/>
  <c r="F91" i="16" s="1"/>
  <c r="D79" i="16"/>
  <c r="G79" i="16" s="1"/>
  <c r="D68" i="16"/>
  <c r="G68" i="16" s="1"/>
  <c r="C59" i="16"/>
  <c r="F59" i="16" s="1"/>
  <c r="C43" i="16"/>
  <c r="F43" i="16" s="1"/>
  <c r="C27" i="16"/>
  <c r="F27" i="16" s="1"/>
  <c r="C11" i="16"/>
  <c r="F11" i="16" s="1"/>
  <c r="E248" i="16"/>
  <c r="E91" i="16"/>
  <c r="C312" i="16"/>
  <c r="F312" i="16" s="1"/>
  <c r="D215" i="16"/>
  <c r="G215" i="16" s="1"/>
  <c r="D199" i="16"/>
  <c r="G199" i="16" s="1"/>
  <c r="D179" i="16"/>
  <c r="D151" i="16"/>
  <c r="G151" i="16" s="1"/>
  <c r="C79" i="16"/>
  <c r="F79" i="16" s="1"/>
  <c r="E240" i="16"/>
  <c r="E168" i="16"/>
  <c r="C132" i="16"/>
  <c r="F132" i="16" s="1"/>
  <c r="C120" i="16"/>
  <c r="F120" i="16" s="1"/>
  <c r="C103" i="16"/>
  <c r="F103" i="16" s="1"/>
  <c r="C71" i="16"/>
  <c r="F71" i="16" s="1"/>
  <c r="C2" i="16"/>
  <c r="F2" i="16" s="1"/>
  <c r="C308" i="16"/>
  <c r="F308" i="16" s="1"/>
  <c r="E243" i="16"/>
  <c r="D219" i="16"/>
  <c r="E219" i="16" s="1"/>
  <c r="D211" i="16"/>
  <c r="E211" i="16" s="1"/>
  <c r="D207" i="16"/>
  <c r="G207" i="16" s="1"/>
  <c r="D203" i="16"/>
  <c r="D195" i="16"/>
  <c r="E195" i="16" s="1"/>
  <c r="D187" i="16"/>
  <c r="D183" i="16"/>
  <c r="G183" i="16" s="1"/>
  <c r="D175" i="16"/>
  <c r="G175" i="16" s="1"/>
  <c r="D171" i="16"/>
  <c r="E171" i="16" s="1"/>
  <c r="D167" i="16"/>
  <c r="G167" i="16" s="1"/>
  <c r="D163" i="16"/>
  <c r="D159" i="16"/>
  <c r="G159" i="16" s="1"/>
  <c r="D155" i="16"/>
  <c r="E155" i="16" s="1"/>
  <c r="C147" i="16"/>
  <c r="F147" i="16" s="1"/>
  <c r="D141" i="16"/>
  <c r="C136" i="16"/>
  <c r="F136" i="16" s="1"/>
  <c r="C131" i="16"/>
  <c r="F131" i="16" s="1"/>
  <c r="D125" i="16"/>
  <c r="C119" i="16"/>
  <c r="F119" i="16" s="1"/>
  <c r="C111" i="16"/>
  <c r="F111" i="16" s="1"/>
  <c r="D99" i="16"/>
  <c r="D88" i="16"/>
  <c r="D67" i="16"/>
  <c r="D56" i="16"/>
  <c r="D40" i="16"/>
  <c r="D24" i="16"/>
  <c r="D8" i="16"/>
  <c r="C319" i="16"/>
  <c r="F319" i="16" s="1"/>
  <c r="C311" i="16"/>
  <c r="F311" i="16" s="1"/>
  <c r="C307" i="16"/>
  <c r="F307" i="16" s="1"/>
  <c r="C303" i="16"/>
  <c r="F303" i="16" s="1"/>
  <c r="C299" i="16"/>
  <c r="F299" i="16" s="1"/>
  <c r="C295" i="16"/>
  <c r="F295" i="16" s="1"/>
  <c r="C291" i="16"/>
  <c r="F291" i="16" s="1"/>
  <c r="C287" i="16"/>
  <c r="F287" i="16" s="1"/>
  <c r="C283" i="16"/>
  <c r="F283" i="16" s="1"/>
  <c r="C279" i="16"/>
  <c r="F279" i="16" s="1"/>
  <c r="C275" i="16"/>
  <c r="F275" i="16" s="1"/>
  <c r="C271" i="16"/>
  <c r="F271" i="16" s="1"/>
  <c r="C267" i="16"/>
  <c r="F267" i="16" s="1"/>
  <c r="C263" i="16"/>
  <c r="F263" i="16" s="1"/>
  <c r="C259" i="16"/>
  <c r="F259" i="16" s="1"/>
  <c r="C255" i="16"/>
  <c r="F255" i="16" s="1"/>
  <c r="C251" i="16"/>
  <c r="F251" i="16" s="1"/>
  <c r="C247" i="16"/>
  <c r="F247" i="16" s="1"/>
  <c r="C243" i="16"/>
  <c r="F243" i="16" s="1"/>
  <c r="C239" i="16"/>
  <c r="F239" i="16" s="1"/>
  <c r="C235" i="16"/>
  <c r="F235" i="16" s="1"/>
  <c r="C231" i="16"/>
  <c r="F231" i="16" s="1"/>
  <c r="C227" i="16"/>
  <c r="F227" i="16" s="1"/>
  <c r="C223" i="16"/>
  <c r="F223" i="16" s="1"/>
  <c r="C219" i="16"/>
  <c r="F219" i="16" s="1"/>
  <c r="C215" i="16"/>
  <c r="F215" i="16" s="1"/>
  <c r="C211" i="16"/>
  <c r="F211" i="16" s="1"/>
  <c r="C207" i="16"/>
  <c r="F207" i="16" s="1"/>
  <c r="C203" i="16"/>
  <c r="F203" i="16" s="1"/>
  <c r="C199" i="16"/>
  <c r="F199" i="16" s="1"/>
  <c r="C195" i="16"/>
  <c r="F195" i="16" s="1"/>
  <c r="C191" i="16"/>
  <c r="F191" i="16" s="1"/>
  <c r="C187" i="16"/>
  <c r="F187" i="16" s="1"/>
  <c r="C183" i="16"/>
  <c r="F183" i="16" s="1"/>
  <c r="C179" i="16"/>
  <c r="F179" i="16" s="1"/>
  <c r="C175" i="16"/>
  <c r="F175" i="16" s="1"/>
  <c r="C171" i="16"/>
  <c r="F171" i="16" s="1"/>
  <c r="C167" i="16"/>
  <c r="F167" i="16" s="1"/>
  <c r="C163" i="16"/>
  <c r="F163" i="16" s="1"/>
  <c r="C159" i="16"/>
  <c r="F159" i="16" s="1"/>
  <c r="C155" i="16"/>
  <c r="F155" i="16" s="1"/>
  <c r="C151" i="16"/>
  <c r="F151" i="16" s="1"/>
  <c r="C146" i="16"/>
  <c r="F146" i="16" s="1"/>
  <c r="D140" i="16"/>
  <c r="G140" i="16" s="1"/>
  <c r="D135" i="16"/>
  <c r="G135" i="16" s="1"/>
  <c r="C130" i="16"/>
  <c r="F130" i="16" s="1"/>
  <c r="D124" i="16"/>
  <c r="G124" i="16" s="1"/>
  <c r="D116" i="16"/>
  <c r="G116" i="16" s="1"/>
  <c r="D108" i="16"/>
  <c r="G108" i="16" s="1"/>
  <c r="C99" i="16"/>
  <c r="F99" i="16" s="1"/>
  <c r="D87" i="16"/>
  <c r="G87" i="16" s="1"/>
  <c r="D76" i="16"/>
  <c r="G76" i="16" s="1"/>
  <c r="C67" i="16"/>
  <c r="F67" i="16" s="1"/>
  <c r="C55" i="16"/>
  <c r="F55" i="16" s="1"/>
  <c r="C39" i="16"/>
  <c r="F39" i="16" s="1"/>
  <c r="C23" i="16"/>
  <c r="F23" i="16" s="1"/>
  <c r="C7" i="16"/>
  <c r="F7" i="16" s="1"/>
  <c r="E216" i="16"/>
  <c r="E160" i="16"/>
  <c r="C143" i="16"/>
  <c r="F143" i="16" s="1"/>
  <c r="C127" i="16"/>
  <c r="F127" i="16" s="1"/>
  <c r="C112" i="16"/>
  <c r="F112" i="16" s="1"/>
  <c r="E59" i="16"/>
  <c r="E259" i="16"/>
  <c r="C315" i="16"/>
  <c r="F315" i="16" s="1"/>
  <c r="D318" i="16"/>
  <c r="G318" i="16" s="1"/>
  <c r="D314" i="16"/>
  <c r="D310" i="16"/>
  <c r="G310" i="16" s="1"/>
  <c r="D306" i="16"/>
  <c r="E306" i="16" s="1"/>
  <c r="D302" i="16"/>
  <c r="G302" i="16" s="1"/>
  <c r="D298" i="16"/>
  <c r="D294" i="16"/>
  <c r="G294" i="16" s="1"/>
  <c r="D290" i="16"/>
  <c r="E290" i="16" s="1"/>
  <c r="D286" i="16"/>
  <c r="G286" i="16" s="1"/>
  <c r="D282" i="16"/>
  <c r="D278" i="16"/>
  <c r="G278" i="16" s="1"/>
  <c r="D274" i="16"/>
  <c r="E274" i="16" s="1"/>
  <c r="D270" i="16"/>
  <c r="G270" i="16" s="1"/>
  <c r="D266" i="16"/>
  <c r="D262" i="16"/>
  <c r="G262" i="16" s="1"/>
  <c r="D258" i="16"/>
  <c r="D254" i="16"/>
  <c r="G254" i="16" s="1"/>
  <c r="D250" i="16"/>
  <c r="D246" i="16"/>
  <c r="G246" i="16" s="1"/>
  <c r="D242" i="16"/>
  <c r="E242" i="16" s="1"/>
  <c r="D238" i="16"/>
  <c r="G238" i="16" s="1"/>
  <c r="D234" i="16"/>
  <c r="D230" i="16"/>
  <c r="G230" i="16" s="1"/>
  <c r="D226" i="16"/>
  <c r="D222" i="16"/>
  <c r="G222" i="16" s="1"/>
  <c r="D218" i="16"/>
  <c r="D214" i="16"/>
  <c r="G214" i="16" s="1"/>
  <c r="D210" i="16"/>
  <c r="D206" i="16"/>
  <c r="G206" i="16" s="1"/>
  <c r="D202" i="16"/>
  <c r="D198" i="16"/>
  <c r="G198" i="16" s="1"/>
  <c r="D194" i="16"/>
  <c r="D190" i="16"/>
  <c r="G190" i="16" s="1"/>
  <c r="D186" i="16"/>
  <c r="D182" i="16"/>
  <c r="G182" i="16" s="1"/>
  <c r="D178" i="16"/>
  <c r="D174" i="16"/>
  <c r="G174" i="16" s="1"/>
  <c r="D170" i="16"/>
  <c r="D166" i="16"/>
  <c r="G166" i="16" s="1"/>
  <c r="D162" i="16"/>
  <c r="D158" i="16"/>
  <c r="G158" i="16" s="1"/>
  <c r="D154" i="16"/>
  <c r="D150" i="16"/>
  <c r="G150" i="16" s="1"/>
  <c r="D145" i="16"/>
  <c r="E145" i="16" s="1"/>
  <c r="C140" i="16"/>
  <c r="F140" i="16" s="1"/>
  <c r="C135" i="16"/>
  <c r="F135" i="16" s="1"/>
  <c r="D129" i="16"/>
  <c r="C124" i="16"/>
  <c r="F124" i="16" s="1"/>
  <c r="C116" i="16"/>
  <c r="F116" i="16" s="1"/>
  <c r="D107" i="16"/>
  <c r="D96" i="16"/>
  <c r="C87" i="16"/>
  <c r="F87" i="16" s="1"/>
  <c r="D75" i="16"/>
  <c r="D64" i="16"/>
  <c r="D52" i="16"/>
  <c r="G52" i="16" s="1"/>
  <c r="D36" i="16"/>
  <c r="G36" i="16" s="1"/>
  <c r="D20" i="16"/>
  <c r="G20" i="16" s="1"/>
  <c r="D4" i="16"/>
  <c r="G4" i="16" s="1"/>
  <c r="E256" i="16"/>
  <c r="E232" i="16"/>
  <c r="E152" i="16"/>
  <c r="C318" i="16"/>
  <c r="F318" i="16" s="1"/>
  <c r="C314" i="16"/>
  <c r="F314" i="16" s="1"/>
  <c r="C310" i="16"/>
  <c r="F310" i="16" s="1"/>
  <c r="C306" i="16"/>
  <c r="F306" i="16" s="1"/>
  <c r="C302" i="16"/>
  <c r="F302" i="16" s="1"/>
  <c r="C298" i="16"/>
  <c r="F298" i="16" s="1"/>
  <c r="C294" i="16"/>
  <c r="F294" i="16" s="1"/>
  <c r="C290" i="16"/>
  <c r="F290" i="16" s="1"/>
  <c r="C286" i="16"/>
  <c r="F286" i="16" s="1"/>
  <c r="C282" i="16"/>
  <c r="F282" i="16" s="1"/>
  <c r="C278" i="16"/>
  <c r="F278" i="16" s="1"/>
  <c r="C274" i="16"/>
  <c r="F274" i="16" s="1"/>
  <c r="C270" i="16"/>
  <c r="F270" i="16" s="1"/>
  <c r="C266" i="16"/>
  <c r="F266" i="16" s="1"/>
  <c r="C262" i="16"/>
  <c r="F262" i="16" s="1"/>
  <c r="C258" i="16"/>
  <c r="F258" i="16" s="1"/>
  <c r="C254" i="16"/>
  <c r="C250" i="16"/>
  <c r="F250" i="16" s="1"/>
  <c r="C246" i="16"/>
  <c r="C242" i="16"/>
  <c r="F242" i="16" s="1"/>
  <c r="C238" i="16"/>
  <c r="C234" i="16"/>
  <c r="F234" i="16" s="1"/>
  <c r="C230" i="16"/>
  <c r="C226" i="16"/>
  <c r="F226" i="16" s="1"/>
  <c r="C222" i="16"/>
  <c r="C218" i="16"/>
  <c r="F218" i="16" s="1"/>
  <c r="C214" i="16"/>
  <c r="C210" i="16"/>
  <c r="F210" i="16" s="1"/>
  <c r="C206" i="16"/>
  <c r="C202" i="16"/>
  <c r="F202" i="16" s="1"/>
  <c r="C198" i="16"/>
  <c r="C194" i="16"/>
  <c r="F194" i="16" s="1"/>
  <c r="C190" i="16"/>
  <c r="C186" i="16"/>
  <c r="F186" i="16" s="1"/>
  <c r="C182" i="16"/>
  <c r="C178" i="16"/>
  <c r="F178" i="16" s="1"/>
  <c r="C174" i="16"/>
  <c r="C170" i="16"/>
  <c r="F170" i="16" s="1"/>
  <c r="C166" i="16"/>
  <c r="C162" i="16"/>
  <c r="F162" i="16" s="1"/>
  <c r="C158" i="16"/>
  <c r="C154" i="16"/>
  <c r="F154" i="16" s="1"/>
  <c r="C150" i="16"/>
  <c r="D144" i="16"/>
  <c r="D139" i="16"/>
  <c r="E139" i="16" s="1"/>
  <c r="C134" i="16"/>
  <c r="D128" i="16"/>
  <c r="E128" i="16" s="1"/>
  <c r="D123" i="16"/>
  <c r="D115" i="16"/>
  <c r="C107" i="16"/>
  <c r="F107" i="16" s="1"/>
  <c r="D95" i="16"/>
  <c r="G95" i="16" s="1"/>
  <c r="D84" i="16"/>
  <c r="G84" i="16" s="1"/>
  <c r="C75" i="16"/>
  <c r="F75" i="16" s="1"/>
  <c r="D63" i="16"/>
  <c r="G63" i="16" s="1"/>
  <c r="C51" i="16"/>
  <c r="F51" i="16" s="1"/>
  <c r="C35" i="16"/>
  <c r="F35" i="16" s="1"/>
  <c r="C19" i="16"/>
  <c r="F19" i="16" s="1"/>
  <c r="C5" i="16"/>
  <c r="F5" i="16" s="1"/>
  <c r="C9" i="16"/>
  <c r="F9" i="16" s="1"/>
  <c r="C13" i="16"/>
  <c r="F13" i="16" s="1"/>
  <c r="C17" i="16"/>
  <c r="F17" i="16" s="1"/>
  <c r="C21" i="16"/>
  <c r="F21" i="16" s="1"/>
  <c r="C25" i="16"/>
  <c r="F25" i="16" s="1"/>
  <c r="C29" i="16"/>
  <c r="F29" i="16" s="1"/>
  <c r="C33" i="16"/>
  <c r="F33" i="16" s="1"/>
  <c r="C37" i="16"/>
  <c r="F37" i="16" s="1"/>
  <c r="C41" i="16"/>
  <c r="F41" i="16" s="1"/>
  <c r="C45" i="16"/>
  <c r="F45" i="16" s="1"/>
  <c r="C49" i="16"/>
  <c r="F49" i="16" s="1"/>
  <c r="C53" i="16"/>
  <c r="F53" i="16" s="1"/>
  <c r="C57" i="16"/>
  <c r="F57" i="16" s="1"/>
  <c r="C61" i="16"/>
  <c r="F61" i="16" s="1"/>
  <c r="C65" i="16"/>
  <c r="F65" i="16" s="1"/>
  <c r="C69" i="16"/>
  <c r="F69" i="16" s="1"/>
  <c r="C73" i="16"/>
  <c r="F73" i="16" s="1"/>
  <c r="C77" i="16"/>
  <c r="F77" i="16" s="1"/>
  <c r="C81" i="16"/>
  <c r="F81" i="16" s="1"/>
  <c r="C85" i="16"/>
  <c r="F85" i="16" s="1"/>
  <c r="C89" i="16"/>
  <c r="F89" i="16" s="1"/>
  <c r="C93" i="16"/>
  <c r="F93" i="16" s="1"/>
  <c r="C97" i="16"/>
  <c r="F97" i="16" s="1"/>
  <c r="C101" i="16"/>
  <c r="F101" i="16" s="1"/>
  <c r="C105" i="16"/>
  <c r="F105" i="16" s="1"/>
  <c r="C109" i="16"/>
  <c r="F109" i="16" s="1"/>
  <c r="C113" i="16"/>
  <c r="F113" i="16" s="1"/>
  <c r="C117" i="16"/>
  <c r="F117" i="16" s="1"/>
  <c r="C121" i="16"/>
  <c r="F121" i="16" s="1"/>
  <c r="C125" i="16"/>
  <c r="F125" i="16" s="1"/>
  <c r="C129" i="16"/>
  <c r="F129" i="16" s="1"/>
  <c r="C133" i="16"/>
  <c r="F133" i="16" s="1"/>
  <c r="C137" i="16"/>
  <c r="F137" i="16" s="1"/>
  <c r="C141" i="16"/>
  <c r="F141" i="16" s="1"/>
  <c r="C145" i="16"/>
  <c r="F145" i="16" s="1"/>
  <c r="C149" i="16"/>
  <c r="F149" i="16" s="1"/>
  <c r="C6" i="16"/>
  <c r="C10" i="16"/>
  <c r="F10" i="16" s="1"/>
  <c r="C14" i="16"/>
  <c r="C18" i="16"/>
  <c r="F18" i="16" s="1"/>
  <c r="C22" i="16"/>
  <c r="C26" i="16"/>
  <c r="F26" i="16" s="1"/>
  <c r="C30" i="16"/>
  <c r="C34" i="16"/>
  <c r="F34" i="16" s="1"/>
  <c r="C38" i="16"/>
  <c r="C42" i="16"/>
  <c r="F42" i="16" s="1"/>
  <c r="C46" i="16"/>
  <c r="C50" i="16"/>
  <c r="F50" i="16" s="1"/>
  <c r="C54" i="16"/>
  <c r="C58" i="16"/>
  <c r="F58" i="16" s="1"/>
  <c r="C62" i="16"/>
  <c r="C66" i="16"/>
  <c r="F66" i="16" s="1"/>
  <c r="C70" i="16"/>
  <c r="C74" i="16"/>
  <c r="F74" i="16" s="1"/>
  <c r="C78" i="16"/>
  <c r="C82" i="16"/>
  <c r="F82" i="16" s="1"/>
  <c r="C86" i="16"/>
  <c r="C90" i="16"/>
  <c r="F90" i="16" s="1"/>
  <c r="C94" i="16"/>
  <c r="C98" i="16"/>
  <c r="F98" i="16" s="1"/>
  <c r="C102" i="16"/>
  <c r="C106" i="16"/>
  <c r="F106" i="16" s="1"/>
  <c r="C110" i="16"/>
  <c r="C114" i="16"/>
  <c r="F114" i="16" s="1"/>
  <c r="C118" i="16"/>
  <c r="C122" i="16"/>
  <c r="F122" i="16" s="1"/>
  <c r="C4" i="16"/>
  <c r="F4" i="16" s="1"/>
  <c r="C8" i="16"/>
  <c r="F8" i="16" s="1"/>
  <c r="C12" i="16"/>
  <c r="F12" i="16" s="1"/>
  <c r="C16" i="16"/>
  <c r="F16" i="16" s="1"/>
  <c r="C20" i="16"/>
  <c r="F20" i="16" s="1"/>
  <c r="C24" i="16"/>
  <c r="F24" i="16" s="1"/>
  <c r="C28" i="16"/>
  <c r="F28" i="16" s="1"/>
  <c r="C32" i="16"/>
  <c r="F32" i="16" s="1"/>
  <c r="C36" i="16"/>
  <c r="F36" i="16" s="1"/>
  <c r="C40" i="16"/>
  <c r="F40" i="16" s="1"/>
  <c r="C44" i="16"/>
  <c r="F44" i="16" s="1"/>
  <c r="C48" i="16"/>
  <c r="F48" i="16" s="1"/>
  <c r="C52" i="16"/>
  <c r="F52" i="16" s="1"/>
  <c r="C56" i="16"/>
  <c r="F56" i="16" s="1"/>
  <c r="C60" i="16"/>
  <c r="F60" i="16" s="1"/>
  <c r="C64" i="16"/>
  <c r="F64" i="16" s="1"/>
  <c r="C68" i="16"/>
  <c r="F68" i="16" s="1"/>
  <c r="C72" i="16"/>
  <c r="F72" i="16" s="1"/>
  <c r="C76" i="16"/>
  <c r="F76" i="16" s="1"/>
  <c r="C80" i="16"/>
  <c r="F80" i="16" s="1"/>
  <c r="C84" i="16"/>
  <c r="F84" i="16" s="1"/>
  <c r="C88" i="16"/>
  <c r="F88" i="16" s="1"/>
  <c r="C92" i="16"/>
  <c r="F92" i="16" s="1"/>
  <c r="C96" i="16"/>
  <c r="F96" i="16" s="1"/>
  <c r="C100" i="16"/>
  <c r="F100" i="16" s="1"/>
  <c r="C104" i="16"/>
  <c r="F104" i="16" s="1"/>
  <c r="C108" i="16"/>
  <c r="F108" i="16" s="1"/>
  <c r="C144" i="16"/>
  <c r="F144" i="16" s="1"/>
  <c r="C128" i="16"/>
  <c r="F128" i="16" s="1"/>
  <c r="C123" i="16"/>
  <c r="F123" i="16" s="1"/>
  <c r="C115" i="16"/>
  <c r="F115" i="16" s="1"/>
  <c r="D104" i="16"/>
  <c r="C95" i="16"/>
  <c r="F95" i="16" s="1"/>
  <c r="D83" i="16"/>
  <c r="E83" i="16" s="1"/>
  <c r="D72" i="16"/>
  <c r="E72" i="16" s="1"/>
  <c r="C63" i="16"/>
  <c r="F63" i="16" s="1"/>
  <c r="D48" i="16"/>
  <c r="E48" i="16" s="1"/>
  <c r="D32" i="16"/>
  <c r="E32" i="16" s="1"/>
  <c r="D16" i="16"/>
  <c r="E16" i="16" s="1"/>
  <c r="E318" i="16"/>
  <c r="E286" i="16"/>
  <c r="G282" i="16"/>
  <c r="E313" i="16"/>
  <c r="E281" i="16"/>
  <c r="G274" i="16"/>
  <c r="G301" i="16"/>
  <c r="E301" i="16"/>
  <c r="E257" i="16"/>
  <c r="G257" i="16"/>
  <c r="G245" i="16"/>
  <c r="E245" i="16"/>
  <c r="E233" i="16"/>
  <c r="G233" i="16"/>
  <c r="E225" i="16"/>
  <c r="G225" i="16"/>
  <c r="G213" i="16"/>
  <c r="E213" i="16"/>
  <c r="E201" i="16"/>
  <c r="G201" i="16"/>
  <c r="E193" i="16"/>
  <c r="G193" i="16"/>
  <c r="E185" i="16"/>
  <c r="G185" i="16"/>
  <c r="E177" i="16"/>
  <c r="G177" i="16"/>
  <c r="G165" i="16"/>
  <c r="E165" i="16"/>
  <c r="G157" i="16"/>
  <c r="E157" i="16"/>
  <c r="G149" i="16"/>
  <c r="G137" i="16"/>
  <c r="G125" i="16"/>
  <c r="E125" i="16"/>
  <c r="G117" i="16"/>
  <c r="E117" i="16"/>
  <c r="G109" i="16"/>
  <c r="E109" i="16"/>
  <c r="G101" i="16"/>
  <c r="E101" i="16"/>
  <c r="G93" i="16"/>
  <c r="E93" i="16"/>
  <c r="E81" i="16"/>
  <c r="G81" i="16"/>
  <c r="E73" i="16"/>
  <c r="G73" i="16"/>
  <c r="G61" i="16"/>
  <c r="E61" i="16"/>
  <c r="G53" i="16"/>
  <c r="G45" i="16"/>
  <c r="E45" i="16"/>
  <c r="G37" i="16"/>
  <c r="G29" i="16"/>
  <c r="E29" i="16"/>
  <c r="E25" i="16"/>
  <c r="G25" i="16"/>
  <c r="G21" i="16"/>
  <c r="E21" i="16"/>
  <c r="E17" i="16"/>
  <c r="G17" i="16"/>
  <c r="G13" i="16"/>
  <c r="E13" i="16"/>
  <c r="G5" i="16"/>
  <c r="E5" i="16"/>
  <c r="E278" i="16"/>
  <c r="G269" i="16"/>
  <c r="E269" i="16"/>
  <c r="E265" i="16"/>
  <c r="G265" i="16"/>
  <c r="G261" i="16"/>
  <c r="E261" i="16"/>
  <c r="G253" i="16"/>
  <c r="E253" i="16"/>
  <c r="E249" i="16"/>
  <c r="G249" i="16"/>
  <c r="E241" i="16"/>
  <c r="G241" i="16"/>
  <c r="G237" i="16"/>
  <c r="E237" i="16"/>
  <c r="G229" i="16"/>
  <c r="E229" i="16"/>
  <c r="G221" i="16"/>
  <c r="E221" i="16"/>
  <c r="E217" i="16"/>
  <c r="G217" i="16"/>
  <c r="E209" i="16"/>
  <c r="G209" i="16"/>
  <c r="G205" i="16"/>
  <c r="E205" i="16"/>
  <c r="G197" i="16"/>
  <c r="E197" i="16"/>
  <c r="G189" i="16"/>
  <c r="E189" i="16"/>
  <c r="G181" i="16"/>
  <c r="E181" i="16"/>
  <c r="G173" i="16"/>
  <c r="E173" i="16"/>
  <c r="E169" i="16"/>
  <c r="G169" i="16"/>
  <c r="E161" i="16"/>
  <c r="G161" i="16"/>
  <c r="E153" i="16"/>
  <c r="G153" i="16"/>
  <c r="G145" i="16"/>
  <c r="G141" i="16"/>
  <c r="E141" i="16"/>
  <c r="G133" i="16"/>
  <c r="E133" i="16"/>
  <c r="E129" i="16"/>
  <c r="G129" i="16"/>
  <c r="G121" i="16"/>
  <c r="E113" i="16"/>
  <c r="G113" i="16"/>
  <c r="G105" i="16"/>
  <c r="E97" i="16"/>
  <c r="G97" i="16"/>
  <c r="G89" i="16"/>
  <c r="G85" i="16"/>
  <c r="E85" i="16"/>
  <c r="G77" i="16"/>
  <c r="E77" i="16"/>
  <c r="G69" i="16"/>
  <c r="E69" i="16"/>
  <c r="E65" i="16"/>
  <c r="G65" i="16"/>
  <c r="E57" i="16"/>
  <c r="G57" i="16"/>
  <c r="E49" i="16"/>
  <c r="G49" i="16"/>
  <c r="E41" i="16"/>
  <c r="G41" i="16"/>
  <c r="E33" i="16"/>
  <c r="G33" i="16"/>
  <c r="E9" i="16"/>
  <c r="G9" i="16"/>
  <c r="E305" i="16"/>
  <c r="E273" i="16"/>
  <c r="G317" i="16"/>
  <c r="E317" i="16"/>
  <c r="G293" i="16"/>
  <c r="E293" i="16"/>
  <c r="E2" i="16"/>
  <c r="G2" i="16"/>
  <c r="E296" i="16"/>
  <c r="G296" i="16"/>
  <c r="G276" i="16"/>
  <c r="E276" i="16"/>
  <c r="G260" i="16"/>
  <c r="E260" i="16"/>
  <c r="E302" i="16"/>
  <c r="E270" i="16"/>
  <c r="G314" i="16"/>
  <c r="E258" i="16"/>
  <c r="G258" i="16"/>
  <c r="G316" i="16"/>
  <c r="E316" i="16"/>
  <c r="G300" i="16"/>
  <c r="E300" i="16"/>
  <c r="G284" i="16"/>
  <c r="E284" i="16"/>
  <c r="E272" i="16"/>
  <c r="G272" i="16"/>
  <c r="E264" i="16"/>
  <c r="G264" i="16"/>
  <c r="E297" i="16"/>
  <c r="E262" i="16"/>
  <c r="G306" i="16"/>
  <c r="E266" i="16"/>
  <c r="G266" i="16"/>
  <c r="G309" i="16"/>
  <c r="E309" i="16"/>
  <c r="G277" i="16"/>
  <c r="E277" i="16"/>
  <c r="G308" i="16"/>
  <c r="E308" i="16"/>
  <c r="E288" i="16"/>
  <c r="G288" i="16"/>
  <c r="E315" i="16"/>
  <c r="G315" i="16"/>
  <c r="E307" i="16"/>
  <c r="G307" i="16"/>
  <c r="G295" i="16"/>
  <c r="E295" i="16"/>
  <c r="G287" i="16"/>
  <c r="E287" i="16"/>
  <c r="G279" i="16"/>
  <c r="E279" i="16"/>
  <c r="E294" i="16"/>
  <c r="G298" i="16"/>
  <c r="G285" i="16"/>
  <c r="E285" i="16"/>
  <c r="E312" i="16"/>
  <c r="G312" i="16"/>
  <c r="E304" i="16"/>
  <c r="G304" i="16"/>
  <c r="G292" i="16"/>
  <c r="E292" i="16"/>
  <c r="E280" i="16"/>
  <c r="G280" i="16"/>
  <c r="G268" i="16"/>
  <c r="E268" i="16"/>
  <c r="G319" i="16"/>
  <c r="E319" i="16"/>
  <c r="G311" i="16"/>
  <c r="E311" i="16"/>
  <c r="G303" i="16"/>
  <c r="E303" i="16"/>
  <c r="E299" i="16"/>
  <c r="G299" i="16"/>
  <c r="E291" i="16"/>
  <c r="G291" i="16"/>
  <c r="E283" i="16"/>
  <c r="G283" i="16"/>
  <c r="E275" i="16"/>
  <c r="G275" i="16"/>
  <c r="E289" i="16"/>
  <c r="G290" i="16"/>
  <c r="E271" i="16"/>
  <c r="E263" i="16"/>
  <c r="E255" i="16"/>
  <c r="E247" i="16"/>
  <c r="E239" i="16"/>
  <c r="E231" i="16"/>
  <c r="E223" i="16"/>
  <c r="E215" i="16"/>
  <c r="E207" i="16"/>
  <c r="E199" i="16"/>
  <c r="E191" i="16"/>
  <c r="E183" i="16"/>
  <c r="E175" i="16"/>
  <c r="E167" i="16"/>
  <c r="E159" i="16"/>
  <c r="E151" i="16"/>
  <c r="E143" i="16"/>
  <c r="E135" i="16"/>
  <c r="E127" i="16"/>
  <c r="E119" i="16"/>
  <c r="E111" i="16"/>
  <c r="E103" i="16"/>
  <c r="E95" i="16"/>
  <c r="E87" i="16"/>
  <c r="E79" i="16"/>
  <c r="E71" i="16"/>
  <c r="E63" i="16"/>
  <c r="E55" i="16"/>
  <c r="E47" i="16"/>
  <c r="E39" i="16"/>
  <c r="E31" i="16"/>
  <c r="E23" i="16"/>
  <c r="E15" i="16"/>
  <c r="E7" i="16"/>
  <c r="G267" i="16"/>
  <c r="G259" i="16"/>
  <c r="G251" i="16"/>
  <c r="G243" i="16"/>
  <c r="G235" i="16"/>
  <c r="G227" i="16"/>
  <c r="G219" i="16"/>
  <c r="G211" i="16"/>
  <c r="G203" i="16"/>
  <c r="G195" i="16"/>
  <c r="G187" i="16"/>
  <c r="G179" i="16"/>
  <c r="G171" i="16"/>
  <c r="G163" i="16"/>
  <c r="G155" i="16"/>
  <c r="G147" i="16"/>
  <c r="G139" i="16"/>
  <c r="G131" i="16"/>
  <c r="G123" i="16"/>
  <c r="G115" i="16"/>
  <c r="G107" i="16"/>
  <c r="G99" i="16"/>
  <c r="G91" i="16"/>
  <c r="G83" i="16"/>
  <c r="G75" i="16"/>
  <c r="G67" i="16"/>
  <c r="G59" i="16"/>
  <c r="G51" i="16"/>
  <c r="G43" i="16"/>
  <c r="G35" i="16"/>
  <c r="G27" i="16"/>
  <c r="G19" i="16"/>
  <c r="G11" i="16"/>
  <c r="G3" i="16"/>
  <c r="G250" i="16"/>
  <c r="G242" i="16"/>
  <c r="G234" i="16"/>
  <c r="E252" i="16"/>
  <c r="E244" i="16"/>
  <c r="E236" i="16"/>
  <c r="E228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0" i="16"/>
  <c r="E92" i="16"/>
  <c r="E84" i="16"/>
  <c r="E68" i="16"/>
  <c r="E60" i="16"/>
  <c r="E52" i="16"/>
  <c r="E36" i="16"/>
  <c r="E28" i="16"/>
  <c r="E20" i="16"/>
  <c r="E4" i="16"/>
  <c r="G256" i="16"/>
  <c r="G248" i="16"/>
  <c r="G240" i="16"/>
  <c r="G232" i="16"/>
  <c r="G224" i="16"/>
  <c r="G216" i="16"/>
  <c r="G208" i="16"/>
  <c r="G200" i="16"/>
  <c r="G192" i="16"/>
  <c r="G184" i="16"/>
  <c r="G176" i="16"/>
  <c r="G168" i="16"/>
  <c r="G160" i="16"/>
  <c r="G152" i="16"/>
  <c r="G144" i="16"/>
  <c r="G136" i="16"/>
  <c r="G128" i="16"/>
  <c r="G120" i="16"/>
  <c r="G112" i="16"/>
  <c r="G104" i="16"/>
  <c r="G96" i="16"/>
  <c r="G88" i="16"/>
  <c r="G80" i="16"/>
  <c r="G64" i="16"/>
  <c r="G56" i="16"/>
  <c r="G48" i="16"/>
  <c r="G40" i="16"/>
  <c r="G32" i="16"/>
  <c r="G24" i="16"/>
  <c r="G8" i="16"/>
  <c r="E89" i="16" l="1"/>
  <c r="E121" i="16"/>
  <c r="E310" i="16"/>
  <c r="F110" i="16"/>
  <c r="E110" i="16"/>
  <c r="F78" i="16"/>
  <c r="E78" i="16"/>
  <c r="F46" i="16"/>
  <c r="E46" i="16"/>
  <c r="F14" i="16"/>
  <c r="E14" i="16"/>
  <c r="E115" i="16"/>
  <c r="F158" i="16"/>
  <c r="E158" i="16"/>
  <c r="F190" i="16"/>
  <c r="E190" i="16"/>
  <c r="F222" i="16"/>
  <c r="E222" i="16"/>
  <c r="F254" i="16"/>
  <c r="E254" i="16"/>
  <c r="E64" i="16"/>
  <c r="E170" i="16"/>
  <c r="G170" i="16"/>
  <c r="E202" i="16"/>
  <c r="G202" i="16"/>
  <c r="E234" i="16"/>
  <c r="E298" i="16"/>
  <c r="E8" i="16"/>
  <c r="E163" i="16"/>
  <c r="E192" i="16"/>
  <c r="E43" i="16"/>
  <c r="E11" i="16"/>
  <c r="E44" i="16"/>
  <c r="E108" i="16"/>
  <c r="E53" i="16"/>
  <c r="E123" i="16"/>
  <c r="E75" i="16"/>
  <c r="E24" i="16"/>
  <c r="E179" i="16"/>
  <c r="E122" i="16"/>
  <c r="G122" i="16"/>
  <c r="E90" i="16"/>
  <c r="G90" i="16"/>
  <c r="E58" i="16"/>
  <c r="G58" i="16"/>
  <c r="E26" i="16"/>
  <c r="G26" i="16"/>
  <c r="E102" i="16"/>
  <c r="F102" i="16"/>
  <c r="F70" i="16"/>
  <c r="E70" i="16"/>
  <c r="E38" i="16"/>
  <c r="F38" i="16"/>
  <c r="F6" i="16"/>
  <c r="E6" i="16"/>
  <c r="J5" i="16" s="1"/>
  <c r="E166" i="16"/>
  <c r="F166" i="16"/>
  <c r="F198" i="16"/>
  <c r="E198" i="16"/>
  <c r="E230" i="16"/>
  <c r="F230" i="16"/>
  <c r="E178" i="16"/>
  <c r="G178" i="16"/>
  <c r="E210" i="16"/>
  <c r="G210" i="16"/>
  <c r="E40" i="16"/>
  <c r="E35" i="16"/>
  <c r="F134" i="16"/>
  <c r="E134" i="16"/>
  <c r="E96" i="16"/>
  <c r="E56" i="16"/>
  <c r="E235" i="16"/>
  <c r="E224" i="16"/>
  <c r="E146" i="16"/>
  <c r="G146" i="16"/>
  <c r="E114" i="16"/>
  <c r="G114" i="16"/>
  <c r="E82" i="16"/>
  <c r="G82" i="16"/>
  <c r="E50" i="16"/>
  <c r="G50" i="16"/>
  <c r="E18" i="16"/>
  <c r="G18" i="16"/>
  <c r="G72" i="16"/>
  <c r="E105" i="16"/>
  <c r="E137" i="16"/>
  <c r="F94" i="16"/>
  <c r="E94" i="16"/>
  <c r="F62" i="16"/>
  <c r="E62" i="16"/>
  <c r="F30" i="16"/>
  <c r="E30" i="16"/>
  <c r="F174" i="16"/>
  <c r="E174" i="16"/>
  <c r="F206" i="16"/>
  <c r="E206" i="16"/>
  <c r="F238" i="16"/>
  <c r="E238" i="16"/>
  <c r="E107" i="16"/>
  <c r="E154" i="16"/>
  <c r="G154" i="16"/>
  <c r="E186" i="16"/>
  <c r="G186" i="16"/>
  <c r="E218" i="16"/>
  <c r="G218" i="16"/>
  <c r="E250" i="16"/>
  <c r="E282" i="16"/>
  <c r="E314" i="16"/>
  <c r="E67" i="16"/>
  <c r="E227" i="16"/>
  <c r="F126" i="16"/>
  <c r="E126" i="16"/>
  <c r="E112" i="16"/>
  <c r="E27" i="16"/>
  <c r="G16" i="16"/>
  <c r="E12" i="16"/>
  <c r="E76" i="16"/>
  <c r="E37" i="16"/>
  <c r="E149" i="16"/>
  <c r="E104" i="16"/>
  <c r="E144" i="16"/>
  <c r="E176" i="16"/>
  <c r="E88" i="16"/>
  <c r="E187" i="16"/>
  <c r="E267" i="16"/>
  <c r="E208" i="16"/>
  <c r="E251" i="16"/>
  <c r="E131" i="16"/>
  <c r="E120" i="16"/>
  <c r="E138" i="16"/>
  <c r="G138" i="16"/>
  <c r="E106" i="16"/>
  <c r="G106" i="16"/>
  <c r="E74" i="16"/>
  <c r="G74" i="16"/>
  <c r="E42" i="16"/>
  <c r="G42" i="16"/>
  <c r="E10" i="16"/>
  <c r="G10" i="16"/>
  <c r="F118" i="16"/>
  <c r="E118" i="16"/>
  <c r="F86" i="16"/>
  <c r="E86" i="16"/>
  <c r="F54" i="16"/>
  <c r="E54" i="16"/>
  <c r="F22" i="16"/>
  <c r="E22" i="16"/>
  <c r="F150" i="16"/>
  <c r="E150" i="16"/>
  <c r="F182" i="16"/>
  <c r="E182" i="16"/>
  <c r="F214" i="16"/>
  <c r="E214" i="16"/>
  <c r="F246" i="16"/>
  <c r="E246" i="16"/>
  <c r="E162" i="16"/>
  <c r="G162" i="16"/>
  <c r="E194" i="16"/>
  <c r="G194" i="16"/>
  <c r="E226" i="16"/>
  <c r="G226" i="16"/>
  <c r="E99" i="16"/>
  <c r="E51" i="16"/>
  <c r="E19" i="16"/>
  <c r="E80" i="16"/>
  <c r="E203" i="16"/>
  <c r="J7" i="16"/>
  <c r="J9" i="16" s="1"/>
  <c r="F142" i="16"/>
  <c r="E142" i="16"/>
  <c r="E130" i="16"/>
  <c r="G130" i="16"/>
  <c r="E98" i="16"/>
  <c r="G98" i="16"/>
  <c r="E66" i="16"/>
  <c r="G66" i="16"/>
  <c r="E34" i="16"/>
  <c r="G34" i="16"/>
  <c r="J8" i="16" s="1"/>
  <c r="J10" i="16" s="1"/>
  <c r="J11" i="16" s="1"/>
  <c r="E184" i="16"/>
  <c r="J13" i="16" l="1"/>
  <c r="K10" i="13"/>
  <c r="K9" i="13"/>
  <c r="K8" i="13"/>
  <c r="K7" i="13"/>
  <c r="K6" i="13"/>
  <c r="K5" i="13"/>
  <c r="K4" i="13"/>
  <c r="K3" i="13"/>
  <c r="K2" i="13"/>
  <c r="I9" i="13"/>
  <c r="J9" i="13"/>
  <c r="H9" i="13"/>
  <c r="J8" i="13"/>
  <c r="I8" i="13"/>
  <c r="H8" i="13"/>
  <c r="J7" i="13"/>
  <c r="I7" i="13"/>
  <c r="H7" i="13"/>
  <c r="J10" i="13"/>
  <c r="I10" i="13"/>
  <c r="H10" i="13"/>
  <c r="J6" i="13"/>
  <c r="I6" i="13"/>
  <c r="H6" i="13"/>
  <c r="J5" i="13"/>
  <c r="I5" i="13"/>
  <c r="H5" i="13"/>
  <c r="J4" i="13"/>
  <c r="I4" i="13"/>
  <c r="H4" i="13"/>
  <c r="J3" i="13"/>
  <c r="I3" i="13"/>
  <c r="H3" i="13"/>
  <c r="I2" i="13"/>
  <c r="J2" i="13"/>
  <c r="H2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D2635-6C77-443A-A006-7BAC63683D81}" keepAlive="1" name="ThisWorkbookDataModel" description="데이터 모델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5920992-CBC6-453F-9533-568B6DFA9C08}" name="WorksheetConnection_실거래가v0.1_210512.xlsx!실거래가" type="102" refreshedVersion="7" minRefreshableVersion="5">
    <extLst>
      <ext xmlns:x15="http://schemas.microsoft.com/office/spreadsheetml/2010/11/main" uri="{DE250136-89BD-433C-8126-D09CA5730AF9}">
        <x15:connection id="실거래가" autoDelete="1">
          <x15:rangePr sourceName="_xlcn.WorksheetConnection_실거래가v0.1_210512.xlsx실거래가1"/>
        </x15:connection>
      </ext>
    </extLst>
  </connection>
  <connection id="3" xr16:uid="{3EEE087F-4272-4110-9782-50A7797408F8}" keepAlive="1" name="쿼리 - get_price" description="통합 문서의 'get_price' 쿼리에 대한 연결입니다." type="5" refreshedVersion="0" background="1">
    <dbPr connection="Provider=Microsoft.Mashup.OleDb.1;Data Source=$Workbook$;Location=get_price;Extended Properties=&quot;&quot;" command="SELECT * FROM [get_price]"/>
  </connection>
  <connection id="4" xr16:uid="{ABB53321-0707-4B50-B6C3-976AF1AC4607}" keepAlive="1" name="쿼리 - 실거래가" description="통합 문서의 '실거래가' 쿼리에 대한 연결입니다." type="5" refreshedVersion="7" background="1" saveData="1">
    <dbPr connection="Provider=Microsoft.Mashup.OleDb.1;Data Source=$Workbook$;Location=실거래가;Extended Properties=&quot;&quot;" command="SELECT * FROM [실거래가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<sst xmlns="http://schemas.openxmlformats.org/spreadsheetml/2006/main" count="3301" uniqueCount="396">
  <si>
    <t>거래금액</t>
  </si>
  <si>
    <t>건축년도</t>
  </si>
  <si>
    <t>년</t>
  </si>
  <si>
    <t>법정동</t>
  </si>
  <si>
    <t>아파트</t>
  </si>
  <si>
    <t>월</t>
  </si>
  <si>
    <t>일</t>
  </si>
  <si>
    <t>전용면적</t>
  </si>
  <si>
    <t>지번</t>
  </si>
  <si>
    <t>지역코드</t>
  </si>
  <si>
    <t>층</t>
  </si>
  <si>
    <t>2021</t>
  </si>
  <si>
    <t>4</t>
  </si>
  <si>
    <t>1</t>
  </si>
  <si>
    <t>11110</t>
  </si>
  <si>
    <t>3</t>
  </si>
  <si>
    <t>5</t>
  </si>
  <si>
    <t xml:space="preserve"> 사직동</t>
  </si>
  <si>
    <t>광화문풍림스페이스본(101동~105동)</t>
  </si>
  <si>
    <t>10</t>
  </si>
  <si>
    <t>9</t>
  </si>
  <si>
    <t>8</t>
  </si>
  <si>
    <t>2</t>
  </si>
  <si>
    <t>7</t>
  </si>
  <si>
    <t>14</t>
  </si>
  <si>
    <t xml:space="preserve"> 익선동</t>
  </si>
  <si>
    <t>6</t>
  </si>
  <si>
    <t>현대뜨레비앙</t>
  </si>
  <si>
    <t>55</t>
  </si>
  <si>
    <t>15</t>
  </si>
  <si>
    <t>9-1</t>
  </si>
  <si>
    <t xml:space="preserve"> 창신동</t>
  </si>
  <si>
    <t>20</t>
  </si>
  <si>
    <t xml:space="preserve"> 숭인동</t>
  </si>
  <si>
    <t>17</t>
  </si>
  <si>
    <t xml:space="preserve"> 평창동</t>
  </si>
  <si>
    <t>13</t>
  </si>
  <si>
    <t xml:space="preserve"> 무악동</t>
  </si>
  <si>
    <t>인왕산아이파크</t>
  </si>
  <si>
    <t>60</t>
  </si>
  <si>
    <t>16</t>
  </si>
  <si>
    <t>12</t>
  </si>
  <si>
    <t>광화문풍림스페이스본(106동)</t>
  </si>
  <si>
    <t>24</t>
  </si>
  <si>
    <t xml:space="preserve"> 견지동</t>
  </si>
  <si>
    <t>대성스카이렉스</t>
  </si>
  <si>
    <t>110</t>
  </si>
  <si>
    <t>11</t>
  </si>
  <si>
    <t xml:space="preserve"> 행촌동</t>
  </si>
  <si>
    <t>대성아파트</t>
  </si>
  <si>
    <t>41-1</t>
  </si>
  <si>
    <t>갑을</t>
  </si>
  <si>
    <t>595</t>
  </si>
  <si>
    <t xml:space="preserve"> 부암동</t>
  </si>
  <si>
    <t xml:space="preserve"> 신교동</t>
  </si>
  <si>
    <t>신현(101동)</t>
  </si>
  <si>
    <t>6-13</t>
  </si>
  <si>
    <t xml:space="preserve"> 연건동</t>
  </si>
  <si>
    <t>이화에수풀</t>
  </si>
  <si>
    <t>195-10</t>
  </si>
  <si>
    <t xml:space="preserve"> 명륜2가</t>
  </si>
  <si>
    <t>아남1</t>
  </si>
  <si>
    <t>브라운스톤창신</t>
  </si>
  <si>
    <t>23-76</t>
  </si>
  <si>
    <t>롯데캐슬천지인</t>
  </si>
  <si>
    <t>76</t>
  </si>
  <si>
    <t>삼전솔하임2차</t>
  </si>
  <si>
    <t>296-19</t>
  </si>
  <si>
    <t>종로중흥S클래스</t>
  </si>
  <si>
    <t>202-3</t>
  </si>
  <si>
    <t xml:space="preserve"> 평동</t>
  </si>
  <si>
    <t>경희궁자이(3단지)</t>
  </si>
  <si>
    <t>233</t>
  </si>
  <si>
    <t>프라임캐슬(케이빌라트)</t>
  </si>
  <si>
    <t>265-10</t>
  </si>
  <si>
    <t>년월</t>
    <phoneticPr fontId="1" type="noConversion"/>
  </si>
  <si>
    <t>NO</t>
    <phoneticPr fontId="1" type="noConversion"/>
  </si>
  <si>
    <t>해제사유발생일</t>
  </si>
  <si>
    <t>해제여부</t>
  </si>
  <si>
    <t>[Table]</t>
  </si>
  <si>
    <t>29</t>
  </si>
  <si>
    <t>창신쌍용2</t>
  </si>
  <si>
    <t>703</t>
  </si>
  <si>
    <t>현대</t>
  </si>
  <si>
    <t>28</t>
  </si>
  <si>
    <t>82</t>
  </si>
  <si>
    <t>19</t>
  </si>
  <si>
    <t>22</t>
  </si>
  <si>
    <t xml:space="preserve"> 내수동</t>
  </si>
  <si>
    <t>경희궁의아침3단지</t>
  </si>
  <si>
    <t>72</t>
  </si>
  <si>
    <t>경희궁의아침4단지</t>
  </si>
  <si>
    <t>31</t>
  </si>
  <si>
    <t>73</t>
  </si>
  <si>
    <t xml:space="preserve"> 신문로2가</t>
  </si>
  <si>
    <t>디팰리스</t>
  </si>
  <si>
    <t>171</t>
  </si>
  <si>
    <t xml:space="preserve"> 수송동</t>
  </si>
  <si>
    <t>로얄팰리스스위트</t>
  </si>
  <si>
    <t>85</t>
  </si>
  <si>
    <t xml:space="preserve"> 인의동</t>
  </si>
  <si>
    <t>효성쥬얼리시티</t>
  </si>
  <si>
    <t>48-2</t>
  </si>
  <si>
    <t>덕산</t>
  </si>
  <si>
    <t>639-50</t>
  </si>
  <si>
    <t>25</t>
  </si>
  <si>
    <t>두산</t>
  </si>
  <si>
    <t>26</t>
  </si>
  <si>
    <t>232</t>
  </si>
  <si>
    <t>도시그린빌라</t>
  </si>
  <si>
    <t>181-121</t>
  </si>
  <si>
    <t>종로아인스빌</t>
  </si>
  <si>
    <t>1392-1</t>
  </si>
  <si>
    <t>종로동광모닝스카이</t>
  </si>
  <si>
    <t>1421-1</t>
  </si>
  <si>
    <t>21</t>
  </si>
  <si>
    <t>종로센트레빌</t>
  </si>
  <si>
    <t>2-1</t>
  </si>
  <si>
    <t xml:space="preserve"> 홍파동</t>
  </si>
  <si>
    <t>경희궁자이(2단지)</t>
  </si>
  <si>
    <t>199</t>
  </si>
  <si>
    <t xml:space="preserve"> 교북동</t>
  </si>
  <si>
    <t>경희궁자이(4단지)</t>
  </si>
  <si>
    <t>126</t>
  </si>
  <si>
    <t>18</t>
  </si>
  <si>
    <t>30</t>
  </si>
  <si>
    <t>27</t>
  </si>
  <si>
    <t xml:space="preserve"> 구기동</t>
  </si>
  <si>
    <t>마운틴뷰</t>
  </si>
  <si>
    <t>125-5</t>
  </si>
  <si>
    <t>벽산블루밍평창힐스</t>
  </si>
  <si>
    <t>45</t>
  </si>
  <si>
    <t>부암스카이뷰</t>
  </si>
  <si>
    <t>218-1</t>
  </si>
  <si>
    <t>경희궁 롯데캐슬</t>
  </si>
  <si>
    <t>89</t>
  </si>
  <si>
    <t>킹스매너</t>
  </si>
  <si>
    <t>110-15</t>
  </si>
  <si>
    <t>창신쌍용1</t>
  </si>
  <si>
    <t>702</t>
  </si>
  <si>
    <t>MID그린(6동)</t>
  </si>
  <si>
    <t>601-7</t>
  </si>
  <si>
    <t>종로유케이201</t>
  </si>
  <si>
    <t>201-11</t>
  </si>
  <si>
    <t>종로청계힐스테이트</t>
  </si>
  <si>
    <t>766</t>
  </si>
  <si>
    <t>르트랑시망</t>
  </si>
  <si>
    <t>102</t>
  </si>
  <si>
    <t xml:space="preserve"> 신영동</t>
  </si>
  <si>
    <t>대아파크빌</t>
  </si>
  <si>
    <t>254</t>
  </si>
  <si>
    <t>23</t>
  </si>
  <si>
    <t xml:space="preserve"> 통인동</t>
  </si>
  <si>
    <t>효자</t>
  </si>
  <si>
    <t>5-1</t>
  </si>
  <si>
    <t xml:space="preserve"> 신문로1가</t>
  </si>
  <si>
    <t>신문로맨션</t>
  </si>
  <si>
    <t>238</t>
  </si>
  <si>
    <t>창신이수</t>
  </si>
  <si>
    <t>23-816</t>
  </si>
  <si>
    <t>버넷하임1</t>
  </si>
  <si>
    <t>1421</t>
  </si>
  <si>
    <t>숭인동 102동 (569-5)</t>
  </si>
  <si>
    <t>569-5</t>
  </si>
  <si>
    <t>삼성</t>
  </si>
  <si>
    <t>596</t>
  </si>
  <si>
    <t>롯데캐슬 로잔</t>
  </si>
  <si>
    <t>108</t>
  </si>
  <si>
    <t xml:space="preserve"> 옥인동</t>
  </si>
  <si>
    <t>세종아파트</t>
  </si>
  <si>
    <t>56</t>
  </si>
  <si>
    <t>경희궁 파크팰리스</t>
  </si>
  <si>
    <t>95</t>
  </si>
  <si>
    <t>운현신화타워</t>
  </si>
  <si>
    <t>30-6</t>
  </si>
  <si>
    <t xml:space="preserve"> 이화동</t>
  </si>
  <si>
    <t>송림아마레스아파트</t>
  </si>
  <si>
    <t>삼전솔하임4차</t>
  </si>
  <si>
    <t>318-2</t>
  </si>
  <si>
    <t>일성빌라트</t>
  </si>
  <si>
    <t>145-5</t>
  </si>
  <si>
    <t>인왕산2차아이파크</t>
  </si>
  <si>
    <t>88</t>
  </si>
  <si>
    <t xml:space="preserve"> 효제동</t>
  </si>
  <si>
    <t>포레스트힐시티</t>
  </si>
  <si>
    <t>65-2</t>
  </si>
  <si>
    <t xml:space="preserve"> 명륜1가</t>
  </si>
  <si>
    <t>렉스빌</t>
  </si>
  <si>
    <t>2-12</t>
  </si>
  <si>
    <t>동문 A</t>
  </si>
  <si>
    <t>545</t>
  </si>
  <si>
    <t>엘리시아</t>
  </si>
  <si>
    <t>66-1</t>
  </si>
  <si>
    <t>밀레니엄</t>
  </si>
  <si>
    <t>179-5</t>
  </si>
  <si>
    <t>구암하이빌</t>
  </si>
  <si>
    <t>105-22</t>
  </si>
  <si>
    <t xml:space="preserve"> 충신동</t>
  </si>
  <si>
    <t>CS타워</t>
  </si>
  <si>
    <t>62-2</t>
  </si>
  <si>
    <t>동문 (482-0)</t>
  </si>
  <si>
    <t>482</t>
  </si>
  <si>
    <t>형우럭스빌(33-1)</t>
  </si>
  <si>
    <t>33-1</t>
  </si>
  <si>
    <t>롯데낙천대</t>
  </si>
  <si>
    <t xml:space="preserve"> 청운동</t>
  </si>
  <si>
    <t>청운현대</t>
  </si>
  <si>
    <t>56-45</t>
  </si>
  <si>
    <t>경희궁의아침2단지</t>
  </si>
  <si>
    <t>71</t>
  </si>
  <si>
    <t>아남3</t>
  </si>
  <si>
    <t>237</t>
  </si>
  <si>
    <t>일우</t>
  </si>
  <si>
    <t>602</t>
  </si>
  <si>
    <t>창림</t>
  </si>
  <si>
    <t>639-20</t>
  </si>
  <si>
    <t>할리우드파크아파트</t>
  </si>
  <si>
    <t>56-135</t>
  </si>
  <si>
    <t>평균</t>
    <phoneticPr fontId="1" type="noConversion"/>
  </si>
  <si>
    <t>분산</t>
    <phoneticPr fontId="1" type="noConversion"/>
  </si>
  <si>
    <t>표준편차</t>
    <phoneticPr fontId="1" type="noConversion"/>
  </si>
  <si>
    <t>IQR</t>
    <phoneticPr fontId="1" type="noConversion"/>
  </si>
  <si>
    <t>average</t>
    <phoneticPr fontId="1" type="noConversion"/>
  </si>
  <si>
    <t>median</t>
    <phoneticPr fontId="1" type="noConversion"/>
  </si>
  <si>
    <t>var.s</t>
    <phoneticPr fontId="1" type="noConversion"/>
  </si>
  <si>
    <t>stdev.s</t>
    <phoneticPr fontId="1" type="noConversion"/>
  </si>
  <si>
    <t>최소값</t>
    <phoneticPr fontId="1" type="noConversion"/>
  </si>
  <si>
    <t>최대값</t>
    <phoneticPr fontId="1" type="noConversion"/>
  </si>
  <si>
    <t>min</t>
    <phoneticPr fontId="1" type="noConversion"/>
  </si>
  <si>
    <t>max</t>
    <phoneticPr fontId="1" type="noConversion"/>
  </si>
  <si>
    <t>quartile.inc</t>
  </si>
  <si>
    <t>이상치(하한)</t>
    <phoneticPr fontId="1" type="noConversion"/>
  </si>
  <si>
    <t>이상치(상한)</t>
    <phoneticPr fontId="1" type="noConversion"/>
  </si>
  <si>
    <t>년차</t>
  </si>
  <si>
    <t>년차</t>
    <phoneticPr fontId="1" type="noConversion"/>
  </si>
  <si>
    <t>`</t>
    <phoneticPr fontId="1" type="noConversion"/>
  </si>
  <si>
    <t>구분</t>
    <phoneticPr fontId="1" type="noConversion"/>
  </si>
  <si>
    <t>함수</t>
    <phoneticPr fontId="1" type="noConversion"/>
  </si>
  <si>
    <t>X-X평균</t>
    <phoneticPr fontId="1" type="noConversion"/>
  </si>
  <si>
    <t>전용면적(X)</t>
    <phoneticPr fontId="1" type="noConversion"/>
  </si>
  <si>
    <t>거래금액(Y)</t>
    <phoneticPr fontId="1" type="noConversion"/>
  </si>
  <si>
    <t>Y-Y평균</t>
    <phoneticPr fontId="1" type="noConversion"/>
  </si>
  <si>
    <t>C*D</t>
    <phoneticPr fontId="1" type="noConversion"/>
  </si>
  <si>
    <t>C^2</t>
    <phoneticPr fontId="1" type="noConversion"/>
  </si>
  <si>
    <t>D^2</t>
    <phoneticPr fontId="1" type="noConversion"/>
  </si>
  <si>
    <t xml:space="preserve">SUM(F) </t>
    <phoneticPr fontId="1" type="noConversion"/>
  </si>
  <si>
    <t>SUM(G)</t>
    <phoneticPr fontId="1" type="noConversion"/>
  </si>
  <si>
    <t>SQRT(SUM(F))</t>
    <phoneticPr fontId="1" type="noConversion"/>
  </si>
  <si>
    <t>SQRT(SUM(G))</t>
    <phoneticPr fontId="1" type="noConversion"/>
  </si>
  <si>
    <t>분모</t>
    <phoneticPr fontId="1" type="noConversion"/>
  </si>
  <si>
    <t>상관계수</t>
    <phoneticPr fontId="1" type="noConversion"/>
  </si>
  <si>
    <t>분자</t>
    <phoneticPr fontId="1" type="noConversion"/>
  </si>
  <si>
    <t>전용면적(X) 평균</t>
    <phoneticPr fontId="1" type="noConversion"/>
  </si>
  <si>
    <t>거래금액(Y) 평균</t>
    <phoneticPr fontId="1" type="noConversion"/>
  </si>
  <si>
    <t>N</t>
    <phoneticPr fontId="1" type="noConversion"/>
  </si>
  <si>
    <t>COVARIANCE.S</t>
  </si>
  <si>
    <t>X의 VAR.S</t>
    <phoneticPr fontId="1" type="noConversion"/>
  </si>
  <si>
    <t>Y의 VAR.S</t>
    <phoneticPr fontId="1" type="noConversion"/>
  </si>
  <si>
    <t>COV/SQRT(VAR_X*VAR_Y)</t>
    <phoneticPr fontId="1" type="noConversion"/>
  </si>
  <si>
    <t>CORREL</t>
    <phoneticPr fontId="1" type="noConversion"/>
  </si>
  <si>
    <t>중앙값</t>
    <phoneticPr fontId="1" type="noConversion"/>
  </si>
  <si>
    <t>층과 년차로 이루어진 2차원 데이터를 A그룹과 B그룹 2개(k)의 그룹으로 나눕니다.</t>
    <phoneticPr fontId="1" type="noConversion"/>
  </si>
  <si>
    <t>[A를 2, 20으로 가정]</t>
    <phoneticPr fontId="1" type="noConversion"/>
  </si>
  <si>
    <t>[B를 15와 10으로 가정]</t>
    <phoneticPr fontId="1" type="noConversion"/>
  </si>
  <si>
    <t>거리</t>
    <phoneticPr fontId="1" type="noConversion"/>
  </si>
  <si>
    <t>A-B</t>
    <phoneticPr fontId="1" type="noConversion"/>
  </si>
  <si>
    <t>A년차</t>
    <phoneticPr fontId="1" type="noConversion"/>
  </si>
  <si>
    <t>B년차</t>
    <phoneticPr fontId="1" type="noConversion"/>
  </si>
  <si>
    <t>[A]</t>
    <phoneticPr fontId="1" type="noConversion"/>
  </si>
  <si>
    <t>[B]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</si>
  <si>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</si>
  <si>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</si>
  <si>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</si>
  <si>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</si>
  <si>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</si>
  <si>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</si>
  <si>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</si>
  <si>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</si>
  <si>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잔차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</si>
  <si>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</si>
  <si>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</si>
  <si>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</si>
  <si>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</si>
  <si>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</si>
  <si>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</si>
  <si>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</si>
  <si>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</si>
  <si>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</si>
  <si>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</si>
  <si>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</si>
  <si>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</si>
  <si>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</si>
  <si>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</si>
  <si>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거래금액</t>
  </si>
  <si>
    <t>예측값</t>
    <phoneticPr fontId="1" type="noConversion"/>
  </si>
  <si>
    <t>오차</t>
    <phoneticPr fontId="1" type="noConversion"/>
  </si>
  <si>
    <t>층</t>
    <phoneticPr fontId="1" type="noConversion"/>
  </si>
  <si>
    <t>절편</t>
    <phoneticPr fontId="1" type="noConversion"/>
  </si>
  <si>
    <t>전용면적</t>
    <phoneticPr fontId="1" type="noConversion"/>
  </si>
  <si>
    <t>계산잔차</t>
    <phoneticPr fontId="1" type="noConversion"/>
  </si>
  <si>
    <t>지정잔차</t>
    <phoneticPr fontId="1" type="noConversion"/>
  </si>
  <si>
    <t>회귀식계산</t>
    <phoneticPr fontId="1" type="noConversion"/>
  </si>
  <si>
    <t>지정값계산</t>
    <phoneticPr fontId="1" type="noConversion"/>
  </si>
  <si>
    <t>거래금액평균</t>
    <phoneticPr fontId="1" type="noConversion"/>
  </si>
  <si>
    <t>SST</t>
    <phoneticPr fontId="1" type="noConversion"/>
  </si>
  <si>
    <t>SSR</t>
    <phoneticPr fontId="1" type="noConversion"/>
  </si>
  <si>
    <t>결정계수</t>
    <phoneticPr fontId="1" type="noConversion"/>
  </si>
  <si>
    <t>유클리디안거리</t>
    <phoneticPr fontId="1" type="noConversion"/>
  </si>
  <si>
    <t>K</t>
    <phoneticPr fontId="1" type="noConversion"/>
  </si>
  <si>
    <t>예상거래금액</t>
    <phoneticPr fontId="1" type="noConversion"/>
  </si>
  <si>
    <t>금액구분</t>
    <phoneticPr fontId="1" type="noConversion"/>
  </si>
  <si>
    <t>거래금액중위값</t>
    <phoneticPr fontId="1" type="noConversion"/>
  </si>
  <si>
    <t>[층]</t>
    <phoneticPr fontId="1" type="noConversion"/>
  </si>
  <si>
    <t>구분값</t>
    <phoneticPr fontId="1" type="noConversion"/>
  </si>
  <si>
    <t>구분값이상</t>
    <phoneticPr fontId="1" type="noConversion"/>
  </si>
  <si>
    <t>구분값미만</t>
    <phoneticPr fontId="1" type="noConversion"/>
  </si>
  <si>
    <t>정보획득</t>
    <phoneticPr fontId="1" type="noConversion"/>
  </si>
  <si>
    <t>[전용면적]</t>
    <phoneticPr fontId="1" type="noConversion"/>
  </si>
  <si>
    <t>절편(X0)</t>
    <phoneticPr fontId="1" type="noConversion"/>
  </si>
  <si>
    <t>전용면적(X1)</t>
    <phoneticPr fontId="1" type="noConversion"/>
  </si>
  <si>
    <t>층(X2)</t>
    <phoneticPr fontId="1" type="noConversion"/>
  </si>
  <si>
    <t>마지막가중치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</si>
  <si>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</si>
  <si>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</si>
  <si>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</si>
  <si>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왜도</t>
    <phoneticPr fontId="1" type="noConversion"/>
  </si>
  <si>
    <t>첨도</t>
    <phoneticPr fontId="1" type="noConversion"/>
  </si>
  <si>
    <t>skew</t>
    <phoneticPr fontId="1" type="noConversion"/>
  </si>
  <si>
    <t>kurt</t>
    <phoneticPr fontId="1" type="noConversion"/>
  </si>
  <si>
    <t>거래금액-평균</t>
    <phoneticPr fontId="1" type="noConversion"/>
  </si>
  <si>
    <t>n/((n-1)(n-2))</t>
    <phoneticPr fontId="1" type="noConversion"/>
  </si>
  <si>
    <t>n</t>
    <phoneticPr fontId="1" type="noConversion"/>
  </si>
  <si>
    <t>(거래금액-평균)^4</t>
    <phoneticPr fontId="1" type="noConversion"/>
  </si>
  <si>
    <t>sum(M)/n</t>
    <phoneticPr fontId="1" type="noConversion"/>
  </si>
  <si>
    <t>n(n+1)/(n-1)(n-2)(n-3)</t>
    <phoneticPr fontId="1" type="noConversion"/>
  </si>
  <si>
    <t>3(n-1)^2/(n-2)(n-3)</t>
    <phoneticPr fontId="1" type="noConversion"/>
  </si>
  <si>
    <t>수염(하한)</t>
    <phoneticPr fontId="1" type="noConversion"/>
  </si>
  <si>
    <t>수염(상한)</t>
    <phoneticPr fontId="1" type="noConversion"/>
  </si>
  <si>
    <t>Q1-1.5*IQR</t>
    <phoneticPr fontId="1" type="noConversion"/>
  </si>
  <si>
    <t>Q3+1.5*IQR</t>
    <phoneticPr fontId="1" type="noConversion"/>
  </si>
  <si>
    <t>(Q3-Q1)</t>
    <phoneticPr fontId="1" type="noConversion"/>
  </si>
  <si>
    <t>((M)/s)^3</t>
    <phoneticPr fontId="1" type="noConversion"/>
  </si>
  <si>
    <t>sum(N)</t>
    <phoneticPr fontId="1" type="noConversion"/>
  </si>
  <si>
    <t>회귀</t>
  </si>
  <si>
    <t>계</t>
  </si>
  <si>
    <t>계산금액</t>
    <phoneticPr fontId="1" type="noConversion"/>
  </si>
  <si>
    <t>지정금액</t>
    <phoneticPr fontId="1" type="noConversion"/>
  </si>
  <si>
    <t>지정잔차제곱</t>
    <phoneticPr fontId="1" type="noConversion"/>
  </si>
  <si>
    <t>지정잔차제곱의 합</t>
    <phoneticPr fontId="1" type="noConversion"/>
  </si>
  <si>
    <t>SSE</t>
    <phoneticPr fontId="1" type="noConversion"/>
  </si>
  <si>
    <t>(거래금액-평균)제곱</t>
    <phoneticPr fontId="1" type="noConversion"/>
  </si>
  <si>
    <t>(거래금액-회귀예측값)제곱</t>
    <phoneticPr fontId="1" type="noConversion"/>
  </si>
  <si>
    <t>지니불순도</t>
    <phoneticPr fontId="1" type="noConversion"/>
  </si>
  <si>
    <t>전체개수</t>
    <phoneticPr fontId="1" type="noConversion"/>
  </si>
  <si>
    <t>A개수</t>
    <phoneticPr fontId="1" type="noConversion"/>
  </si>
  <si>
    <t>B개수</t>
    <phoneticPr fontId="1" type="noConversion"/>
  </si>
  <si>
    <t>정답</t>
    <phoneticPr fontId="1" type="noConversion"/>
  </si>
  <si>
    <t>오답</t>
    <phoneticPr fontId="1" type="noConversion"/>
  </si>
  <si>
    <t>W0</t>
    <phoneticPr fontId="1" type="noConversion"/>
  </si>
  <si>
    <t>W1</t>
    <phoneticPr fontId="1" type="noConversion"/>
  </si>
  <si>
    <t>W2</t>
    <phoneticPr fontId="1" type="noConversion"/>
  </si>
  <si>
    <t>W0*X0</t>
    <phoneticPr fontId="1" type="noConversion"/>
  </si>
  <si>
    <t>W1*X1</t>
    <phoneticPr fontId="1" type="noConversion"/>
  </si>
  <si>
    <t>W2*X2</t>
    <phoneticPr fontId="1" type="noConversion"/>
  </si>
  <si>
    <t>i+j+k</t>
    <phoneticPr fontId="1" type="noConversion"/>
  </si>
  <si>
    <t>W0증감</t>
    <phoneticPr fontId="1" type="noConversion"/>
  </si>
  <si>
    <t>W1증감</t>
    <phoneticPr fontId="1" type="noConversion"/>
  </si>
  <si>
    <t>W2증감</t>
    <phoneticPr fontId="1" type="noConversion"/>
  </si>
  <si>
    <t>학습률</t>
    <phoneticPr fontId="1" type="noConversion"/>
  </si>
  <si>
    <t>정답률</t>
    <phoneticPr fontId="1" type="noConversion"/>
  </si>
  <si>
    <t>범죄도시2 </t>
  </si>
  <si>
    <t>마녀2</t>
    <phoneticPr fontId="1" type="noConversion"/>
  </si>
  <si>
    <t>탑건매버릭</t>
    <phoneticPr fontId="1" type="noConversion"/>
  </si>
  <si>
    <t>토르러브앤썬더 </t>
    <phoneticPr fontId="1" type="noConversion"/>
  </si>
  <si>
    <t>외계인1</t>
    <phoneticPr fontId="1" type="noConversion"/>
  </si>
  <si>
    <t>니모</t>
    <phoneticPr fontId="1" type="noConversion"/>
  </si>
  <si>
    <t>연참</t>
    <phoneticPr fontId="1" type="noConversion"/>
  </si>
  <si>
    <t>Hyun</t>
    <phoneticPr fontId="1" type="noConversion"/>
  </si>
  <si>
    <t>이브</t>
    <phoneticPr fontId="1" type="noConversion"/>
  </si>
  <si>
    <t>경표</t>
    <phoneticPr fontId="1" type="noConversion"/>
  </si>
  <si>
    <t>I. 연관분석(장바구니분석)</t>
    <phoneticPr fontId="1" type="noConversion"/>
  </si>
  <si>
    <t>범죄도시2</t>
    <phoneticPr fontId="1" type="noConversion"/>
  </si>
  <si>
    <t>토르러브앤썬더</t>
    <phoneticPr fontId="1" type="noConversion"/>
  </si>
  <si>
    <t>전체수</t>
    <phoneticPr fontId="1" type="noConversion"/>
  </si>
  <si>
    <t>외계인포함수</t>
    <phoneticPr fontId="1" type="noConversion"/>
  </si>
  <si>
    <t>- 지지도(Support) : 발생 볼륨이 의미있는가?</t>
    <phoneticPr fontId="1" type="noConversion"/>
  </si>
  <si>
    <t>- 신뢰도(Confidence) : 외계인1를 본 사람이 함께 많이 본 것은?</t>
    <phoneticPr fontId="1" type="noConversion"/>
  </si>
  <si>
    <t>- 향상도(Lift) : 2번째 영화의 전체 관람수 중에서 외계인1이 미친 영향은 어느 정도인가?(1초과는 연관성높음, 1은 독립적, 1미만은 연관성이적음)</t>
    <phoneticPr fontId="1" type="noConversion"/>
  </si>
  <si>
    <t>1. User Based</t>
    <phoneticPr fontId="1" type="noConversion"/>
  </si>
  <si>
    <t>2. Item Based</t>
    <phoneticPr fontId="1" type="noConversion"/>
  </si>
  <si>
    <t>||A||</t>
    <phoneticPr fontId="1" type="noConversion"/>
  </si>
  <si>
    <t>||B||</t>
    <phoneticPr fontId="1" type="noConversion"/>
  </si>
  <si>
    <t>코사인유사도</t>
    <phoneticPr fontId="1" type="noConversion"/>
  </si>
  <si>
    <t>User</t>
    <phoneticPr fontId="1" type="noConversion"/>
  </si>
  <si>
    <t>연참의외계인예상</t>
    <phoneticPr fontId="1" type="noConversion"/>
  </si>
  <si>
    <t>A·B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</si>
</sst>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_-* #,##0_-;\-* #,##0_-;_-* &quot;-&quot;??_-;_-@_-"/>
    <numFmt numFmtId="179" formatCode="0_);[Red]\(0\)"/>
    <numFmt numFmtId="180" formatCode="0_ "/>
    <numFmt numFmtId="181" formatCode="_-* #,##0.0000_-;\-* #,##0.0000_-;_-* &quot;-&quot;??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176" fontId="0" fillId="0" borderId="0" xfId="1" applyNumberFormat="1" applyFont="1">
      <alignment vertical="center"/>
    </xf>
    <xf numFmtId="41" fontId="0" fillId="0" borderId="0" xfId="1" applyNumberFormat="1" applyFont="1">
      <alignment vertical="center"/>
    </xf>
    <xf numFmtId="4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vertical="center"/>
    </xf>
    <xf numFmtId="2" fontId="0" fillId="0" borderId="1" xfId="0" applyNumberFormat="1" applyFill="1" applyBorder="1" applyAlignme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quotePrefix="1">
      <alignment vertical="center"/>
    </xf>
    <xf numFmtId="41" fontId="0" fillId="0" borderId="0" xfId="1" applyFont="1" applyAlignment="1">
      <alignment horizontal="right" vertical="center"/>
    </xf>
    <xf numFmtId="41" fontId="0" fillId="3" borderId="3" xfId="0" applyNumberFormat="1" applyFill="1" applyBorder="1">
      <alignment vertical="center"/>
    </xf>
    <xf numFmtId="41" fontId="0" fillId="4" borderId="3" xfId="0" applyNumberFormat="1" applyFill="1" applyBorder="1">
      <alignment vertical="center"/>
    </xf>
    <xf numFmtId="41" fontId="0" fillId="5" borderId="3" xfId="1" applyFont="1" applyFill="1" applyBorder="1">
      <alignment vertical="center"/>
    </xf>
    <xf numFmtId="43" fontId="0" fillId="2" borderId="3" xfId="0" applyNumberForma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177" fontId="3" fillId="2" borderId="5" xfId="1" applyNumberFormat="1" applyFont="1" applyFill="1" applyBorder="1">
      <alignment vertical="center"/>
    </xf>
    <xf numFmtId="0" fontId="0" fillId="0" borderId="2" xfId="0" applyFont="1" applyFill="1" applyBorder="1" applyAlignment="1">
      <alignment horizontal="centerContinuous" vertical="center"/>
    </xf>
    <xf numFmtId="0" fontId="0" fillId="2" borderId="0" xfId="0" applyFill="1">
      <alignment vertical="center"/>
    </xf>
    <xf numFmtId="43" fontId="0" fillId="0" borderId="0" xfId="0" applyNumberFormat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41" fontId="0" fillId="0" borderId="0" xfId="1" applyFont="1" applyFill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1" applyNumberFormat="1" applyFont="1" applyAlignment="1">
      <alignment horizontal="center" vertical="center"/>
    </xf>
    <xf numFmtId="177" fontId="0" fillId="0" borderId="0" xfId="1" applyNumberFormat="1" applyFont="1">
      <alignment vertical="center"/>
    </xf>
    <xf numFmtId="177" fontId="0" fillId="2" borderId="0" xfId="1" applyNumberFormat="1" applyFont="1" applyFill="1">
      <alignment vertical="center"/>
    </xf>
    <xf numFmtId="0" fontId="0" fillId="0" borderId="0" xfId="0" applyFill="1">
      <alignment vertical="center"/>
    </xf>
    <xf numFmtId="177" fontId="0" fillId="0" borderId="0" xfId="1" applyNumberFormat="1" applyFont="1" applyFill="1">
      <alignment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1" applyNumberFormat="1" applyFont="1" applyFill="1">
      <alignment vertical="center"/>
    </xf>
    <xf numFmtId="180" fontId="0" fillId="0" borderId="0" xfId="1" applyNumberFormat="1" applyFont="1" applyFill="1" applyAlignment="1">
      <alignment horizontal="right" vertical="center"/>
    </xf>
    <xf numFmtId="41" fontId="4" fillId="0" borderId="0" xfId="1" applyNumberFormat="1" applyFont="1" applyFill="1">
      <alignment vertical="center"/>
    </xf>
    <xf numFmtId="181" fontId="0" fillId="0" borderId="0" xfId="0" applyNumberFormat="1">
      <alignment vertical="center"/>
    </xf>
    <xf numFmtId="43" fontId="0" fillId="3" borderId="0" xfId="0" applyNumberFormat="1" applyFill="1">
      <alignment vertical="center"/>
    </xf>
    <xf numFmtId="177" fontId="0" fillId="3" borderId="0" xfId="1" applyNumberFormat="1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1" fontId="0" fillId="7" borderId="0" xfId="1" applyFont="1" applyFill="1">
      <alignment vertical="center"/>
    </xf>
    <xf numFmtId="41" fontId="0" fillId="8" borderId="0" xfId="1" applyFont="1" applyFill="1">
      <alignment vertical="center"/>
    </xf>
    <xf numFmtId="41" fontId="0" fillId="8" borderId="0" xfId="0" quotePrefix="1" applyNumberFormat="1" applyFill="1" applyBorder="1" applyAlignment="1">
      <alignment horizontal="right" vertical="center"/>
    </xf>
    <xf numFmtId="41" fontId="0" fillId="8" borderId="0" xfId="0" applyNumberFormat="1" applyFill="1">
      <alignment vertical="center"/>
    </xf>
    <xf numFmtId="0" fontId="0" fillId="8" borderId="1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177" fontId="0" fillId="6" borderId="0" xfId="1" applyNumberFormat="1" applyFont="1" applyFill="1">
      <alignment vertical="center"/>
    </xf>
    <xf numFmtId="177" fontId="0" fillId="8" borderId="0" xfId="1" applyNumberFormat="1" applyFont="1" applyFill="1">
      <alignment vertical="center"/>
    </xf>
    <xf numFmtId="41" fontId="0" fillId="0" borderId="0" xfId="0" applyNumberFormat="1" applyFill="1">
      <alignment vertical="center"/>
    </xf>
    <xf numFmtId="10" fontId="0" fillId="0" borderId="0" xfId="2" applyNumberFormat="1" applyFont="1" applyFill="1">
      <alignment vertical="center"/>
    </xf>
    <xf numFmtId="0" fontId="0" fillId="0" borderId="0" xfId="0" applyFill="1" applyAlignment="1">
      <alignment horizontal="center" vertical="center"/>
    </xf>
    <xf numFmtId="181" fontId="0" fillId="0" borderId="0" xfId="0" applyNumberFormat="1" applyFill="1">
      <alignment vertical="center"/>
    </xf>
    <xf numFmtId="0" fontId="0" fillId="0" borderId="0" xfId="0" quotePrefix="1" applyFill="1">
      <alignment vertical="center"/>
    </xf>
    <xf numFmtId="177" fontId="0" fillId="0" borderId="0" xfId="1" quotePrefix="1" applyNumberFormat="1" applyFont="1" applyFill="1">
      <alignment vertical="center"/>
    </xf>
    <xf numFmtId="176" fontId="0" fillId="0" borderId="0" xfId="1" applyNumberFormat="1" applyFont="1" applyAlignment="1">
      <alignment horizontal="center" vertical="center"/>
    </xf>
    <xf numFmtId="41" fontId="0" fillId="0" borderId="0" xfId="1" quotePrefix="1" applyFont="1" applyFill="1">
      <alignment vertical="center"/>
    </xf>
    <xf numFmtId="2" fontId="0" fillId="0" borderId="0" xfId="0" applyNumberFormat="1">
      <alignment vertical="center"/>
    </xf>
    <xf numFmtId="2" fontId="0" fillId="6" borderId="0" xfId="0" applyNumberFormat="1" applyFill="1">
      <alignment vertical="center"/>
    </xf>
    <xf numFmtId="2" fontId="0" fillId="0" borderId="0" xfId="0" applyNumberForma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Table" Target="pivotTables/pivotTabl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요약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 평동</c:v>
              </c:pt>
              <c:pt idx="1">
                <c:v> 사직동</c:v>
              </c:pt>
              <c:pt idx="2">
                <c:v> 무악동</c:v>
              </c:pt>
              <c:pt idx="3">
                <c:v> 숭인동</c:v>
              </c:pt>
              <c:pt idx="4">
                <c:v> 명륜2가</c:v>
              </c:pt>
              <c:pt idx="5">
                <c:v> 견지동</c:v>
              </c:pt>
              <c:pt idx="6">
                <c:v> 창신동</c:v>
              </c:pt>
              <c:pt idx="7">
                <c:v> 신교동</c:v>
              </c:pt>
              <c:pt idx="8">
                <c:v> 부암동</c:v>
              </c:pt>
              <c:pt idx="9">
                <c:v> 평창동</c:v>
              </c:pt>
              <c:pt idx="10">
                <c:v> 익선동</c:v>
              </c:pt>
              <c:pt idx="11">
                <c:v> 행촌동</c:v>
              </c:pt>
              <c:pt idx="12">
                <c:v> 연건동</c:v>
              </c:pt>
            </c:strLit>
          </c:cat>
          <c:val>
            <c:numLit>
              <c:formatCode>General</c:formatCode>
              <c:ptCount val="13"/>
              <c:pt idx="0">
                <c:v>601500</c:v>
              </c:pt>
              <c:pt idx="1">
                <c:v>369000</c:v>
              </c:pt>
              <c:pt idx="2">
                <c:v>296000</c:v>
              </c:pt>
              <c:pt idx="3">
                <c:v>164600</c:v>
              </c:pt>
              <c:pt idx="4">
                <c:v>120000</c:v>
              </c:pt>
              <c:pt idx="5">
                <c:v>96000</c:v>
              </c:pt>
              <c:pt idx="6">
                <c:v>84500</c:v>
              </c:pt>
              <c:pt idx="7">
                <c:v>80000</c:v>
              </c:pt>
              <c:pt idx="8">
                <c:v>49000</c:v>
              </c:pt>
              <c:pt idx="9">
                <c:v>33000</c:v>
              </c:pt>
              <c:pt idx="10">
                <c:v>32000</c:v>
              </c:pt>
              <c:pt idx="11">
                <c:v>20000</c:v>
              </c:pt>
              <c:pt idx="12">
                <c:v>19700</c:v>
              </c:pt>
            </c:numLit>
          </c:val>
          <c:extLst>
            <c:ext xmlns:c16="http://schemas.microsoft.com/office/drawing/2014/chart" uri="{C3380CC4-5D6E-409C-BE32-E72D297353CC}">
              <c16:uniqueId val="{00000001-2ACE-4793-8A32-72B06C736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681344"/>
        <c:axId val="1893679680"/>
      </c:barChart>
      <c:catAx>
        <c:axId val="1893681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3679680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8936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3681344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extLst>
    <c:ext xmlns:c15="http://schemas.microsoft.com/office/drawing/2012/chart" uri="{723BEF56-08C2-4564-9609-F4CBC75E7E54}">
      <c15:pivotSource>
        <c15:name>[엑셀로이해하는인공지능_2209292.xlsx]PivotChartTable1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거래금액과 전용면적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복사본!$B$1</c:f>
              <c:strCache>
                <c:ptCount val="1"/>
                <c:pt idx="0">
                  <c:v>전용면적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복사본!$A$2:$A$319</c:f>
              <c:numCache>
                <c:formatCode>General</c:formatCode>
                <c:ptCount val="318"/>
                <c:pt idx="0">
                  <c:v>80000</c:v>
                </c:pt>
                <c:pt idx="1">
                  <c:v>209000</c:v>
                </c:pt>
                <c:pt idx="2">
                  <c:v>160000</c:v>
                </c:pt>
                <c:pt idx="3">
                  <c:v>96000</c:v>
                </c:pt>
                <c:pt idx="4">
                  <c:v>32000</c:v>
                </c:pt>
                <c:pt idx="5">
                  <c:v>19700</c:v>
                </c:pt>
                <c:pt idx="6">
                  <c:v>20000</c:v>
                </c:pt>
                <c:pt idx="7">
                  <c:v>120000</c:v>
                </c:pt>
                <c:pt idx="8">
                  <c:v>84500</c:v>
                </c:pt>
                <c:pt idx="9">
                  <c:v>67700</c:v>
                </c:pt>
                <c:pt idx="10">
                  <c:v>127500</c:v>
                </c:pt>
                <c:pt idx="11">
                  <c:v>11600</c:v>
                </c:pt>
                <c:pt idx="12">
                  <c:v>13000</c:v>
                </c:pt>
                <c:pt idx="13">
                  <c:v>12500</c:v>
                </c:pt>
                <c:pt idx="14">
                  <c:v>12650</c:v>
                </c:pt>
                <c:pt idx="15">
                  <c:v>197000</c:v>
                </c:pt>
                <c:pt idx="16">
                  <c:v>199500</c:v>
                </c:pt>
                <c:pt idx="17">
                  <c:v>205000</c:v>
                </c:pt>
                <c:pt idx="18">
                  <c:v>20000</c:v>
                </c:pt>
                <c:pt idx="19">
                  <c:v>33000</c:v>
                </c:pt>
                <c:pt idx="20">
                  <c:v>49000</c:v>
                </c:pt>
                <c:pt idx="21">
                  <c:v>169500</c:v>
                </c:pt>
                <c:pt idx="22">
                  <c:v>126500</c:v>
                </c:pt>
                <c:pt idx="23">
                  <c:v>137900</c:v>
                </c:pt>
                <c:pt idx="24">
                  <c:v>167000</c:v>
                </c:pt>
                <c:pt idx="25">
                  <c:v>180000</c:v>
                </c:pt>
                <c:pt idx="26">
                  <c:v>164500</c:v>
                </c:pt>
                <c:pt idx="27">
                  <c:v>129500</c:v>
                </c:pt>
                <c:pt idx="28">
                  <c:v>138000</c:v>
                </c:pt>
                <c:pt idx="29">
                  <c:v>177000</c:v>
                </c:pt>
                <c:pt idx="30">
                  <c:v>205000</c:v>
                </c:pt>
                <c:pt idx="31">
                  <c:v>360000</c:v>
                </c:pt>
                <c:pt idx="32">
                  <c:v>130000</c:v>
                </c:pt>
                <c:pt idx="33">
                  <c:v>126500</c:v>
                </c:pt>
                <c:pt idx="34">
                  <c:v>31500</c:v>
                </c:pt>
                <c:pt idx="35">
                  <c:v>26800</c:v>
                </c:pt>
                <c:pt idx="36">
                  <c:v>30000</c:v>
                </c:pt>
                <c:pt idx="37">
                  <c:v>89000</c:v>
                </c:pt>
                <c:pt idx="38">
                  <c:v>75000</c:v>
                </c:pt>
                <c:pt idx="39">
                  <c:v>70000</c:v>
                </c:pt>
                <c:pt idx="40">
                  <c:v>85000</c:v>
                </c:pt>
                <c:pt idx="41">
                  <c:v>84500</c:v>
                </c:pt>
                <c:pt idx="42">
                  <c:v>55900</c:v>
                </c:pt>
                <c:pt idx="43">
                  <c:v>69800</c:v>
                </c:pt>
                <c:pt idx="44">
                  <c:v>108500</c:v>
                </c:pt>
                <c:pt idx="45">
                  <c:v>65500</c:v>
                </c:pt>
                <c:pt idx="46">
                  <c:v>30000</c:v>
                </c:pt>
                <c:pt idx="47">
                  <c:v>10500</c:v>
                </c:pt>
                <c:pt idx="48">
                  <c:v>12000</c:v>
                </c:pt>
                <c:pt idx="49">
                  <c:v>11500</c:v>
                </c:pt>
                <c:pt idx="50">
                  <c:v>95000</c:v>
                </c:pt>
                <c:pt idx="51">
                  <c:v>189000</c:v>
                </c:pt>
                <c:pt idx="52">
                  <c:v>194000</c:v>
                </c:pt>
                <c:pt idx="53">
                  <c:v>195000</c:v>
                </c:pt>
                <c:pt idx="54">
                  <c:v>164700</c:v>
                </c:pt>
                <c:pt idx="55">
                  <c:v>87000</c:v>
                </c:pt>
                <c:pt idx="56">
                  <c:v>119000</c:v>
                </c:pt>
                <c:pt idx="57">
                  <c:v>85000</c:v>
                </c:pt>
                <c:pt idx="58">
                  <c:v>46300</c:v>
                </c:pt>
                <c:pt idx="59">
                  <c:v>14000</c:v>
                </c:pt>
                <c:pt idx="60">
                  <c:v>58500</c:v>
                </c:pt>
                <c:pt idx="61">
                  <c:v>162500</c:v>
                </c:pt>
                <c:pt idx="62">
                  <c:v>19000</c:v>
                </c:pt>
                <c:pt idx="63">
                  <c:v>50000</c:v>
                </c:pt>
                <c:pt idx="64">
                  <c:v>49000</c:v>
                </c:pt>
                <c:pt idx="65">
                  <c:v>139400</c:v>
                </c:pt>
                <c:pt idx="66">
                  <c:v>125000</c:v>
                </c:pt>
                <c:pt idx="67">
                  <c:v>140000</c:v>
                </c:pt>
                <c:pt idx="68">
                  <c:v>139950</c:v>
                </c:pt>
                <c:pt idx="69">
                  <c:v>80000</c:v>
                </c:pt>
                <c:pt idx="70">
                  <c:v>175000</c:v>
                </c:pt>
                <c:pt idx="71">
                  <c:v>95000</c:v>
                </c:pt>
                <c:pt idx="72">
                  <c:v>105000</c:v>
                </c:pt>
                <c:pt idx="73">
                  <c:v>53000</c:v>
                </c:pt>
                <c:pt idx="74">
                  <c:v>74500</c:v>
                </c:pt>
                <c:pt idx="75">
                  <c:v>64400</c:v>
                </c:pt>
                <c:pt idx="76">
                  <c:v>86000</c:v>
                </c:pt>
                <c:pt idx="77">
                  <c:v>56500</c:v>
                </c:pt>
                <c:pt idx="78">
                  <c:v>69900</c:v>
                </c:pt>
                <c:pt idx="79">
                  <c:v>67800</c:v>
                </c:pt>
                <c:pt idx="80">
                  <c:v>83000</c:v>
                </c:pt>
                <c:pt idx="81">
                  <c:v>67000</c:v>
                </c:pt>
                <c:pt idx="82">
                  <c:v>11000</c:v>
                </c:pt>
                <c:pt idx="83">
                  <c:v>12900</c:v>
                </c:pt>
                <c:pt idx="84">
                  <c:v>11700</c:v>
                </c:pt>
                <c:pt idx="85">
                  <c:v>98000</c:v>
                </c:pt>
                <c:pt idx="86">
                  <c:v>10800</c:v>
                </c:pt>
                <c:pt idx="87">
                  <c:v>108500</c:v>
                </c:pt>
                <c:pt idx="88">
                  <c:v>194500</c:v>
                </c:pt>
                <c:pt idx="89">
                  <c:v>100000</c:v>
                </c:pt>
                <c:pt idx="90">
                  <c:v>58400</c:v>
                </c:pt>
                <c:pt idx="91">
                  <c:v>39000</c:v>
                </c:pt>
                <c:pt idx="92">
                  <c:v>149000</c:v>
                </c:pt>
                <c:pt idx="93">
                  <c:v>98950</c:v>
                </c:pt>
                <c:pt idx="94">
                  <c:v>145000</c:v>
                </c:pt>
                <c:pt idx="95">
                  <c:v>94490</c:v>
                </c:pt>
                <c:pt idx="96">
                  <c:v>32000</c:v>
                </c:pt>
                <c:pt idx="97">
                  <c:v>177700</c:v>
                </c:pt>
                <c:pt idx="98">
                  <c:v>78000</c:v>
                </c:pt>
                <c:pt idx="99">
                  <c:v>80000</c:v>
                </c:pt>
                <c:pt idx="100">
                  <c:v>31700</c:v>
                </c:pt>
                <c:pt idx="101">
                  <c:v>26100</c:v>
                </c:pt>
                <c:pt idx="102">
                  <c:v>29000</c:v>
                </c:pt>
                <c:pt idx="103">
                  <c:v>30000</c:v>
                </c:pt>
                <c:pt idx="104">
                  <c:v>120000</c:v>
                </c:pt>
                <c:pt idx="105">
                  <c:v>123000</c:v>
                </c:pt>
                <c:pt idx="106">
                  <c:v>77500</c:v>
                </c:pt>
                <c:pt idx="107">
                  <c:v>84800</c:v>
                </c:pt>
                <c:pt idx="108">
                  <c:v>62900</c:v>
                </c:pt>
                <c:pt idx="109">
                  <c:v>79500</c:v>
                </c:pt>
                <c:pt idx="110">
                  <c:v>68800</c:v>
                </c:pt>
                <c:pt idx="111">
                  <c:v>64900</c:v>
                </c:pt>
                <c:pt idx="112">
                  <c:v>61000</c:v>
                </c:pt>
                <c:pt idx="113">
                  <c:v>110000</c:v>
                </c:pt>
                <c:pt idx="114">
                  <c:v>12000</c:v>
                </c:pt>
                <c:pt idx="115">
                  <c:v>36000</c:v>
                </c:pt>
                <c:pt idx="116">
                  <c:v>240000</c:v>
                </c:pt>
                <c:pt idx="117">
                  <c:v>157000</c:v>
                </c:pt>
                <c:pt idx="118">
                  <c:v>197000</c:v>
                </c:pt>
                <c:pt idx="119">
                  <c:v>160000</c:v>
                </c:pt>
                <c:pt idx="120">
                  <c:v>185000</c:v>
                </c:pt>
                <c:pt idx="121">
                  <c:v>18000</c:v>
                </c:pt>
                <c:pt idx="122">
                  <c:v>21500</c:v>
                </c:pt>
                <c:pt idx="123">
                  <c:v>74500</c:v>
                </c:pt>
                <c:pt idx="124">
                  <c:v>210000</c:v>
                </c:pt>
                <c:pt idx="125">
                  <c:v>155000</c:v>
                </c:pt>
                <c:pt idx="126">
                  <c:v>142000</c:v>
                </c:pt>
                <c:pt idx="127">
                  <c:v>126990</c:v>
                </c:pt>
                <c:pt idx="128">
                  <c:v>115000</c:v>
                </c:pt>
                <c:pt idx="129">
                  <c:v>129000</c:v>
                </c:pt>
                <c:pt idx="130">
                  <c:v>29000</c:v>
                </c:pt>
                <c:pt idx="131">
                  <c:v>93500</c:v>
                </c:pt>
                <c:pt idx="132">
                  <c:v>134000</c:v>
                </c:pt>
                <c:pt idx="133">
                  <c:v>140000</c:v>
                </c:pt>
                <c:pt idx="134">
                  <c:v>170000</c:v>
                </c:pt>
                <c:pt idx="135">
                  <c:v>170000</c:v>
                </c:pt>
                <c:pt idx="136">
                  <c:v>183000</c:v>
                </c:pt>
                <c:pt idx="137">
                  <c:v>175000</c:v>
                </c:pt>
                <c:pt idx="138">
                  <c:v>175000</c:v>
                </c:pt>
                <c:pt idx="139">
                  <c:v>189000</c:v>
                </c:pt>
                <c:pt idx="140">
                  <c:v>375000</c:v>
                </c:pt>
                <c:pt idx="141">
                  <c:v>124000</c:v>
                </c:pt>
                <c:pt idx="142">
                  <c:v>85000</c:v>
                </c:pt>
                <c:pt idx="143">
                  <c:v>23000</c:v>
                </c:pt>
                <c:pt idx="144">
                  <c:v>47500</c:v>
                </c:pt>
                <c:pt idx="145">
                  <c:v>64800</c:v>
                </c:pt>
                <c:pt idx="146">
                  <c:v>69800</c:v>
                </c:pt>
                <c:pt idx="147">
                  <c:v>84000</c:v>
                </c:pt>
                <c:pt idx="148">
                  <c:v>84800</c:v>
                </c:pt>
                <c:pt idx="149">
                  <c:v>13000</c:v>
                </c:pt>
                <c:pt idx="150">
                  <c:v>20000</c:v>
                </c:pt>
                <c:pt idx="151">
                  <c:v>91900</c:v>
                </c:pt>
                <c:pt idx="152">
                  <c:v>12200</c:v>
                </c:pt>
                <c:pt idx="153">
                  <c:v>12000</c:v>
                </c:pt>
                <c:pt idx="154">
                  <c:v>119500</c:v>
                </c:pt>
                <c:pt idx="155">
                  <c:v>193000</c:v>
                </c:pt>
                <c:pt idx="156">
                  <c:v>175000</c:v>
                </c:pt>
                <c:pt idx="157">
                  <c:v>180000</c:v>
                </c:pt>
                <c:pt idx="158">
                  <c:v>172000</c:v>
                </c:pt>
                <c:pt idx="159">
                  <c:v>172000</c:v>
                </c:pt>
                <c:pt idx="160">
                  <c:v>88000</c:v>
                </c:pt>
                <c:pt idx="161">
                  <c:v>175000</c:v>
                </c:pt>
                <c:pt idx="162">
                  <c:v>75300</c:v>
                </c:pt>
                <c:pt idx="163">
                  <c:v>52000</c:v>
                </c:pt>
                <c:pt idx="164">
                  <c:v>76500</c:v>
                </c:pt>
                <c:pt idx="165">
                  <c:v>140000</c:v>
                </c:pt>
                <c:pt idx="166">
                  <c:v>54900</c:v>
                </c:pt>
                <c:pt idx="167">
                  <c:v>75700</c:v>
                </c:pt>
                <c:pt idx="168">
                  <c:v>165000</c:v>
                </c:pt>
                <c:pt idx="169">
                  <c:v>145000</c:v>
                </c:pt>
                <c:pt idx="170">
                  <c:v>146000</c:v>
                </c:pt>
                <c:pt idx="171">
                  <c:v>127000</c:v>
                </c:pt>
                <c:pt idx="172">
                  <c:v>84970</c:v>
                </c:pt>
                <c:pt idx="173">
                  <c:v>123460</c:v>
                </c:pt>
                <c:pt idx="174">
                  <c:v>155000</c:v>
                </c:pt>
                <c:pt idx="175">
                  <c:v>134000</c:v>
                </c:pt>
                <c:pt idx="176">
                  <c:v>134500</c:v>
                </c:pt>
                <c:pt idx="177">
                  <c:v>144000</c:v>
                </c:pt>
                <c:pt idx="178">
                  <c:v>144000</c:v>
                </c:pt>
                <c:pt idx="179">
                  <c:v>184000</c:v>
                </c:pt>
                <c:pt idx="180">
                  <c:v>33000</c:v>
                </c:pt>
                <c:pt idx="181">
                  <c:v>26000</c:v>
                </c:pt>
                <c:pt idx="182">
                  <c:v>25000</c:v>
                </c:pt>
                <c:pt idx="183">
                  <c:v>30000</c:v>
                </c:pt>
                <c:pt idx="184">
                  <c:v>78000</c:v>
                </c:pt>
                <c:pt idx="185">
                  <c:v>26000</c:v>
                </c:pt>
                <c:pt idx="186">
                  <c:v>91000</c:v>
                </c:pt>
                <c:pt idx="187">
                  <c:v>48000</c:v>
                </c:pt>
                <c:pt idx="188">
                  <c:v>107500</c:v>
                </c:pt>
                <c:pt idx="189">
                  <c:v>109250</c:v>
                </c:pt>
                <c:pt idx="190">
                  <c:v>66000</c:v>
                </c:pt>
                <c:pt idx="191">
                  <c:v>89700</c:v>
                </c:pt>
                <c:pt idx="192">
                  <c:v>68500</c:v>
                </c:pt>
                <c:pt idx="193">
                  <c:v>98500</c:v>
                </c:pt>
                <c:pt idx="194">
                  <c:v>80000</c:v>
                </c:pt>
                <c:pt idx="195">
                  <c:v>63300</c:v>
                </c:pt>
                <c:pt idx="196">
                  <c:v>53000</c:v>
                </c:pt>
                <c:pt idx="197">
                  <c:v>53000</c:v>
                </c:pt>
                <c:pt idx="198">
                  <c:v>79500</c:v>
                </c:pt>
                <c:pt idx="199">
                  <c:v>86500</c:v>
                </c:pt>
                <c:pt idx="200">
                  <c:v>11450</c:v>
                </c:pt>
                <c:pt idx="201">
                  <c:v>104500</c:v>
                </c:pt>
                <c:pt idx="202">
                  <c:v>11000</c:v>
                </c:pt>
                <c:pt idx="203">
                  <c:v>31000</c:v>
                </c:pt>
                <c:pt idx="204">
                  <c:v>12250</c:v>
                </c:pt>
                <c:pt idx="205">
                  <c:v>151000</c:v>
                </c:pt>
                <c:pt idx="206">
                  <c:v>175000</c:v>
                </c:pt>
                <c:pt idx="207">
                  <c:v>220000</c:v>
                </c:pt>
                <c:pt idx="208">
                  <c:v>160000</c:v>
                </c:pt>
                <c:pt idx="209">
                  <c:v>192000</c:v>
                </c:pt>
                <c:pt idx="210">
                  <c:v>7500</c:v>
                </c:pt>
                <c:pt idx="211">
                  <c:v>125000</c:v>
                </c:pt>
                <c:pt idx="212">
                  <c:v>65000</c:v>
                </c:pt>
                <c:pt idx="213">
                  <c:v>50000</c:v>
                </c:pt>
                <c:pt idx="214">
                  <c:v>120000</c:v>
                </c:pt>
                <c:pt idx="215">
                  <c:v>51500</c:v>
                </c:pt>
                <c:pt idx="216">
                  <c:v>48500</c:v>
                </c:pt>
                <c:pt idx="217">
                  <c:v>45000</c:v>
                </c:pt>
                <c:pt idx="218">
                  <c:v>139800</c:v>
                </c:pt>
                <c:pt idx="219">
                  <c:v>139800</c:v>
                </c:pt>
                <c:pt idx="220">
                  <c:v>165000</c:v>
                </c:pt>
                <c:pt idx="221">
                  <c:v>144950</c:v>
                </c:pt>
                <c:pt idx="222">
                  <c:v>155000</c:v>
                </c:pt>
                <c:pt idx="223">
                  <c:v>169000</c:v>
                </c:pt>
                <c:pt idx="224">
                  <c:v>74000</c:v>
                </c:pt>
                <c:pt idx="225">
                  <c:v>32000</c:v>
                </c:pt>
                <c:pt idx="226">
                  <c:v>87500</c:v>
                </c:pt>
                <c:pt idx="227">
                  <c:v>15000</c:v>
                </c:pt>
                <c:pt idx="228">
                  <c:v>66500</c:v>
                </c:pt>
                <c:pt idx="229">
                  <c:v>79400</c:v>
                </c:pt>
                <c:pt idx="230">
                  <c:v>77800</c:v>
                </c:pt>
                <c:pt idx="231">
                  <c:v>68000</c:v>
                </c:pt>
                <c:pt idx="232">
                  <c:v>74800</c:v>
                </c:pt>
                <c:pt idx="233">
                  <c:v>64000</c:v>
                </c:pt>
                <c:pt idx="234">
                  <c:v>54000</c:v>
                </c:pt>
                <c:pt idx="235">
                  <c:v>104000</c:v>
                </c:pt>
                <c:pt idx="236">
                  <c:v>92400</c:v>
                </c:pt>
                <c:pt idx="237">
                  <c:v>98000</c:v>
                </c:pt>
                <c:pt idx="238">
                  <c:v>10300</c:v>
                </c:pt>
                <c:pt idx="239">
                  <c:v>36000</c:v>
                </c:pt>
                <c:pt idx="240">
                  <c:v>185000</c:v>
                </c:pt>
                <c:pt idx="241">
                  <c:v>185000</c:v>
                </c:pt>
                <c:pt idx="242">
                  <c:v>85500</c:v>
                </c:pt>
                <c:pt idx="243">
                  <c:v>85900</c:v>
                </c:pt>
                <c:pt idx="244">
                  <c:v>89500</c:v>
                </c:pt>
                <c:pt idx="245">
                  <c:v>23000</c:v>
                </c:pt>
                <c:pt idx="246">
                  <c:v>74000</c:v>
                </c:pt>
                <c:pt idx="247">
                  <c:v>44000</c:v>
                </c:pt>
                <c:pt idx="248">
                  <c:v>54000</c:v>
                </c:pt>
                <c:pt idx="249">
                  <c:v>105000</c:v>
                </c:pt>
                <c:pt idx="250">
                  <c:v>108000</c:v>
                </c:pt>
                <c:pt idx="251">
                  <c:v>50000</c:v>
                </c:pt>
                <c:pt idx="252">
                  <c:v>119950</c:v>
                </c:pt>
                <c:pt idx="253">
                  <c:v>119960</c:v>
                </c:pt>
                <c:pt idx="254">
                  <c:v>163000</c:v>
                </c:pt>
                <c:pt idx="255">
                  <c:v>126000</c:v>
                </c:pt>
                <c:pt idx="256">
                  <c:v>140000</c:v>
                </c:pt>
                <c:pt idx="257">
                  <c:v>120000</c:v>
                </c:pt>
                <c:pt idx="258">
                  <c:v>124950</c:v>
                </c:pt>
                <c:pt idx="259">
                  <c:v>151000</c:v>
                </c:pt>
                <c:pt idx="260">
                  <c:v>120000</c:v>
                </c:pt>
                <c:pt idx="261">
                  <c:v>130000</c:v>
                </c:pt>
                <c:pt idx="262">
                  <c:v>144000</c:v>
                </c:pt>
                <c:pt idx="263">
                  <c:v>130000</c:v>
                </c:pt>
                <c:pt idx="264">
                  <c:v>150000</c:v>
                </c:pt>
                <c:pt idx="265">
                  <c:v>175000</c:v>
                </c:pt>
                <c:pt idx="266">
                  <c:v>175000</c:v>
                </c:pt>
                <c:pt idx="267">
                  <c:v>180000</c:v>
                </c:pt>
                <c:pt idx="268">
                  <c:v>180000</c:v>
                </c:pt>
                <c:pt idx="269">
                  <c:v>127000</c:v>
                </c:pt>
                <c:pt idx="270">
                  <c:v>29800</c:v>
                </c:pt>
                <c:pt idx="271">
                  <c:v>29500</c:v>
                </c:pt>
                <c:pt idx="272">
                  <c:v>86500</c:v>
                </c:pt>
                <c:pt idx="273">
                  <c:v>15000</c:v>
                </c:pt>
                <c:pt idx="274">
                  <c:v>63000</c:v>
                </c:pt>
                <c:pt idx="275">
                  <c:v>110000</c:v>
                </c:pt>
                <c:pt idx="276">
                  <c:v>160000</c:v>
                </c:pt>
                <c:pt idx="277">
                  <c:v>160000</c:v>
                </c:pt>
                <c:pt idx="278">
                  <c:v>65000</c:v>
                </c:pt>
                <c:pt idx="279">
                  <c:v>88000</c:v>
                </c:pt>
                <c:pt idx="280">
                  <c:v>67500</c:v>
                </c:pt>
                <c:pt idx="281">
                  <c:v>74000</c:v>
                </c:pt>
                <c:pt idx="282">
                  <c:v>31000</c:v>
                </c:pt>
                <c:pt idx="283">
                  <c:v>92000</c:v>
                </c:pt>
                <c:pt idx="284">
                  <c:v>73000</c:v>
                </c:pt>
                <c:pt idx="285">
                  <c:v>64000</c:v>
                </c:pt>
                <c:pt idx="286">
                  <c:v>83500</c:v>
                </c:pt>
                <c:pt idx="287">
                  <c:v>102000</c:v>
                </c:pt>
                <c:pt idx="288">
                  <c:v>32000</c:v>
                </c:pt>
                <c:pt idx="289">
                  <c:v>61500</c:v>
                </c:pt>
                <c:pt idx="290">
                  <c:v>74000</c:v>
                </c:pt>
                <c:pt idx="291">
                  <c:v>63500</c:v>
                </c:pt>
                <c:pt idx="292">
                  <c:v>107750</c:v>
                </c:pt>
                <c:pt idx="293">
                  <c:v>84000</c:v>
                </c:pt>
                <c:pt idx="294">
                  <c:v>10800</c:v>
                </c:pt>
                <c:pt idx="295">
                  <c:v>81000</c:v>
                </c:pt>
                <c:pt idx="296">
                  <c:v>52000</c:v>
                </c:pt>
                <c:pt idx="297">
                  <c:v>53000</c:v>
                </c:pt>
                <c:pt idx="298">
                  <c:v>12000</c:v>
                </c:pt>
                <c:pt idx="299">
                  <c:v>190000</c:v>
                </c:pt>
                <c:pt idx="300">
                  <c:v>175000</c:v>
                </c:pt>
                <c:pt idx="301">
                  <c:v>175000</c:v>
                </c:pt>
                <c:pt idx="302">
                  <c:v>114000</c:v>
                </c:pt>
                <c:pt idx="303">
                  <c:v>16000</c:v>
                </c:pt>
                <c:pt idx="304">
                  <c:v>70000</c:v>
                </c:pt>
                <c:pt idx="305">
                  <c:v>123000</c:v>
                </c:pt>
                <c:pt idx="306">
                  <c:v>67900</c:v>
                </c:pt>
                <c:pt idx="307">
                  <c:v>112400</c:v>
                </c:pt>
                <c:pt idx="308">
                  <c:v>112400</c:v>
                </c:pt>
                <c:pt idx="309">
                  <c:v>89970</c:v>
                </c:pt>
                <c:pt idx="310">
                  <c:v>125000</c:v>
                </c:pt>
                <c:pt idx="311">
                  <c:v>116000</c:v>
                </c:pt>
                <c:pt idx="312">
                  <c:v>138000</c:v>
                </c:pt>
                <c:pt idx="313">
                  <c:v>86470</c:v>
                </c:pt>
                <c:pt idx="314">
                  <c:v>86500</c:v>
                </c:pt>
                <c:pt idx="315">
                  <c:v>135000</c:v>
                </c:pt>
                <c:pt idx="316">
                  <c:v>120000</c:v>
                </c:pt>
                <c:pt idx="317">
                  <c:v>109990</c:v>
                </c:pt>
              </c:numCache>
            </c:numRef>
          </c:xVal>
          <c:yVal>
            <c:numRef>
              <c:f>복사본!$B$2:$B$319</c:f>
              <c:numCache>
                <c:formatCode>General</c:formatCode>
                <c:ptCount val="318"/>
                <c:pt idx="0">
                  <c:v>84.82</c:v>
                </c:pt>
                <c:pt idx="1">
                  <c:v>163.33000000000001</c:v>
                </c:pt>
                <c:pt idx="2">
                  <c:v>158.99</c:v>
                </c:pt>
                <c:pt idx="3">
                  <c:v>116.03</c:v>
                </c:pt>
                <c:pt idx="4">
                  <c:v>48.54</c:v>
                </c:pt>
                <c:pt idx="5">
                  <c:v>16.98</c:v>
                </c:pt>
                <c:pt idx="6">
                  <c:v>16.98</c:v>
                </c:pt>
                <c:pt idx="7">
                  <c:v>84.9</c:v>
                </c:pt>
                <c:pt idx="8">
                  <c:v>84.67</c:v>
                </c:pt>
                <c:pt idx="9">
                  <c:v>54.7</c:v>
                </c:pt>
                <c:pt idx="10">
                  <c:v>111.73</c:v>
                </c:pt>
                <c:pt idx="11">
                  <c:v>15</c:v>
                </c:pt>
                <c:pt idx="12">
                  <c:v>17.811</c:v>
                </c:pt>
                <c:pt idx="13">
                  <c:v>17.811</c:v>
                </c:pt>
                <c:pt idx="14">
                  <c:v>17.811</c:v>
                </c:pt>
                <c:pt idx="15">
                  <c:v>84.614000000000004</c:v>
                </c:pt>
                <c:pt idx="16">
                  <c:v>84.835999999999999</c:v>
                </c:pt>
                <c:pt idx="17">
                  <c:v>84.835999999999999</c:v>
                </c:pt>
                <c:pt idx="18">
                  <c:v>30.28</c:v>
                </c:pt>
                <c:pt idx="19">
                  <c:v>64.88</c:v>
                </c:pt>
                <c:pt idx="20">
                  <c:v>88.89</c:v>
                </c:pt>
                <c:pt idx="21">
                  <c:v>114.931</c:v>
                </c:pt>
                <c:pt idx="22">
                  <c:v>84.858000000000004</c:v>
                </c:pt>
                <c:pt idx="23">
                  <c:v>84.92</c:v>
                </c:pt>
                <c:pt idx="24">
                  <c:v>144.52000000000001</c:v>
                </c:pt>
                <c:pt idx="25">
                  <c:v>147.31</c:v>
                </c:pt>
                <c:pt idx="26">
                  <c:v>159.01</c:v>
                </c:pt>
                <c:pt idx="27">
                  <c:v>97.61</c:v>
                </c:pt>
                <c:pt idx="28">
                  <c:v>94.51</c:v>
                </c:pt>
                <c:pt idx="29">
                  <c:v>150.47999999999999</c:v>
                </c:pt>
                <c:pt idx="30">
                  <c:v>150.47999999999999</c:v>
                </c:pt>
                <c:pt idx="31">
                  <c:v>158.32400000000001</c:v>
                </c:pt>
                <c:pt idx="32">
                  <c:v>130.97999999999999</c:v>
                </c:pt>
                <c:pt idx="33">
                  <c:v>137.55000000000001</c:v>
                </c:pt>
                <c:pt idx="34">
                  <c:v>48.54</c:v>
                </c:pt>
                <c:pt idx="35">
                  <c:v>36.08</c:v>
                </c:pt>
                <c:pt idx="36">
                  <c:v>43.98</c:v>
                </c:pt>
                <c:pt idx="37">
                  <c:v>84.64</c:v>
                </c:pt>
                <c:pt idx="38">
                  <c:v>79.87</c:v>
                </c:pt>
                <c:pt idx="39">
                  <c:v>64.66</c:v>
                </c:pt>
                <c:pt idx="40">
                  <c:v>79.87</c:v>
                </c:pt>
                <c:pt idx="41">
                  <c:v>79.87</c:v>
                </c:pt>
                <c:pt idx="42">
                  <c:v>59.28</c:v>
                </c:pt>
                <c:pt idx="43">
                  <c:v>54.7</c:v>
                </c:pt>
                <c:pt idx="44">
                  <c:v>84.9</c:v>
                </c:pt>
                <c:pt idx="45">
                  <c:v>64.66</c:v>
                </c:pt>
                <c:pt idx="46">
                  <c:v>58.79</c:v>
                </c:pt>
                <c:pt idx="47">
                  <c:v>12.15</c:v>
                </c:pt>
                <c:pt idx="48">
                  <c:v>15.855</c:v>
                </c:pt>
                <c:pt idx="49">
                  <c:v>15.855</c:v>
                </c:pt>
                <c:pt idx="50">
                  <c:v>59.92</c:v>
                </c:pt>
                <c:pt idx="51">
                  <c:v>84.614000000000004</c:v>
                </c:pt>
                <c:pt idx="52">
                  <c:v>84.944000000000003</c:v>
                </c:pt>
                <c:pt idx="53">
                  <c:v>84.906999999999996</c:v>
                </c:pt>
                <c:pt idx="54">
                  <c:v>59.854999999999997</c:v>
                </c:pt>
                <c:pt idx="55">
                  <c:v>37.263500000000001</c:v>
                </c:pt>
                <c:pt idx="56">
                  <c:v>45.878999999999998</c:v>
                </c:pt>
                <c:pt idx="57">
                  <c:v>33.981999999999999</c:v>
                </c:pt>
                <c:pt idx="58">
                  <c:v>94.94</c:v>
                </c:pt>
                <c:pt idx="59">
                  <c:v>19.27</c:v>
                </c:pt>
                <c:pt idx="60">
                  <c:v>66.13</c:v>
                </c:pt>
                <c:pt idx="61">
                  <c:v>186.9</c:v>
                </c:pt>
                <c:pt idx="62">
                  <c:v>30.46</c:v>
                </c:pt>
                <c:pt idx="63">
                  <c:v>76.650000000000006</c:v>
                </c:pt>
                <c:pt idx="64">
                  <c:v>81</c:v>
                </c:pt>
                <c:pt idx="65">
                  <c:v>84.858000000000004</c:v>
                </c:pt>
                <c:pt idx="66">
                  <c:v>84.92</c:v>
                </c:pt>
                <c:pt idx="67">
                  <c:v>59.673699999999997</c:v>
                </c:pt>
                <c:pt idx="68">
                  <c:v>114.9</c:v>
                </c:pt>
                <c:pt idx="69">
                  <c:v>84.82</c:v>
                </c:pt>
                <c:pt idx="70">
                  <c:v>201.82</c:v>
                </c:pt>
                <c:pt idx="71">
                  <c:v>92.81</c:v>
                </c:pt>
                <c:pt idx="72">
                  <c:v>106.81</c:v>
                </c:pt>
                <c:pt idx="73">
                  <c:v>59.28</c:v>
                </c:pt>
                <c:pt idx="74">
                  <c:v>54.7</c:v>
                </c:pt>
                <c:pt idx="75">
                  <c:v>54.7</c:v>
                </c:pt>
                <c:pt idx="76">
                  <c:v>79.87</c:v>
                </c:pt>
                <c:pt idx="77">
                  <c:v>59.04</c:v>
                </c:pt>
                <c:pt idx="78">
                  <c:v>64.66</c:v>
                </c:pt>
                <c:pt idx="79">
                  <c:v>54.7</c:v>
                </c:pt>
                <c:pt idx="80">
                  <c:v>59.95</c:v>
                </c:pt>
                <c:pt idx="81">
                  <c:v>54.7</c:v>
                </c:pt>
                <c:pt idx="82">
                  <c:v>12.09</c:v>
                </c:pt>
                <c:pt idx="83">
                  <c:v>17.811</c:v>
                </c:pt>
                <c:pt idx="84">
                  <c:v>16.670000000000002</c:v>
                </c:pt>
                <c:pt idx="85">
                  <c:v>59.92</c:v>
                </c:pt>
                <c:pt idx="86">
                  <c:v>15.855</c:v>
                </c:pt>
                <c:pt idx="87">
                  <c:v>84.947800000000001</c:v>
                </c:pt>
                <c:pt idx="88">
                  <c:v>84.614000000000004</c:v>
                </c:pt>
                <c:pt idx="89">
                  <c:v>140.49</c:v>
                </c:pt>
                <c:pt idx="90">
                  <c:v>81</c:v>
                </c:pt>
                <c:pt idx="91">
                  <c:v>59.22</c:v>
                </c:pt>
                <c:pt idx="92">
                  <c:v>114.9</c:v>
                </c:pt>
                <c:pt idx="93">
                  <c:v>60</c:v>
                </c:pt>
                <c:pt idx="94">
                  <c:v>84.858000000000004</c:v>
                </c:pt>
                <c:pt idx="95">
                  <c:v>60</c:v>
                </c:pt>
                <c:pt idx="96">
                  <c:v>61.49</c:v>
                </c:pt>
                <c:pt idx="97">
                  <c:v>151.81</c:v>
                </c:pt>
                <c:pt idx="98">
                  <c:v>91.53</c:v>
                </c:pt>
                <c:pt idx="99">
                  <c:v>116.03</c:v>
                </c:pt>
                <c:pt idx="100">
                  <c:v>46.64</c:v>
                </c:pt>
                <c:pt idx="101">
                  <c:v>36.08</c:v>
                </c:pt>
                <c:pt idx="102">
                  <c:v>43.98</c:v>
                </c:pt>
                <c:pt idx="103">
                  <c:v>45.5</c:v>
                </c:pt>
                <c:pt idx="104">
                  <c:v>84.9</c:v>
                </c:pt>
                <c:pt idx="105">
                  <c:v>84.9</c:v>
                </c:pt>
                <c:pt idx="106">
                  <c:v>79.87</c:v>
                </c:pt>
                <c:pt idx="107">
                  <c:v>84.5</c:v>
                </c:pt>
                <c:pt idx="108">
                  <c:v>54.7</c:v>
                </c:pt>
                <c:pt idx="109">
                  <c:v>59.95</c:v>
                </c:pt>
                <c:pt idx="110">
                  <c:v>64.66</c:v>
                </c:pt>
                <c:pt idx="111">
                  <c:v>54.7</c:v>
                </c:pt>
                <c:pt idx="112">
                  <c:v>54.7</c:v>
                </c:pt>
                <c:pt idx="113">
                  <c:v>114.7153</c:v>
                </c:pt>
                <c:pt idx="114">
                  <c:v>17.96</c:v>
                </c:pt>
                <c:pt idx="115">
                  <c:v>59.74</c:v>
                </c:pt>
                <c:pt idx="116">
                  <c:v>116.938</c:v>
                </c:pt>
                <c:pt idx="117">
                  <c:v>59.854999999999997</c:v>
                </c:pt>
                <c:pt idx="118">
                  <c:v>84.835999999999999</c:v>
                </c:pt>
                <c:pt idx="119">
                  <c:v>59.470999999999997</c:v>
                </c:pt>
                <c:pt idx="120">
                  <c:v>84.614000000000004</c:v>
                </c:pt>
                <c:pt idx="121">
                  <c:v>30.28</c:v>
                </c:pt>
                <c:pt idx="122">
                  <c:v>30.28</c:v>
                </c:pt>
                <c:pt idx="123">
                  <c:v>84.93</c:v>
                </c:pt>
                <c:pt idx="124">
                  <c:v>238.858</c:v>
                </c:pt>
                <c:pt idx="125">
                  <c:v>210.53</c:v>
                </c:pt>
                <c:pt idx="126">
                  <c:v>84.858000000000004</c:v>
                </c:pt>
                <c:pt idx="127">
                  <c:v>84.92</c:v>
                </c:pt>
                <c:pt idx="128">
                  <c:v>59.993000000000002</c:v>
                </c:pt>
                <c:pt idx="129">
                  <c:v>84.858000000000004</c:v>
                </c:pt>
                <c:pt idx="130">
                  <c:v>61.49</c:v>
                </c:pt>
                <c:pt idx="131">
                  <c:v>111.31</c:v>
                </c:pt>
                <c:pt idx="132">
                  <c:v>94.51</c:v>
                </c:pt>
                <c:pt idx="133">
                  <c:v>94.51</c:v>
                </c:pt>
                <c:pt idx="134">
                  <c:v>151.81</c:v>
                </c:pt>
                <c:pt idx="135">
                  <c:v>158.99</c:v>
                </c:pt>
                <c:pt idx="136">
                  <c:v>146.38999999999999</c:v>
                </c:pt>
                <c:pt idx="137">
                  <c:v>147.62</c:v>
                </c:pt>
                <c:pt idx="138">
                  <c:v>147.62</c:v>
                </c:pt>
                <c:pt idx="139">
                  <c:v>174.55</c:v>
                </c:pt>
                <c:pt idx="140">
                  <c:v>158.32400000000001</c:v>
                </c:pt>
                <c:pt idx="141">
                  <c:v>149.80000000000001</c:v>
                </c:pt>
                <c:pt idx="142">
                  <c:v>100.77</c:v>
                </c:pt>
                <c:pt idx="143">
                  <c:v>28.1</c:v>
                </c:pt>
                <c:pt idx="144">
                  <c:v>84.42</c:v>
                </c:pt>
                <c:pt idx="145">
                  <c:v>64.66</c:v>
                </c:pt>
                <c:pt idx="146">
                  <c:v>54.7</c:v>
                </c:pt>
                <c:pt idx="147">
                  <c:v>79.87</c:v>
                </c:pt>
                <c:pt idx="148">
                  <c:v>84.5</c:v>
                </c:pt>
                <c:pt idx="149">
                  <c:v>15.09</c:v>
                </c:pt>
                <c:pt idx="150">
                  <c:v>44.4</c:v>
                </c:pt>
                <c:pt idx="151">
                  <c:v>59.942599999999999</c:v>
                </c:pt>
                <c:pt idx="152">
                  <c:v>15.09</c:v>
                </c:pt>
                <c:pt idx="153">
                  <c:v>16.670000000000002</c:v>
                </c:pt>
                <c:pt idx="154">
                  <c:v>112.54</c:v>
                </c:pt>
                <c:pt idx="155">
                  <c:v>84.614000000000004</c:v>
                </c:pt>
                <c:pt idx="156">
                  <c:v>84.835999999999999</c:v>
                </c:pt>
                <c:pt idx="157">
                  <c:v>84.906999999999996</c:v>
                </c:pt>
                <c:pt idx="158">
                  <c:v>84.944000000000003</c:v>
                </c:pt>
                <c:pt idx="159">
                  <c:v>84.944000000000003</c:v>
                </c:pt>
                <c:pt idx="160">
                  <c:v>37.263500000000001</c:v>
                </c:pt>
                <c:pt idx="161">
                  <c:v>215.14599999999999</c:v>
                </c:pt>
                <c:pt idx="162">
                  <c:v>84.93</c:v>
                </c:pt>
                <c:pt idx="163">
                  <c:v>59.97</c:v>
                </c:pt>
                <c:pt idx="164">
                  <c:v>84.99</c:v>
                </c:pt>
                <c:pt idx="165">
                  <c:v>150.83000000000001</c:v>
                </c:pt>
                <c:pt idx="166">
                  <c:v>59.82</c:v>
                </c:pt>
                <c:pt idx="167">
                  <c:v>84.93</c:v>
                </c:pt>
                <c:pt idx="168">
                  <c:v>114.931</c:v>
                </c:pt>
                <c:pt idx="169">
                  <c:v>112.81440000000001</c:v>
                </c:pt>
                <c:pt idx="170">
                  <c:v>114.9</c:v>
                </c:pt>
                <c:pt idx="171">
                  <c:v>84.239500000000007</c:v>
                </c:pt>
                <c:pt idx="172">
                  <c:v>60</c:v>
                </c:pt>
                <c:pt idx="173">
                  <c:v>84.92</c:v>
                </c:pt>
                <c:pt idx="174">
                  <c:v>158.99</c:v>
                </c:pt>
                <c:pt idx="175">
                  <c:v>95.88</c:v>
                </c:pt>
                <c:pt idx="176">
                  <c:v>95.88</c:v>
                </c:pt>
                <c:pt idx="177">
                  <c:v>108.07</c:v>
                </c:pt>
                <c:pt idx="178">
                  <c:v>108.07</c:v>
                </c:pt>
                <c:pt idx="179">
                  <c:v>159.01</c:v>
                </c:pt>
                <c:pt idx="180">
                  <c:v>48.54</c:v>
                </c:pt>
                <c:pt idx="181">
                  <c:v>36.08</c:v>
                </c:pt>
                <c:pt idx="182">
                  <c:v>45.5</c:v>
                </c:pt>
                <c:pt idx="183">
                  <c:v>46.64</c:v>
                </c:pt>
                <c:pt idx="184">
                  <c:v>84.98</c:v>
                </c:pt>
                <c:pt idx="185">
                  <c:v>22.058399999999999</c:v>
                </c:pt>
                <c:pt idx="186">
                  <c:v>107.94</c:v>
                </c:pt>
                <c:pt idx="187">
                  <c:v>53.42</c:v>
                </c:pt>
                <c:pt idx="188">
                  <c:v>84.9</c:v>
                </c:pt>
                <c:pt idx="189">
                  <c:v>84.9</c:v>
                </c:pt>
                <c:pt idx="190">
                  <c:v>64.66</c:v>
                </c:pt>
                <c:pt idx="191">
                  <c:v>106.62</c:v>
                </c:pt>
                <c:pt idx="192">
                  <c:v>54.7</c:v>
                </c:pt>
                <c:pt idx="193">
                  <c:v>106.62</c:v>
                </c:pt>
                <c:pt idx="194">
                  <c:v>79.87</c:v>
                </c:pt>
                <c:pt idx="195">
                  <c:v>54.7</c:v>
                </c:pt>
                <c:pt idx="196">
                  <c:v>59.28</c:v>
                </c:pt>
                <c:pt idx="197">
                  <c:v>59.28</c:v>
                </c:pt>
                <c:pt idx="198">
                  <c:v>59.95</c:v>
                </c:pt>
                <c:pt idx="199">
                  <c:v>79.87</c:v>
                </c:pt>
                <c:pt idx="200">
                  <c:v>15.855</c:v>
                </c:pt>
                <c:pt idx="201">
                  <c:v>84.95</c:v>
                </c:pt>
                <c:pt idx="202">
                  <c:v>12.01</c:v>
                </c:pt>
                <c:pt idx="203">
                  <c:v>59</c:v>
                </c:pt>
                <c:pt idx="204">
                  <c:v>15.09</c:v>
                </c:pt>
                <c:pt idx="205">
                  <c:v>59.755000000000003</c:v>
                </c:pt>
                <c:pt idx="206">
                  <c:v>84.933999999999997</c:v>
                </c:pt>
                <c:pt idx="207">
                  <c:v>101.991</c:v>
                </c:pt>
                <c:pt idx="208">
                  <c:v>59.854999999999997</c:v>
                </c:pt>
                <c:pt idx="209">
                  <c:v>84.835999999999999</c:v>
                </c:pt>
                <c:pt idx="210">
                  <c:v>19.27</c:v>
                </c:pt>
                <c:pt idx="211">
                  <c:v>213.07</c:v>
                </c:pt>
                <c:pt idx="212">
                  <c:v>84.41</c:v>
                </c:pt>
                <c:pt idx="213">
                  <c:v>84.98</c:v>
                </c:pt>
                <c:pt idx="214">
                  <c:v>200.19</c:v>
                </c:pt>
                <c:pt idx="215">
                  <c:v>59.82</c:v>
                </c:pt>
                <c:pt idx="216">
                  <c:v>81</c:v>
                </c:pt>
                <c:pt idx="217">
                  <c:v>84.94</c:v>
                </c:pt>
                <c:pt idx="218">
                  <c:v>84.858000000000004</c:v>
                </c:pt>
                <c:pt idx="219">
                  <c:v>84.858000000000004</c:v>
                </c:pt>
                <c:pt idx="220">
                  <c:v>157.28899999999999</c:v>
                </c:pt>
                <c:pt idx="221">
                  <c:v>114.9</c:v>
                </c:pt>
                <c:pt idx="222">
                  <c:v>126.34</c:v>
                </c:pt>
                <c:pt idx="223">
                  <c:v>124.17</c:v>
                </c:pt>
                <c:pt idx="224">
                  <c:v>83.26</c:v>
                </c:pt>
                <c:pt idx="225">
                  <c:v>46.64</c:v>
                </c:pt>
                <c:pt idx="226">
                  <c:v>84.64</c:v>
                </c:pt>
                <c:pt idx="227">
                  <c:v>22.17</c:v>
                </c:pt>
                <c:pt idx="228">
                  <c:v>54.7</c:v>
                </c:pt>
                <c:pt idx="229">
                  <c:v>79.87</c:v>
                </c:pt>
                <c:pt idx="230">
                  <c:v>79.87</c:v>
                </c:pt>
                <c:pt idx="231">
                  <c:v>64.66</c:v>
                </c:pt>
                <c:pt idx="232">
                  <c:v>68.06</c:v>
                </c:pt>
                <c:pt idx="233">
                  <c:v>54.7</c:v>
                </c:pt>
                <c:pt idx="234">
                  <c:v>54.7</c:v>
                </c:pt>
                <c:pt idx="235">
                  <c:v>84.947800000000001</c:v>
                </c:pt>
                <c:pt idx="236">
                  <c:v>59.942599999999999</c:v>
                </c:pt>
                <c:pt idx="237">
                  <c:v>59.92</c:v>
                </c:pt>
                <c:pt idx="238">
                  <c:v>16.670000000000002</c:v>
                </c:pt>
                <c:pt idx="239">
                  <c:v>60</c:v>
                </c:pt>
                <c:pt idx="240">
                  <c:v>84.835999999999999</c:v>
                </c:pt>
                <c:pt idx="241">
                  <c:v>84.835999999999999</c:v>
                </c:pt>
                <c:pt idx="242">
                  <c:v>37.263500000000001</c:v>
                </c:pt>
                <c:pt idx="243">
                  <c:v>37.263500000000001</c:v>
                </c:pt>
                <c:pt idx="244">
                  <c:v>37.263500000000001</c:v>
                </c:pt>
                <c:pt idx="245">
                  <c:v>45.39</c:v>
                </c:pt>
                <c:pt idx="246">
                  <c:v>108.18</c:v>
                </c:pt>
                <c:pt idx="247">
                  <c:v>91.87</c:v>
                </c:pt>
                <c:pt idx="248">
                  <c:v>59.97</c:v>
                </c:pt>
                <c:pt idx="249">
                  <c:v>133.34</c:v>
                </c:pt>
                <c:pt idx="250">
                  <c:v>110.53</c:v>
                </c:pt>
                <c:pt idx="251">
                  <c:v>81.08</c:v>
                </c:pt>
                <c:pt idx="252">
                  <c:v>84.92</c:v>
                </c:pt>
                <c:pt idx="253">
                  <c:v>84.92</c:v>
                </c:pt>
                <c:pt idx="254">
                  <c:v>84.879199999999997</c:v>
                </c:pt>
                <c:pt idx="255">
                  <c:v>84.454099999999997</c:v>
                </c:pt>
                <c:pt idx="256">
                  <c:v>114.931</c:v>
                </c:pt>
                <c:pt idx="257">
                  <c:v>84.858000000000004</c:v>
                </c:pt>
                <c:pt idx="258">
                  <c:v>84.92</c:v>
                </c:pt>
                <c:pt idx="259">
                  <c:v>84.879199999999997</c:v>
                </c:pt>
                <c:pt idx="260">
                  <c:v>84.858000000000004</c:v>
                </c:pt>
                <c:pt idx="261">
                  <c:v>84.858000000000004</c:v>
                </c:pt>
                <c:pt idx="262">
                  <c:v>84.858000000000004</c:v>
                </c:pt>
                <c:pt idx="263">
                  <c:v>129.76</c:v>
                </c:pt>
                <c:pt idx="264">
                  <c:v>144.52000000000001</c:v>
                </c:pt>
                <c:pt idx="265">
                  <c:v>174.55</c:v>
                </c:pt>
                <c:pt idx="266">
                  <c:v>174.55</c:v>
                </c:pt>
                <c:pt idx="267">
                  <c:v>123.13</c:v>
                </c:pt>
                <c:pt idx="268">
                  <c:v>123.13</c:v>
                </c:pt>
                <c:pt idx="269">
                  <c:v>149.80000000000001</c:v>
                </c:pt>
                <c:pt idx="270">
                  <c:v>45.5</c:v>
                </c:pt>
                <c:pt idx="271">
                  <c:v>45.5</c:v>
                </c:pt>
                <c:pt idx="272">
                  <c:v>84.98</c:v>
                </c:pt>
                <c:pt idx="273">
                  <c:v>22.17</c:v>
                </c:pt>
                <c:pt idx="274">
                  <c:v>84.62</c:v>
                </c:pt>
                <c:pt idx="275">
                  <c:v>84.9</c:v>
                </c:pt>
                <c:pt idx="276">
                  <c:v>172.17</c:v>
                </c:pt>
                <c:pt idx="277">
                  <c:v>172.17</c:v>
                </c:pt>
                <c:pt idx="278">
                  <c:v>64.66</c:v>
                </c:pt>
                <c:pt idx="279">
                  <c:v>115.53</c:v>
                </c:pt>
                <c:pt idx="280">
                  <c:v>64.66</c:v>
                </c:pt>
                <c:pt idx="281">
                  <c:v>79.87</c:v>
                </c:pt>
                <c:pt idx="282">
                  <c:v>59.3</c:v>
                </c:pt>
                <c:pt idx="283">
                  <c:v>84.9</c:v>
                </c:pt>
                <c:pt idx="284">
                  <c:v>79.87</c:v>
                </c:pt>
                <c:pt idx="285">
                  <c:v>64.66</c:v>
                </c:pt>
                <c:pt idx="286">
                  <c:v>84.5</c:v>
                </c:pt>
                <c:pt idx="287">
                  <c:v>84.9</c:v>
                </c:pt>
                <c:pt idx="288">
                  <c:v>59.67</c:v>
                </c:pt>
                <c:pt idx="289">
                  <c:v>54.7</c:v>
                </c:pt>
                <c:pt idx="290">
                  <c:v>79.87</c:v>
                </c:pt>
                <c:pt idx="291">
                  <c:v>54.7</c:v>
                </c:pt>
                <c:pt idx="292">
                  <c:v>111.73</c:v>
                </c:pt>
                <c:pt idx="293">
                  <c:v>59.942599999999999</c:v>
                </c:pt>
                <c:pt idx="294">
                  <c:v>15.855</c:v>
                </c:pt>
                <c:pt idx="295">
                  <c:v>59.92</c:v>
                </c:pt>
                <c:pt idx="296">
                  <c:v>75.25</c:v>
                </c:pt>
                <c:pt idx="297">
                  <c:v>69.94</c:v>
                </c:pt>
                <c:pt idx="298">
                  <c:v>15.09</c:v>
                </c:pt>
                <c:pt idx="299">
                  <c:v>84.835999999999999</c:v>
                </c:pt>
                <c:pt idx="300">
                  <c:v>84.906999999999996</c:v>
                </c:pt>
                <c:pt idx="301">
                  <c:v>84.906999999999996</c:v>
                </c:pt>
                <c:pt idx="302">
                  <c:v>45.878999999999998</c:v>
                </c:pt>
                <c:pt idx="303">
                  <c:v>30.28</c:v>
                </c:pt>
                <c:pt idx="304">
                  <c:v>84.93</c:v>
                </c:pt>
                <c:pt idx="305">
                  <c:v>236.07</c:v>
                </c:pt>
                <c:pt idx="306">
                  <c:v>84.99</c:v>
                </c:pt>
                <c:pt idx="307">
                  <c:v>84.92</c:v>
                </c:pt>
                <c:pt idx="308">
                  <c:v>84.92</c:v>
                </c:pt>
                <c:pt idx="309">
                  <c:v>60</c:v>
                </c:pt>
                <c:pt idx="310">
                  <c:v>84.028300000000002</c:v>
                </c:pt>
                <c:pt idx="311">
                  <c:v>84.92</c:v>
                </c:pt>
                <c:pt idx="312">
                  <c:v>59.673699999999997</c:v>
                </c:pt>
                <c:pt idx="313">
                  <c:v>60</c:v>
                </c:pt>
                <c:pt idx="314">
                  <c:v>60</c:v>
                </c:pt>
                <c:pt idx="315">
                  <c:v>59.673699999999997</c:v>
                </c:pt>
                <c:pt idx="316">
                  <c:v>114.931</c:v>
                </c:pt>
                <c:pt idx="317">
                  <c:v>84.92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3-427E-858F-8C7636B4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50944"/>
        <c:axId val="996648864"/>
      </c:scatterChart>
      <c:valAx>
        <c:axId val="9966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6648864"/>
        <c:crosses val="autoZero"/>
        <c:crossBetween val="midCat"/>
      </c:valAx>
      <c:valAx>
        <c:axId val="9966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66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거래금액과 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복사본!$C$1</c:f>
              <c:strCache>
                <c:ptCount val="1"/>
                <c:pt idx="0">
                  <c:v>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복사본!$A$2:$A$319</c:f>
              <c:numCache>
                <c:formatCode>General</c:formatCode>
                <c:ptCount val="318"/>
                <c:pt idx="0">
                  <c:v>80000</c:v>
                </c:pt>
                <c:pt idx="1">
                  <c:v>209000</c:v>
                </c:pt>
                <c:pt idx="2">
                  <c:v>160000</c:v>
                </c:pt>
                <c:pt idx="3">
                  <c:v>96000</c:v>
                </c:pt>
                <c:pt idx="4">
                  <c:v>32000</c:v>
                </c:pt>
                <c:pt idx="5">
                  <c:v>19700</c:v>
                </c:pt>
                <c:pt idx="6">
                  <c:v>20000</c:v>
                </c:pt>
                <c:pt idx="7">
                  <c:v>120000</c:v>
                </c:pt>
                <c:pt idx="8">
                  <c:v>84500</c:v>
                </c:pt>
                <c:pt idx="9">
                  <c:v>67700</c:v>
                </c:pt>
                <c:pt idx="10">
                  <c:v>127500</c:v>
                </c:pt>
                <c:pt idx="11">
                  <c:v>11600</c:v>
                </c:pt>
                <c:pt idx="12">
                  <c:v>13000</c:v>
                </c:pt>
                <c:pt idx="13">
                  <c:v>12500</c:v>
                </c:pt>
                <c:pt idx="14">
                  <c:v>12650</c:v>
                </c:pt>
                <c:pt idx="15">
                  <c:v>197000</c:v>
                </c:pt>
                <c:pt idx="16">
                  <c:v>199500</c:v>
                </c:pt>
                <c:pt idx="17">
                  <c:v>205000</c:v>
                </c:pt>
                <c:pt idx="18">
                  <c:v>20000</c:v>
                </c:pt>
                <c:pt idx="19">
                  <c:v>33000</c:v>
                </c:pt>
                <c:pt idx="20">
                  <c:v>49000</c:v>
                </c:pt>
                <c:pt idx="21">
                  <c:v>169500</c:v>
                </c:pt>
                <c:pt idx="22">
                  <c:v>126500</c:v>
                </c:pt>
                <c:pt idx="23">
                  <c:v>137900</c:v>
                </c:pt>
                <c:pt idx="24">
                  <c:v>167000</c:v>
                </c:pt>
                <c:pt idx="25">
                  <c:v>180000</c:v>
                </c:pt>
                <c:pt idx="26">
                  <c:v>164500</c:v>
                </c:pt>
                <c:pt idx="27">
                  <c:v>129500</c:v>
                </c:pt>
                <c:pt idx="28">
                  <c:v>138000</c:v>
                </c:pt>
                <c:pt idx="29">
                  <c:v>177000</c:v>
                </c:pt>
                <c:pt idx="30">
                  <c:v>205000</c:v>
                </c:pt>
                <c:pt idx="31">
                  <c:v>360000</c:v>
                </c:pt>
                <c:pt idx="32">
                  <c:v>130000</c:v>
                </c:pt>
                <c:pt idx="33">
                  <c:v>126500</c:v>
                </c:pt>
                <c:pt idx="34">
                  <c:v>31500</c:v>
                </c:pt>
                <c:pt idx="35">
                  <c:v>26800</c:v>
                </c:pt>
                <c:pt idx="36">
                  <c:v>30000</c:v>
                </c:pt>
                <c:pt idx="37">
                  <c:v>89000</c:v>
                </c:pt>
                <c:pt idx="38">
                  <c:v>75000</c:v>
                </c:pt>
                <c:pt idx="39">
                  <c:v>70000</c:v>
                </c:pt>
                <c:pt idx="40">
                  <c:v>85000</c:v>
                </c:pt>
                <c:pt idx="41">
                  <c:v>84500</c:v>
                </c:pt>
                <c:pt idx="42">
                  <c:v>55900</c:v>
                </c:pt>
                <c:pt idx="43">
                  <c:v>69800</c:v>
                </c:pt>
                <c:pt idx="44">
                  <c:v>108500</c:v>
                </c:pt>
                <c:pt idx="45">
                  <c:v>65500</c:v>
                </c:pt>
                <c:pt idx="46">
                  <c:v>30000</c:v>
                </c:pt>
                <c:pt idx="47">
                  <c:v>10500</c:v>
                </c:pt>
                <c:pt idx="48">
                  <c:v>12000</c:v>
                </c:pt>
                <c:pt idx="49">
                  <c:v>11500</c:v>
                </c:pt>
                <c:pt idx="50">
                  <c:v>95000</c:v>
                </c:pt>
                <c:pt idx="51">
                  <c:v>189000</c:v>
                </c:pt>
                <c:pt idx="52">
                  <c:v>194000</c:v>
                </c:pt>
                <c:pt idx="53">
                  <c:v>195000</c:v>
                </c:pt>
                <c:pt idx="54">
                  <c:v>164700</c:v>
                </c:pt>
                <c:pt idx="55">
                  <c:v>87000</c:v>
                </c:pt>
                <c:pt idx="56">
                  <c:v>119000</c:v>
                </c:pt>
                <c:pt idx="57">
                  <c:v>85000</c:v>
                </c:pt>
                <c:pt idx="58">
                  <c:v>46300</c:v>
                </c:pt>
                <c:pt idx="59">
                  <c:v>14000</c:v>
                </c:pt>
                <c:pt idx="60">
                  <c:v>58500</c:v>
                </c:pt>
                <c:pt idx="61">
                  <c:v>162500</c:v>
                </c:pt>
                <c:pt idx="62">
                  <c:v>19000</c:v>
                </c:pt>
                <c:pt idx="63">
                  <c:v>50000</c:v>
                </c:pt>
                <c:pt idx="64">
                  <c:v>49000</c:v>
                </c:pt>
                <c:pt idx="65">
                  <c:v>139400</c:v>
                </c:pt>
                <c:pt idx="66">
                  <c:v>125000</c:v>
                </c:pt>
                <c:pt idx="67">
                  <c:v>140000</c:v>
                </c:pt>
                <c:pt idx="68">
                  <c:v>139950</c:v>
                </c:pt>
                <c:pt idx="69">
                  <c:v>80000</c:v>
                </c:pt>
                <c:pt idx="70">
                  <c:v>175000</c:v>
                </c:pt>
                <c:pt idx="71">
                  <c:v>95000</c:v>
                </c:pt>
                <c:pt idx="72">
                  <c:v>105000</c:v>
                </c:pt>
                <c:pt idx="73">
                  <c:v>53000</c:v>
                </c:pt>
                <c:pt idx="74">
                  <c:v>74500</c:v>
                </c:pt>
                <c:pt idx="75">
                  <c:v>64400</c:v>
                </c:pt>
                <c:pt idx="76">
                  <c:v>86000</c:v>
                </c:pt>
                <c:pt idx="77">
                  <c:v>56500</c:v>
                </c:pt>
                <c:pt idx="78">
                  <c:v>69900</c:v>
                </c:pt>
                <c:pt idx="79">
                  <c:v>67800</c:v>
                </c:pt>
                <c:pt idx="80">
                  <c:v>83000</c:v>
                </c:pt>
                <c:pt idx="81">
                  <c:v>67000</c:v>
                </c:pt>
                <c:pt idx="82">
                  <c:v>11000</c:v>
                </c:pt>
                <c:pt idx="83">
                  <c:v>12900</c:v>
                </c:pt>
                <c:pt idx="84">
                  <c:v>11700</c:v>
                </c:pt>
                <c:pt idx="85">
                  <c:v>98000</c:v>
                </c:pt>
                <c:pt idx="86">
                  <c:v>10800</c:v>
                </c:pt>
                <c:pt idx="87">
                  <c:v>108500</c:v>
                </c:pt>
                <c:pt idx="88">
                  <c:v>194500</c:v>
                </c:pt>
                <c:pt idx="89">
                  <c:v>100000</c:v>
                </c:pt>
                <c:pt idx="90">
                  <c:v>58400</c:v>
                </c:pt>
                <c:pt idx="91">
                  <c:v>39000</c:v>
                </c:pt>
                <c:pt idx="92">
                  <c:v>149000</c:v>
                </c:pt>
                <c:pt idx="93">
                  <c:v>98950</c:v>
                </c:pt>
                <c:pt idx="94">
                  <c:v>145000</c:v>
                </c:pt>
                <c:pt idx="95">
                  <c:v>94490</c:v>
                </c:pt>
                <c:pt idx="96">
                  <c:v>32000</c:v>
                </c:pt>
                <c:pt idx="97">
                  <c:v>177700</c:v>
                </c:pt>
                <c:pt idx="98">
                  <c:v>78000</c:v>
                </c:pt>
                <c:pt idx="99">
                  <c:v>80000</c:v>
                </c:pt>
                <c:pt idx="100">
                  <c:v>31700</c:v>
                </c:pt>
                <c:pt idx="101">
                  <c:v>26100</c:v>
                </c:pt>
                <c:pt idx="102">
                  <c:v>29000</c:v>
                </c:pt>
                <c:pt idx="103">
                  <c:v>30000</c:v>
                </c:pt>
                <c:pt idx="104">
                  <c:v>120000</c:v>
                </c:pt>
                <c:pt idx="105">
                  <c:v>123000</c:v>
                </c:pt>
                <c:pt idx="106">
                  <c:v>77500</c:v>
                </c:pt>
                <c:pt idx="107">
                  <c:v>84800</c:v>
                </c:pt>
                <c:pt idx="108">
                  <c:v>62900</c:v>
                </c:pt>
                <c:pt idx="109">
                  <c:v>79500</c:v>
                </c:pt>
                <c:pt idx="110">
                  <c:v>68800</c:v>
                </c:pt>
                <c:pt idx="111">
                  <c:v>64900</c:v>
                </c:pt>
                <c:pt idx="112">
                  <c:v>61000</c:v>
                </c:pt>
                <c:pt idx="113">
                  <c:v>110000</c:v>
                </c:pt>
                <c:pt idx="114">
                  <c:v>12000</c:v>
                </c:pt>
                <c:pt idx="115">
                  <c:v>36000</c:v>
                </c:pt>
                <c:pt idx="116">
                  <c:v>240000</c:v>
                </c:pt>
                <c:pt idx="117">
                  <c:v>157000</c:v>
                </c:pt>
                <c:pt idx="118">
                  <c:v>197000</c:v>
                </c:pt>
                <c:pt idx="119">
                  <c:v>160000</c:v>
                </c:pt>
                <c:pt idx="120">
                  <c:v>185000</c:v>
                </c:pt>
                <c:pt idx="121">
                  <c:v>18000</c:v>
                </c:pt>
                <c:pt idx="122">
                  <c:v>21500</c:v>
                </c:pt>
                <c:pt idx="123">
                  <c:v>74500</c:v>
                </c:pt>
                <c:pt idx="124">
                  <c:v>210000</c:v>
                </c:pt>
                <c:pt idx="125">
                  <c:v>155000</c:v>
                </c:pt>
                <c:pt idx="126">
                  <c:v>142000</c:v>
                </c:pt>
                <c:pt idx="127">
                  <c:v>126990</c:v>
                </c:pt>
                <c:pt idx="128">
                  <c:v>115000</c:v>
                </c:pt>
                <c:pt idx="129">
                  <c:v>129000</c:v>
                </c:pt>
                <c:pt idx="130">
                  <c:v>29000</c:v>
                </c:pt>
                <c:pt idx="131">
                  <c:v>93500</c:v>
                </c:pt>
                <c:pt idx="132">
                  <c:v>134000</c:v>
                </c:pt>
                <c:pt idx="133">
                  <c:v>140000</c:v>
                </c:pt>
                <c:pt idx="134">
                  <c:v>170000</c:v>
                </c:pt>
                <c:pt idx="135">
                  <c:v>170000</c:v>
                </c:pt>
                <c:pt idx="136">
                  <c:v>183000</c:v>
                </c:pt>
                <c:pt idx="137">
                  <c:v>175000</c:v>
                </c:pt>
                <c:pt idx="138">
                  <c:v>175000</c:v>
                </c:pt>
                <c:pt idx="139">
                  <c:v>189000</c:v>
                </c:pt>
                <c:pt idx="140">
                  <c:v>375000</c:v>
                </c:pt>
                <c:pt idx="141">
                  <c:v>124000</c:v>
                </c:pt>
                <c:pt idx="142">
                  <c:v>85000</c:v>
                </c:pt>
                <c:pt idx="143">
                  <c:v>23000</c:v>
                </c:pt>
                <c:pt idx="144">
                  <c:v>47500</c:v>
                </c:pt>
                <c:pt idx="145">
                  <c:v>64800</c:v>
                </c:pt>
                <c:pt idx="146">
                  <c:v>69800</c:v>
                </c:pt>
                <c:pt idx="147">
                  <c:v>84000</c:v>
                </c:pt>
                <c:pt idx="148">
                  <c:v>84800</c:v>
                </c:pt>
                <c:pt idx="149">
                  <c:v>13000</c:v>
                </c:pt>
                <c:pt idx="150">
                  <c:v>20000</c:v>
                </c:pt>
                <c:pt idx="151">
                  <c:v>91900</c:v>
                </c:pt>
                <c:pt idx="152">
                  <c:v>12200</c:v>
                </c:pt>
                <c:pt idx="153">
                  <c:v>12000</c:v>
                </c:pt>
                <c:pt idx="154">
                  <c:v>119500</c:v>
                </c:pt>
                <c:pt idx="155">
                  <c:v>193000</c:v>
                </c:pt>
                <c:pt idx="156">
                  <c:v>175000</c:v>
                </c:pt>
                <c:pt idx="157">
                  <c:v>180000</c:v>
                </c:pt>
                <c:pt idx="158">
                  <c:v>172000</c:v>
                </c:pt>
                <c:pt idx="159">
                  <c:v>172000</c:v>
                </c:pt>
                <c:pt idx="160">
                  <c:v>88000</c:v>
                </c:pt>
                <c:pt idx="161">
                  <c:v>175000</c:v>
                </c:pt>
                <c:pt idx="162">
                  <c:v>75300</c:v>
                </c:pt>
                <c:pt idx="163">
                  <c:v>52000</c:v>
                </c:pt>
                <c:pt idx="164">
                  <c:v>76500</c:v>
                </c:pt>
                <c:pt idx="165">
                  <c:v>140000</c:v>
                </c:pt>
                <c:pt idx="166">
                  <c:v>54900</c:v>
                </c:pt>
                <c:pt idx="167">
                  <c:v>75700</c:v>
                </c:pt>
                <c:pt idx="168">
                  <c:v>165000</c:v>
                </c:pt>
                <c:pt idx="169">
                  <c:v>145000</c:v>
                </c:pt>
                <c:pt idx="170">
                  <c:v>146000</c:v>
                </c:pt>
                <c:pt idx="171">
                  <c:v>127000</c:v>
                </c:pt>
                <c:pt idx="172">
                  <c:v>84970</c:v>
                </c:pt>
                <c:pt idx="173">
                  <c:v>123460</c:v>
                </c:pt>
                <c:pt idx="174">
                  <c:v>155000</c:v>
                </c:pt>
                <c:pt idx="175">
                  <c:v>134000</c:v>
                </c:pt>
                <c:pt idx="176">
                  <c:v>134500</c:v>
                </c:pt>
                <c:pt idx="177">
                  <c:v>144000</c:v>
                </c:pt>
                <c:pt idx="178">
                  <c:v>144000</c:v>
                </c:pt>
                <c:pt idx="179">
                  <c:v>184000</c:v>
                </c:pt>
                <c:pt idx="180">
                  <c:v>33000</c:v>
                </c:pt>
                <c:pt idx="181">
                  <c:v>26000</c:v>
                </c:pt>
                <c:pt idx="182">
                  <c:v>25000</c:v>
                </c:pt>
                <c:pt idx="183">
                  <c:v>30000</c:v>
                </c:pt>
                <c:pt idx="184">
                  <c:v>78000</c:v>
                </c:pt>
                <c:pt idx="185">
                  <c:v>26000</c:v>
                </c:pt>
                <c:pt idx="186">
                  <c:v>91000</c:v>
                </c:pt>
                <c:pt idx="187">
                  <c:v>48000</c:v>
                </c:pt>
                <c:pt idx="188">
                  <c:v>107500</c:v>
                </c:pt>
                <c:pt idx="189">
                  <c:v>109250</c:v>
                </c:pt>
                <c:pt idx="190">
                  <c:v>66000</c:v>
                </c:pt>
                <c:pt idx="191">
                  <c:v>89700</c:v>
                </c:pt>
                <c:pt idx="192">
                  <c:v>68500</c:v>
                </c:pt>
                <c:pt idx="193">
                  <c:v>98500</c:v>
                </c:pt>
                <c:pt idx="194">
                  <c:v>80000</c:v>
                </c:pt>
                <c:pt idx="195">
                  <c:v>63300</c:v>
                </c:pt>
                <c:pt idx="196">
                  <c:v>53000</c:v>
                </c:pt>
                <c:pt idx="197">
                  <c:v>53000</c:v>
                </c:pt>
                <c:pt idx="198">
                  <c:v>79500</c:v>
                </c:pt>
                <c:pt idx="199">
                  <c:v>86500</c:v>
                </c:pt>
                <c:pt idx="200">
                  <c:v>11450</c:v>
                </c:pt>
                <c:pt idx="201">
                  <c:v>104500</c:v>
                </c:pt>
                <c:pt idx="202">
                  <c:v>11000</c:v>
                </c:pt>
                <c:pt idx="203">
                  <c:v>31000</c:v>
                </c:pt>
                <c:pt idx="204">
                  <c:v>12250</c:v>
                </c:pt>
                <c:pt idx="205">
                  <c:v>151000</c:v>
                </c:pt>
                <c:pt idx="206">
                  <c:v>175000</c:v>
                </c:pt>
                <c:pt idx="207">
                  <c:v>220000</c:v>
                </c:pt>
                <c:pt idx="208">
                  <c:v>160000</c:v>
                </c:pt>
                <c:pt idx="209">
                  <c:v>192000</c:v>
                </c:pt>
                <c:pt idx="210">
                  <c:v>7500</c:v>
                </c:pt>
                <c:pt idx="211">
                  <c:v>125000</c:v>
                </c:pt>
                <c:pt idx="212">
                  <c:v>65000</c:v>
                </c:pt>
                <c:pt idx="213">
                  <c:v>50000</c:v>
                </c:pt>
                <c:pt idx="214">
                  <c:v>120000</c:v>
                </c:pt>
                <c:pt idx="215">
                  <c:v>51500</c:v>
                </c:pt>
                <c:pt idx="216">
                  <c:v>48500</c:v>
                </c:pt>
                <c:pt idx="217">
                  <c:v>45000</c:v>
                </c:pt>
                <c:pt idx="218">
                  <c:v>139800</c:v>
                </c:pt>
                <c:pt idx="219">
                  <c:v>139800</c:v>
                </c:pt>
                <c:pt idx="220">
                  <c:v>165000</c:v>
                </c:pt>
                <c:pt idx="221">
                  <c:v>144950</c:v>
                </c:pt>
                <c:pt idx="222">
                  <c:v>155000</c:v>
                </c:pt>
                <c:pt idx="223">
                  <c:v>169000</c:v>
                </c:pt>
                <c:pt idx="224">
                  <c:v>74000</c:v>
                </c:pt>
                <c:pt idx="225">
                  <c:v>32000</c:v>
                </c:pt>
                <c:pt idx="226">
                  <c:v>87500</c:v>
                </c:pt>
                <c:pt idx="227">
                  <c:v>15000</c:v>
                </c:pt>
                <c:pt idx="228">
                  <c:v>66500</c:v>
                </c:pt>
                <c:pt idx="229">
                  <c:v>79400</c:v>
                </c:pt>
                <c:pt idx="230">
                  <c:v>77800</c:v>
                </c:pt>
                <c:pt idx="231">
                  <c:v>68000</c:v>
                </c:pt>
                <c:pt idx="232">
                  <c:v>74800</c:v>
                </c:pt>
                <c:pt idx="233">
                  <c:v>64000</c:v>
                </c:pt>
                <c:pt idx="234">
                  <c:v>54000</c:v>
                </c:pt>
                <c:pt idx="235">
                  <c:v>104000</c:v>
                </c:pt>
                <c:pt idx="236">
                  <c:v>92400</c:v>
                </c:pt>
                <c:pt idx="237">
                  <c:v>98000</c:v>
                </c:pt>
                <c:pt idx="238">
                  <c:v>10300</c:v>
                </c:pt>
                <c:pt idx="239">
                  <c:v>36000</c:v>
                </c:pt>
                <c:pt idx="240">
                  <c:v>185000</c:v>
                </c:pt>
                <c:pt idx="241">
                  <c:v>185000</c:v>
                </c:pt>
                <c:pt idx="242">
                  <c:v>85500</c:v>
                </c:pt>
                <c:pt idx="243">
                  <c:v>85900</c:v>
                </c:pt>
                <c:pt idx="244">
                  <c:v>89500</c:v>
                </c:pt>
                <c:pt idx="245">
                  <c:v>23000</c:v>
                </c:pt>
                <c:pt idx="246">
                  <c:v>74000</c:v>
                </c:pt>
                <c:pt idx="247">
                  <c:v>44000</c:v>
                </c:pt>
                <c:pt idx="248">
                  <c:v>54000</c:v>
                </c:pt>
                <c:pt idx="249">
                  <c:v>105000</c:v>
                </c:pt>
                <c:pt idx="250">
                  <c:v>108000</c:v>
                </c:pt>
                <c:pt idx="251">
                  <c:v>50000</c:v>
                </c:pt>
                <c:pt idx="252">
                  <c:v>119950</c:v>
                </c:pt>
                <c:pt idx="253">
                  <c:v>119960</c:v>
                </c:pt>
                <c:pt idx="254">
                  <c:v>163000</c:v>
                </c:pt>
                <c:pt idx="255">
                  <c:v>126000</c:v>
                </c:pt>
                <c:pt idx="256">
                  <c:v>140000</c:v>
                </c:pt>
                <c:pt idx="257">
                  <c:v>120000</c:v>
                </c:pt>
                <c:pt idx="258">
                  <c:v>124950</c:v>
                </c:pt>
                <c:pt idx="259">
                  <c:v>151000</c:v>
                </c:pt>
                <c:pt idx="260">
                  <c:v>120000</c:v>
                </c:pt>
                <c:pt idx="261">
                  <c:v>130000</c:v>
                </c:pt>
                <c:pt idx="262">
                  <c:v>144000</c:v>
                </c:pt>
                <c:pt idx="263">
                  <c:v>130000</c:v>
                </c:pt>
                <c:pt idx="264">
                  <c:v>150000</c:v>
                </c:pt>
                <c:pt idx="265">
                  <c:v>175000</c:v>
                </c:pt>
                <c:pt idx="266">
                  <c:v>175000</c:v>
                </c:pt>
                <c:pt idx="267">
                  <c:v>180000</c:v>
                </c:pt>
                <c:pt idx="268">
                  <c:v>180000</c:v>
                </c:pt>
                <c:pt idx="269">
                  <c:v>127000</c:v>
                </c:pt>
                <c:pt idx="270">
                  <c:v>29800</c:v>
                </c:pt>
                <c:pt idx="271">
                  <c:v>29500</c:v>
                </c:pt>
                <c:pt idx="272">
                  <c:v>86500</c:v>
                </c:pt>
                <c:pt idx="273">
                  <c:v>15000</c:v>
                </c:pt>
                <c:pt idx="274">
                  <c:v>63000</c:v>
                </c:pt>
                <c:pt idx="275">
                  <c:v>110000</c:v>
                </c:pt>
                <c:pt idx="276">
                  <c:v>160000</c:v>
                </c:pt>
                <c:pt idx="277">
                  <c:v>160000</c:v>
                </c:pt>
                <c:pt idx="278">
                  <c:v>65000</c:v>
                </c:pt>
                <c:pt idx="279">
                  <c:v>88000</c:v>
                </c:pt>
                <c:pt idx="280">
                  <c:v>67500</c:v>
                </c:pt>
                <c:pt idx="281">
                  <c:v>74000</c:v>
                </c:pt>
                <c:pt idx="282">
                  <c:v>31000</c:v>
                </c:pt>
                <c:pt idx="283">
                  <c:v>92000</c:v>
                </c:pt>
                <c:pt idx="284">
                  <c:v>73000</c:v>
                </c:pt>
                <c:pt idx="285">
                  <c:v>64000</c:v>
                </c:pt>
                <c:pt idx="286">
                  <c:v>83500</c:v>
                </c:pt>
                <c:pt idx="287">
                  <c:v>102000</c:v>
                </c:pt>
                <c:pt idx="288">
                  <c:v>32000</c:v>
                </c:pt>
                <c:pt idx="289">
                  <c:v>61500</c:v>
                </c:pt>
                <c:pt idx="290">
                  <c:v>74000</c:v>
                </c:pt>
                <c:pt idx="291">
                  <c:v>63500</c:v>
                </c:pt>
                <c:pt idx="292">
                  <c:v>107750</c:v>
                </c:pt>
                <c:pt idx="293">
                  <c:v>84000</c:v>
                </c:pt>
                <c:pt idx="294">
                  <c:v>10800</c:v>
                </c:pt>
                <c:pt idx="295">
                  <c:v>81000</c:v>
                </c:pt>
                <c:pt idx="296">
                  <c:v>52000</c:v>
                </c:pt>
                <c:pt idx="297">
                  <c:v>53000</c:v>
                </c:pt>
                <c:pt idx="298">
                  <c:v>12000</c:v>
                </c:pt>
                <c:pt idx="299">
                  <c:v>190000</c:v>
                </c:pt>
                <c:pt idx="300">
                  <c:v>175000</c:v>
                </c:pt>
                <c:pt idx="301">
                  <c:v>175000</c:v>
                </c:pt>
                <c:pt idx="302">
                  <c:v>114000</c:v>
                </c:pt>
                <c:pt idx="303">
                  <c:v>16000</c:v>
                </c:pt>
                <c:pt idx="304">
                  <c:v>70000</c:v>
                </c:pt>
                <c:pt idx="305">
                  <c:v>123000</c:v>
                </c:pt>
                <c:pt idx="306">
                  <c:v>67900</c:v>
                </c:pt>
                <c:pt idx="307">
                  <c:v>112400</c:v>
                </c:pt>
                <c:pt idx="308">
                  <c:v>112400</c:v>
                </c:pt>
                <c:pt idx="309">
                  <c:v>89970</c:v>
                </c:pt>
                <c:pt idx="310">
                  <c:v>125000</c:v>
                </c:pt>
                <c:pt idx="311">
                  <c:v>116000</c:v>
                </c:pt>
                <c:pt idx="312">
                  <c:v>138000</c:v>
                </c:pt>
                <c:pt idx="313">
                  <c:v>86470</c:v>
                </c:pt>
                <c:pt idx="314">
                  <c:v>86500</c:v>
                </c:pt>
                <c:pt idx="315">
                  <c:v>135000</c:v>
                </c:pt>
                <c:pt idx="316">
                  <c:v>120000</c:v>
                </c:pt>
                <c:pt idx="317">
                  <c:v>109990</c:v>
                </c:pt>
              </c:numCache>
            </c:numRef>
          </c:xVal>
          <c:yVal>
            <c:numRef>
              <c:f>복사본!$C$2:$C$319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5-4A2D-825B-8A4DC78FF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31007"/>
        <c:axId val="165331839"/>
      </c:scatterChart>
      <c:valAx>
        <c:axId val="16533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331839"/>
        <c:crosses val="autoZero"/>
        <c:crossBetween val="midCat"/>
      </c:valAx>
      <c:valAx>
        <c:axId val="16533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533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거래금액과 년차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복사본!$D$1</c:f>
              <c:strCache>
                <c:ptCount val="1"/>
                <c:pt idx="0">
                  <c:v>년차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복사본!$A$2:$A$319</c:f>
              <c:numCache>
                <c:formatCode>General</c:formatCode>
                <c:ptCount val="318"/>
                <c:pt idx="0">
                  <c:v>80000</c:v>
                </c:pt>
                <c:pt idx="1">
                  <c:v>209000</c:v>
                </c:pt>
                <c:pt idx="2">
                  <c:v>160000</c:v>
                </c:pt>
                <c:pt idx="3">
                  <c:v>96000</c:v>
                </c:pt>
                <c:pt idx="4">
                  <c:v>32000</c:v>
                </c:pt>
                <c:pt idx="5">
                  <c:v>19700</c:v>
                </c:pt>
                <c:pt idx="6">
                  <c:v>20000</c:v>
                </c:pt>
                <c:pt idx="7">
                  <c:v>120000</c:v>
                </c:pt>
                <c:pt idx="8">
                  <c:v>84500</c:v>
                </c:pt>
                <c:pt idx="9">
                  <c:v>67700</c:v>
                </c:pt>
                <c:pt idx="10">
                  <c:v>127500</c:v>
                </c:pt>
                <c:pt idx="11">
                  <c:v>11600</c:v>
                </c:pt>
                <c:pt idx="12">
                  <c:v>13000</c:v>
                </c:pt>
                <c:pt idx="13">
                  <c:v>12500</c:v>
                </c:pt>
                <c:pt idx="14">
                  <c:v>12650</c:v>
                </c:pt>
                <c:pt idx="15">
                  <c:v>197000</c:v>
                </c:pt>
                <c:pt idx="16">
                  <c:v>199500</c:v>
                </c:pt>
                <c:pt idx="17">
                  <c:v>205000</c:v>
                </c:pt>
                <c:pt idx="18">
                  <c:v>20000</c:v>
                </c:pt>
                <c:pt idx="19">
                  <c:v>33000</c:v>
                </c:pt>
                <c:pt idx="20">
                  <c:v>49000</c:v>
                </c:pt>
                <c:pt idx="21">
                  <c:v>169500</c:v>
                </c:pt>
                <c:pt idx="22">
                  <c:v>126500</c:v>
                </c:pt>
                <c:pt idx="23">
                  <c:v>137900</c:v>
                </c:pt>
                <c:pt idx="24">
                  <c:v>167000</c:v>
                </c:pt>
                <c:pt idx="25">
                  <c:v>180000</c:v>
                </c:pt>
                <c:pt idx="26">
                  <c:v>164500</c:v>
                </c:pt>
                <c:pt idx="27">
                  <c:v>129500</c:v>
                </c:pt>
                <c:pt idx="28">
                  <c:v>138000</c:v>
                </c:pt>
                <c:pt idx="29">
                  <c:v>177000</c:v>
                </c:pt>
                <c:pt idx="30">
                  <c:v>205000</c:v>
                </c:pt>
                <c:pt idx="31">
                  <c:v>360000</c:v>
                </c:pt>
                <c:pt idx="32">
                  <c:v>130000</c:v>
                </c:pt>
                <c:pt idx="33">
                  <c:v>126500</c:v>
                </c:pt>
                <c:pt idx="34">
                  <c:v>31500</c:v>
                </c:pt>
                <c:pt idx="35">
                  <c:v>26800</c:v>
                </c:pt>
                <c:pt idx="36">
                  <c:v>30000</c:v>
                </c:pt>
                <c:pt idx="37">
                  <c:v>89000</c:v>
                </c:pt>
                <c:pt idx="38">
                  <c:v>75000</c:v>
                </c:pt>
                <c:pt idx="39">
                  <c:v>70000</c:v>
                </c:pt>
                <c:pt idx="40">
                  <c:v>85000</c:v>
                </c:pt>
                <c:pt idx="41">
                  <c:v>84500</c:v>
                </c:pt>
                <c:pt idx="42">
                  <c:v>55900</c:v>
                </c:pt>
                <c:pt idx="43">
                  <c:v>69800</c:v>
                </c:pt>
                <c:pt idx="44">
                  <c:v>108500</c:v>
                </c:pt>
                <c:pt idx="45">
                  <c:v>65500</c:v>
                </c:pt>
                <c:pt idx="46">
                  <c:v>30000</c:v>
                </c:pt>
                <c:pt idx="47">
                  <c:v>10500</c:v>
                </c:pt>
                <c:pt idx="48">
                  <c:v>12000</c:v>
                </c:pt>
                <c:pt idx="49">
                  <c:v>11500</c:v>
                </c:pt>
                <c:pt idx="50">
                  <c:v>95000</c:v>
                </c:pt>
                <c:pt idx="51">
                  <c:v>189000</c:v>
                </c:pt>
                <c:pt idx="52">
                  <c:v>194000</c:v>
                </c:pt>
                <c:pt idx="53">
                  <c:v>195000</c:v>
                </c:pt>
                <c:pt idx="54">
                  <c:v>164700</c:v>
                </c:pt>
                <c:pt idx="55">
                  <c:v>87000</c:v>
                </c:pt>
                <c:pt idx="56">
                  <c:v>119000</c:v>
                </c:pt>
                <c:pt idx="57">
                  <c:v>85000</c:v>
                </c:pt>
                <c:pt idx="58">
                  <c:v>46300</c:v>
                </c:pt>
                <c:pt idx="59">
                  <c:v>14000</c:v>
                </c:pt>
                <c:pt idx="60">
                  <c:v>58500</c:v>
                </c:pt>
                <c:pt idx="61">
                  <c:v>162500</c:v>
                </c:pt>
                <c:pt idx="62">
                  <c:v>19000</c:v>
                </c:pt>
                <c:pt idx="63">
                  <c:v>50000</c:v>
                </c:pt>
                <c:pt idx="64">
                  <c:v>49000</c:v>
                </c:pt>
                <c:pt idx="65">
                  <c:v>139400</c:v>
                </c:pt>
                <c:pt idx="66">
                  <c:v>125000</c:v>
                </c:pt>
                <c:pt idx="67">
                  <c:v>140000</c:v>
                </c:pt>
                <c:pt idx="68">
                  <c:v>139950</c:v>
                </c:pt>
                <c:pt idx="69">
                  <c:v>80000</c:v>
                </c:pt>
                <c:pt idx="70">
                  <c:v>175000</c:v>
                </c:pt>
                <c:pt idx="71">
                  <c:v>95000</c:v>
                </c:pt>
                <c:pt idx="72">
                  <c:v>105000</c:v>
                </c:pt>
                <c:pt idx="73">
                  <c:v>53000</c:v>
                </c:pt>
                <c:pt idx="74">
                  <c:v>74500</c:v>
                </c:pt>
                <c:pt idx="75">
                  <c:v>64400</c:v>
                </c:pt>
                <c:pt idx="76">
                  <c:v>86000</c:v>
                </c:pt>
                <c:pt idx="77">
                  <c:v>56500</c:v>
                </c:pt>
                <c:pt idx="78">
                  <c:v>69900</c:v>
                </c:pt>
                <c:pt idx="79">
                  <c:v>67800</c:v>
                </c:pt>
                <c:pt idx="80">
                  <c:v>83000</c:v>
                </c:pt>
                <c:pt idx="81">
                  <c:v>67000</c:v>
                </c:pt>
                <c:pt idx="82">
                  <c:v>11000</c:v>
                </c:pt>
                <c:pt idx="83">
                  <c:v>12900</c:v>
                </c:pt>
                <c:pt idx="84">
                  <c:v>11700</c:v>
                </c:pt>
                <c:pt idx="85">
                  <c:v>98000</c:v>
                </c:pt>
                <c:pt idx="86">
                  <c:v>10800</c:v>
                </c:pt>
                <c:pt idx="87">
                  <c:v>108500</c:v>
                </c:pt>
                <c:pt idx="88">
                  <c:v>194500</c:v>
                </c:pt>
                <c:pt idx="89">
                  <c:v>100000</c:v>
                </c:pt>
                <c:pt idx="90">
                  <c:v>58400</c:v>
                </c:pt>
                <c:pt idx="91">
                  <c:v>39000</c:v>
                </c:pt>
                <c:pt idx="92">
                  <c:v>149000</c:v>
                </c:pt>
                <c:pt idx="93">
                  <c:v>98950</c:v>
                </c:pt>
                <c:pt idx="94">
                  <c:v>145000</c:v>
                </c:pt>
                <c:pt idx="95">
                  <c:v>94490</c:v>
                </c:pt>
                <c:pt idx="96">
                  <c:v>32000</c:v>
                </c:pt>
                <c:pt idx="97">
                  <c:v>177700</c:v>
                </c:pt>
                <c:pt idx="98">
                  <c:v>78000</c:v>
                </c:pt>
                <c:pt idx="99">
                  <c:v>80000</c:v>
                </c:pt>
                <c:pt idx="100">
                  <c:v>31700</c:v>
                </c:pt>
                <c:pt idx="101">
                  <c:v>26100</c:v>
                </c:pt>
                <c:pt idx="102">
                  <c:v>29000</c:v>
                </c:pt>
                <c:pt idx="103">
                  <c:v>30000</c:v>
                </c:pt>
                <c:pt idx="104">
                  <c:v>120000</c:v>
                </c:pt>
                <c:pt idx="105">
                  <c:v>123000</c:v>
                </c:pt>
                <c:pt idx="106">
                  <c:v>77500</c:v>
                </c:pt>
                <c:pt idx="107">
                  <c:v>84800</c:v>
                </c:pt>
                <c:pt idx="108">
                  <c:v>62900</c:v>
                </c:pt>
                <c:pt idx="109">
                  <c:v>79500</c:v>
                </c:pt>
                <c:pt idx="110">
                  <c:v>68800</c:v>
                </c:pt>
                <c:pt idx="111">
                  <c:v>64900</c:v>
                </c:pt>
                <c:pt idx="112">
                  <c:v>61000</c:v>
                </c:pt>
                <c:pt idx="113">
                  <c:v>110000</c:v>
                </c:pt>
                <c:pt idx="114">
                  <c:v>12000</c:v>
                </c:pt>
                <c:pt idx="115">
                  <c:v>36000</c:v>
                </c:pt>
                <c:pt idx="116">
                  <c:v>240000</c:v>
                </c:pt>
                <c:pt idx="117">
                  <c:v>157000</c:v>
                </c:pt>
                <c:pt idx="118">
                  <c:v>197000</c:v>
                </c:pt>
                <c:pt idx="119">
                  <c:v>160000</c:v>
                </c:pt>
                <c:pt idx="120">
                  <c:v>185000</c:v>
                </c:pt>
                <c:pt idx="121">
                  <c:v>18000</c:v>
                </c:pt>
                <c:pt idx="122">
                  <c:v>21500</c:v>
                </c:pt>
                <c:pt idx="123">
                  <c:v>74500</c:v>
                </c:pt>
                <c:pt idx="124">
                  <c:v>210000</c:v>
                </c:pt>
                <c:pt idx="125">
                  <c:v>155000</c:v>
                </c:pt>
                <c:pt idx="126">
                  <c:v>142000</c:v>
                </c:pt>
                <c:pt idx="127">
                  <c:v>126990</c:v>
                </c:pt>
                <c:pt idx="128">
                  <c:v>115000</c:v>
                </c:pt>
                <c:pt idx="129">
                  <c:v>129000</c:v>
                </c:pt>
                <c:pt idx="130">
                  <c:v>29000</c:v>
                </c:pt>
                <c:pt idx="131">
                  <c:v>93500</c:v>
                </c:pt>
                <c:pt idx="132">
                  <c:v>134000</c:v>
                </c:pt>
                <c:pt idx="133">
                  <c:v>140000</c:v>
                </c:pt>
                <c:pt idx="134">
                  <c:v>170000</c:v>
                </c:pt>
                <c:pt idx="135">
                  <c:v>170000</c:v>
                </c:pt>
                <c:pt idx="136">
                  <c:v>183000</c:v>
                </c:pt>
                <c:pt idx="137">
                  <c:v>175000</c:v>
                </c:pt>
                <c:pt idx="138">
                  <c:v>175000</c:v>
                </c:pt>
                <c:pt idx="139">
                  <c:v>189000</c:v>
                </c:pt>
                <c:pt idx="140">
                  <c:v>375000</c:v>
                </c:pt>
                <c:pt idx="141">
                  <c:v>124000</c:v>
                </c:pt>
                <c:pt idx="142">
                  <c:v>85000</c:v>
                </c:pt>
                <c:pt idx="143">
                  <c:v>23000</c:v>
                </c:pt>
                <c:pt idx="144">
                  <c:v>47500</c:v>
                </c:pt>
                <c:pt idx="145">
                  <c:v>64800</c:v>
                </c:pt>
                <c:pt idx="146">
                  <c:v>69800</c:v>
                </c:pt>
                <c:pt idx="147">
                  <c:v>84000</c:v>
                </c:pt>
                <c:pt idx="148">
                  <c:v>84800</c:v>
                </c:pt>
                <c:pt idx="149">
                  <c:v>13000</c:v>
                </c:pt>
                <c:pt idx="150">
                  <c:v>20000</c:v>
                </c:pt>
                <c:pt idx="151">
                  <c:v>91900</c:v>
                </c:pt>
                <c:pt idx="152">
                  <c:v>12200</c:v>
                </c:pt>
                <c:pt idx="153">
                  <c:v>12000</c:v>
                </c:pt>
                <c:pt idx="154">
                  <c:v>119500</c:v>
                </c:pt>
                <c:pt idx="155">
                  <c:v>193000</c:v>
                </c:pt>
                <c:pt idx="156">
                  <c:v>175000</c:v>
                </c:pt>
                <c:pt idx="157">
                  <c:v>180000</c:v>
                </c:pt>
                <c:pt idx="158">
                  <c:v>172000</c:v>
                </c:pt>
                <c:pt idx="159">
                  <c:v>172000</c:v>
                </c:pt>
                <c:pt idx="160">
                  <c:v>88000</c:v>
                </c:pt>
                <c:pt idx="161">
                  <c:v>175000</c:v>
                </c:pt>
                <c:pt idx="162">
                  <c:v>75300</c:v>
                </c:pt>
                <c:pt idx="163">
                  <c:v>52000</c:v>
                </c:pt>
                <c:pt idx="164">
                  <c:v>76500</c:v>
                </c:pt>
                <c:pt idx="165">
                  <c:v>140000</c:v>
                </c:pt>
                <c:pt idx="166">
                  <c:v>54900</c:v>
                </c:pt>
                <c:pt idx="167">
                  <c:v>75700</c:v>
                </c:pt>
                <c:pt idx="168">
                  <c:v>165000</c:v>
                </c:pt>
                <c:pt idx="169">
                  <c:v>145000</c:v>
                </c:pt>
                <c:pt idx="170">
                  <c:v>146000</c:v>
                </c:pt>
                <c:pt idx="171">
                  <c:v>127000</c:v>
                </c:pt>
                <c:pt idx="172">
                  <c:v>84970</c:v>
                </c:pt>
                <c:pt idx="173">
                  <c:v>123460</c:v>
                </c:pt>
                <c:pt idx="174">
                  <c:v>155000</c:v>
                </c:pt>
                <c:pt idx="175">
                  <c:v>134000</c:v>
                </c:pt>
                <c:pt idx="176">
                  <c:v>134500</c:v>
                </c:pt>
                <c:pt idx="177">
                  <c:v>144000</c:v>
                </c:pt>
                <c:pt idx="178">
                  <c:v>144000</c:v>
                </c:pt>
                <c:pt idx="179">
                  <c:v>184000</c:v>
                </c:pt>
                <c:pt idx="180">
                  <c:v>33000</c:v>
                </c:pt>
                <c:pt idx="181">
                  <c:v>26000</c:v>
                </c:pt>
                <c:pt idx="182">
                  <c:v>25000</c:v>
                </c:pt>
                <c:pt idx="183">
                  <c:v>30000</c:v>
                </c:pt>
                <c:pt idx="184">
                  <c:v>78000</c:v>
                </c:pt>
                <c:pt idx="185">
                  <c:v>26000</c:v>
                </c:pt>
                <c:pt idx="186">
                  <c:v>91000</c:v>
                </c:pt>
                <c:pt idx="187">
                  <c:v>48000</c:v>
                </c:pt>
                <c:pt idx="188">
                  <c:v>107500</c:v>
                </c:pt>
                <c:pt idx="189">
                  <c:v>109250</c:v>
                </c:pt>
                <c:pt idx="190">
                  <c:v>66000</c:v>
                </c:pt>
                <c:pt idx="191">
                  <c:v>89700</c:v>
                </c:pt>
                <c:pt idx="192">
                  <c:v>68500</c:v>
                </c:pt>
                <c:pt idx="193">
                  <c:v>98500</c:v>
                </c:pt>
                <c:pt idx="194">
                  <c:v>80000</c:v>
                </c:pt>
                <c:pt idx="195">
                  <c:v>63300</c:v>
                </c:pt>
                <c:pt idx="196">
                  <c:v>53000</c:v>
                </c:pt>
                <c:pt idx="197">
                  <c:v>53000</c:v>
                </c:pt>
                <c:pt idx="198">
                  <c:v>79500</c:v>
                </c:pt>
                <c:pt idx="199">
                  <c:v>86500</c:v>
                </c:pt>
                <c:pt idx="200">
                  <c:v>11450</c:v>
                </c:pt>
                <c:pt idx="201">
                  <c:v>104500</c:v>
                </c:pt>
                <c:pt idx="202">
                  <c:v>11000</c:v>
                </c:pt>
                <c:pt idx="203">
                  <c:v>31000</c:v>
                </c:pt>
                <c:pt idx="204">
                  <c:v>12250</c:v>
                </c:pt>
                <c:pt idx="205">
                  <c:v>151000</c:v>
                </c:pt>
                <c:pt idx="206">
                  <c:v>175000</c:v>
                </c:pt>
                <c:pt idx="207">
                  <c:v>220000</c:v>
                </c:pt>
                <c:pt idx="208">
                  <c:v>160000</c:v>
                </c:pt>
                <c:pt idx="209">
                  <c:v>192000</c:v>
                </c:pt>
                <c:pt idx="210">
                  <c:v>7500</c:v>
                </c:pt>
                <c:pt idx="211">
                  <c:v>125000</c:v>
                </c:pt>
                <c:pt idx="212">
                  <c:v>65000</c:v>
                </c:pt>
                <c:pt idx="213">
                  <c:v>50000</c:v>
                </c:pt>
                <c:pt idx="214">
                  <c:v>120000</c:v>
                </c:pt>
                <c:pt idx="215">
                  <c:v>51500</c:v>
                </c:pt>
                <c:pt idx="216">
                  <c:v>48500</c:v>
                </c:pt>
                <c:pt idx="217">
                  <c:v>45000</c:v>
                </c:pt>
                <c:pt idx="218">
                  <c:v>139800</c:v>
                </c:pt>
                <c:pt idx="219">
                  <c:v>139800</c:v>
                </c:pt>
                <c:pt idx="220">
                  <c:v>165000</c:v>
                </c:pt>
                <c:pt idx="221">
                  <c:v>144950</c:v>
                </c:pt>
                <c:pt idx="222">
                  <c:v>155000</c:v>
                </c:pt>
                <c:pt idx="223">
                  <c:v>169000</c:v>
                </c:pt>
                <c:pt idx="224">
                  <c:v>74000</c:v>
                </c:pt>
                <c:pt idx="225">
                  <c:v>32000</c:v>
                </c:pt>
                <c:pt idx="226">
                  <c:v>87500</c:v>
                </c:pt>
                <c:pt idx="227">
                  <c:v>15000</c:v>
                </c:pt>
                <c:pt idx="228">
                  <c:v>66500</c:v>
                </c:pt>
                <c:pt idx="229">
                  <c:v>79400</c:v>
                </c:pt>
                <c:pt idx="230">
                  <c:v>77800</c:v>
                </c:pt>
                <c:pt idx="231">
                  <c:v>68000</c:v>
                </c:pt>
                <c:pt idx="232">
                  <c:v>74800</c:v>
                </c:pt>
                <c:pt idx="233">
                  <c:v>64000</c:v>
                </c:pt>
                <c:pt idx="234">
                  <c:v>54000</c:v>
                </c:pt>
                <c:pt idx="235">
                  <c:v>104000</c:v>
                </c:pt>
                <c:pt idx="236">
                  <c:v>92400</c:v>
                </c:pt>
                <c:pt idx="237">
                  <c:v>98000</c:v>
                </c:pt>
                <c:pt idx="238">
                  <c:v>10300</c:v>
                </c:pt>
                <c:pt idx="239">
                  <c:v>36000</c:v>
                </c:pt>
                <c:pt idx="240">
                  <c:v>185000</c:v>
                </c:pt>
                <c:pt idx="241">
                  <c:v>185000</c:v>
                </c:pt>
                <c:pt idx="242">
                  <c:v>85500</c:v>
                </c:pt>
                <c:pt idx="243">
                  <c:v>85900</c:v>
                </c:pt>
                <c:pt idx="244">
                  <c:v>89500</c:v>
                </c:pt>
                <c:pt idx="245">
                  <c:v>23000</c:v>
                </c:pt>
                <c:pt idx="246">
                  <c:v>74000</c:v>
                </c:pt>
                <c:pt idx="247">
                  <c:v>44000</c:v>
                </c:pt>
                <c:pt idx="248">
                  <c:v>54000</c:v>
                </c:pt>
                <c:pt idx="249">
                  <c:v>105000</c:v>
                </c:pt>
                <c:pt idx="250">
                  <c:v>108000</c:v>
                </c:pt>
                <c:pt idx="251">
                  <c:v>50000</c:v>
                </c:pt>
                <c:pt idx="252">
                  <c:v>119950</c:v>
                </c:pt>
                <c:pt idx="253">
                  <c:v>119960</c:v>
                </c:pt>
                <c:pt idx="254">
                  <c:v>163000</c:v>
                </c:pt>
                <c:pt idx="255">
                  <c:v>126000</c:v>
                </c:pt>
                <c:pt idx="256">
                  <c:v>140000</c:v>
                </c:pt>
                <c:pt idx="257">
                  <c:v>120000</c:v>
                </c:pt>
                <c:pt idx="258">
                  <c:v>124950</c:v>
                </c:pt>
                <c:pt idx="259">
                  <c:v>151000</c:v>
                </c:pt>
                <c:pt idx="260">
                  <c:v>120000</c:v>
                </c:pt>
                <c:pt idx="261">
                  <c:v>130000</c:v>
                </c:pt>
                <c:pt idx="262">
                  <c:v>144000</c:v>
                </c:pt>
                <c:pt idx="263">
                  <c:v>130000</c:v>
                </c:pt>
                <c:pt idx="264">
                  <c:v>150000</c:v>
                </c:pt>
                <c:pt idx="265">
                  <c:v>175000</c:v>
                </c:pt>
                <c:pt idx="266">
                  <c:v>175000</c:v>
                </c:pt>
                <c:pt idx="267">
                  <c:v>180000</c:v>
                </c:pt>
                <c:pt idx="268">
                  <c:v>180000</c:v>
                </c:pt>
                <c:pt idx="269">
                  <c:v>127000</c:v>
                </c:pt>
                <c:pt idx="270">
                  <c:v>29800</c:v>
                </c:pt>
                <c:pt idx="271">
                  <c:v>29500</c:v>
                </c:pt>
                <c:pt idx="272">
                  <c:v>86500</c:v>
                </c:pt>
                <c:pt idx="273">
                  <c:v>15000</c:v>
                </c:pt>
                <c:pt idx="274">
                  <c:v>63000</c:v>
                </c:pt>
                <c:pt idx="275">
                  <c:v>110000</c:v>
                </c:pt>
                <c:pt idx="276">
                  <c:v>160000</c:v>
                </c:pt>
                <c:pt idx="277">
                  <c:v>160000</c:v>
                </c:pt>
                <c:pt idx="278">
                  <c:v>65000</c:v>
                </c:pt>
                <c:pt idx="279">
                  <c:v>88000</c:v>
                </c:pt>
                <c:pt idx="280">
                  <c:v>67500</c:v>
                </c:pt>
                <c:pt idx="281">
                  <c:v>74000</c:v>
                </c:pt>
                <c:pt idx="282">
                  <c:v>31000</c:v>
                </c:pt>
                <c:pt idx="283">
                  <c:v>92000</c:v>
                </c:pt>
                <c:pt idx="284">
                  <c:v>73000</c:v>
                </c:pt>
                <c:pt idx="285">
                  <c:v>64000</c:v>
                </c:pt>
                <c:pt idx="286">
                  <c:v>83500</c:v>
                </c:pt>
                <c:pt idx="287">
                  <c:v>102000</c:v>
                </c:pt>
                <c:pt idx="288">
                  <c:v>32000</c:v>
                </c:pt>
                <c:pt idx="289">
                  <c:v>61500</c:v>
                </c:pt>
                <c:pt idx="290">
                  <c:v>74000</c:v>
                </c:pt>
                <c:pt idx="291">
                  <c:v>63500</c:v>
                </c:pt>
                <c:pt idx="292">
                  <c:v>107750</c:v>
                </c:pt>
                <c:pt idx="293">
                  <c:v>84000</c:v>
                </c:pt>
                <c:pt idx="294">
                  <c:v>10800</c:v>
                </c:pt>
                <c:pt idx="295">
                  <c:v>81000</c:v>
                </c:pt>
                <c:pt idx="296">
                  <c:v>52000</c:v>
                </c:pt>
                <c:pt idx="297">
                  <c:v>53000</c:v>
                </c:pt>
                <c:pt idx="298">
                  <c:v>12000</c:v>
                </c:pt>
                <c:pt idx="299">
                  <c:v>190000</c:v>
                </c:pt>
                <c:pt idx="300">
                  <c:v>175000</c:v>
                </c:pt>
                <c:pt idx="301">
                  <c:v>175000</c:v>
                </c:pt>
                <c:pt idx="302">
                  <c:v>114000</c:v>
                </c:pt>
                <c:pt idx="303">
                  <c:v>16000</c:v>
                </c:pt>
                <c:pt idx="304">
                  <c:v>70000</c:v>
                </c:pt>
                <c:pt idx="305">
                  <c:v>123000</c:v>
                </c:pt>
                <c:pt idx="306">
                  <c:v>67900</c:v>
                </c:pt>
                <c:pt idx="307">
                  <c:v>112400</c:v>
                </c:pt>
                <c:pt idx="308">
                  <c:v>112400</c:v>
                </c:pt>
                <c:pt idx="309">
                  <c:v>89970</c:v>
                </c:pt>
                <c:pt idx="310">
                  <c:v>125000</c:v>
                </c:pt>
                <c:pt idx="311">
                  <c:v>116000</c:v>
                </c:pt>
                <c:pt idx="312">
                  <c:v>138000</c:v>
                </c:pt>
                <c:pt idx="313">
                  <c:v>86470</c:v>
                </c:pt>
                <c:pt idx="314">
                  <c:v>86500</c:v>
                </c:pt>
                <c:pt idx="315">
                  <c:v>135000</c:v>
                </c:pt>
                <c:pt idx="316">
                  <c:v>120000</c:v>
                </c:pt>
                <c:pt idx="317">
                  <c:v>109990</c:v>
                </c:pt>
              </c:numCache>
            </c:numRef>
          </c:xVal>
          <c:yVal>
            <c:numRef>
              <c:f>복사본!$D$2:$D$319</c:f>
              <c:numCache>
                <c:formatCode>General</c:formatCode>
                <c:ptCount val="318"/>
                <c:pt idx="0">
                  <c:v>19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18</c:v>
                </c:pt>
                <c:pt idx="5">
                  <c:v>7</c:v>
                </c:pt>
                <c:pt idx="6">
                  <c:v>7</c:v>
                </c:pt>
                <c:pt idx="7">
                  <c:v>26</c:v>
                </c:pt>
                <c:pt idx="8">
                  <c:v>15</c:v>
                </c:pt>
                <c:pt idx="9">
                  <c:v>28</c:v>
                </c:pt>
                <c:pt idx="10">
                  <c:v>17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50</c:v>
                </c:pt>
                <c:pt idx="19">
                  <c:v>24</c:v>
                </c:pt>
                <c:pt idx="20">
                  <c:v>19</c:v>
                </c:pt>
                <c:pt idx="21">
                  <c:v>13</c:v>
                </c:pt>
                <c:pt idx="22">
                  <c:v>13</c:v>
                </c:pt>
                <c:pt idx="23">
                  <c:v>21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17</c:v>
                </c:pt>
                <c:pt idx="30">
                  <c:v>17</c:v>
                </c:pt>
                <c:pt idx="31">
                  <c:v>1</c:v>
                </c:pt>
                <c:pt idx="32">
                  <c:v>16</c:v>
                </c:pt>
                <c:pt idx="33">
                  <c:v>13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15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22</c:v>
                </c:pt>
                <c:pt idx="43">
                  <c:v>28</c:v>
                </c:pt>
                <c:pt idx="44">
                  <c:v>22</c:v>
                </c:pt>
                <c:pt idx="45">
                  <c:v>28</c:v>
                </c:pt>
                <c:pt idx="46">
                  <c:v>24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13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50</c:v>
                </c:pt>
                <c:pt idx="59">
                  <c:v>50</c:v>
                </c:pt>
                <c:pt idx="60">
                  <c:v>2</c:v>
                </c:pt>
                <c:pt idx="61">
                  <c:v>17</c:v>
                </c:pt>
                <c:pt idx="62">
                  <c:v>24</c:v>
                </c:pt>
                <c:pt idx="63">
                  <c:v>17</c:v>
                </c:pt>
                <c:pt idx="64">
                  <c:v>17</c:v>
                </c:pt>
                <c:pt idx="65">
                  <c:v>13</c:v>
                </c:pt>
                <c:pt idx="66">
                  <c:v>21</c:v>
                </c:pt>
                <c:pt idx="67">
                  <c:v>2</c:v>
                </c:pt>
                <c:pt idx="68">
                  <c:v>21</c:v>
                </c:pt>
                <c:pt idx="69">
                  <c:v>19</c:v>
                </c:pt>
                <c:pt idx="70">
                  <c:v>17</c:v>
                </c:pt>
                <c:pt idx="71">
                  <c:v>15</c:v>
                </c:pt>
                <c:pt idx="72">
                  <c:v>15</c:v>
                </c:pt>
                <c:pt idx="73">
                  <c:v>22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19</c:v>
                </c:pt>
                <c:pt idx="78">
                  <c:v>28</c:v>
                </c:pt>
                <c:pt idx="79">
                  <c:v>28</c:v>
                </c:pt>
                <c:pt idx="80">
                  <c:v>22</c:v>
                </c:pt>
                <c:pt idx="81">
                  <c:v>28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13</c:v>
                </c:pt>
                <c:pt idx="86">
                  <c:v>8</c:v>
                </c:pt>
                <c:pt idx="87">
                  <c:v>12</c:v>
                </c:pt>
                <c:pt idx="88">
                  <c:v>4</c:v>
                </c:pt>
                <c:pt idx="89">
                  <c:v>13</c:v>
                </c:pt>
                <c:pt idx="90">
                  <c:v>17</c:v>
                </c:pt>
                <c:pt idx="91">
                  <c:v>23</c:v>
                </c:pt>
                <c:pt idx="92">
                  <c:v>21</c:v>
                </c:pt>
                <c:pt idx="93">
                  <c:v>21</c:v>
                </c:pt>
                <c:pt idx="94">
                  <c:v>13</c:v>
                </c:pt>
                <c:pt idx="95">
                  <c:v>21</c:v>
                </c:pt>
                <c:pt idx="96">
                  <c:v>22</c:v>
                </c:pt>
                <c:pt idx="97">
                  <c:v>13</c:v>
                </c:pt>
                <c:pt idx="98">
                  <c:v>40</c:v>
                </c:pt>
                <c:pt idx="99">
                  <c:v>13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26</c:v>
                </c:pt>
                <c:pt idx="105">
                  <c:v>26</c:v>
                </c:pt>
                <c:pt idx="106">
                  <c:v>28</c:v>
                </c:pt>
                <c:pt idx="107">
                  <c:v>18</c:v>
                </c:pt>
                <c:pt idx="108">
                  <c:v>28</c:v>
                </c:pt>
                <c:pt idx="109">
                  <c:v>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12</c:v>
                </c:pt>
                <c:pt idx="114">
                  <c:v>8</c:v>
                </c:pt>
                <c:pt idx="115">
                  <c:v>21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50</c:v>
                </c:pt>
                <c:pt idx="122">
                  <c:v>50</c:v>
                </c:pt>
                <c:pt idx="123">
                  <c:v>23</c:v>
                </c:pt>
                <c:pt idx="124">
                  <c:v>12</c:v>
                </c:pt>
                <c:pt idx="125">
                  <c:v>17</c:v>
                </c:pt>
                <c:pt idx="126">
                  <c:v>13</c:v>
                </c:pt>
                <c:pt idx="127">
                  <c:v>21</c:v>
                </c:pt>
                <c:pt idx="128">
                  <c:v>13</c:v>
                </c:pt>
                <c:pt idx="129">
                  <c:v>13</c:v>
                </c:pt>
                <c:pt idx="130">
                  <c:v>22</c:v>
                </c:pt>
                <c:pt idx="131">
                  <c:v>16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17</c:v>
                </c:pt>
                <c:pt idx="140">
                  <c:v>1</c:v>
                </c:pt>
                <c:pt idx="141">
                  <c:v>13</c:v>
                </c:pt>
                <c:pt idx="142">
                  <c:v>23</c:v>
                </c:pt>
                <c:pt idx="143">
                  <c:v>18</c:v>
                </c:pt>
                <c:pt idx="144">
                  <c:v>17</c:v>
                </c:pt>
                <c:pt idx="145">
                  <c:v>28</c:v>
                </c:pt>
                <c:pt idx="146">
                  <c:v>29</c:v>
                </c:pt>
                <c:pt idx="147">
                  <c:v>28</c:v>
                </c:pt>
                <c:pt idx="148">
                  <c:v>18</c:v>
                </c:pt>
                <c:pt idx="149">
                  <c:v>7</c:v>
                </c:pt>
                <c:pt idx="150">
                  <c:v>24</c:v>
                </c:pt>
                <c:pt idx="151">
                  <c:v>12</c:v>
                </c:pt>
                <c:pt idx="152">
                  <c:v>7</c:v>
                </c:pt>
                <c:pt idx="153">
                  <c:v>9</c:v>
                </c:pt>
                <c:pt idx="154">
                  <c:v>17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12</c:v>
                </c:pt>
                <c:pt idx="162">
                  <c:v>23</c:v>
                </c:pt>
                <c:pt idx="163">
                  <c:v>23</c:v>
                </c:pt>
                <c:pt idx="164">
                  <c:v>25</c:v>
                </c:pt>
                <c:pt idx="165">
                  <c:v>17</c:v>
                </c:pt>
                <c:pt idx="166">
                  <c:v>25</c:v>
                </c:pt>
                <c:pt idx="167">
                  <c:v>23</c:v>
                </c:pt>
                <c:pt idx="168">
                  <c:v>13</c:v>
                </c:pt>
                <c:pt idx="169">
                  <c:v>6</c:v>
                </c:pt>
                <c:pt idx="170">
                  <c:v>21</c:v>
                </c:pt>
                <c:pt idx="171">
                  <c:v>6</c:v>
                </c:pt>
                <c:pt idx="172">
                  <c:v>21</c:v>
                </c:pt>
                <c:pt idx="173">
                  <c:v>21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15</c:v>
                </c:pt>
                <c:pt idx="185">
                  <c:v>4</c:v>
                </c:pt>
                <c:pt idx="186">
                  <c:v>15</c:v>
                </c:pt>
                <c:pt idx="187">
                  <c:v>18</c:v>
                </c:pt>
                <c:pt idx="188">
                  <c:v>26</c:v>
                </c:pt>
                <c:pt idx="189">
                  <c:v>26</c:v>
                </c:pt>
                <c:pt idx="190">
                  <c:v>28</c:v>
                </c:pt>
                <c:pt idx="191">
                  <c:v>28</c:v>
                </c:pt>
                <c:pt idx="192">
                  <c:v>29</c:v>
                </c:pt>
                <c:pt idx="193">
                  <c:v>29</c:v>
                </c:pt>
                <c:pt idx="194">
                  <c:v>28</c:v>
                </c:pt>
                <c:pt idx="195">
                  <c:v>28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29</c:v>
                </c:pt>
                <c:pt idx="200">
                  <c:v>8</c:v>
                </c:pt>
                <c:pt idx="201">
                  <c:v>17</c:v>
                </c:pt>
                <c:pt idx="202">
                  <c:v>8</c:v>
                </c:pt>
                <c:pt idx="203">
                  <c:v>25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50</c:v>
                </c:pt>
                <c:pt idx="211">
                  <c:v>12</c:v>
                </c:pt>
                <c:pt idx="212">
                  <c:v>17</c:v>
                </c:pt>
                <c:pt idx="213">
                  <c:v>23</c:v>
                </c:pt>
                <c:pt idx="214">
                  <c:v>12</c:v>
                </c:pt>
                <c:pt idx="215">
                  <c:v>25</c:v>
                </c:pt>
                <c:pt idx="216">
                  <c:v>17</c:v>
                </c:pt>
                <c:pt idx="217">
                  <c:v>19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21</c:v>
                </c:pt>
                <c:pt idx="222">
                  <c:v>13</c:v>
                </c:pt>
                <c:pt idx="223">
                  <c:v>17</c:v>
                </c:pt>
                <c:pt idx="224">
                  <c:v>16</c:v>
                </c:pt>
                <c:pt idx="225">
                  <c:v>18</c:v>
                </c:pt>
                <c:pt idx="226">
                  <c:v>15</c:v>
                </c:pt>
                <c:pt idx="227">
                  <c:v>10</c:v>
                </c:pt>
                <c:pt idx="228">
                  <c:v>29</c:v>
                </c:pt>
                <c:pt idx="229">
                  <c:v>29</c:v>
                </c:pt>
                <c:pt idx="230">
                  <c:v>28</c:v>
                </c:pt>
                <c:pt idx="231">
                  <c:v>28</c:v>
                </c:pt>
                <c:pt idx="232">
                  <c:v>18</c:v>
                </c:pt>
                <c:pt idx="233">
                  <c:v>29</c:v>
                </c:pt>
                <c:pt idx="234">
                  <c:v>29</c:v>
                </c:pt>
                <c:pt idx="235">
                  <c:v>12</c:v>
                </c:pt>
                <c:pt idx="236">
                  <c:v>12</c:v>
                </c:pt>
                <c:pt idx="237">
                  <c:v>13</c:v>
                </c:pt>
                <c:pt idx="238">
                  <c:v>9</c:v>
                </c:pt>
                <c:pt idx="239">
                  <c:v>19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50</c:v>
                </c:pt>
                <c:pt idx="246">
                  <c:v>17</c:v>
                </c:pt>
                <c:pt idx="247">
                  <c:v>16</c:v>
                </c:pt>
                <c:pt idx="248">
                  <c:v>23</c:v>
                </c:pt>
                <c:pt idx="249">
                  <c:v>20</c:v>
                </c:pt>
                <c:pt idx="250">
                  <c:v>20</c:v>
                </c:pt>
                <c:pt idx="251">
                  <c:v>17</c:v>
                </c:pt>
                <c:pt idx="252">
                  <c:v>21</c:v>
                </c:pt>
                <c:pt idx="253">
                  <c:v>21</c:v>
                </c:pt>
                <c:pt idx="254">
                  <c:v>2</c:v>
                </c:pt>
                <c:pt idx="255">
                  <c:v>6</c:v>
                </c:pt>
                <c:pt idx="256">
                  <c:v>13</c:v>
                </c:pt>
                <c:pt idx="257">
                  <c:v>13</c:v>
                </c:pt>
                <c:pt idx="258">
                  <c:v>21</c:v>
                </c:pt>
                <c:pt idx="259">
                  <c:v>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21</c:v>
                </c:pt>
                <c:pt idx="264">
                  <c:v>13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13</c:v>
                </c:pt>
                <c:pt idx="270">
                  <c:v>18</c:v>
                </c:pt>
                <c:pt idx="271">
                  <c:v>18</c:v>
                </c:pt>
                <c:pt idx="272">
                  <c:v>15</c:v>
                </c:pt>
                <c:pt idx="273">
                  <c:v>10</c:v>
                </c:pt>
                <c:pt idx="274">
                  <c:v>18</c:v>
                </c:pt>
                <c:pt idx="275">
                  <c:v>26</c:v>
                </c:pt>
                <c:pt idx="276">
                  <c:v>22</c:v>
                </c:pt>
                <c:pt idx="277">
                  <c:v>22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19</c:v>
                </c:pt>
                <c:pt idx="283">
                  <c:v>22</c:v>
                </c:pt>
                <c:pt idx="284">
                  <c:v>29</c:v>
                </c:pt>
                <c:pt idx="285">
                  <c:v>28</c:v>
                </c:pt>
                <c:pt idx="286">
                  <c:v>18</c:v>
                </c:pt>
                <c:pt idx="287">
                  <c:v>22</c:v>
                </c:pt>
                <c:pt idx="288">
                  <c:v>27</c:v>
                </c:pt>
                <c:pt idx="289">
                  <c:v>28</c:v>
                </c:pt>
                <c:pt idx="290">
                  <c:v>28</c:v>
                </c:pt>
                <c:pt idx="291">
                  <c:v>29</c:v>
                </c:pt>
                <c:pt idx="292">
                  <c:v>17</c:v>
                </c:pt>
                <c:pt idx="293">
                  <c:v>12</c:v>
                </c:pt>
                <c:pt idx="294">
                  <c:v>8</c:v>
                </c:pt>
                <c:pt idx="295">
                  <c:v>13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50</c:v>
                </c:pt>
                <c:pt idx="304">
                  <c:v>23</c:v>
                </c:pt>
                <c:pt idx="305">
                  <c:v>12</c:v>
                </c:pt>
                <c:pt idx="306">
                  <c:v>25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6</c:v>
                </c:pt>
                <c:pt idx="311">
                  <c:v>21</c:v>
                </c:pt>
                <c:pt idx="312">
                  <c:v>2</c:v>
                </c:pt>
                <c:pt idx="313">
                  <c:v>21</c:v>
                </c:pt>
                <c:pt idx="314">
                  <c:v>21</c:v>
                </c:pt>
                <c:pt idx="315">
                  <c:v>2</c:v>
                </c:pt>
                <c:pt idx="316">
                  <c:v>13</c:v>
                </c:pt>
                <c:pt idx="3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C-40B2-B8DB-18260AAEC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13728"/>
        <c:axId val="1826314144"/>
      </c:scatterChart>
      <c:valAx>
        <c:axId val="182631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6314144"/>
        <c:crosses val="autoZero"/>
        <c:crossBetween val="midCat"/>
      </c:valAx>
      <c:valAx>
        <c:axId val="182631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631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KMEANS!$L$3</c:f>
              <c:strCache>
                <c:ptCount val="1"/>
                <c:pt idx="0">
                  <c:v>B년차</c:v>
                </c:pt>
              </c:strCache>
            </c:strRef>
          </c:tx>
          <c:spPr>
            <a:ln w="19050">
              <a:noFill/>
            </a:ln>
          </c:spP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KMEANS!$L$4:$L$321</c:f>
              <c:numCache>
                <c:formatCode>General</c:formatCode>
                <c:ptCount val="318"/>
                <c:pt idx="0">
                  <c:v>#N/A</c:v>
                </c:pt>
                <c:pt idx="1">
                  <c:v>13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</c:v>
                </c:pt>
                <c:pt idx="6">
                  <c:v>7</c:v>
                </c:pt>
                <c:pt idx="7">
                  <c:v>#N/A</c:v>
                </c:pt>
                <c:pt idx="8">
                  <c:v>15</c:v>
                </c:pt>
                <c:pt idx="9">
                  <c:v>#N/A</c:v>
                </c:pt>
                <c:pt idx="10">
                  <c:v>17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13</c:v>
                </c:pt>
                <c:pt idx="22">
                  <c:v>#N/A</c:v>
                </c:pt>
                <c:pt idx="23">
                  <c:v>#N/A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17</c:v>
                </c:pt>
                <c:pt idx="30">
                  <c:v>17</c:v>
                </c:pt>
                <c:pt idx="31">
                  <c:v>1</c:v>
                </c:pt>
                <c:pt idx="32">
                  <c:v>16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#N/A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#N/A</c:v>
                </c:pt>
                <c:pt idx="59">
                  <c:v>#N/A</c:v>
                </c:pt>
                <c:pt idx="60">
                  <c:v>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21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22</c:v>
                </c:pt>
                <c:pt idx="81">
                  <c:v>#N/A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#N/A</c:v>
                </c:pt>
                <c:pt idx="86">
                  <c:v>8</c:v>
                </c:pt>
                <c:pt idx="87">
                  <c:v>12</c:v>
                </c:pt>
                <c:pt idx="88">
                  <c:v>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13</c:v>
                </c:pt>
                <c:pt idx="95">
                  <c:v>#N/A</c:v>
                </c:pt>
                <c:pt idx="96">
                  <c:v>#N/A</c:v>
                </c:pt>
                <c:pt idx="97">
                  <c:v>13</c:v>
                </c:pt>
                <c:pt idx="98">
                  <c:v>#N/A</c:v>
                </c:pt>
                <c:pt idx="99">
                  <c:v>13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8</c:v>
                </c:pt>
                <c:pt idx="115">
                  <c:v>#N/A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13</c:v>
                </c:pt>
                <c:pt idx="127">
                  <c:v>21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13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13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7</c:v>
                </c:pt>
                <c:pt idx="150">
                  <c:v>#N/A</c:v>
                </c:pt>
                <c:pt idx="151">
                  <c:v>#N/A</c:v>
                </c:pt>
                <c:pt idx="152">
                  <c:v>7</c:v>
                </c:pt>
                <c:pt idx="153">
                  <c:v>9</c:v>
                </c:pt>
                <c:pt idx="154">
                  <c:v>17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12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13</c:v>
                </c:pt>
                <c:pt idx="169">
                  <c:v>6</c:v>
                </c:pt>
                <c:pt idx="170">
                  <c:v>21</c:v>
                </c:pt>
                <c:pt idx="171">
                  <c:v>6</c:v>
                </c:pt>
                <c:pt idx="172">
                  <c:v>#N/A</c:v>
                </c:pt>
                <c:pt idx="173">
                  <c:v>21</c:v>
                </c:pt>
                <c:pt idx="174">
                  <c:v>13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4</c:v>
                </c:pt>
                <c:pt idx="186">
                  <c:v>#N/A</c:v>
                </c:pt>
                <c:pt idx="187">
                  <c:v>#N/A</c:v>
                </c:pt>
                <c:pt idx="188">
                  <c:v>26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22</c:v>
                </c:pt>
                <c:pt idx="199">
                  <c:v>#N/A</c:v>
                </c:pt>
                <c:pt idx="200">
                  <c:v>8</c:v>
                </c:pt>
                <c:pt idx="201">
                  <c:v>17</c:v>
                </c:pt>
                <c:pt idx="202">
                  <c:v>8</c:v>
                </c:pt>
                <c:pt idx="203">
                  <c:v>#N/A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21</c:v>
                </c:pt>
                <c:pt idx="222">
                  <c:v>#N/A</c:v>
                </c:pt>
                <c:pt idx="223">
                  <c:v>#N/A</c:v>
                </c:pt>
                <c:pt idx="224">
                  <c:v>16</c:v>
                </c:pt>
                <c:pt idx="225">
                  <c:v>#N/A</c:v>
                </c:pt>
                <c:pt idx="226">
                  <c:v>#N/A</c:v>
                </c:pt>
                <c:pt idx="227">
                  <c:v>10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12</c:v>
                </c:pt>
                <c:pt idx="236">
                  <c:v>#N/A</c:v>
                </c:pt>
                <c:pt idx="237">
                  <c:v>13</c:v>
                </c:pt>
                <c:pt idx="238">
                  <c:v>9</c:v>
                </c:pt>
                <c:pt idx="239">
                  <c:v>#N/A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21</c:v>
                </c:pt>
                <c:pt idx="253">
                  <c:v>#N/A</c:v>
                </c:pt>
                <c:pt idx="254">
                  <c:v>2</c:v>
                </c:pt>
                <c:pt idx="255">
                  <c:v>6</c:v>
                </c:pt>
                <c:pt idx="256">
                  <c:v>13</c:v>
                </c:pt>
                <c:pt idx="257">
                  <c:v>#N/A</c:v>
                </c:pt>
                <c:pt idx="258">
                  <c:v>#N/A</c:v>
                </c:pt>
                <c:pt idx="259">
                  <c:v>2</c:v>
                </c:pt>
                <c:pt idx="260">
                  <c:v>#N/A</c:v>
                </c:pt>
                <c:pt idx="261">
                  <c:v>13</c:v>
                </c:pt>
                <c:pt idx="262">
                  <c:v>13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17</c:v>
                </c:pt>
                <c:pt idx="268">
                  <c:v>17</c:v>
                </c:pt>
                <c:pt idx="269">
                  <c:v>13</c:v>
                </c:pt>
                <c:pt idx="270">
                  <c:v>#N/A</c:v>
                </c:pt>
                <c:pt idx="271">
                  <c:v>#N/A</c:v>
                </c:pt>
                <c:pt idx="272">
                  <c:v>15</c:v>
                </c:pt>
                <c:pt idx="273">
                  <c:v>10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12</c:v>
                </c:pt>
                <c:pt idx="294">
                  <c:v>8</c:v>
                </c:pt>
                <c:pt idx="295">
                  <c:v>#N/A</c:v>
                </c:pt>
                <c:pt idx="296">
                  <c:v>7</c:v>
                </c:pt>
                <c:pt idx="297">
                  <c:v>#N/A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6</c:v>
                </c:pt>
                <c:pt idx="311">
                  <c:v>21</c:v>
                </c:pt>
                <c:pt idx="312">
                  <c:v>2</c:v>
                </c:pt>
                <c:pt idx="313">
                  <c:v>#N/A</c:v>
                </c:pt>
                <c:pt idx="314">
                  <c:v>#N/A</c:v>
                </c:pt>
                <c:pt idx="315">
                  <c:v>2</c:v>
                </c:pt>
                <c:pt idx="316">
                  <c:v>13</c:v>
                </c:pt>
                <c:pt idx="31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1C-4B62-921E-7D773758E301}"/>
            </c:ext>
          </c:extLst>
        </c:ser>
        <c:ser>
          <c:idx val="0"/>
          <c:order val="1"/>
          <c:tx>
            <c:strRef>
              <c:f>KMEANS!$K$3</c:f>
              <c:strCache>
                <c:ptCount val="1"/>
                <c:pt idx="0">
                  <c:v>A년차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KMEANS!$K$4:$K$321</c:f>
              <c:numCache>
                <c:formatCode>General</c:formatCode>
                <c:ptCount val="318"/>
                <c:pt idx="0">
                  <c:v>19</c:v>
                </c:pt>
                <c:pt idx="1">
                  <c:v>#N/A</c:v>
                </c:pt>
                <c:pt idx="2">
                  <c:v>13</c:v>
                </c:pt>
                <c:pt idx="3">
                  <c:v>13</c:v>
                </c:pt>
                <c:pt idx="4">
                  <c:v>18</c:v>
                </c:pt>
                <c:pt idx="5">
                  <c:v>#N/A</c:v>
                </c:pt>
                <c:pt idx="6">
                  <c:v>#N/A</c:v>
                </c:pt>
                <c:pt idx="7">
                  <c:v>26</c:v>
                </c:pt>
                <c:pt idx="8">
                  <c:v>#N/A</c:v>
                </c:pt>
                <c:pt idx="9">
                  <c:v>28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50</c:v>
                </c:pt>
                <c:pt idx="19">
                  <c:v>24</c:v>
                </c:pt>
                <c:pt idx="20">
                  <c:v>19</c:v>
                </c:pt>
                <c:pt idx="21">
                  <c:v>#N/A</c:v>
                </c:pt>
                <c:pt idx="22">
                  <c:v>13</c:v>
                </c:pt>
                <c:pt idx="23">
                  <c:v>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13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15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22</c:v>
                </c:pt>
                <c:pt idx="43">
                  <c:v>28</c:v>
                </c:pt>
                <c:pt idx="44">
                  <c:v>22</c:v>
                </c:pt>
                <c:pt idx="45">
                  <c:v>28</c:v>
                </c:pt>
                <c:pt idx="46">
                  <c:v>24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50</c:v>
                </c:pt>
                <c:pt idx="59">
                  <c:v>50</c:v>
                </c:pt>
                <c:pt idx="60">
                  <c:v>#N/A</c:v>
                </c:pt>
                <c:pt idx="61">
                  <c:v>17</c:v>
                </c:pt>
                <c:pt idx="62">
                  <c:v>24</c:v>
                </c:pt>
                <c:pt idx="63">
                  <c:v>17</c:v>
                </c:pt>
                <c:pt idx="64">
                  <c:v>17</c:v>
                </c:pt>
                <c:pt idx="65">
                  <c:v>13</c:v>
                </c:pt>
                <c:pt idx="66">
                  <c:v>#N/A</c:v>
                </c:pt>
                <c:pt idx="67">
                  <c:v>#N/A</c:v>
                </c:pt>
                <c:pt idx="68">
                  <c:v>21</c:v>
                </c:pt>
                <c:pt idx="69">
                  <c:v>19</c:v>
                </c:pt>
                <c:pt idx="70">
                  <c:v>17</c:v>
                </c:pt>
                <c:pt idx="71">
                  <c:v>#N/A</c:v>
                </c:pt>
                <c:pt idx="72">
                  <c:v>15</c:v>
                </c:pt>
                <c:pt idx="73">
                  <c:v>22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19</c:v>
                </c:pt>
                <c:pt idx="78">
                  <c:v>28</c:v>
                </c:pt>
                <c:pt idx="79">
                  <c:v>28</c:v>
                </c:pt>
                <c:pt idx="80">
                  <c:v>#N/A</c:v>
                </c:pt>
                <c:pt idx="81">
                  <c:v>28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13</c:v>
                </c:pt>
                <c:pt idx="90">
                  <c:v>17</c:v>
                </c:pt>
                <c:pt idx="91">
                  <c:v>23</c:v>
                </c:pt>
                <c:pt idx="92">
                  <c:v>21</c:v>
                </c:pt>
                <c:pt idx="93">
                  <c:v>21</c:v>
                </c:pt>
                <c:pt idx="94">
                  <c:v>#N/A</c:v>
                </c:pt>
                <c:pt idx="95">
                  <c:v>21</c:v>
                </c:pt>
                <c:pt idx="96">
                  <c:v>22</c:v>
                </c:pt>
                <c:pt idx="97">
                  <c:v>#N/A</c:v>
                </c:pt>
                <c:pt idx="98">
                  <c:v>40</c:v>
                </c:pt>
                <c:pt idx="99">
                  <c:v>#N/A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26</c:v>
                </c:pt>
                <c:pt idx="105">
                  <c:v>26</c:v>
                </c:pt>
                <c:pt idx="106">
                  <c:v>28</c:v>
                </c:pt>
                <c:pt idx="107">
                  <c:v>18</c:v>
                </c:pt>
                <c:pt idx="108">
                  <c:v>28</c:v>
                </c:pt>
                <c:pt idx="109">
                  <c:v>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12</c:v>
                </c:pt>
                <c:pt idx="114">
                  <c:v>#N/A</c:v>
                </c:pt>
                <c:pt idx="115">
                  <c:v>21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50</c:v>
                </c:pt>
                <c:pt idx="122">
                  <c:v>50</c:v>
                </c:pt>
                <c:pt idx="123">
                  <c:v>23</c:v>
                </c:pt>
                <c:pt idx="124">
                  <c:v>12</c:v>
                </c:pt>
                <c:pt idx="125">
                  <c:v>17</c:v>
                </c:pt>
                <c:pt idx="126">
                  <c:v>#N/A</c:v>
                </c:pt>
                <c:pt idx="127">
                  <c:v>#N/A</c:v>
                </c:pt>
                <c:pt idx="128">
                  <c:v>13</c:v>
                </c:pt>
                <c:pt idx="129">
                  <c:v>13</c:v>
                </c:pt>
                <c:pt idx="130">
                  <c:v>22</c:v>
                </c:pt>
                <c:pt idx="131">
                  <c:v>16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#N/A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17</c:v>
                </c:pt>
                <c:pt idx="140">
                  <c:v>#N/A</c:v>
                </c:pt>
                <c:pt idx="141">
                  <c:v>#N/A</c:v>
                </c:pt>
                <c:pt idx="142">
                  <c:v>23</c:v>
                </c:pt>
                <c:pt idx="143">
                  <c:v>18</c:v>
                </c:pt>
                <c:pt idx="144">
                  <c:v>17</c:v>
                </c:pt>
                <c:pt idx="145">
                  <c:v>28</c:v>
                </c:pt>
                <c:pt idx="146">
                  <c:v>29</c:v>
                </c:pt>
                <c:pt idx="147">
                  <c:v>28</c:v>
                </c:pt>
                <c:pt idx="148">
                  <c:v>18</c:v>
                </c:pt>
                <c:pt idx="149">
                  <c:v>#N/A</c:v>
                </c:pt>
                <c:pt idx="150">
                  <c:v>24</c:v>
                </c:pt>
                <c:pt idx="151">
                  <c:v>12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23</c:v>
                </c:pt>
                <c:pt idx="163">
                  <c:v>23</c:v>
                </c:pt>
                <c:pt idx="164">
                  <c:v>25</c:v>
                </c:pt>
                <c:pt idx="165">
                  <c:v>17</c:v>
                </c:pt>
                <c:pt idx="166">
                  <c:v>25</c:v>
                </c:pt>
                <c:pt idx="167">
                  <c:v>23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21</c:v>
                </c:pt>
                <c:pt idx="173">
                  <c:v>#N/A</c:v>
                </c:pt>
                <c:pt idx="174">
                  <c:v>#N/A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15</c:v>
                </c:pt>
                <c:pt idx="185">
                  <c:v>#N/A</c:v>
                </c:pt>
                <c:pt idx="186">
                  <c:v>15</c:v>
                </c:pt>
                <c:pt idx="187">
                  <c:v>18</c:v>
                </c:pt>
                <c:pt idx="188">
                  <c:v>#N/A</c:v>
                </c:pt>
                <c:pt idx="189">
                  <c:v>26</c:v>
                </c:pt>
                <c:pt idx="190">
                  <c:v>28</c:v>
                </c:pt>
                <c:pt idx="191">
                  <c:v>28</c:v>
                </c:pt>
                <c:pt idx="192">
                  <c:v>29</c:v>
                </c:pt>
                <c:pt idx="193">
                  <c:v>29</c:v>
                </c:pt>
                <c:pt idx="194">
                  <c:v>28</c:v>
                </c:pt>
                <c:pt idx="195">
                  <c:v>28</c:v>
                </c:pt>
                <c:pt idx="196">
                  <c:v>22</c:v>
                </c:pt>
                <c:pt idx="197">
                  <c:v>22</c:v>
                </c:pt>
                <c:pt idx="198">
                  <c:v>#N/A</c:v>
                </c:pt>
                <c:pt idx="199">
                  <c:v>29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25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50</c:v>
                </c:pt>
                <c:pt idx="211">
                  <c:v>12</c:v>
                </c:pt>
                <c:pt idx="212">
                  <c:v>17</c:v>
                </c:pt>
                <c:pt idx="213">
                  <c:v>23</c:v>
                </c:pt>
                <c:pt idx="214">
                  <c:v>12</c:v>
                </c:pt>
                <c:pt idx="215">
                  <c:v>25</c:v>
                </c:pt>
                <c:pt idx="216">
                  <c:v>17</c:v>
                </c:pt>
                <c:pt idx="217">
                  <c:v>19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13</c:v>
                </c:pt>
                <c:pt idx="223">
                  <c:v>17</c:v>
                </c:pt>
                <c:pt idx="224">
                  <c:v>#N/A</c:v>
                </c:pt>
                <c:pt idx="225">
                  <c:v>18</c:v>
                </c:pt>
                <c:pt idx="226">
                  <c:v>15</c:v>
                </c:pt>
                <c:pt idx="227">
                  <c:v>#N/A</c:v>
                </c:pt>
                <c:pt idx="228">
                  <c:v>29</c:v>
                </c:pt>
                <c:pt idx="229">
                  <c:v>29</c:v>
                </c:pt>
                <c:pt idx="230">
                  <c:v>28</c:v>
                </c:pt>
                <c:pt idx="231">
                  <c:v>28</c:v>
                </c:pt>
                <c:pt idx="232">
                  <c:v>18</c:v>
                </c:pt>
                <c:pt idx="233">
                  <c:v>29</c:v>
                </c:pt>
                <c:pt idx="234">
                  <c:v>29</c:v>
                </c:pt>
                <c:pt idx="235">
                  <c:v>#N/A</c:v>
                </c:pt>
                <c:pt idx="236">
                  <c:v>12</c:v>
                </c:pt>
                <c:pt idx="237">
                  <c:v>#N/A</c:v>
                </c:pt>
                <c:pt idx="238">
                  <c:v>#N/A</c:v>
                </c:pt>
                <c:pt idx="239">
                  <c:v>19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50</c:v>
                </c:pt>
                <c:pt idx="246">
                  <c:v>17</c:v>
                </c:pt>
                <c:pt idx="247">
                  <c:v>16</c:v>
                </c:pt>
                <c:pt idx="248">
                  <c:v>23</c:v>
                </c:pt>
                <c:pt idx="249">
                  <c:v>20</c:v>
                </c:pt>
                <c:pt idx="250">
                  <c:v>20</c:v>
                </c:pt>
                <c:pt idx="251">
                  <c:v>17</c:v>
                </c:pt>
                <c:pt idx="252">
                  <c:v>#N/A</c:v>
                </c:pt>
                <c:pt idx="253">
                  <c:v>21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13</c:v>
                </c:pt>
                <c:pt idx="258">
                  <c:v>21</c:v>
                </c:pt>
                <c:pt idx="259">
                  <c:v>#N/A</c:v>
                </c:pt>
                <c:pt idx="260">
                  <c:v>13</c:v>
                </c:pt>
                <c:pt idx="261">
                  <c:v>#N/A</c:v>
                </c:pt>
                <c:pt idx="262">
                  <c:v>#N/A</c:v>
                </c:pt>
                <c:pt idx="263">
                  <c:v>21</c:v>
                </c:pt>
                <c:pt idx="264">
                  <c:v>13</c:v>
                </c:pt>
                <c:pt idx="265">
                  <c:v>17</c:v>
                </c:pt>
                <c:pt idx="266">
                  <c:v>17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18</c:v>
                </c:pt>
                <c:pt idx="271">
                  <c:v>18</c:v>
                </c:pt>
                <c:pt idx="272">
                  <c:v>#N/A</c:v>
                </c:pt>
                <c:pt idx="273">
                  <c:v>#N/A</c:v>
                </c:pt>
                <c:pt idx="274">
                  <c:v>18</c:v>
                </c:pt>
                <c:pt idx="275">
                  <c:v>26</c:v>
                </c:pt>
                <c:pt idx="276">
                  <c:v>22</c:v>
                </c:pt>
                <c:pt idx="277">
                  <c:v>22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19</c:v>
                </c:pt>
                <c:pt idx="283">
                  <c:v>22</c:v>
                </c:pt>
                <c:pt idx="284">
                  <c:v>29</c:v>
                </c:pt>
                <c:pt idx="285">
                  <c:v>28</c:v>
                </c:pt>
                <c:pt idx="286">
                  <c:v>18</c:v>
                </c:pt>
                <c:pt idx="287">
                  <c:v>22</c:v>
                </c:pt>
                <c:pt idx="288">
                  <c:v>27</c:v>
                </c:pt>
                <c:pt idx="289">
                  <c:v>28</c:v>
                </c:pt>
                <c:pt idx="290">
                  <c:v>28</c:v>
                </c:pt>
                <c:pt idx="291">
                  <c:v>29</c:v>
                </c:pt>
                <c:pt idx="292">
                  <c:v>17</c:v>
                </c:pt>
                <c:pt idx="293">
                  <c:v>#N/A</c:v>
                </c:pt>
                <c:pt idx="294">
                  <c:v>#N/A</c:v>
                </c:pt>
                <c:pt idx="295">
                  <c:v>13</c:v>
                </c:pt>
                <c:pt idx="296">
                  <c:v>#N/A</c:v>
                </c:pt>
                <c:pt idx="297">
                  <c:v>7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50</c:v>
                </c:pt>
                <c:pt idx="304">
                  <c:v>23</c:v>
                </c:pt>
                <c:pt idx="305">
                  <c:v>12</c:v>
                </c:pt>
                <c:pt idx="306">
                  <c:v>25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21</c:v>
                </c:pt>
                <c:pt idx="314">
                  <c:v>21</c:v>
                </c:pt>
                <c:pt idx="315">
                  <c:v>#N/A</c:v>
                </c:pt>
                <c:pt idx="316">
                  <c:v>#N/A</c:v>
                </c:pt>
                <c:pt idx="3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1C-4B62-921E-7D773758E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51791"/>
        <c:axId val="699645135"/>
      </c:scatterChart>
      <c:valAx>
        <c:axId val="69965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45135"/>
        <c:crosses val="autoZero"/>
        <c:crossBetween val="midCat"/>
      </c:valAx>
      <c:valAx>
        <c:axId val="6996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517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KMEANS!$L$3</c:f>
              <c:strCache>
                <c:ptCount val="1"/>
                <c:pt idx="0">
                  <c:v>B년차</c:v>
                </c:pt>
              </c:strCache>
            </c:strRef>
          </c:tx>
          <c:spPr>
            <a:ln w="19050">
              <a:noFill/>
            </a:ln>
          </c:spP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KMEANS!$Y$4:$Y$321</c:f>
              <c:numCache>
                <c:formatCode>General</c:formatCode>
                <c:ptCount val="318"/>
                <c:pt idx="0">
                  <c:v>#N/A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#N/A</c:v>
                </c:pt>
                <c:pt idx="5">
                  <c:v>7</c:v>
                </c:pt>
                <c:pt idx="6">
                  <c:v>7</c:v>
                </c:pt>
                <c:pt idx="7">
                  <c:v>#N/A</c:v>
                </c:pt>
                <c:pt idx="8">
                  <c:v>15</c:v>
                </c:pt>
                <c:pt idx="9">
                  <c:v>#N/A</c:v>
                </c:pt>
                <c:pt idx="10">
                  <c:v>17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13</c:v>
                </c:pt>
                <c:pt idx="22">
                  <c:v>13</c:v>
                </c:pt>
                <c:pt idx="23">
                  <c:v>#N/A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17</c:v>
                </c:pt>
                <c:pt idx="30">
                  <c:v>17</c:v>
                </c:pt>
                <c:pt idx="31">
                  <c:v>1</c:v>
                </c:pt>
                <c:pt idx="32">
                  <c:v>16</c:v>
                </c:pt>
                <c:pt idx="33">
                  <c:v>13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15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13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#N/A</c:v>
                </c:pt>
                <c:pt idx="59">
                  <c:v>#N/A</c:v>
                </c:pt>
                <c:pt idx="60">
                  <c:v>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13</c:v>
                </c:pt>
                <c:pt idx="66">
                  <c:v>#N/A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15</c:v>
                </c:pt>
                <c:pt idx="72">
                  <c:v>15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13</c:v>
                </c:pt>
                <c:pt idx="86">
                  <c:v>8</c:v>
                </c:pt>
                <c:pt idx="87">
                  <c:v>12</c:v>
                </c:pt>
                <c:pt idx="88">
                  <c:v>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13</c:v>
                </c:pt>
                <c:pt idx="95">
                  <c:v>#N/A</c:v>
                </c:pt>
                <c:pt idx="96">
                  <c:v>#N/A</c:v>
                </c:pt>
                <c:pt idx="97">
                  <c:v>13</c:v>
                </c:pt>
                <c:pt idx="98">
                  <c:v>#N/A</c:v>
                </c:pt>
                <c:pt idx="99">
                  <c:v>13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8</c:v>
                </c:pt>
                <c:pt idx="115">
                  <c:v>#N/A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12</c:v>
                </c:pt>
                <c:pt idx="125">
                  <c:v>#N/A</c:v>
                </c:pt>
                <c:pt idx="126">
                  <c:v>13</c:v>
                </c:pt>
                <c:pt idx="127">
                  <c:v>#N/A</c:v>
                </c:pt>
                <c:pt idx="128">
                  <c:v>13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13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7</c:v>
                </c:pt>
                <c:pt idx="150">
                  <c:v>#N/A</c:v>
                </c:pt>
                <c:pt idx="151">
                  <c:v>12</c:v>
                </c:pt>
                <c:pt idx="152">
                  <c:v>7</c:v>
                </c:pt>
                <c:pt idx="153">
                  <c:v>9</c:v>
                </c:pt>
                <c:pt idx="154">
                  <c:v>17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12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13</c:v>
                </c:pt>
                <c:pt idx="169">
                  <c:v>6</c:v>
                </c:pt>
                <c:pt idx="170">
                  <c:v>#N/A</c:v>
                </c:pt>
                <c:pt idx="171">
                  <c:v>6</c:v>
                </c:pt>
                <c:pt idx="172">
                  <c:v>#N/A</c:v>
                </c:pt>
                <c:pt idx="173">
                  <c:v>#N/A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15</c:v>
                </c:pt>
                <c:pt idx="185">
                  <c:v>4</c:v>
                </c:pt>
                <c:pt idx="186">
                  <c:v>15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8</c:v>
                </c:pt>
                <c:pt idx="201">
                  <c:v>17</c:v>
                </c:pt>
                <c:pt idx="202">
                  <c:v>8</c:v>
                </c:pt>
                <c:pt idx="203">
                  <c:v>#N/A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#N/A</c:v>
                </c:pt>
                <c:pt idx="211">
                  <c:v>12</c:v>
                </c:pt>
                <c:pt idx="212">
                  <c:v>#N/A</c:v>
                </c:pt>
                <c:pt idx="213">
                  <c:v>#N/A</c:v>
                </c:pt>
                <c:pt idx="214">
                  <c:v>12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16</c:v>
                </c:pt>
                <c:pt idx="225">
                  <c:v>#N/A</c:v>
                </c:pt>
                <c:pt idx="226">
                  <c:v>15</c:v>
                </c:pt>
                <c:pt idx="227">
                  <c:v>10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12</c:v>
                </c:pt>
                <c:pt idx="236">
                  <c:v>12</c:v>
                </c:pt>
                <c:pt idx="237">
                  <c:v>13</c:v>
                </c:pt>
                <c:pt idx="238">
                  <c:v>9</c:v>
                </c:pt>
                <c:pt idx="239">
                  <c:v>#N/A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2</c:v>
                </c:pt>
                <c:pt idx="255">
                  <c:v>6</c:v>
                </c:pt>
                <c:pt idx="256">
                  <c:v>13</c:v>
                </c:pt>
                <c:pt idx="257">
                  <c:v>13</c:v>
                </c:pt>
                <c:pt idx="258">
                  <c:v>#N/A</c:v>
                </c:pt>
                <c:pt idx="259">
                  <c:v>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#N/A</c:v>
                </c:pt>
                <c:pt idx="264">
                  <c:v>13</c:v>
                </c:pt>
                <c:pt idx="265">
                  <c:v>#N/A</c:v>
                </c:pt>
                <c:pt idx="266">
                  <c:v>#N/A</c:v>
                </c:pt>
                <c:pt idx="267">
                  <c:v>17</c:v>
                </c:pt>
                <c:pt idx="268">
                  <c:v>17</c:v>
                </c:pt>
                <c:pt idx="269">
                  <c:v>13</c:v>
                </c:pt>
                <c:pt idx="270">
                  <c:v>#N/A</c:v>
                </c:pt>
                <c:pt idx="271">
                  <c:v>#N/A</c:v>
                </c:pt>
                <c:pt idx="272">
                  <c:v>15</c:v>
                </c:pt>
                <c:pt idx="273">
                  <c:v>10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12</c:v>
                </c:pt>
                <c:pt idx="294">
                  <c:v>8</c:v>
                </c:pt>
                <c:pt idx="295">
                  <c:v>13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#N/A</c:v>
                </c:pt>
                <c:pt idx="304">
                  <c:v>#N/A</c:v>
                </c:pt>
                <c:pt idx="305">
                  <c:v>12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6</c:v>
                </c:pt>
                <c:pt idx="311">
                  <c:v>#N/A</c:v>
                </c:pt>
                <c:pt idx="312">
                  <c:v>2</c:v>
                </c:pt>
                <c:pt idx="313">
                  <c:v>#N/A</c:v>
                </c:pt>
                <c:pt idx="314">
                  <c:v>#N/A</c:v>
                </c:pt>
                <c:pt idx="315">
                  <c:v>2</c:v>
                </c:pt>
                <c:pt idx="316">
                  <c:v>13</c:v>
                </c:pt>
                <c:pt idx="31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7-450D-AE32-C337593CDD0A}"/>
            </c:ext>
          </c:extLst>
        </c:ser>
        <c:ser>
          <c:idx val="0"/>
          <c:order val="1"/>
          <c:tx>
            <c:strRef>
              <c:f>KMEANS!$K$3</c:f>
              <c:strCache>
                <c:ptCount val="1"/>
                <c:pt idx="0">
                  <c:v>A년차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KMEANS!$X$4:$X$321</c:f>
              <c:numCache>
                <c:formatCode>General</c:formatCode>
                <c:ptCount val="318"/>
                <c:pt idx="0">
                  <c:v>19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18</c:v>
                </c:pt>
                <c:pt idx="5">
                  <c:v>#N/A</c:v>
                </c:pt>
                <c:pt idx="6">
                  <c:v>#N/A</c:v>
                </c:pt>
                <c:pt idx="7">
                  <c:v>26</c:v>
                </c:pt>
                <c:pt idx="8">
                  <c:v>#N/A</c:v>
                </c:pt>
                <c:pt idx="9">
                  <c:v>28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50</c:v>
                </c:pt>
                <c:pt idx="19">
                  <c:v>24</c:v>
                </c:pt>
                <c:pt idx="20">
                  <c:v>19</c:v>
                </c:pt>
                <c:pt idx="21">
                  <c:v>#N/A</c:v>
                </c:pt>
                <c:pt idx="22">
                  <c:v>#N/A</c:v>
                </c:pt>
                <c:pt idx="23">
                  <c:v>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#N/A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22</c:v>
                </c:pt>
                <c:pt idx="43">
                  <c:v>28</c:v>
                </c:pt>
                <c:pt idx="44">
                  <c:v>22</c:v>
                </c:pt>
                <c:pt idx="45">
                  <c:v>28</c:v>
                </c:pt>
                <c:pt idx="46">
                  <c:v>24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50</c:v>
                </c:pt>
                <c:pt idx="59">
                  <c:v>50</c:v>
                </c:pt>
                <c:pt idx="60">
                  <c:v>#N/A</c:v>
                </c:pt>
                <c:pt idx="61">
                  <c:v>17</c:v>
                </c:pt>
                <c:pt idx="62">
                  <c:v>24</c:v>
                </c:pt>
                <c:pt idx="63">
                  <c:v>17</c:v>
                </c:pt>
                <c:pt idx="64">
                  <c:v>17</c:v>
                </c:pt>
                <c:pt idx="65">
                  <c:v>#N/A</c:v>
                </c:pt>
                <c:pt idx="66">
                  <c:v>21</c:v>
                </c:pt>
                <c:pt idx="67">
                  <c:v>#N/A</c:v>
                </c:pt>
                <c:pt idx="68">
                  <c:v>21</c:v>
                </c:pt>
                <c:pt idx="69">
                  <c:v>19</c:v>
                </c:pt>
                <c:pt idx="70">
                  <c:v>17</c:v>
                </c:pt>
                <c:pt idx="71">
                  <c:v>#N/A</c:v>
                </c:pt>
                <c:pt idx="72">
                  <c:v>#N/A</c:v>
                </c:pt>
                <c:pt idx="73">
                  <c:v>22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19</c:v>
                </c:pt>
                <c:pt idx="78">
                  <c:v>28</c:v>
                </c:pt>
                <c:pt idx="79">
                  <c:v>28</c:v>
                </c:pt>
                <c:pt idx="80">
                  <c:v>22</c:v>
                </c:pt>
                <c:pt idx="81">
                  <c:v>28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13</c:v>
                </c:pt>
                <c:pt idx="90">
                  <c:v>17</c:v>
                </c:pt>
                <c:pt idx="91">
                  <c:v>23</c:v>
                </c:pt>
                <c:pt idx="92">
                  <c:v>21</c:v>
                </c:pt>
                <c:pt idx="93">
                  <c:v>21</c:v>
                </c:pt>
                <c:pt idx="94">
                  <c:v>#N/A</c:v>
                </c:pt>
                <c:pt idx="95">
                  <c:v>21</c:v>
                </c:pt>
                <c:pt idx="96">
                  <c:v>22</c:v>
                </c:pt>
                <c:pt idx="97">
                  <c:v>#N/A</c:v>
                </c:pt>
                <c:pt idx="98">
                  <c:v>40</c:v>
                </c:pt>
                <c:pt idx="99">
                  <c:v>#N/A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26</c:v>
                </c:pt>
                <c:pt idx="105">
                  <c:v>26</c:v>
                </c:pt>
                <c:pt idx="106">
                  <c:v>28</c:v>
                </c:pt>
                <c:pt idx="107">
                  <c:v>18</c:v>
                </c:pt>
                <c:pt idx="108">
                  <c:v>28</c:v>
                </c:pt>
                <c:pt idx="109">
                  <c:v>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#N/A</c:v>
                </c:pt>
                <c:pt idx="114">
                  <c:v>#N/A</c:v>
                </c:pt>
                <c:pt idx="115">
                  <c:v>21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50</c:v>
                </c:pt>
                <c:pt idx="122">
                  <c:v>50</c:v>
                </c:pt>
                <c:pt idx="123">
                  <c:v>23</c:v>
                </c:pt>
                <c:pt idx="124">
                  <c:v>#N/A</c:v>
                </c:pt>
                <c:pt idx="125">
                  <c:v>17</c:v>
                </c:pt>
                <c:pt idx="126">
                  <c:v>#N/A</c:v>
                </c:pt>
                <c:pt idx="127">
                  <c:v>21</c:v>
                </c:pt>
                <c:pt idx="128">
                  <c:v>#N/A</c:v>
                </c:pt>
                <c:pt idx="129">
                  <c:v>13</c:v>
                </c:pt>
                <c:pt idx="130">
                  <c:v>22</c:v>
                </c:pt>
                <c:pt idx="131">
                  <c:v>16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17</c:v>
                </c:pt>
                <c:pt idx="140">
                  <c:v>#N/A</c:v>
                </c:pt>
                <c:pt idx="141">
                  <c:v>#N/A</c:v>
                </c:pt>
                <c:pt idx="142">
                  <c:v>23</c:v>
                </c:pt>
                <c:pt idx="143">
                  <c:v>18</c:v>
                </c:pt>
                <c:pt idx="144">
                  <c:v>17</c:v>
                </c:pt>
                <c:pt idx="145">
                  <c:v>28</c:v>
                </c:pt>
                <c:pt idx="146">
                  <c:v>29</c:v>
                </c:pt>
                <c:pt idx="147">
                  <c:v>28</c:v>
                </c:pt>
                <c:pt idx="148">
                  <c:v>18</c:v>
                </c:pt>
                <c:pt idx="149">
                  <c:v>#N/A</c:v>
                </c:pt>
                <c:pt idx="150">
                  <c:v>24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23</c:v>
                </c:pt>
                <c:pt idx="163">
                  <c:v>23</c:v>
                </c:pt>
                <c:pt idx="164">
                  <c:v>25</c:v>
                </c:pt>
                <c:pt idx="165">
                  <c:v>17</c:v>
                </c:pt>
                <c:pt idx="166">
                  <c:v>25</c:v>
                </c:pt>
                <c:pt idx="167">
                  <c:v>23</c:v>
                </c:pt>
                <c:pt idx="168">
                  <c:v>#N/A</c:v>
                </c:pt>
                <c:pt idx="169">
                  <c:v>#N/A</c:v>
                </c:pt>
                <c:pt idx="170">
                  <c:v>21</c:v>
                </c:pt>
                <c:pt idx="171">
                  <c:v>#N/A</c:v>
                </c:pt>
                <c:pt idx="172">
                  <c:v>21</c:v>
                </c:pt>
                <c:pt idx="173">
                  <c:v>21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18</c:v>
                </c:pt>
                <c:pt idx="188">
                  <c:v>26</c:v>
                </c:pt>
                <c:pt idx="189">
                  <c:v>26</c:v>
                </c:pt>
                <c:pt idx="190">
                  <c:v>28</c:v>
                </c:pt>
                <c:pt idx="191">
                  <c:v>28</c:v>
                </c:pt>
                <c:pt idx="192">
                  <c:v>29</c:v>
                </c:pt>
                <c:pt idx="193">
                  <c:v>29</c:v>
                </c:pt>
                <c:pt idx="194">
                  <c:v>28</c:v>
                </c:pt>
                <c:pt idx="195">
                  <c:v>28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29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25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50</c:v>
                </c:pt>
                <c:pt idx="211">
                  <c:v>#N/A</c:v>
                </c:pt>
                <c:pt idx="212">
                  <c:v>17</c:v>
                </c:pt>
                <c:pt idx="213">
                  <c:v>23</c:v>
                </c:pt>
                <c:pt idx="214">
                  <c:v>#N/A</c:v>
                </c:pt>
                <c:pt idx="215">
                  <c:v>25</c:v>
                </c:pt>
                <c:pt idx="216">
                  <c:v>17</c:v>
                </c:pt>
                <c:pt idx="217">
                  <c:v>19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21</c:v>
                </c:pt>
                <c:pt idx="222">
                  <c:v>13</c:v>
                </c:pt>
                <c:pt idx="223">
                  <c:v>17</c:v>
                </c:pt>
                <c:pt idx="224">
                  <c:v>#N/A</c:v>
                </c:pt>
                <c:pt idx="225">
                  <c:v>18</c:v>
                </c:pt>
                <c:pt idx="226">
                  <c:v>#N/A</c:v>
                </c:pt>
                <c:pt idx="227">
                  <c:v>#N/A</c:v>
                </c:pt>
                <c:pt idx="228">
                  <c:v>29</c:v>
                </c:pt>
                <c:pt idx="229">
                  <c:v>29</c:v>
                </c:pt>
                <c:pt idx="230">
                  <c:v>28</c:v>
                </c:pt>
                <c:pt idx="231">
                  <c:v>28</c:v>
                </c:pt>
                <c:pt idx="232">
                  <c:v>18</c:v>
                </c:pt>
                <c:pt idx="233">
                  <c:v>29</c:v>
                </c:pt>
                <c:pt idx="234">
                  <c:v>29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19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50</c:v>
                </c:pt>
                <c:pt idx="246">
                  <c:v>17</c:v>
                </c:pt>
                <c:pt idx="247">
                  <c:v>16</c:v>
                </c:pt>
                <c:pt idx="248">
                  <c:v>23</c:v>
                </c:pt>
                <c:pt idx="249">
                  <c:v>20</c:v>
                </c:pt>
                <c:pt idx="250">
                  <c:v>20</c:v>
                </c:pt>
                <c:pt idx="251">
                  <c:v>17</c:v>
                </c:pt>
                <c:pt idx="252">
                  <c:v>21</c:v>
                </c:pt>
                <c:pt idx="253">
                  <c:v>21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21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21</c:v>
                </c:pt>
                <c:pt idx="264">
                  <c:v>#N/A</c:v>
                </c:pt>
                <c:pt idx="265">
                  <c:v>17</c:v>
                </c:pt>
                <c:pt idx="266">
                  <c:v>17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18</c:v>
                </c:pt>
                <c:pt idx="271">
                  <c:v>18</c:v>
                </c:pt>
                <c:pt idx="272">
                  <c:v>#N/A</c:v>
                </c:pt>
                <c:pt idx="273">
                  <c:v>#N/A</c:v>
                </c:pt>
                <c:pt idx="274">
                  <c:v>18</c:v>
                </c:pt>
                <c:pt idx="275">
                  <c:v>26</c:v>
                </c:pt>
                <c:pt idx="276">
                  <c:v>22</c:v>
                </c:pt>
                <c:pt idx="277">
                  <c:v>22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19</c:v>
                </c:pt>
                <c:pt idx="283">
                  <c:v>22</c:v>
                </c:pt>
                <c:pt idx="284">
                  <c:v>29</c:v>
                </c:pt>
                <c:pt idx="285">
                  <c:v>28</c:v>
                </c:pt>
                <c:pt idx="286">
                  <c:v>18</c:v>
                </c:pt>
                <c:pt idx="287">
                  <c:v>22</c:v>
                </c:pt>
                <c:pt idx="288">
                  <c:v>27</c:v>
                </c:pt>
                <c:pt idx="289">
                  <c:v>28</c:v>
                </c:pt>
                <c:pt idx="290">
                  <c:v>28</c:v>
                </c:pt>
                <c:pt idx="291">
                  <c:v>29</c:v>
                </c:pt>
                <c:pt idx="292">
                  <c:v>17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50</c:v>
                </c:pt>
                <c:pt idx="304">
                  <c:v>23</c:v>
                </c:pt>
                <c:pt idx="305">
                  <c:v>#N/A</c:v>
                </c:pt>
                <c:pt idx="306">
                  <c:v>25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#N/A</c:v>
                </c:pt>
                <c:pt idx="311">
                  <c:v>21</c:v>
                </c:pt>
                <c:pt idx="312">
                  <c:v>#N/A</c:v>
                </c:pt>
                <c:pt idx="313">
                  <c:v>21</c:v>
                </c:pt>
                <c:pt idx="314">
                  <c:v>21</c:v>
                </c:pt>
                <c:pt idx="315">
                  <c:v>#N/A</c:v>
                </c:pt>
                <c:pt idx="316">
                  <c:v>#N/A</c:v>
                </c:pt>
                <c:pt idx="3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E7-450D-AE32-C337593CD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51791"/>
        <c:axId val="699645135"/>
      </c:scatterChart>
      <c:valAx>
        <c:axId val="69965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45135"/>
        <c:crosses val="autoZero"/>
        <c:crossBetween val="midCat"/>
      </c:valAx>
      <c:valAx>
        <c:axId val="6996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517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KMEANS!$L$3</c:f>
              <c:strCache>
                <c:ptCount val="1"/>
                <c:pt idx="0">
                  <c:v>B년차</c:v>
                </c:pt>
              </c:strCache>
            </c:strRef>
          </c:tx>
          <c:spPr>
            <a:ln w="19050">
              <a:noFill/>
            </a:ln>
          </c:spP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KMEANS!$AL$4:$AL$321</c:f>
              <c:numCache>
                <c:formatCode>General</c:formatCode>
                <c:ptCount val="318"/>
                <c:pt idx="0">
                  <c:v>#N/A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#N/A</c:v>
                </c:pt>
                <c:pt idx="5">
                  <c:v>7</c:v>
                </c:pt>
                <c:pt idx="6">
                  <c:v>7</c:v>
                </c:pt>
                <c:pt idx="7">
                  <c:v>#N/A</c:v>
                </c:pt>
                <c:pt idx="8">
                  <c:v>15</c:v>
                </c:pt>
                <c:pt idx="9">
                  <c:v>#N/A</c:v>
                </c:pt>
                <c:pt idx="10">
                  <c:v>17</c:v>
                </c:pt>
                <c:pt idx="11">
                  <c:v>9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13</c:v>
                </c:pt>
                <c:pt idx="22">
                  <c:v>13</c:v>
                </c:pt>
                <c:pt idx="23">
                  <c:v>#N/A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17</c:v>
                </c:pt>
                <c:pt idx="30">
                  <c:v>17</c:v>
                </c:pt>
                <c:pt idx="31">
                  <c:v>1</c:v>
                </c:pt>
                <c:pt idx="32">
                  <c:v>16</c:v>
                </c:pt>
                <c:pt idx="33">
                  <c:v>13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15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13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#N/A</c:v>
                </c:pt>
                <c:pt idx="59">
                  <c:v>#N/A</c:v>
                </c:pt>
                <c:pt idx="60">
                  <c:v>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13</c:v>
                </c:pt>
                <c:pt idx="66">
                  <c:v>#N/A</c:v>
                </c:pt>
                <c:pt idx="67">
                  <c:v>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15</c:v>
                </c:pt>
                <c:pt idx="72">
                  <c:v>15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8</c:v>
                </c:pt>
                <c:pt idx="83">
                  <c:v>8</c:v>
                </c:pt>
                <c:pt idx="84">
                  <c:v>9</c:v>
                </c:pt>
                <c:pt idx="85">
                  <c:v>13</c:v>
                </c:pt>
                <c:pt idx="86">
                  <c:v>8</c:v>
                </c:pt>
                <c:pt idx="87">
                  <c:v>12</c:v>
                </c:pt>
                <c:pt idx="88">
                  <c:v>4</c:v>
                </c:pt>
                <c:pt idx="89">
                  <c:v>13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13</c:v>
                </c:pt>
                <c:pt idx="95">
                  <c:v>#N/A</c:v>
                </c:pt>
                <c:pt idx="96">
                  <c:v>#N/A</c:v>
                </c:pt>
                <c:pt idx="97">
                  <c:v>13</c:v>
                </c:pt>
                <c:pt idx="98">
                  <c:v>#N/A</c:v>
                </c:pt>
                <c:pt idx="99">
                  <c:v>13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12</c:v>
                </c:pt>
                <c:pt idx="114">
                  <c:v>8</c:v>
                </c:pt>
                <c:pt idx="115">
                  <c:v>#N/A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12</c:v>
                </c:pt>
                <c:pt idx="125">
                  <c:v>#N/A</c:v>
                </c:pt>
                <c:pt idx="126">
                  <c:v>13</c:v>
                </c:pt>
                <c:pt idx="127">
                  <c:v>#N/A</c:v>
                </c:pt>
                <c:pt idx="128">
                  <c:v>13</c:v>
                </c:pt>
                <c:pt idx="129">
                  <c:v>13</c:v>
                </c:pt>
                <c:pt idx="130">
                  <c:v>#N/A</c:v>
                </c:pt>
                <c:pt idx="131">
                  <c:v>16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1</c:v>
                </c:pt>
                <c:pt idx="141">
                  <c:v>13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7</c:v>
                </c:pt>
                <c:pt idx="150">
                  <c:v>#N/A</c:v>
                </c:pt>
                <c:pt idx="151">
                  <c:v>12</c:v>
                </c:pt>
                <c:pt idx="152">
                  <c:v>7</c:v>
                </c:pt>
                <c:pt idx="153">
                  <c:v>9</c:v>
                </c:pt>
                <c:pt idx="154">
                  <c:v>17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12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13</c:v>
                </c:pt>
                <c:pt idx="169">
                  <c:v>6</c:v>
                </c:pt>
                <c:pt idx="170">
                  <c:v>#N/A</c:v>
                </c:pt>
                <c:pt idx="171">
                  <c:v>6</c:v>
                </c:pt>
                <c:pt idx="172">
                  <c:v>#N/A</c:v>
                </c:pt>
                <c:pt idx="173">
                  <c:v>#N/A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15</c:v>
                </c:pt>
                <c:pt idx="185">
                  <c:v>4</c:v>
                </c:pt>
                <c:pt idx="186">
                  <c:v>15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8</c:v>
                </c:pt>
                <c:pt idx="201">
                  <c:v>17</c:v>
                </c:pt>
                <c:pt idx="202">
                  <c:v>8</c:v>
                </c:pt>
                <c:pt idx="203">
                  <c:v>#N/A</c:v>
                </c:pt>
                <c:pt idx="204">
                  <c:v>7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#N/A</c:v>
                </c:pt>
                <c:pt idx="211">
                  <c:v>12</c:v>
                </c:pt>
                <c:pt idx="212">
                  <c:v>#N/A</c:v>
                </c:pt>
                <c:pt idx="213">
                  <c:v>#N/A</c:v>
                </c:pt>
                <c:pt idx="214">
                  <c:v>12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#N/A</c:v>
                </c:pt>
                <c:pt idx="222">
                  <c:v>13</c:v>
                </c:pt>
                <c:pt idx="223">
                  <c:v>#N/A</c:v>
                </c:pt>
                <c:pt idx="224">
                  <c:v>16</c:v>
                </c:pt>
                <c:pt idx="225">
                  <c:v>#N/A</c:v>
                </c:pt>
                <c:pt idx="226">
                  <c:v>15</c:v>
                </c:pt>
                <c:pt idx="227">
                  <c:v>10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12</c:v>
                </c:pt>
                <c:pt idx="236">
                  <c:v>12</c:v>
                </c:pt>
                <c:pt idx="237">
                  <c:v>13</c:v>
                </c:pt>
                <c:pt idx="238">
                  <c:v>9</c:v>
                </c:pt>
                <c:pt idx="239">
                  <c:v>#N/A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#N/A</c:v>
                </c:pt>
                <c:pt idx="246">
                  <c:v>#N/A</c:v>
                </c:pt>
                <c:pt idx="247">
                  <c:v>16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2</c:v>
                </c:pt>
                <c:pt idx="255">
                  <c:v>6</c:v>
                </c:pt>
                <c:pt idx="256">
                  <c:v>13</c:v>
                </c:pt>
                <c:pt idx="257">
                  <c:v>13</c:v>
                </c:pt>
                <c:pt idx="258">
                  <c:v>#N/A</c:v>
                </c:pt>
                <c:pt idx="259">
                  <c:v>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#N/A</c:v>
                </c:pt>
                <c:pt idx="264">
                  <c:v>13</c:v>
                </c:pt>
                <c:pt idx="265">
                  <c:v>#N/A</c:v>
                </c:pt>
                <c:pt idx="266">
                  <c:v>#N/A</c:v>
                </c:pt>
                <c:pt idx="267">
                  <c:v>17</c:v>
                </c:pt>
                <c:pt idx="268">
                  <c:v>17</c:v>
                </c:pt>
                <c:pt idx="269">
                  <c:v>13</c:v>
                </c:pt>
                <c:pt idx="270">
                  <c:v>#N/A</c:v>
                </c:pt>
                <c:pt idx="271">
                  <c:v>#N/A</c:v>
                </c:pt>
                <c:pt idx="272">
                  <c:v>15</c:v>
                </c:pt>
                <c:pt idx="273">
                  <c:v>10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12</c:v>
                </c:pt>
                <c:pt idx="294">
                  <c:v>8</c:v>
                </c:pt>
                <c:pt idx="295">
                  <c:v>13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#N/A</c:v>
                </c:pt>
                <c:pt idx="304">
                  <c:v>#N/A</c:v>
                </c:pt>
                <c:pt idx="305">
                  <c:v>12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6</c:v>
                </c:pt>
                <c:pt idx="311">
                  <c:v>#N/A</c:v>
                </c:pt>
                <c:pt idx="312">
                  <c:v>2</c:v>
                </c:pt>
                <c:pt idx="313">
                  <c:v>#N/A</c:v>
                </c:pt>
                <c:pt idx="314">
                  <c:v>#N/A</c:v>
                </c:pt>
                <c:pt idx="315">
                  <c:v>2</c:v>
                </c:pt>
                <c:pt idx="316">
                  <c:v>13</c:v>
                </c:pt>
                <c:pt idx="31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E-4296-8493-1911B7F5BBAF}"/>
            </c:ext>
          </c:extLst>
        </c:ser>
        <c:ser>
          <c:idx val="0"/>
          <c:order val="1"/>
          <c:tx>
            <c:strRef>
              <c:f>KMEANS!$K$3</c:f>
              <c:strCache>
                <c:ptCount val="1"/>
                <c:pt idx="0">
                  <c:v>A년차</c:v>
                </c:pt>
              </c:strCache>
            </c:strRef>
          </c:tx>
          <c:spPr>
            <a:ln w="19050">
              <a:noFill/>
            </a:ln>
          </c:spPr>
          <c:xVal>
            <c:numRef>
              <c:f>KMEANS!$A$4:$A$321</c:f>
              <c:numCache>
                <c:formatCode>General</c:formatCode>
                <c:ptCount val="318"/>
                <c:pt idx="0">
                  <c:v>1</c:v>
                </c:pt>
                <c:pt idx="1">
                  <c:v>13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12</c:v>
                </c:pt>
                <c:pt idx="7">
                  <c:v>7</c:v>
                </c:pt>
                <c:pt idx="8">
                  <c:v>12</c:v>
                </c:pt>
                <c:pt idx="9">
                  <c:v>3</c:v>
                </c:pt>
                <c:pt idx="10">
                  <c:v>17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14</c:v>
                </c:pt>
                <c:pt idx="17">
                  <c:v>8</c:v>
                </c:pt>
                <c:pt idx="18">
                  <c:v>6</c:v>
                </c:pt>
                <c:pt idx="19">
                  <c:v>11</c:v>
                </c:pt>
                <c:pt idx="20">
                  <c:v>1</c:v>
                </c:pt>
                <c:pt idx="21">
                  <c:v>16</c:v>
                </c:pt>
                <c:pt idx="22">
                  <c:v>3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9</c:v>
                </c:pt>
                <c:pt idx="27">
                  <c:v>7</c:v>
                </c:pt>
                <c:pt idx="28">
                  <c:v>8</c:v>
                </c:pt>
                <c:pt idx="29">
                  <c:v>15</c:v>
                </c:pt>
                <c:pt idx="30">
                  <c:v>13</c:v>
                </c:pt>
                <c:pt idx="31">
                  <c:v>16</c:v>
                </c:pt>
                <c:pt idx="32">
                  <c:v>17</c:v>
                </c:pt>
                <c:pt idx="33">
                  <c:v>6</c:v>
                </c:pt>
                <c:pt idx="34">
                  <c:v>3</c:v>
                </c:pt>
                <c:pt idx="35">
                  <c:v>8</c:v>
                </c:pt>
                <c:pt idx="36">
                  <c:v>6</c:v>
                </c:pt>
                <c:pt idx="37">
                  <c:v>7</c:v>
                </c:pt>
                <c:pt idx="38">
                  <c:v>2</c:v>
                </c:pt>
                <c:pt idx="39">
                  <c:v>9</c:v>
                </c:pt>
                <c:pt idx="40">
                  <c:v>7</c:v>
                </c:pt>
                <c:pt idx="41">
                  <c:v>13</c:v>
                </c:pt>
                <c:pt idx="42">
                  <c:v>4</c:v>
                </c:pt>
                <c:pt idx="43">
                  <c:v>7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4</c:v>
                </c:pt>
                <c:pt idx="51">
                  <c:v>2</c:v>
                </c:pt>
                <c:pt idx="52">
                  <c:v>11</c:v>
                </c:pt>
                <c:pt idx="53">
                  <c:v>21</c:v>
                </c:pt>
                <c:pt idx="54">
                  <c:v>11</c:v>
                </c:pt>
                <c:pt idx="55">
                  <c:v>8</c:v>
                </c:pt>
                <c:pt idx="56">
                  <c:v>18</c:v>
                </c:pt>
                <c:pt idx="57">
                  <c:v>7</c:v>
                </c:pt>
                <c:pt idx="58">
                  <c:v>7</c:v>
                </c:pt>
                <c:pt idx="59">
                  <c:v>1</c:v>
                </c:pt>
                <c:pt idx="60">
                  <c:v>3</c:v>
                </c:pt>
                <c:pt idx="61">
                  <c:v>5</c:v>
                </c:pt>
                <c:pt idx="62">
                  <c:v>13</c:v>
                </c:pt>
                <c:pt idx="63">
                  <c:v>2</c:v>
                </c:pt>
                <c:pt idx="64">
                  <c:v>1</c:v>
                </c:pt>
                <c:pt idx="65">
                  <c:v>5</c:v>
                </c:pt>
                <c:pt idx="66">
                  <c:v>14</c:v>
                </c:pt>
                <c:pt idx="67">
                  <c:v>4</c:v>
                </c:pt>
                <c:pt idx="68">
                  <c:v>10</c:v>
                </c:pt>
                <c:pt idx="69">
                  <c:v>1</c:v>
                </c:pt>
                <c:pt idx="70">
                  <c:v>3</c:v>
                </c:pt>
                <c:pt idx="71">
                  <c:v>15</c:v>
                </c:pt>
                <c:pt idx="72">
                  <c:v>8</c:v>
                </c:pt>
                <c:pt idx="73">
                  <c:v>5</c:v>
                </c:pt>
                <c:pt idx="74">
                  <c:v>9</c:v>
                </c:pt>
                <c:pt idx="75">
                  <c:v>3</c:v>
                </c:pt>
                <c:pt idx="76">
                  <c:v>8</c:v>
                </c:pt>
                <c:pt idx="77">
                  <c:v>6</c:v>
                </c:pt>
                <c:pt idx="78">
                  <c:v>7</c:v>
                </c:pt>
                <c:pt idx="79">
                  <c:v>6</c:v>
                </c:pt>
                <c:pt idx="80">
                  <c:v>20</c:v>
                </c:pt>
                <c:pt idx="81">
                  <c:v>4</c:v>
                </c:pt>
                <c:pt idx="82">
                  <c:v>9</c:v>
                </c:pt>
                <c:pt idx="83">
                  <c:v>14</c:v>
                </c:pt>
                <c:pt idx="84">
                  <c:v>10</c:v>
                </c:pt>
                <c:pt idx="85">
                  <c:v>2</c:v>
                </c:pt>
                <c:pt idx="86">
                  <c:v>11</c:v>
                </c:pt>
                <c:pt idx="87">
                  <c:v>16</c:v>
                </c:pt>
                <c:pt idx="88">
                  <c:v>18</c:v>
                </c:pt>
                <c:pt idx="89">
                  <c:v>1</c:v>
                </c:pt>
                <c:pt idx="90">
                  <c:v>4</c:v>
                </c:pt>
                <c:pt idx="91">
                  <c:v>4</c:v>
                </c:pt>
                <c:pt idx="92">
                  <c:v>9</c:v>
                </c:pt>
                <c:pt idx="93">
                  <c:v>5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14</c:v>
                </c:pt>
                <c:pt idx="100">
                  <c:v>5</c:v>
                </c:pt>
                <c:pt idx="101">
                  <c:v>8</c:v>
                </c:pt>
                <c:pt idx="102">
                  <c:v>7</c:v>
                </c:pt>
                <c:pt idx="103">
                  <c:v>8</c:v>
                </c:pt>
                <c:pt idx="104">
                  <c:v>11</c:v>
                </c:pt>
                <c:pt idx="105">
                  <c:v>13</c:v>
                </c:pt>
                <c:pt idx="106">
                  <c:v>12</c:v>
                </c:pt>
                <c:pt idx="107">
                  <c:v>5</c:v>
                </c:pt>
                <c:pt idx="108">
                  <c:v>2</c:v>
                </c:pt>
                <c:pt idx="109">
                  <c:v>2</c:v>
                </c:pt>
                <c:pt idx="110">
                  <c:v>12</c:v>
                </c:pt>
                <c:pt idx="111">
                  <c:v>11</c:v>
                </c:pt>
                <c:pt idx="112">
                  <c:v>2</c:v>
                </c:pt>
                <c:pt idx="113">
                  <c:v>5</c:v>
                </c:pt>
                <c:pt idx="114">
                  <c:v>14</c:v>
                </c:pt>
                <c:pt idx="115">
                  <c:v>6</c:v>
                </c:pt>
                <c:pt idx="116">
                  <c:v>7</c:v>
                </c:pt>
                <c:pt idx="117">
                  <c:v>14</c:v>
                </c:pt>
                <c:pt idx="118">
                  <c:v>16</c:v>
                </c:pt>
                <c:pt idx="119">
                  <c:v>5</c:v>
                </c:pt>
                <c:pt idx="120">
                  <c:v>8</c:v>
                </c:pt>
                <c:pt idx="121">
                  <c:v>1</c:v>
                </c:pt>
                <c:pt idx="122">
                  <c:v>3</c:v>
                </c:pt>
                <c:pt idx="123">
                  <c:v>12</c:v>
                </c:pt>
                <c:pt idx="124">
                  <c:v>5</c:v>
                </c:pt>
                <c:pt idx="125">
                  <c:v>4</c:v>
                </c:pt>
                <c:pt idx="126">
                  <c:v>11</c:v>
                </c:pt>
                <c:pt idx="127">
                  <c:v>14</c:v>
                </c:pt>
                <c:pt idx="128">
                  <c:v>6</c:v>
                </c:pt>
                <c:pt idx="129">
                  <c:v>1</c:v>
                </c:pt>
                <c:pt idx="130">
                  <c:v>3</c:v>
                </c:pt>
                <c:pt idx="131">
                  <c:v>5</c:v>
                </c:pt>
                <c:pt idx="132">
                  <c:v>4</c:v>
                </c:pt>
                <c:pt idx="133">
                  <c:v>5</c:v>
                </c:pt>
                <c:pt idx="134">
                  <c:v>3</c:v>
                </c:pt>
                <c:pt idx="135">
                  <c:v>8</c:v>
                </c:pt>
                <c:pt idx="136">
                  <c:v>10</c:v>
                </c:pt>
                <c:pt idx="137">
                  <c:v>5</c:v>
                </c:pt>
                <c:pt idx="138">
                  <c:v>5</c:v>
                </c:pt>
                <c:pt idx="139">
                  <c:v>2</c:v>
                </c:pt>
                <c:pt idx="140">
                  <c:v>14</c:v>
                </c:pt>
                <c:pt idx="141">
                  <c:v>7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12</c:v>
                </c:pt>
                <c:pt idx="148">
                  <c:v>5</c:v>
                </c:pt>
                <c:pt idx="149">
                  <c:v>14</c:v>
                </c:pt>
                <c:pt idx="150">
                  <c:v>4</c:v>
                </c:pt>
                <c:pt idx="151">
                  <c:v>4</c:v>
                </c:pt>
                <c:pt idx="152">
                  <c:v>10</c:v>
                </c:pt>
                <c:pt idx="153">
                  <c:v>4</c:v>
                </c:pt>
                <c:pt idx="154">
                  <c:v>25</c:v>
                </c:pt>
                <c:pt idx="155">
                  <c:v>19</c:v>
                </c:pt>
                <c:pt idx="156">
                  <c:v>8</c:v>
                </c:pt>
                <c:pt idx="157">
                  <c:v>18</c:v>
                </c:pt>
                <c:pt idx="158">
                  <c:v>2</c:v>
                </c:pt>
                <c:pt idx="159">
                  <c:v>2</c:v>
                </c:pt>
                <c:pt idx="160">
                  <c:v>14</c:v>
                </c:pt>
                <c:pt idx="161">
                  <c:v>9</c:v>
                </c:pt>
                <c:pt idx="162">
                  <c:v>13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16</c:v>
                </c:pt>
                <c:pt idx="169">
                  <c:v>5</c:v>
                </c:pt>
                <c:pt idx="170">
                  <c:v>17</c:v>
                </c:pt>
                <c:pt idx="171">
                  <c:v>3</c:v>
                </c:pt>
                <c:pt idx="172">
                  <c:v>13</c:v>
                </c:pt>
                <c:pt idx="173">
                  <c:v>18</c:v>
                </c:pt>
                <c:pt idx="174">
                  <c:v>7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6</c:v>
                </c:pt>
                <c:pt idx="181">
                  <c:v>6</c:v>
                </c:pt>
                <c:pt idx="182">
                  <c:v>3</c:v>
                </c:pt>
                <c:pt idx="183">
                  <c:v>4</c:v>
                </c:pt>
                <c:pt idx="184">
                  <c:v>8</c:v>
                </c:pt>
                <c:pt idx="185">
                  <c:v>11</c:v>
                </c:pt>
                <c:pt idx="186">
                  <c:v>7</c:v>
                </c:pt>
                <c:pt idx="187">
                  <c:v>6</c:v>
                </c:pt>
                <c:pt idx="188">
                  <c:v>19</c:v>
                </c:pt>
                <c:pt idx="189">
                  <c:v>9</c:v>
                </c:pt>
                <c:pt idx="190">
                  <c:v>4</c:v>
                </c:pt>
                <c:pt idx="191">
                  <c:v>11</c:v>
                </c:pt>
                <c:pt idx="192">
                  <c:v>10</c:v>
                </c:pt>
                <c:pt idx="193">
                  <c:v>12</c:v>
                </c:pt>
                <c:pt idx="194">
                  <c:v>7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14</c:v>
                </c:pt>
                <c:pt idx="199">
                  <c:v>13</c:v>
                </c:pt>
                <c:pt idx="200">
                  <c:v>12</c:v>
                </c:pt>
                <c:pt idx="201">
                  <c:v>20</c:v>
                </c:pt>
                <c:pt idx="202">
                  <c:v>12</c:v>
                </c:pt>
                <c:pt idx="203">
                  <c:v>2</c:v>
                </c:pt>
                <c:pt idx="204">
                  <c:v>12</c:v>
                </c:pt>
                <c:pt idx="205">
                  <c:v>2</c:v>
                </c:pt>
                <c:pt idx="206">
                  <c:v>4</c:v>
                </c:pt>
                <c:pt idx="207">
                  <c:v>6</c:v>
                </c:pt>
                <c:pt idx="208">
                  <c:v>13</c:v>
                </c:pt>
                <c:pt idx="209">
                  <c:v>15</c:v>
                </c:pt>
                <c:pt idx="210">
                  <c:v>1</c:v>
                </c:pt>
                <c:pt idx="211">
                  <c:v>2</c:v>
                </c:pt>
                <c:pt idx="212">
                  <c:v>3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5</c:v>
                </c:pt>
                <c:pt idx="217">
                  <c:v>3</c:v>
                </c:pt>
                <c:pt idx="218">
                  <c:v>8</c:v>
                </c:pt>
                <c:pt idx="219">
                  <c:v>8</c:v>
                </c:pt>
                <c:pt idx="220">
                  <c:v>7</c:v>
                </c:pt>
                <c:pt idx="221">
                  <c:v>19</c:v>
                </c:pt>
                <c:pt idx="222">
                  <c:v>1</c:v>
                </c:pt>
                <c:pt idx="223">
                  <c:v>8</c:v>
                </c:pt>
                <c:pt idx="224">
                  <c:v>13</c:v>
                </c:pt>
                <c:pt idx="225">
                  <c:v>3</c:v>
                </c:pt>
                <c:pt idx="226">
                  <c:v>7</c:v>
                </c:pt>
                <c:pt idx="227">
                  <c:v>13</c:v>
                </c:pt>
                <c:pt idx="228">
                  <c:v>4</c:v>
                </c:pt>
                <c:pt idx="229">
                  <c:v>6</c:v>
                </c:pt>
                <c:pt idx="230">
                  <c:v>14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14</c:v>
                </c:pt>
                <c:pt idx="236">
                  <c:v>6</c:v>
                </c:pt>
                <c:pt idx="237">
                  <c:v>8</c:v>
                </c:pt>
                <c:pt idx="238">
                  <c:v>4</c:v>
                </c:pt>
                <c:pt idx="239">
                  <c:v>-1</c:v>
                </c:pt>
                <c:pt idx="240">
                  <c:v>17</c:v>
                </c:pt>
                <c:pt idx="241">
                  <c:v>21</c:v>
                </c:pt>
                <c:pt idx="242">
                  <c:v>2</c:v>
                </c:pt>
                <c:pt idx="243">
                  <c:v>8</c:v>
                </c:pt>
                <c:pt idx="244">
                  <c:v>11</c:v>
                </c:pt>
                <c:pt idx="245">
                  <c:v>1</c:v>
                </c:pt>
                <c:pt idx="246">
                  <c:v>3</c:v>
                </c:pt>
                <c:pt idx="247">
                  <c:v>5</c:v>
                </c:pt>
                <c:pt idx="248">
                  <c:v>10</c:v>
                </c:pt>
                <c:pt idx="249">
                  <c:v>5</c:v>
                </c:pt>
                <c:pt idx="250">
                  <c:v>8</c:v>
                </c:pt>
                <c:pt idx="251">
                  <c:v>5</c:v>
                </c:pt>
                <c:pt idx="252">
                  <c:v>15</c:v>
                </c:pt>
                <c:pt idx="253">
                  <c:v>4</c:v>
                </c:pt>
                <c:pt idx="254">
                  <c:v>5</c:v>
                </c:pt>
                <c:pt idx="255">
                  <c:v>12</c:v>
                </c:pt>
                <c:pt idx="256">
                  <c:v>11</c:v>
                </c:pt>
                <c:pt idx="257">
                  <c:v>2</c:v>
                </c:pt>
                <c:pt idx="258">
                  <c:v>10</c:v>
                </c:pt>
                <c:pt idx="259">
                  <c:v>1</c:v>
                </c:pt>
                <c:pt idx="260">
                  <c:v>2</c:v>
                </c:pt>
                <c:pt idx="261">
                  <c:v>13</c:v>
                </c:pt>
                <c:pt idx="262">
                  <c:v>13</c:v>
                </c:pt>
                <c:pt idx="263">
                  <c:v>2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13</c:v>
                </c:pt>
                <c:pt idx="268">
                  <c:v>13</c:v>
                </c:pt>
                <c:pt idx="269">
                  <c:v>11</c:v>
                </c:pt>
                <c:pt idx="270">
                  <c:v>5</c:v>
                </c:pt>
                <c:pt idx="271">
                  <c:v>4</c:v>
                </c:pt>
                <c:pt idx="272">
                  <c:v>9</c:v>
                </c:pt>
                <c:pt idx="273">
                  <c:v>7</c:v>
                </c:pt>
                <c:pt idx="274">
                  <c:v>1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14</c:v>
                </c:pt>
                <c:pt idx="279">
                  <c:v>2</c:v>
                </c:pt>
                <c:pt idx="280">
                  <c:v>7</c:v>
                </c:pt>
                <c:pt idx="281">
                  <c:v>14</c:v>
                </c:pt>
                <c:pt idx="282">
                  <c:v>4</c:v>
                </c:pt>
                <c:pt idx="283">
                  <c:v>5</c:v>
                </c:pt>
                <c:pt idx="284">
                  <c:v>2</c:v>
                </c:pt>
                <c:pt idx="285">
                  <c:v>4</c:v>
                </c:pt>
                <c:pt idx="286">
                  <c:v>9</c:v>
                </c:pt>
                <c:pt idx="287">
                  <c:v>6</c:v>
                </c:pt>
                <c:pt idx="288">
                  <c:v>4</c:v>
                </c:pt>
                <c:pt idx="289">
                  <c:v>8</c:v>
                </c:pt>
                <c:pt idx="290">
                  <c:v>7</c:v>
                </c:pt>
                <c:pt idx="291">
                  <c:v>9</c:v>
                </c:pt>
                <c:pt idx="292">
                  <c:v>5</c:v>
                </c:pt>
                <c:pt idx="293">
                  <c:v>8</c:v>
                </c:pt>
                <c:pt idx="294">
                  <c:v>11</c:v>
                </c:pt>
                <c:pt idx="295">
                  <c:v>3</c:v>
                </c:pt>
                <c:pt idx="296">
                  <c:v>4</c:v>
                </c:pt>
                <c:pt idx="297">
                  <c:v>2</c:v>
                </c:pt>
                <c:pt idx="298">
                  <c:v>14</c:v>
                </c:pt>
                <c:pt idx="299">
                  <c:v>7</c:v>
                </c:pt>
                <c:pt idx="300">
                  <c:v>4</c:v>
                </c:pt>
                <c:pt idx="301">
                  <c:v>4</c:v>
                </c:pt>
                <c:pt idx="302">
                  <c:v>17</c:v>
                </c:pt>
                <c:pt idx="303">
                  <c:v>1</c:v>
                </c:pt>
                <c:pt idx="304">
                  <c:v>6</c:v>
                </c:pt>
                <c:pt idx="305">
                  <c:v>5</c:v>
                </c:pt>
                <c:pt idx="306">
                  <c:v>5</c:v>
                </c:pt>
                <c:pt idx="307">
                  <c:v>6</c:v>
                </c:pt>
                <c:pt idx="308">
                  <c:v>6</c:v>
                </c:pt>
                <c:pt idx="309">
                  <c:v>4</c:v>
                </c:pt>
                <c:pt idx="310">
                  <c:v>4</c:v>
                </c:pt>
                <c:pt idx="311">
                  <c:v>14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13</c:v>
                </c:pt>
                <c:pt idx="316">
                  <c:v>9</c:v>
                </c:pt>
                <c:pt idx="317">
                  <c:v>9</c:v>
                </c:pt>
              </c:numCache>
            </c:numRef>
          </c:xVal>
          <c:yVal>
            <c:numRef>
              <c:f>KMEANS!$AK$4:$AK$321</c:f>
              <c:numCache>
                <c:formatCode>General</c:formatCode>
                <c:ptCount val="318"/>
                <c:pt idx="0">
                  <c:v>19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18</c:v>
                </c:pt>
                <c:pt idx="5">
                  <c:v>#N/A</c:v>
                </c:pt>
                <c:pt idx="6">
                  <c:v>#N/A</c:v>
                </c:pt>
                <c:pt idx="7">
                  <c:v>26</c:v>
                </c:pt>
                <c:pt idx="8">
                  <c:v>#N/A</c:v>
                </c:pt>
                <c:pt idx="9">
                  <c:v>28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50</c:v>
                </c:pt>
                <c:pt idx="19">
                  <c:v>24</c:v>
                </c:pt>
                <c:pt idx="20">
                  <c:v>19</c:v>
                </c:pt>
                <c:pt idx="21">
                  <c:v>#N/A</c:v>
                </c:pt>
                <c:pt idx="22">
                  <c:v>#N/A</c:v>
                </c:pt>
                <c:pt idx="23">
                  <c:v>21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#N/A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22</c:v>
                </c:pt>
                <c:pt idx="43">
                  <c:v>28</c:v>
                </c:pt>
                <c:pt idx="44">
                  <c:v>22</c:v>
                </c:pt>
                <c:pt idx="45">
                  <c:v>28</c:v>
                </c:pt>
                <c:pt idx="46">
                  <c:v>24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50</c:v>
                </c:pt>
                <c:pt idx="59">
                  <c:v>50</c:v>
                </c:pt>
                <c:pt idx="60">
                  <c:v>#N/A</c:v>
                </c:pt>
                <c:pt idx="61">
                  <c:v>17</c:v>
                </c:pt>
                <c:pt idx="62">
                  <c:v>24</c:v>
                </c:pt>
                <c:pt idx="63">
                  <c:v>17</c:v>
                </c:pt>
                <c:pt idx="64">
                  <c:v>17</c:v>
                </c:pt>
                <c:pt idx="65">
                  <c:v>#N/A</c:v>
                </c:pt>
                <c:pt idx="66">
                  <c:v>21</c:v>
                </c:pt>
                <c:pt idx="67">
                  <c:v>#N/A</c:v>
                </c:pt>
                <c:pt idx="68">
                  <c:v>21</c:v>
                </c:pt>
                <c:pt idx="69">
                  <c:v>19</c:v>
                </c:pt>
                <c:pt idx="70">
                  <c:v>17</c:v>
                </c:pt>
                <c:pt idx="71">
                  <c:v>#N/A</c:v>
                </c:pt>
                <c:pt idx="72">
                  <c:v>#N/A</c:v>
                </c:pt>
                <c:pt idx="73">
                  <c:v>22</c:v>
                </c:pt>
                <c:pt idx="74">
                  <c:v>29</c:v>
                </c:pt>
                <c:pt idx="75">
                  <c:v>28</c:v>
                </c:pt>
                <c:pt idx="76">
                  <c:v>29</c:v>
                </c:pt>
                <c:pt idx="77">
                  <c:v>19</c:v>
                </c:pt>
                <c:pt idx="78">
                  <c:v>28</c:v>
                </c:pt>
                <c:pt idx="79">
                  <c:v>28</c:v>
                </c:pt>
                <c:pt idx="80">
                  <c:v>22</c:v>
                </c:pt>
                <c:pt idx="81">
                  <c:v>28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17</c:v>
                </c:pt>
                <c:pt idx="91">
                  <c:v>23</c:v>
                </c:pt>
                <c:pt idx="92">
                  <c:v>21</c:v>
                </c:pt>
                <c:pt idx="93">
                  <c:v>21</c:v>
                </c:pt>
                <c:pt idx="94">
                  <c:v>#N/A</c:v>
                </c:pt>
                <c:pt idx="95">
                  <c:v>21</c:v>
                </c:pt>
                <c:pt idx="96">
                  <c:v>22</c:v>
                </c:pt>
                <c:pt idx="97">
                  <c:v>#N/A</c:v>
                </c:pt>
                <c:pt idx="98">
                  <c:v>40</c:v>
                </c:pt>
                <c:pt idx="99">
                  <c:v>#N/A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26</c:v>
                </c:pt>
                <c:pt idx="105">
                  <c:v>26</c:v>
                </c:pt>
                <c:pt idx="106">
                  <c:v>28</c:v>
                </c:pt>
                <c:pt idx="107">
                  <c:v>18</c:v>
                </c:pt>
                <c:pt idx="108">
                  <c:v>28</c:v>
                </c:pt>
                <c:pt idx="109">
                  <c:v>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#N/A</c:v>
                </c:pt>
                <c:pt idx="114">
                  <c:v>#N/A</c:v>
                </c:pt>
                <c:pt idx="115">
                  <c:v>21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50</c:v>
                </c:pt>
                <c:pt idx="122">
                  <c:v>50</c:v>
                </c:pt>
                <c:pt idx="123">
                  <c:v>23</c:v>
                </c:pt>
                <c:pt idx="124">
                  <c:v>#N/A</c:v>
                </c:pt>
                <c:pt idx="125">
                  <c:v>17</c:v>
                </c:pt>
                <c:pt idx="126">
                  <c:v>#N/A</c:v>
                </c:pt>
                <c:pt idx="127">
                  <c:v>21</c:v>
                </c:pt>
                <c:pt idx="128">
                  <c:v>#N/A</c:v>
                </c:pt>
                <c:pt idx="129">
                  <c:v>#N/A</c:v>
                </c:pt>
                <c:pt idx="130">
                  <c:v>22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17</c:v>
                </c:pt>
                <c:pt idx="140">
                  <c:v>#N/A</c:v>
                </c:pt>
                <c:pt idx="141">
                  <c:v>#N/A</c:v>
                </c:pt>
                <c:pt idx="142">
                  <c:v>23</c:v>
                </c:pt>
                <c:pt idx="143">
                  <c:v>18</c:v>
                </c:pt>
                <c:pt idx="144">
                  <c:v>17</c:v>
                </c:pt>
                <c:pt idx="145">
                  <c:v>28</c:v>
                </c:pt>
                <c:pt idx="146">
                  <c:v>29</c:v>
                </c:pt>
                <c:pt idx="147">
                  <c:v>28</c:v>
                </c:pt>
                <c:pt idx="148">
                  <c:v>18</c:v>
                </c:pt>
                <c:pt idx="149">
                  <c:v>#N/A</c:v>
                </c:pt>
                <c:pt idx="150">
                  <c:v>24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23</c:v>
                </c:pt>
                <c:pt idx="163">
                  <c:v>23</c:v>
                </c:pt>
                <c:pt idx="164">
                  <c:v>25</c:v>
                </c:pt>
                <c:pt idx="165">
                  <c:v>17</c:v>
                </c:pt>
                <c:pt idx="166">
                  <c:v>25</c:v>
                </c:pt>
                <c:pt idx="167">
                  <c:v>23</c:v>
                </c:pt>
                <c:pt idx="168">
                  <c:v>#N/A</c:v>
                </c:pt>
                <c:pt idx="169">
                  <c:v>#N/A</c:v>
                </c:pt>
                <c:pt idx="170">
                  <c:v>21</c:v>
                </c:pt>
                <c:pt idx="171">
                  <c:v>#N/A</c:v>
                </c:pt>
                <c:pt idx="172">
                  <c:v>21</c:v>
                </c:pt>
                <c:pt idx="173">
                  <c:v>21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18</c:v>
                </c:pt>
                <c:pt idx="188">
                  <c:v>26</c:v>
                </c:pt>
                <c:pt idx="189">
                  <c:v>26</c:v>
                </c:pt>
                <c:pt idx="190">
                  <c:v>28</c:v>
                </c:pt>
                <c:pt idx="191">
                  <c:v>28</c:v>
                </c:pt>
                <c:pt idx="192">
                  <c:v>29</c:v>
                </c:pt>
                <c:pt idx="193">
                  <c:v>29</c:v>
                </c:pt>
                <c:pt idx="194">
                  <c:v>28</c:v>
                </c:pt>
                <c:pt idx="195">
                  <c:v>28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29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25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50</c:v>
                </c:pt>
                <c:pt idx="211">
                  <c:v>#N/A</c:v>
                </c:pt>
                <c:pt idx="212">
                  <c:v>17</c:v>
                </c:pt>
                <c:pt idx="213">
                  <c:v>23</c:v>
                </c:pt>
                <c:pt idx="214">
                  <c:v>#N/A</c:v>
                </c:pt>
                <c:pt idx="215">
                  <c:v>25</c:v>
                </c:pt>
                <c:pt idx="216">
                  <c:v>17</c:v>
                </c:pt>
                <c:pt idx="217">
                  <c:v>19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21</c:v>
                </c:pt>
                <c:pt idx="222">
                  <c:v>#N/A</c:v>
                </c:pt>
                <c:pt idx="223">
                  <c:v>17</c:v>
                </c:pt>
                <c:pt idx="224">
                  <c:v>#N/A</c:v>
                </c:pt>
                <c:pt idx="225">
                  <c:v>18</c:v>
                </c:pt>
                <c:pt idx="226">
                  <c:v>#N/A</c:v>
                </c:pt>
                <c:pt idx="227">
                  <c:v>#N/A</c:v>
                </c:pt>
                <c:pt idx="228">
                  <c:v>29</c:v>
                </c:pt>
                <c:pt idx="229">
                  <c:v>29</c:v>
                </c:pt>
                <c:pt idx="230">
                  <c:v>28</c:v>
                </c:pt>
                <c:pt idx="231">
                  <c:v>28</c:v>
                </c:pt>
                <c:pt idx="232">
                  <c:v>18</c:v>
                </c:pt>
                <c:pt idx="233">
                  <c:v>29</c:v>
                </c:pt>
                <c:pt idx="234">
                  <c:v>29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19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50</c:v>
                </c:pt>
                <c:pt idx="246">
                  <c:v>17</c:v>
                </c:pt>
                <c:pt idx="247">
                  <c:v>#N/A</c:v>
                </c:pt>
                <c:pt idx="248">
                  <c:v>23</c:v>
                </c:pt>
                <c:pt idx="249">
                  <c:v>20</c:v>
                </c:pt>
                <c:pt idx="250">
                  <c:v>20</c:v>
                </c:pt>
                <c:pt idx="251">
                  <c:v>17</c:v>
                </c:pt>
                <c:pt idx="252">
                  <c:v>21</c:v>
                </c:pt>
                <c:pt idx="253">
                  <c:v>21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21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21</c:v>
                </c:pt>
                <c:pt idx="264">
                  <c:v>#N/A</c:v>
                </c:pt>
                <c:pt idx="265">
                  <c:v>17</c:v>
                </c:pt>
                <c:pt idx="266">
                  <c:v>17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18</c:v>
                </c:pt>
                <c:pt idx="271">
                  <c:v>18</c:v>
                </c:pt>
                <c:pt idx="272">
                  <c:v>#N/A</c:v>
                </c:pt>
                <c:pt idx="273">
                  <c:v>#N/A</c:v>
                </c:pt>
                <c:pt idx="274">
                  <c:v>18</c:v>
                </c:pt>
                <c:pt idx="275">
                  <c:v>26</c:v>
                </c:pt>
                <c:pt idx="276">
                  <c:v>22</c:v>
                </c:pt>
                <c:pt idx="277">
                  <c:v>22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19</c:v>
                </c:pt>
                <c:pt idx="283">
                  <c:v>22</c:v>
                </c:pt>
                <c:pt idx="284">
                  <c:v>29</c:v>
                </c:pt>
                <c:pt idx="285">
                  <c:v>28</c:v>
                </c:pt>
                <c:pt idx="286">
                  <c:v>18</c:v>
                </c:pt>
                <c:pt idx="287">
                  <c:v>22</c:v>
                </c:pt>
                <c:pt idx="288">
                  <c:v>27</c:v>
                </c:pt>
                <c:pt idx="289">
                  <c:v>28</c:v>
                </c:pt>
                <c:pt idx="290">
                  <c:v>28</c:v>
                </c:pt>
                <c:pt idx="291">
                  <c:v>29</c:v>
                </c:pt>
                <c:pt idx="292">
                  <c:v>17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50</c:v>
                </c:pt>
                <c:pt idx="304">
                  <c:v>23</c:v>
                </c:pt>
                <c:pt idx="305">
                  <c:v>#N/A</c:v>
                </c:pt>
                <c:pt idx="306">
                  <c:v>25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#N/A</c:v>
                </c:pt>
                <c:pt idx="311">
                  <c:v>21</c:v>
                </c:pt>
                <c:pt idx="312">
                  <c:v>#N/A</c:v>
                </c:pt>
                <c:pt idx="313">
                  <c:v>21</c:v>
                </c:pt>
                <c:pt idx="314">
                  <c:v>21</c:v>
                </c:pt>
                <c:pt idx="315">
                  <c:v>#N/A</c:v>
                </c:pt>
                <c:pt idx="316">
                  <c:v>#N/A</c:v>
                </c:pt>
                <c:pt idx="31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8E-4296-8493-1911B7F5B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651791"/>
        <c:axId val="699645135"/>
      </c:scatterChart>
      <c:valAx>
        <c:axId val="69965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45135"/>
        <c:crosses val="autoZero"/>
        <c:crossBetween val="midCat"/>
      </c:valAx>
      <c:valAx>
        <c:axId val="6996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965179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거래금액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거래금액</a:t>
          </a:r>
        </a:p>
      </cx:txPr>
    </cx:title>
    <cx:plotArea>
      <cx:plotAreaRegion>
        <cx:series layoutId="clusteredColumn" uniqueId="{73E469C4-0F43-4D1F-A916-A6AEA6BE9FA6}" formatIdx="0">
          <cx:tx>
            <cx:txData>
              <cx:f>_xlchart.v1.4</cx:f>
              <cx:v>거래금액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전용면적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전용면적</a:t>
          </a:r>
        </a:p>
      </cx:txPr>
    </cx:title>
    <cx:plotArea>
      <cx:plotAreaRegion>
        <cx:series layoutId="clusteredColumn" uniqueId="{C3C9581E-CBE1-4FCF-9A72-263D4AE688AA}" formatIdx="0">
          <cx:tx>
            <cx:txData>
              <cx:f>_xlchart.v1.2</cx:f>
              <cx:v>전용면적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층</a:t>
          </a:r>
        </a:p>
      </cx:txPr>
    </cx:title>
    <cx:plotArea>
      <cx:plotAreaRegion>
        <cx:series layoutId="clusteredColumn" uniqueId="{B343A134-F316-42FD-B50A-3E85FFFEC553}" formatIdx="0">
          <cx:tx>
            <cx:txData>
              <cx:f>_xlchart.v1.0</cx:f>
              <cx:v>층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년차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년차</a:t>
          </a:r>
        </a:p>
      </cx:txPr>
    </cx:title>
    <cx:plotArea>
      <cx:plotAreaRegion>
        <cx:series layoutId="clusteredColumn" uniqueId="{F11EEB99-9316-4DE4-A62E-5950723BE05D}" formatIdx="0">
          <cx:tx>
            <cx:txData>
              <cx:f>_xlchart.v1.6</cx:f>
              <cx:v>년차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거래금액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거래금액</a:t>
          </a:r>
        </a:p>
      </cx:txPr>
    </cx:title>
    <cx:plotArea>
      <cx:plotAreaRegion>
        <cx:series layoutId="boxWhisker" uniqueId="{B22528B9-DC69-4AA7-B0B2-FBF55B47C557}" formatIdx="0">
          <cx:tx>
            <cx:txData>
              <cx:f>_xlchart.v1.10</cx:f>
              <cx:v>거래금액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층</a:t>
          </a:r>
        </a:p>
      </cx:txPr>
    </cx:title>
    <cx:plotArea>
      <cx:plotAreaRegion>
        <cx:series layoutId="boxWhisker" uniqueId="{6F3B7219-857D-41CB-994A-0207E475E655}" formatIdx="0">
          <cx:tx>
            <cx:txData>
              <cx:f>_xlchart.v1.8</cx:f>
              <cx:v>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전용면적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전용면적</a:t>
          </a:r>
        </a:p>
      </cx:txPr>
    </cx:title>
    <cx:plotArea>
      <cx:plotAreaRegion>
        <cx:series layoutId="boxWhisker" uniqueId="{1F82D022-21A6-42AF-B7A1-B18429E5EEBE}" formatIdx="0">
          <cx:tx>
            <cx:txData>
              <cx:f>_xlchart.v1.14</cx:f>
              <cx:v>전용면적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년차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년차</a:t>
          </a:r>
        </a:p>
      </cx:txPr>
    </cx:title>
    <cx:plotArea>
      <cx:plotAreaRegion>
        <cx:series layoutId="boxWhisker" uniqueId="{544C7D80-E1C0-4D9E-BD03-80B575368969}" formatIdx="0">
          <cx:tx>
            <cx:txData>
              <cx:f>_xlchart.v1.12</cx:f>
              <cx:v>년차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openxmlformats.org/officeDocument/2006/relationships/chart" Target="../charts/chart4.xml"/><Relationship Id="rId5" Type="http://schemas.microsoft.com/office/2014/relationships/chartEx" Target="../charts/chartEx5.xml"/><Relationship Id="rId10" Type="http://schemas.openxmlformats.org/officeDocument/2006/relationships/chart" Target="../charts/chart3.xml"/><Relationship Id="rId4" Type="http://schemas.microsoft.com/office/2014/relationships/chartEx" Target="../charts/chartEx4.xml"/><Relationship Id="rId9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</xdr:colOff>
      <xdr:row>1</xdr:row>
      <xdr:rowOff>171450</xdr:rowOff>
    </xdr:from>
    <xdr:to>
      <xdr:col>7</xdr:col>
      <xdr:colOff>575310</xdr:colOff>
      <xdr:row>14</xdr:row>
      <xdr:rowOff>41910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817D5D3-FEA8-4DC4-AA07-2A8C69090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75640</xdr:colOff>
      <xdr:row>18</xdr:row>
      <xdr:rowOff>52965</xdr:rowOff>
    </xdr:from>
    <xdr:to>
      <xdr:col>8</xdr:col>
      <xdr:colOff>698575</xdr:colOff>
      <xdr:row>30</xdr:row>
      <xdr:rowOff>129166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4B4F120B-3885-43B6-912A-BC87968C7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240" y="4030605"/>
              <a:ext cx="3465195" cy="27279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894529</xdr:colOff>
      <xdr:row>18</xdr:row>
      <xdr:rowOff>41535</xdr:rowOff>
    </xdr:from>
    <xdr:to>
      <xdr:col>12</xdr:col>
      <xdr:colOff>303605</xdr:colOff>
      <xdr:row>30</xdr:row>
      <xdr:rowOff>116466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58CC544D-4504-4636-9508-631F246164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2389" y="4019175"/>
              <a:ext cx="3104776" cy="27266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5</xdr:col>
      <xdr:colOff>85165</xdr:colOff>
      <xdr:row>30</xdr:row>
      <xdr:rowOff>191994</xdr:rowOff>
    </xdr:from>
    <xdr:to>
      <xdr:col>8</xdr:col>
      <xdr:colOff>690955</xdr:colOff>
      <xdr:row>43</xdr:row>
      <xdr:rowOff>44076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E991C451-B936-4D13-A16C-8754AEF0E6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0765" y="6821394"/>
              <a:ext cx="3448050" cy="2724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919294</xdr:colOff>
      <xdr:row>30</xdr:row>
      <xdr:rowOff>193264</xdr:rowOff>
    </xdr:from>
    <xdr:to>
      <xdr:col>12</xdr:col>
      <xdr:colOff>285825</xdr:colOff>
      <xdr:row>43</xdr:row>
      <xdr:rowOff>45346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85297E66-CB5B-462A-91A2-6F1EC101C8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7154" y="6822664"/>
              <a:ext cx="3062231" cy="27248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12</xdr:col>
      <xdr:colOff>551405</xdr:colOff>
      <xdr:row>18</xdr:row>
      <xdr:rowOff>30404</xdr:rowOff>
    </xdr:from>
    <xdr:to>
      <xdr:col>16</xdr:col>
      <xdr:colOff>4706</xdr:colOff>
      <xdr:row>30</xdr:row>
      <xdr:rowOff>141940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차트 5">
              <a:extLst>
                <a:ext uri="{FF2B5EF4-FFF2-40B4-BE49-F238E27FC236}">
                  <a16:creationId xmlns:a16="http://schemas.microsoft.com/office/drawing/2014/main" id="{3EC5FE1F-A0AF-4AB1-9B5C-1C2A921E47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4965" y="4008044"/>
              <a:ext cx="2463201" cy="27632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12</xdr:col>
      <xdr:colOff>577477</xdr:colOff>
      <xdr:row>30</xdr:row>
      <xdr:rowOff>188557</xdr:rowOff>
    </xdr:from>
    <xdr:to>
      <xdr:col>16</xdr:col>
      <xdr:colOff>3437</xdr:colOff>
      <xdr:row>43</xdr:row>
      <xdr:rowOff>13147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30F74742-D3CC-46A0-AD14-F70274B929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1037" y="6817957"/>
              <a:ext cx="2435860" cy="2697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16</xdr:col>
      <xdr:colOff>75828</xdr:colOff>
      <xdr:row>18</xdr:row>
      <xdr:rowOff>33093</xdr:rowOff>
    </xdr:from>
    <xdr:to>
      <xdr:col>19</xdr:col>
      <xdr:colOff>175260</xdr:colOff>
      <xdr:row>30</xdr:row>
      <xdr:rowOff>134469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차트 7">
              <a:extLst>
                <a:ext uri="{FF2B5EF4-FFF2-40B4-BE49-F238E27FC236}">
                  <a16:creationId xmlns:a16="http://schemas.microsoft.com/office/drawing/2014/main" id="{18917E0C-14B7-4B6A-A676-09DA59E03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9288" y="4010733"/>
              <a:ext cx="2111112" cy="27531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16</xdr:col>
      <xdr:colOff>96967</xdr:colOff>
      <xdr:row>30</xdr:row>
      <xdr:rowOff>181235</xdr:rowOff>
    </xdr:from>
    <xdr:to>
      <xdr:col>19</xdr:col>
      <xdr:colOff>208951</xdr:colOff>
      <xdr:row>43</xdr:row>
      <xdr:rowOff>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57D04DEE-2984-48CE-9DBA-06BDC5A6AE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40427" y="6810635"/>
              <a:ext cx="2123664" cy="269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11</xdr:col>
      <xdr:colOff>80382</xdr:colOff>
      <xdr:row>0</xdr:row>
      <xdr:rowOff>112207</xdr:rowOff>
    </xdr:from>
    <xdr:to>
      <xdr:col>17</xdr:col>
      <xdr:colOff>610644</xdr:colOff>
      <xdr:row>12</xdr:row>
      <xdr:rowOff>173615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C4CC0AA1-A97C-4351-9EC2-94D3C207F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49827</xdr:colOff>
      <xdr:row>0</xdr:row>
      <xdr:rowOff>77769</xdr:rowOff>
    </xdr:from>
    <xdr:to>
      <xdr:col>24</xdr:col>
      <xdr:colOff>583900</xdr:colOff>
      <xdr:row>12</xdr:row>
      <xdr:rowOff>126477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499E4548-9146-4347-B88C-5AF8F0DC5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641275</xdr:colOff>
      <xdr:row>0</xdr:row>
      <xdr:rowOff>71567</xdr:rowOff>
    </xdr:from>
    <xdr:to>
      <xdr:col>31</xdr:col>
      <xdr:colOff>504264</xdr:colOff>
      <xdr:row>12</xdr:row>
      <xdr:rowOff>119005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588F806-8DFF-41AB-A582-E1FDB5FF5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98425</xdr:colOff>
      <xdr:row>1</xdr:row>
      <xdr:rowOff>184150</xdr:rowOff>
    </xdr:from>
    <xdr:to>
      <xdr:col>15</xdr:col>
      <xdr:colOff>457200</xdr:colOff>
      <xdr:row>17</xdr:row>
      <xdr:rowOff>31750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8F21E39-7C91-43AF-9488-963BBB6DE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171450</xdr:colOff>
      <xdr:row>10</xdr:row>
      <xdr:rowOff>203200</xdr:rowOff>
    </xdr:from>
    <xdr:to>
      <xdr:col>13</xdr:col>
      <xdr:colOff>346710</xdr:colOff>
      <xdr:row>11</xdr:row>
      <xdr:rowOff>157480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DD94E36-C9EF-4489-A120-8A88EAD764EB}"/>
            </a:ext>
          </a:extLst>
        </xdr:cNvPr>
        <xdr:cNvSpPr/>
      </xdr:nvSpPr>
      <xdr:spPr>
        <a:xfrm>
          <a:off x="7778750" y="2362200"/>
          <a:ext cx="17526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96520</xdr:colOff>
      <xdr:row>13</xdr:row>
      <xdr:rowOff>22860</xdr:rowOff>
    </xdr:from>
    <xdr:to>
      <xdr:col>14</xdr:col>
      <xdr:colOff>274320</xdr:colOff>
      <xdr:row>13</xdr:row>
      <xdr:rowOff>193040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2F1B39D3-AB24-4FB4-8459-0E71C6E3B86D}"/>
            </a:ext>
          </a:extLst>
        </xdr:cNvPr>
        <xdr:cNvSpPr/>
      </xdr:nvSpPr>
      <xdr:spPr>
        <a:xfrm>
          <a:off x="8364220" y="2829560"/>
          <a:ext cx="17780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25</xdr:col>
      <xdr:colOff>98425</xdr:colOff>
      <xdr:row>1</xdr:row>
      <xdr:rowOff>184150</xdr:rowOff>
    </xdr:from>
    <xdr:to>
      <xdr:col>28</xdr:col>
      <xdr:colOff>457200</xdr:colOff>
      <xdr:row>17</xdr:row>
      <xdr:rowOff>31750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9C9A0C6C-BA42-44DE-91B2-627E0B30D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171450</xdr:colOff>
      <xdr:row>10</xdr:row>
      <xdr:rowOff>203200</xdr:rowOff>
    </xdr:from>
    <xdr:to>
      <xdr:col>26</xdr:col>
      <xdr:colOff>346710</xdr:colOff>
      <xdr:row>11</xdr:row>
      <xdr:rowOff>157480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946C4502-FF72-41CA-B93C-690C8E683441}"/>
            </a:ext>
          </a:extLst>
        </xdr:cNvPr>
        <xdr:cNvSpPr/>
      </xdr:nvSpPr>
      <xdr:spPr>
        <a:xfrm>
          <a:off x="7778750" y="2362200"/>
          <a:ext cx="17526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27</xdr:col>
      <xdr:colOff>96520</xdr:colOff>
      <xdr:row>13</xdr:row>
      <xdr:rowOff>22860</xdr:rowOff>
    </xdr:from>
    <xdr:to>
      <xdr:col>27</xdr:col>
      <xdr:colOff>274320</xdr:colOff>
      <xdr:row>13</xdr:row>
      <xdr:rowOff>193040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4E716B92-1D33-4CE2-B5FF-8E38F680EA2F}"/>
            </a:ext>
          </a:extLst>
        </xdr:cNvPr>
        <xdr:cNvSpPr/>
      </xdr:nvSpPr>
      <xdr:spPr>
        <a:xfrm>
          <a:off x="8364220" y="2829560"/>
          <a:ext cx="17780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26</xdr:col>
      <xdr:colOff>298450</xdr:colOff>
      <xdr:row>10</xdr:row>
      <xdr:rowOff>95250</xdr:rowOff>
    </xdr:from>
    <xdr:to>
      <xdr:col>26</xdr:col>
      <xdr:colOff>473710</xdr:colOff>
      <xdr:row>11</xdr:row>
      <xdr:rowOff>49530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94FC1FA-69F1-443A-B2AC-8F27C1692817}"/>
            </a:ext>
          </a:extLst>
        </xdr:cNvPr>
        <xdr:cNvSpPr/>
      </xdr:nvSpPr>
      <xdr:spPr>
        <a:xfrm>
          <a:off x="16490950" y="2254250"/>
          <a:ext cx="17526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26</xdr:col>
      <xdr:colOff>623570</xdr:colOff>
      <xdr:row>13</xdr:row>
      <xdr:rowOff>111760</xdr:rowOff>
    </xdr:from>
    <xdr:to>
      <xdr:col>27</xdr:col>
      <xdr:colOff>140970</xdr:colOff>
      <xdr:row>14</xdr:row>
      <xdr:rowOff>66040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9969E01D-EB7F-4691-8CAD-02D431CDF9E7}"/>
            </a:ext>
          </a:extLst>
        </xdr:cNvPr>
        <xdr:cNvSpPr/>
      </xdr:nvSpPr>
      <xdr:spPr>
        <a:xfrm>
          <a:off x="16816070" y="2918460"/>
          <a:ext cx="17780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38</xdr:col>
      <xdr:colOff>98425</xdr:colOff>
      <xdr:row>1</xdr:row>
      <xdr:rowOff>184150</xdr:rowOff>
    </xdr:from>
    <xdr:to>
      <xdr:col>41</xdr:col>
      <xdr:colOff>457200</xdr:colOff>
      <xdr:row>17</xdr:row>
      <xdr:rowOff>31750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F0C7964B-6A4A-4173-BDA4-A7134D0B7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171450</xdr:colOff>
      <xdr:row>10</xdr:row>
      <xdr:rowOff>203200</xdr:rowOff>
    </xdr:from>
    <xdr:to>
      <xdr:col>39</xdr:col>
      <xdr:colOff>346710</xdr:colOff>
      <xdr:row>11</xdr:row>
      <xdr:rowOff>157480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FF951611-939E-43F2-B045-B78070C21DDE}"/>
            </a:ext>
          </a:extLst>
        </xdr:cNvPr>
        <xdr:cNvSpPr/>
      </xdr:nvSpPr>
      <xdr:spPr>
        <a:xfrm>
          <a:off x="15557500" y="2362200"/>
          <a:ext cx="17526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40</xdr:col>
      <xdr:colOff>96520</xdr:colOff>
      <xdr:row>13</xdr:row>
      <xdr:rowOff>22860</xdr:rowOff>
    </xdr:from>
    <xdr:to>
      <xdr:col>40</xdr:col>
      <xdr:colOff>274320</xdr:colOff>
      <xdr:row>13</xdr:row>
      <xdr:rowOff>193040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F9CF4ED-1695-4FCE-B842-E6663F32DB33}"/>
            </a:ext>
          </a:extLst>
        </xdr:cNvPr>
        <xdr:cNvSpPr/>
      </xdr:nvSpPr>
      <xdr:spPr>
        <a:xfrm>
          <a:off x="16142970" y="2829560"/>
          <a:ext cx="17780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39</xdr:col>
      <xdr:colOff>298450</xdr:colOff>
      <xdr:row>10</xdr:row>
      <xdr:rowOff>95250</xdr:rowOff>
    </xdr:from>
    <xdr:to>
      <xdr:col>39</xdr:col>
      <xdr:colOff>473710</xdr:colOff>
      <xdr:row>11</xdr:row>
      <xdr:rowOff>49530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97FF3B09-7CAA-4025-8BAC-9D7274B719A2}"/>
            </a:ext>
          </a:extLst>
        </xdr:cNvPr>
        <xdr:cNvSpPr/>
      </xdr:nvSpPr>
      <xdr:spPr>
        <a:xfrm>
          <a:off x="15684500" y="2254250"/>
          <a:ext cx="17526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39</xdr:col>
      <xdr:colOff>623570</xdr:colOff>
      <xdr:row>13</xdr:row>
      <xdr:rowOff>111760</xdr:rowOff>
    </xdr:from>
    <xdr:to>
      <xdr:col>40</xdr:col>
      <xdr:colOff>140970</xdr:colOff>
      <xdr:row>14</xdr:row>
      <xdr:rowOff>66040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F3A8A9EE-4660-4CC2-82DC-4924874CF2F5}"/>
            </a:ext>
          </a:extLst>
        </xdr:cNvPr>
        <xdr:cNvSpPr/>
      </xdr:nvSpPr>
      <xdr:spPr>
        <a:xfrm>
          <a:off x="16009620" y="2918460"/>
          <a:ext cx="177800" cy="17018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39</xdr:col>
      <xdr:colOff>361950</xdr:colOff>
      <xdr:row>9</xdr:row>
      <xdr:rowOff>196850</xdr:rowOff>
    </xdr:from>
    <xdr:to>
      <xdr:col>39</xdr:col>
      <xdr:colOff>537210</xdr:colOff>
      <xdr:row>10</xdr:row>
      <xdr:rowOff>151130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10B319E1-CC80-4540-8441-7E0D9E4B0473}"/>
            </a:ext>
          </a:extLst>
        </xdr:cNvPr>
        <xdr:cNvSpPr/>
      </xdr:nvSpPr>
      <xdr:spPr>
        <a:xfrm>
          <a:off x="23526750" y="2139950"/>
          <a:ext cx="17526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A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39</xdr:col>
      <xdr:colOff>439420</xdr:colOff>
      <xdr:row>13</xdr:row>
      <xdr:rowOff>149860</xdr:rowOff>
    </xdr:from>
    <xdr:to>
      <xdr:col>39</xdr:col>
      <xdr:colOff>617220</xdr:colOff>
      <xdr:row>14</xdr:row>
      <xdr:rowOff>104140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997929-A04A-4DA8-97CE-0542AFF82C2D}"/>
            </a:ext>
          </a:extLst>
        </xdr:cNvPr>
        <xdr:cNvSpPr/>
      </xdr:nvSpPr>
      <xdr:spPr>
        <a:xfrm>
          <a:off x="23604220" y="2956560"/>
          <a:ext cx="177800" cy="17018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en-US" altLang="ko-KR" sz="1100" b="1">
              <a:solidFill>
                <a:srgbClr val="FFFF00"/>
              </a:solidFill>
            </a:rPr>
            <a:t>B</a:t>
          </a:r>
          <a:endParaRPr lang="ko-KR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허주용" refreshedDate="44448.479229861114" backgroundQuery="1" createdVersion="7" refreshedVersion="7" minRefreshableVersion="3" recordCount="0" supportSubquery="1" supportAdvancedDrill="1" xr:uid="{9DD4189A-49ED-4B69-9C94-E062616AC698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Measures].[합계: 거래금액]" caption="합계: 거래금액" numFmtId="0" hierarchy="13" level="32767"/>
    <cacheField name="[실거래가].[법정동].[법정동]" caption="법정동" numFmtId="0" hierarchy="3" level="1">
      <sharedItems count="13">
        <s v=" 견지동"/>
        <s v=" 명륜2가"/>
        <s v=" 무악동"/>
        <s v=" 부암동"/>
        <s v=" 사직동"/>
        <s v=" 숭인동"/>
        <s v=" 신교동"/>
        <s v=" 연건동"/>
        <s v=" 익선동"/>
        <s v=" 창신동"/>
        <s v=" 평동"/>
        <s v=" 평창동"/>
        <s v=" 행촌동"/>
      </sharedItems>
    </cacheField>
  </cacheFields>
  <cacheHierarchies count="14">
    <cacheHierarchy uniqueName="[실거래가].[거래금액]" caption="거래금액" attribute="1" defaultMemberUniqueName="[실거래가].[거래금액].[All]" allUniqueName="[실거래가].[거래금액].[All]" dimensionUniqueName="[실거래가]" displayFolder="" count="0" memberValueDatatype="20" unbalanced="0"/>
    <cacheHierarchy uniqueName="[실거래가].[건축년도]" caption="건축년도" attribute="1" defaultMemberUniqueName="[실거래가].[건축년도].[All]" allUniqueName="[실거래가].[건축년도].[All]" dimensionUniqueName="[실거래가]" displayFolder="" count="0" memberValueDatatype="130" unbalanced="0"/>
    <cacheHierarchy uniqueName="[실거래가].[년]" caption="년" attribute="1" defaultMemberUniqueName="[실거래가].[년].[All]" allUniqueName="[실거래가].[년].[All]" dimensionUniqueName="[실거래가]" displayFolder="" count="0" memberValueDatatype="130" unbalanced="0"/>
    <cacheHierarchy uniqueName="[실거래가].[법정동]" caption="법정동" attribute="1" defaultMemberUniqueName="[실거래가].[법정동].[All]" allUniqueName="[실거래가].[법정동].[All]" dimensionUniqueName="[실거래가]" displayFolder="" count="2" memberValueDatatype="130" unbalanced="0">
      <fieldsUsage count="2">
        <fieldUsage x="-1"/>
        <fieldUsage x="1"/>
      </fieldsUsage>
    </cacheHierarchy>
    <cacheHierarchy uniqueName="[실거래가].[아파트]" caption="아파트" attribute="1" defaultMemberUniqueName="[실거래가].[아파트].[All]" allUniqueName="[실거래가].[아파트].[All]" dimensionUniqueName="[실거래가]" displayFolder="" count="0" memberValueDatatype="130" unbalanced="0"/>
    <cacheHierarchy uniqueName="[실거래가].[월]" caption="월" attribute="1" defaultMemberUniqueName="[실거래가].[월].[All]" allUniqueName="[실거래가].[월].[All]" dimensionUniqueName="[실거래가]" displayFolder="" count="0" memberValueDatatype="130" unbalanced="0"/>
    <cacheHierarchy uniqueName="[실거래가].[일]" caption="일" attribute="1" defaultMemberUniqueName="[실거래가].[일].[All]" allUniqueName="[실거래가].[일].[All]" dimensionUniqueName="[실거래가]" displayFolder="" count="0" memberValueDatatype="130" unbalanced="0"/>
    <cacheHierarchy uniqueName="[실거래가].[전용면적]" caption="전용면적" attribute="1" defaultMemberUniqueName="[실거래가].[전용면적].[All]" allUniqueName="[실거래가].[전용면적].[All]" dimensionUniqueName="[실거래가]" displayFolder="" count="0" memberValueDatatype="130" unbalanced="0"/>
    <cacheHierarchy uniqueName="[실거래가].[지번]" caption="지번" attribute="1" defaultMemberUniqueName="[실거래가].[지번].[All]" allUniqueName="[실거래가].[지번].[All]" dimensionUniqueName="[실거래가]" displayFolder="" count="0" memberValueDatatype="130" unbalanced="0"/>
    <cacheHierarchy uniqueName="[실거래가].[지역코드]" caption="지역코드" attribute="1" defaultMemberUniqueName="[실거래가].[지역코드].[All]" allUniqueName="[실거래가].[지역코드].[All]" dimensionUniqueName="[실거래가]" displayFolder="" count="0" memberValueDatatype="130" unbalanced="0"/>
    <cacheHierarchy uniqueName="[실거래가].[층]" caption="층" attribute="1" defaultMemberUniqueName="[실거래가].[층].[All]" allUniqueName="[실거래가].[층].[All]" dimensionUniqueName="[실거래가]" displayFolder="" count="0" memberValueDatatype="130" unbalanced="0"/>
    <cacheHierarchy uniqueName="[Measures].[__XL_Count 실거래가]" caption="__XL_Count 실거래가" measure="1" displayFolder="" measureGroup="실거래가" count="0" hidden="1"/>
    <cacheHierarchy uniqueName="[Measures].[__No measures defined]" caption="__No measures defined" measure="1" displayFolder="" count="0" hidden="1"/>
    <cacheHierarchy uniqueName="[Measures].[합계: 거래금액]" caption="합계: 거래금액" measure="1" displayFolder="" measureGroup="실거래가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실거래가" uniqueName="[실거래가]" caption="실거래가"/>
  </dimensions>
  <measureGroups count="1">
    <measureGroup name="실거래가" caption="실거래가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29656625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18A643-399A-464A-976E-47FBE1489D13}" name="PivotChartTable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1:B15" firstHeaderRow="1" firstDataRow="1" firstDataCol="1"/>
  <pivotFields count="2">
    <pivotField dataField="1" subtotalTop="0" showAll="0" defaultSubtotal="0"/>
    <pivotField axis="axisRow" allDrilled="1" subtotalTop="0" showAll="0" sortType="descending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4">
    <i>
      <x v="10"/>
    </i>
    <i>
      <x v="4"/>
    </i>
    <i>
      <x v="2"/>
    </i>
    <i>
      <x v="5"/>
    </i>
    <i>
      <x v="1"/>
    </i>
    <i>
      <x/>
    </i>
    <i>
      <x v="9"/>
    </i>
    <i>
      <x v="6"/>
    </i>
    <i>
      <x v="3"/>
    </i>
    <i>
      <x v="11"/>
    </i>
    <i>
      <x v="8"/>
    </i>
    <i>
      <x v="12"/>
    </i>
    <i>
      <x v="7"/>
    </i>
    <i t="grand">
      <x/>
    </i>
  </rowItems>
  <colItems count="1">
    <i/>
  </colItems>
  <dataFields count="1">
    <dataField name="합계: 거래금액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4" columnCount="1" cacheId="296566256">
        <x15:pivotRow count="1">
          <x15:c>
            <x15:v>601500</x15:v>
          </x15:c>
        </x15:pivotRow>
        <x15:pivotRow count="1">
          <x15:c>
            <x15:v>369000</x15:v>
          </x15:c>
        </x15:pivotRow>
        <x15:pivotRow count="1">
          <x15:c>
            <x15:v>296000</x15:v>
          </x15:c>
        </x15:pivotRow>
        <x15:pivotRow count="1">
          <x15:c>
            <x15:v>164600</x15:v>
          </x15:c>
        </x15:pivotRow>
        <x15:pivotRow count="1">
          <x15:c>
            <x15:v>120000</x15:v>
          </x15:c>
        </x15:pivotRow>
        <x15:pivotRow count="1">
          <x15:c>
            <x15:v>96000</x15:v>
          </x15:c>
        </x15:pivotRow>
        <x15:pivotRow count="1">
          <x15:c>
            <x15:v>84500</x15:v>
          </x15:c>
        </x15:pivotRow>
        <x15:pivotRow count="1">
          <x15:c>
            <x15:v>80000</x15:v>
          </x15:c>
        </x15:pivotRow>
        <x15:pivotRow count="1">
          <x15:c>
            <x15:v>49000</x15:v>
          </x15:c>
        </x15:pivotRow>
        <x15:pivotRow count="1">
          <x15:c>
            <x15:v>33000</x15:v>
          </x15:c>
        </x15:pivotRow>
        <x15:pivotRow count="1">
          <x15:c>
            <x15:v>32000</x15:v>
          </x15:c>
        </x15:pivotRow>
        <x15:pivotRow count="1">
          <x15:c>
            <x15:v>20000</x15:v>
          </x15:c>
        </x15:pivotRow>
        <x15:pivotRow count="1">
          <x15:c>
            <x15:v>19700</x15:v>
          </x15:c>
        </x15:pivotRow>
        <x15:pivotRow count="1">
          <x15:c>
            <x15:v>1965300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실거래가v0.1_210512.xlsx!실거래가">
        <x15:activeTabTopLevelEntity name="[실거래가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5E16EB-FE2B-4BD2-A152-63E1C74CEB6B}" autoFormatId="16" applyNumberFormats="0" applyBorderFormats="0" applyFontFormats="0" applyPatternFormats="0" applyAlignmentFormats="0" applyWidthHeightFormats="0">
  <queryTableRefresh nextId="14">
    <queryTableFields count="13">
      <queryTableField id="1" name="거래금액" tableColumnId="1"/>
      <queryTableField id="2" name="건축년도" tableColumnId="2"/>
      <queryTableField id="3" name="년" tableColumnId="3"/>
      <queryTableField id="4" name="법정동" tableColumnId="4"/>
      <queryTableField id="5" name="아파트" tableColumnId="5"/>
      <queryTableField id="6" name="월" tableColumnId="6"/>
      <queryTableField id="7" name="일" tableColumnId="7"/>
      <queryTableField id="8" name="전용면적" tableColumnId="8"/>
      <queryTableField id="9" name="지번" tableColumnId="9"/>
      <queryTableField id="10" name="지역코드" tableColumnId="10"/>
      <queryTableField id="11" name="층" tableColumnId="11"/>
      <queryTableField id="12" name="해제사유발생일" tableColumnId="12"/>
      <queryTableField id="13" name="해제여부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2FB38-BAF5-48C4-B68A-A82AF63CDBC4}" name="yearmonth_table" displayName="yearmonth_table" ref="A1:B9" totalsRowShown="0">
  <autoFilter ref="A1:B9" xr:uid="{C5F2FB38-BAF5-48C4-B68A-A82AF63CDBC4}"/>
  <tableColumns count="2">
    <tableColumn id="1" xr3:uid="{3670E122-514A-42C8-B01E-FB4AA3EA9497}" name="NO"/>
    <tableColumn id="2" xr3:uid="{2F5BD0A0-2BFB-4AF7-82FE-D8B30DAA14C9}" name="년월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A440F-CC86-4FEC-849F-99CA23D2D43B}" name="실거래가_2" displayName="실거래가_2" ref="A1:M319" tableType="queryTable" totalsRowShown="0">
  <autoFilter ref="A1:M319" xr:uid="{12DA440F-CC86-4FEC-849F-99CA23D2D43B}"/>
  <tableColumns count="13">
    <tableColumn id="1" xr3:uid="{5CCC13F8-BC4C-4B95-907A-BBE577ECBBB2}" uniqueName="1" name="거래금액" queryTableFieldId="1"/>
    <tableColumn id="2" xr3:uid="{77D043A4-4042-4197-ABF6-C7C3287536DC}" uniqueName="2" name="건축년도" queryTableFieldId="2" dataDxfId="9"/>
    <tableColumn id="3" xr3:uid="{FA48012A-0579-4218-B656-17582C43B136}" uniqueName="3" name="년" queryTableFieldId="3" dataDxfId="8"/>
    <tableColumn id="4" xr3:uid="{139C0E75-E188-4FB9-A5A7-AE9B1169FD60}" uniqueName="4" name="법정동" queryTableFieldId="4" dataDxfId="7"/>
    <tableColumn id="5" xr3:uid="{51DAD7F5-B8D2-4FD8-B644-2795A4B1432B}" uniqueName="5" name="아파트" queryTableFieldId="5" dataDxfId="6"/>
    <tableColumn id="6" xr3:uid="{BE860977-F2C5-494B-A472-D4400DA1ECC8}" uniqueName="6" name="월" queryTableFieldId="6" dataDxfId="5"/>
    <tableColumn id="7" xr3:uid="{3D927544-33C5-425C-8603-93EAB223F36F}" uniqueName="7" name="일" queryTableFieldId="7" dataDxfId="4"/>
    <tableColumn id="8" xr3:uid="{D1447062-698B-40CD-82E2-B64ABDBE8034}" uniqueName="8" name="전용면적" queryTableFieldId="8" dataDxfId="3"/>
    <tableColumn id="9" xr3:uid="{8F3D4C4C-EE3D-4583-8F6B-DFD237BB7BB9}" uniqueName="9" name="지번" queryTableFieldId="9" dataDxfId="2"/>
    <tableColumn id="10" xr3:uid="{EDFA281F-1A9B-4DBE-B55C-ECC655D0F09A}" uniqueName="10" name="지역코드" queryTableFieldId="10" dataDxfId="1"/>
    <tableColumn id="11" xr3:uid="{F45193E3-C53E-4437-94CC-E34986FE019D}" uniqueName="11" name="층" queryTableFieldId="11" dataDxfId="0"/>
    <tableColumn id="12" xr3:uid="{40A6371E-CFDF-4499-AEA0-6A770A0E1E32}" uniqueName="12" name="해제사유발생일" queryTableFieldId="12"/>
    <tableColumn id="13" xr3:uid="{ED799022-671D-4C0F-999B-A629AC8A04D8}" uniqueName="13" name="해제여부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DF58-03F8-4D08-B094-2814AC6D3C9F}">
  <dimension ref="A1:B9"/>
  <sheetViews>
    <sheetView tabSelected="1" workbookViewId="0">
      <selection activeCell="B4" sqref="B4"/>
    </sheetView>
  </sheetViews>
  <sheetFormatPr defaultRowHeight="17.399999999999999"/>
  <sheetData>
    <row r="1" spans="1:2">
      <c r="A1" t="s">
        <v>76</v>
      </c>
      <c r="B1" t="s">
        <v>75</v>
      </c>
    </row>
    <row r="2" spans="1:2">
      <c r="A2">
        <v>1</v>
      </c>
      <c r="B2">
        <v>202108</v>
      </c>
    </row>
    <row r="3" spans="1:2">
      <c r="A3">
        <v>2</v>
      </c>
      <c r="B3">
        <v>202107</v>
      </c>
    </row>
    <row r="4" spans="1:2">
      <c r="A4">
        <v>3</v>
      </c>
      <c r="B4">
        <v>202106</v>
      </c>
    </row>
    <row r="5" spans="1:2">
      <c r="A5">
        <v>4</v>
      </c>
      <c r="B5">
        <v>202105</v>
      </c>
    </row>
    <row r="6" spans="1:2">
      <c r="A6">
        <v>5</v>
      </c>
      <c r="B6">
        <v>202104</v>
      </c>
    </row>
    <row r="7" spans="1:2">
      <c r="A7">
        <v>6</v>
      </c>
      <c r="B7">
        <v>202103</v>
      </c>
    </row>
    <row r="8" spans="1:2">
      <c r="A8">
        <v>7</v>
      </c>
      <c r="B8">
        <v>202102</v>
      </c>
    </row>
    <row r="9" spans="1:2">
      <c r="A9">
        <v>8</v>
      </c>
      <c r="B9">
        <v>202101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D3D0-C4C7-4F57-887E-A4FC9F6C3B41}">
  <dimension ref="A1:M319"/>
  <sheetViews>
    <sheetView workbookViewId="0">
      <selection activeCell="E8" sqref="E8"/>
    </sheetView>
  </sheetViews>
  <sheetFormatPr defaultRowHeight="17.399999999999999"/>
  <cols>
    <col min="1" max="2" width="10.69921875" bestFit="1" customWidth="1"/>
    <col min="3" max="3" width="5.3984375" bestFit="1" customWidth="1"/>
    <col min="4" max="4" width="10.19921875" bestFit="1" customWidth="1"/>
    <col min="5" max="5" width="33.19921875" bestFit="1" customWidth="1"/>
    <col min="6" max="7" width="5.19921875" bestFit="1" customWidth="1"/>
    <col min="8" max="8" width="10.69921875" bestFit="1" customWidth="1"/>
    <col min="9" max="9" width="8.09765625" bestFit="1" customWidth="1"/>
    <col min="10" max="10" width="10.69921875" bestFit="1" customWidth="1"/>
    <col min="11" max="11" width="5.19921875" bestFit="1" customWidth="1"/>
    <col min="12" max="12" width="16.5" bestFit="1" customWidth="1"/>
    <col min="13" max="13" width="10.6992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77</v>
      </c>
      <c r="M1" t="s">
        <v>78</v>
      </c>
    </row>
    <row r="2" spans="1:13">
      <c r="A2">
        <v>80000</v>
      </c>
      <c r="B2" s="1">
        <v>2002</v>
      </c>
      <c r="C2" s="1" t="s">
        <v>11</v>
      </c>
      <c r="D2" s="1" t="s">
        <v>54</v>
      </c>
      <c r="E2" s="1" t="s">
        <v>55</v>
      </c>
      <c r="F2" s="1" t="s">
        <v>21</v>
      </c>
      <c r="G2" s="1" t="s">
        <v>40</v>
      </c>
      <c r="H2" s="1">
        <v>84.82</v>
      </c>
      <c r="I2" s="1" t="s">
        <v>56</v>
      </c>
      <c r="J2" s="1" t="s">
        <v>14</v>
      </c>
      <c r="K2" s="1">
        <v>1</v>
      </c>
      <c r="L2" t="s">
        <v>79</v>
      </c>
      <c r="M2" t="s">
        <v>79</v>
      </c>
    </row>
    <row r="3" spans="1:13">
      <c r="A3">
        <v>209000</v>
      </c>
      <c r="B3" s="1">
        <v>2008</v>
      </c>
      <c r="C3" s="1" t="s">
        <v>11</v>
      </c>
      <c r="D3" s="1" t="s">
        <v>17</v>
      </c>
      <c r="E3" s="1" t="s">
        <v>42</v>
      </c>
      <c r="F3" s="1" t="s">
        <v>21</v>
      </c>
      <c r="G3" s="1" t="s">
        <v>16</v>
      </c>
      <c r="H3" s="1">
        <v>163.33000000000001</v>
      </c>
      <c r="I3" s="1" t="s">
        <v>30</v>
      </c>
      <c r="J3" s="1" t="s">
        <v>14</v>
      </c>
      <c r="K3" s="1">
        <v>13</v>
      </c>
      <c r="L3" t="s">
        <v>79</v>
      </c>
      <c r="M3" t="s">
        <v>79</v>
      </c>
    </row>
    <row r="4" spans="1:13">
      <c r="A4">
        <v>160000</v>
      </c>
      <c r="B4" s="1">
        <v>2008</v>
      </c>
      <c r="C4" s="1" t="s">
        <v>11</v>
      </c>
      <c r="D4" s="1" t="s">
        <v>17</v>
      </c>
      <c r="E4" s="1" t="s">
        <v>18</v>
      </c>
      <c r="F4" s="1" t="s">
        <v>21</v>
      </c>
      <c r="G4" s="1" t="s">
        <v>19</v>
      </c>
      <c r="H4" s="1">
        <v>158.99</v>
      </c>
      <c r="I4" s="1" t="s">
        <v>20</v>
      </c>
      <c r="J4" s="1" t="s">
        <v>14</v>
      </c>
      <c r="K4" s="1">
        <v>4</v>
      </c>
      <c r="L4" t="s">
        <v>79</v>
      </c>
      <c r="M4" t="s">
        <v>79</v>
      </c>
    </row>
    <row r="5" spans="1:13">
      <c r="A5">
        <v>96000</v>
      </c>
      <c r="B5" s="1">
        <v>2008</v>
      </c>
      <c r="C5" s="1" t="s">
        <v>11</v>
      </c>
      <c r="D5" s="1" t="s">
        <v>44</v>
      </c>
      <c r="E5" s="1" t="s">
        <v>45</v>
      </c>
      <c r="F5" s="1" t="s">
        <v>21</v>
      </c>
      <c r="G5" s="1" t="s">
        <v>12</v>
      </c>
      <c r="H5" s="1">
        <v>116.03</v>
      </c>
      <c r="I5" s="1" t="s">
        <v>46</v>
      </c>
      <c r="J5" s="1" t="s">
        <v>14</v>
      </c>
      <c r="K5" s="1">
        <v>5</v>
      </c>
      <c r="L5" t="s">
        <v>79</v>
      </c>
      <c r="M5" t="s">
        <v>79</v>
      </c>
    </row>
    <row r="6" spans="1:13">
      <c r="A6">
        <v>32000</v>
      </c>
      <c r="B6" s="1">
        <v>2003</v>
      </c>
      <c r="C6" s="1" t="s">
        <v>11</v>
      </c>
      <c r="D6" s="1" t="s">
        <v>25</v>
      </c>
      <c r="E6" s="1" t="s">
        <v>27</v>
      </c>
      <c r="F6" s="1" t="s">
        <v>21</v>
      </c>
      <c r="G6" s="1" t="s">
        <v>24</v>
      </c>
      <c r="H6" s="1">
        <v>48.54</v>
      </c>
      <c r="I6" s="1" t="s">
        <v>28</v>
      </c>
      <c r="J6" s="1" t="s">
        <v>14</v>
      </c>
      <c r="K6" s="1">
        <v>7</v>
      </c>
      <c r="L6" t="s">
        <v>79</v>
      </c>
      <c r="M6" t="s">
        <v>79</v>
      </c>
    </row>
    <row r="7" spans="1:13">
      <c r="A7">
        <v>19700</v>
      </c>
      <c r="B7" s="1">
        <v>2014</v>
      </c>
      <c r="C7" s="1" t="s">
        <v>11</v>
      </c>
      <c r="D7" s="1" t="s">
        <v>57</v>
      </c>
      <c r="E7" s="1" t="s">
        <v>58</v>
      </c>
      <c r="F7" s="1" t="s">
        <v>21</v>
      </c>
      <c r="G7" s="1" t="s">
        <v>22</v>
      </c>
      <c r="H7" s="1">
        <v>16.98</v>
      </c>
      <c r="I7" s="1" t="s">
        <v>59</v>
      </c>
      <c r="J7" s="1" t="s">
        <v>14</v>
      </c>
      <c r="K7" s="1">
        <v>4</v>
      </c>
      <c r="L7" t="s">
        <v>79</v>
      </c>
      <c r="M7" t="s">
        <v>79</v>
      </c>
    </row>
    <row r="8" spans="1:13">
      <c r="A8">
        <v>20000</v>
      </c>
      <c r="B8" s="1">
        <v>2014</v>
      </c>
      <c r="C8" s="1" t="s">
        <v>11</v>
      </c>
      <c r="D8" s="1" t="s">
        <v>57</v>
      </c>
      <c r="E8" s="1" t="s">
        <v>58</v>
      </c>
      <c r="F8" s="1" t="s">
        <v>21</v>
      </c>
      <c r="G8" s="1" t="s">
        <v>80</v>
      </c>
      <c r="H8" s="1">
        <v>16.98</v>
      </c>
      <c r="I8" s="1" t="s">
        <v>59</v>
      </c>
      <c r="J8" s="1" t="s">
        <v>14</v>
      </c>
      <c r="K8" s="1">
        <v>12</v>
      </c>
      <c r="L8" t="s">
        <v>79</v>
      </c>
      <c r="M8" t="s">
        <v>79</v>
      </c>
    </row>
    <row r="9" spans="1:13">
      <c r="A9">
        <v>120000</v>
      </c>
      <c r="B9" s="1">
        <v>1995</v>
      </c>
      <c r="C9" s="1" t="s">
        <v>11</v>
      </c>
      <c r="D9" s="1" t="s">
        <v>60</v>
      </c>
      <c r="E9" s="1" t="s">
        <v>61</v>
      </c>
      <c r="F9" s="1" t="s">
        <v>21</v>
      </c>
      <c r="G9" s="1" t="s">
        <v>22</v>
      </c>
      <c r="H9" s="1">
        <v>84.9</v>
      </c>
      <c r="I9" s="1" t="s">
        <v>12</v>
      </c>
      <c r="J9" s="1" t="s">
        <v>14</v>
      </c>
      <c r="K9" s="1">
        <v>7</v>
      </c>
      <c r="L9" t="s">
        <v>79</v>
      </c>
      <c r="M9" t="s">
        <v>79</v>
      </c>
    </row>
    <row r="10" spans="1:13">
      <c r="A10">
        <v>84500</v>
      </c>
      <c r="B10" s="1">
        <v>2006</v>
      </c>
      <c r="C10" s="1" t="s">
        <v>11</v>
      </c>
      <c r="D10" s="1" t="s">
        <v>31</v>
      </c>
      <c r="E10" s="1" t="s">
        <v>62</v>
      </c>
      <c r="F10" s="1" t="s">
        <v>21</v>
      </c>
      <c r="G10" s="1" t="s">
        <v>19</v>
      </c>
      <c r="H10" s="1">
        <v>84.67</v>
      </c>
      <c r="I10" s="1" t="s">
        <v>63</v>
      </c>
      <c r="J10" s="1" t="s">
        <v>14</v>
      </c>
      <c r="K10" s="1">
        <v>12</v>
      </c>
      <c r="L10" t="s">
        <v>79</v>
      </c>
      <c r="M10" t="s">
        <v>79</v>
      </c>
    </row>
    <row r="11" spans="1:13">
      <c r="A11">
        <v>67700</v>
      </c>
      <c r="B11" s="1">
        <v>1993</v>
      </c>
      <c r="C11" s="1" t="s">
        <v>11</v>
      </c>
      <c r="D11" s="1" t="s">
        <v>31</v>
      </c>
      <c r="E11" s="1" t="s">
        <v>81</v>
      </c>
      <c r="F11" s="1" t="s">
        <v>21</v>
      </c>
      <c r="G11" s="1" t="s">
        <v>41</v>
      </c>
      <c r="H11" s="1">
        <v>54.7</v>
      </c>
      <c r="I11" s="1" t="s">
        <v>82</v>
      </c>
      <c r="J11" s="1" t="s">
        <v>14</v>
      </c>
      <c r="K11" s="1">
        <v>3</v>
      </c>
      <c r="L11" t="s">
        <v>79</v>
      </c>
      <c r="M11" t="s">
        <v>79</v>
      </c>
    </row>
    <row r="12" spans="1:13">
      <c r="A12">
        <v>127500</v>
      </c>
      <c r="B12" s="1">
        <v>2004</v>
      </c>
      <c r="C12" s="1" t="s">
        <v>11</v>
      </c>
      <c r="D12" s="1" t="s">
        <v>33</v>
      </c>
      <c r="E12" s="1" t="s">
        <v>64</v>
      </c>
      <c r="F12" s="1" t="s">
        <v>21</v>
      </c>
      <c r="G12" s="1" t="s">
        <v>15</v>
      </c>
      <c r="H12" s="1">
        <v>111.73</v>
      </c>
      <c r="I12" s="1" t="s">
        <v>65</v>
      </c>
      <c r="J12" s="1" t="s">
        <v>14</v>
      </c>
      <c r="K12" s="1">
        <v>17</v>
      </c>
      <c r="L12" t="s">
        <v>79</v>
      </c>
      <c r="M12" t="s">
        <v>79</v>
      </c>
    </row>
    <row r="13" spans="1:13">
      <c r="A13">
        <v>11600</v>
      </c>
      <c r="B13" s="1">
        <v>2012</v>
      </c>
      <c r="C13" s="1" t="s">
        <v>11</v>
      </c>
      <c r="D13" s="1" t="s">
        <v>33</v>
      </c>
      <c r="E13" s="1" t="s">
        <v>66</v>
      </c>
      <c r="F13" s="1" t="s">
        <v>21</v>
      </c>
      <c r="G13" s="1" t="s">
        <v>26</v>
      </c>
      <c r="H13" s="1">
        <v>15</v>
      </c>
      <c r="I13" s="1" t="s">
        <v>67</v>
      </c>
      <c r="J13" s="1" t="s">
        <v>14</v>
      </c>
      <c r="K13" s="1">
        <v>7</v>
      </c>
      <c r="L13" t="s">
        <v>79</v>
      </c>
      <c r="M13" t="s">
        <v>79</v>
      </c>
    </row>
    <row r="14" spans="1:13">
      <c r="A14">
        <v>13000</v>
      </c>
      <c r="B14" s="1">
        <v>2013</v>
      </c>
      <c r="C14" s="1" t="s">
        <v>11</v>
      </c>
      <c r="D14" s="1" t="s">
        <v>33</v>
      </c>
      <c r="E14" s="1" t="s">
        <v>68</v>
      </c>
      <c r="F14" s="1" t="s">
        <v>21</v>
      </c>
      <c r="G14" s="1" t="s">
        <v>26</v>
      </c>
      <c r="H14" s="1">
        <v>17.811</v>
      </c>
      <c r="I14" s="1" t="s">
        <v>69</v>
      </c>
      <c r="J14" s="1" t="s">
        <v>14</v>
      </c>
      <c r="K14" s="1">
        <v>5</v>
      </c>
      <c r="L14" t="s">
        <v>79</v>
      </c>
      <c r="M14" t="s">
        <v>79</v>
      </c>
    </row>
    <row r="15" spans="1:13">
      <c r="A15">
        <v>12500</v>
      </c>
      <c r="B15" s="1">
        <v>2013</v>
      </c>
      <c r="C15" s="1" t="s">
        <v>11</v>
      </c>
      <c r="D15" s="1" t="s">
        <v>33</v>
      </c>
      <c r="E15" s="1" t="s">
        <v>68</v>
      </c>
      <c r="F15" s="1" t="s">
        <v>21</v>
      </c>
      <c r="G15" s="1" t="s">
        <v>23</v>
      </c>
      <c r="H15" s="1">
        <v>17.811</v>
      </c>
      <c r="I15" s="1" t="s">
        <v>69</v>
      </c>
      <c r="J15" s="1" t="s">
        <v>14</v>
      </c>
      <c r="K15" s="1">
        <v>6</v>
      </c>
      <c r="L15" t="s">
        <v>79</v>
      </c>
      <c r="M15" t="s">
        <v>79</v>
      </c>
    </row>
    <row r="16" spans="1:13">
      <c r="A16">
        <v>12650</v>
      </c>
      <c r="B16" s="1">
        <v>2013</v>
      </c>
      <c r="C16" s="1" t="s">
        <v>11</v>
      </c>
      <c r="D16" s="1" t="s">
        <v>33</v>
      </c>
      <c r="E16" s="1" t="s">
        <v>68</v>
      </c>
      <c r="F16" s="1" t="s">
        <v>21</v>
      </c>
      <c r="G16" s="1" t="s">
        <v>40</v>
      </c>
      <c r="H16" s="1">
        <v>17.811</v>
      </c>
      <c r="I16" s="1" t="s">
        <v>69</v>
      </c>
      <c r="J16" s="1" t="s">
        <v>14</v>
      </c>
      <c r="K16" s="1">
        <v>7</v>
      </c>
      <c r="L16" t="s">
        <v>79</v>
      </c>
      <c r="M16" t="s">
        <v>79</v>
      </c>
    </row>
    <row r="17" spans="1:13">
      <c r="A17">
        <v>197000</v>
      </c>
      <c r="B17" s="1">
        <v>2017</v>
      </c>
      <c r="C17" s="1" t="s">
        <v>11</v>
      </c>
      <c r="D17" s="1" t="s">
        <v>70</v>
      </c>
      <c r="E17" s="1" t="s">
        <v>71</v>
      </c>
      <c r="F17" s="1" t="s">
        <v>21</v>
      </c>
      <c r="G17" s="1" t="s">
        <v>22</v>
      </c>
      <c r="H17" s="1">
        <v>84.614000000000004</v>
      </c>
      <c r="I17" s="1" t="s">
        <v>72</v>
      </c>
      <c r="J17" s="1" t="s">
        <v>14</v>
      </c>
      <c r="K17" s="1">
        <v>5</v>
      </c>
      <c r="L17" t="s">
        <v>79</v>
      </c>
      <c r="M17" t="s">
        <v>79</v>
      </c>
    </row>
    <row r="18" spans="1:13">
      <c r="A18">
        <v>199500</v>
      </c>
      <c r="B18" s="1">
        <v>2017</v>
      </c>
      <c r="C18" s="1" t="s">
        <v>11</v>
      </c>
      <c r="D18" s="1" t="s">
        <v>70</v>
      </c>
      <c r="E18" s="1" t="s">
        <v>71</v>
      </c>
      <c r="F18" s="1" t="s">
        <v>21</v>
      </c>
      <c r="G18" s="1" t="s">
        <v>16</v>
      </c>
      <c r="H18" s="1">
        <v>84.835999999999999</v>
      </c>
      <c r="I18" s="1" t="s">
        <v>72</v>
      </c>
      <c r="J18" s="1" t="s">
        <v>14</v>
      </c>
      <c r="K18" s="1">
        <v>14</v>
      </c>
      <c r="L18" t="s">
        <v>79</v>
      </c>
      <c r="M18" t="s">
        <v>79</v>
      </c>
    </row>
    <row r="19" spans="1:13">
      <c r="A19">
        <v>205000</v>
      </c>
      <c r="B19" s="1">
        <v>2017</v>
      </c>
      <c r="C19" s="1" t="s">
        <v>11</v>
      </c>
      <c r="D19" s="1" t="s">
        <v>70</v>
      </c>
      <c r="E19" s="1" t="s">
        <v>71</v>
      </c>
      <c r="F19" s="1" t="s">
        <v>21</v>
      </c>
      <c r="G19" s="1" t="s">
        <v>32</v>
      </c>
      <c r="H19" s="1">
        <v>84.835999999999999</v>
      </c>
      <c r="I19" s="1" t="s">
        <v>72</v>
      </c>
      <c r="J19" s="1" t="s">
        <v>14</v>
      </c>
      <c r="K19" s="1">
        <v>8</v>
      </c>
      <c r="L19" t="s">
        <v>79</v>
      </c>
      <c r="M19" t="s">
        <v>79</v>
      </c>
    </row>
    <row r="20" spans="1:13">
      <c r="A20">
        <v>20000</v>
      </c>
      <c r="B20" s="1">
        <v>1971</v>
      </c>
      <c r="C20" s="1" t="s">
        <v>11</v>
      </c>
      <c r="D20" s="1" t="s">
        <v>48</v>
      </c>
      <c r="E20" s="1" t="s">
        <v>49</v>
      </c>
      <c r="F20" s="1" t="s">
        <v>21</v>
      </c>
      <c r="G20" s="1" t="s">
        <v>36</v>
      </c>
      <c r="H20" s="1">
        <v>30.28</v>
      </c>
      <c r="I20" s="1" t="s">
        <v>50</v>
      </c>
      <c r="J20" s="1" t="s">
        <v>14</v>
      </c>
      <c r="K20" s="1">
        <v>6</v>
      </c>
      <c r="L20" t="s">
        <v>79</v>
      </c>
      <c r="M20" t="s">
        <v>79</v>
      </c>
    </row>
    <row r="21" spans="1:13">
      <c r="A21">
        <v>33000</v>
      </c>
      <c r="B21" s="1">
        <v>1997</v>
      </c>
      <c r="C21" s="1" t="s">
        <v>11</v>
      </c>
      <c r="D21" s="1" t="s">
        <v>35</v>
      </c>
      <c r="E21" s="1" t="s">
        <v>51</v>
      </c>
      <c r="F21" s="1" t="s">
        <v>21</v>
      </c>
      <c r="G21" s="1" t="s">
        <v>43</v>
      </c>
      <c r="H21" s="1">
        <v>64.88</v>
      </c>
      <c r="I21" s="1" t="s">
        <v>52</v>
      </c>
      <c r="J21" s="1" t="s">
        <v>14</v>
      </c>
      <c r="K21" s="1">
        <v>11</v>
      </c>
      <c r="L21" t="s">
        <v>79</v>
      </c>
      <c r="M21" t="s">
        <v>79</v>
      </c>
    </row>
    <row r="22" spans="1:13">
      <c r="A22">
        <v>49000</v>
      </c>
      <c r="B22" s="1">
        <v>2002</v>
      </c>
      <c r="C22" s="1" t="s">
        <v>11</v>
      </c>
      <c r="D22" s="1" t="s">
        <v>53</v>
      </c>
      <c r="E22" s="1" t="s">
        <v>73</v>
      </c>
      <c r="F22" s="1" t="s">
        <v>21</v>
      </c>
      <c r="G22" s="1" t="s">
        <v>26</v>
      </c>
      <c r="H22" s="1">
        <v>88.89</v>
      </c>
      <c r="I22" s="1" t="s">
        <v>74</v>
      </c>
      <c r="J22" s="1" t="s">
        <v>14</v>
      </c>
      <c r="K22" s="1">
        <v>1</v>
      </c>
      <c r="L22" t="s">
        <v>79</v>
      </c>
      <c r="M22" t="s">
        <v>79</v>
      </c>
    </row>
    <row r="23" spans="1:13">
      <c r="A23">
        <v>169500</v>
      </c>
      <c r="B23" s="1">
        <v>2008</v>
      </c>
      <c r="C23" s="1" t="s">
        <v>11</v>
      </c>
      <c r="D23" s="1" t="s">
        <v>37</v>
      </c>
      <c r="E23" s="1" t="s">
        <v>38</v>
      </c>
      <c r="F23" s="1" t="s">
        <v>21</v>
      </c>
      <c r="G23" s="1" t="s">
        <v>26</v>
      </c>
      <c r="H23" s="1">
        <v>114.931</v>
      </c>
      <c r="I23" s="1" t="s">
        <v>39</v>
      </c>
      <c r="J23" s="1" t="s">
        <v>14</v>
      </c>
      <c r="K23" s="1">
        <v>16</v>
      </c>
      <c r="L23" t="s">
        <v>79</v>
      </c>
      <c r="M23" t="s">
        <v>79</v>
      </c>
    </row>
    <row r="24" spans="1:13">
      <c r="A24">
        <v>126500</v>
      </c>
      <c r="B24" s="1">
        <v>2008</v>
      </c>
      <c r="C24" s="1" t="s">
        <v>11</v>
      </c>
      <c r="D24" s="1" t="s">
        <v>37</v>
      </c>
      <c r="E24" s="1" t="s">
        <v>38</v>
      </c>
      <c r="F24" s="1" t="s">
        <v>21</v>
      </c>
      <c r="G24" s="1" t="s">
        <v>24</v>
      </c>
      <c r="H24" s="1">
        <v>84.858000000000004</v>
      </c>
      <c r="I24" s="1" t="s">
        <v>39</v>
      </c>
      <c r="J24" s="1" t="s">
        <v>14</v>
      </c>
      <c r="K24" s="1">
        <v>3</v>
      </c>
      <c r="L24" t="s">
        <v>79</v>
      </c>
      <c r="M24" t="s">
        <v>79</v>
      </c>
    </row>
    <row r="25" spans="1:13">
      <c r="A25">
        <v>137900</v>
      </c>
      <c r="B25" s="1">
        <v>2000</v>
      </c>
      <c r="C25" s="1" t="s">
        <v>11</v>
      </c>
      <c r="D25" s="1" t="s">
        <v>37</v>
      </c>
      <c r="E25" s="1" t="s">
        <v>83</v>
      </c>
      <c r="F25" s="1" t="s">
        <v>21</v>
      </c>
      <c r="G25" s="1" t="s">
        <v>84</v>
      </c>
      <c r="H25" s="1">
        <v>84.92</v>
      </c>
      <c r="I25" s="1" t="s">
        <v>85</v>
      </c>
      <c r="J25" s="1" t="s">
        <v>14</v>
      </c>
      <c r="K25" s="1">
        <v>6</v>
      </c>
      <c r="L25" t="s">
        <v>79</v>
      </c>
      <c r="M25" t="s">
        <v>79</v>
      </c>
    </row>
    <row r="26" spans="1:13">
      <c r="A26">
        <v>167000</v>
      </c>
      <c r="B26" s="1">
        <v>2008</v>
      </c>
      <c r="C26" s="1" t="s">
        <v>11</v>
      </c>
      <c r="D26" s="1" t="s">
        <v>17</v>
      </c>
      <c r="E26" s="1" t="s">
        <v>42</v>
      </c>
      <c r="F26" s="1" t="s">
        <v>23</v>
      </c>
      <c r="G26" s="1" t="s">
        <v>29</v>
      </c>
      <c r="H26" s="1">
        <v>144.52000000000001</v>
      </c>
      <c r="I26" s="1" t="s">
        <v>30</v>
      </c>
      <c r="J26" s="1" t="s">
        <v>14</v>
      </c>
      <c r="K26" s="1">
        <v>7</v>
      </c>
      <c r="L26" t="s">
        <v>79</v>
      </c>
      <c r="M26" t="s">
        <v>79</v>
      </c>
    </row>
    <row r="27" spans="1:13">
      <c r="A27">
        <v>180000</v>
      </c>
      <c r="B27" s="1">
        <v>2008</v>
      </c>
      <c r="C27" s="1" t="s">
        <v>11</v>
      </c>
      <c r="D27" s="1" t="s">
        <v>17</v>
      </c>
      <c r="E27" s="1" t="s">
        <v>18</v>
      </c>
      <c r="F27" s="1" t="s">
        <v>23</v>
      </c>
      <c r="G27" s="1" t="s">
        <v>86</v>
      </c>
      <c r="H27" s="1">
        <v>147.31</v>
      </c>
      <c r="I27" s="1" t="s">
        <v>20</v>
      </c>
      <c r="J27" s="1" t="s">
        <v>14</v>
      </c>
      <c r="K27" s="1">
        <v>7</v>
      </c>
      <c r="L27" t="s">
        <v>79</v>
      </c>
      <c r="M27" t="s">
        <v>79</v>
      </c>
    </row>
    <row r="28" spans="1:13">
      <c r="A28">
        <v>164500</v>
      </c>
      <c r="B28" s="1">
        <v>2008</v>
      </c>
      <c r="C28" s="1" t="s">
        <v>11</v>
      </c>
      <c r="D28" s="1" t="s">
        <v>17</v>
      </c>
      <c r="E28" s="1" t="s">
        <v>18</v>
      </c>
      <c r="F28" s="1" t="s">
        <v>23</v>
      </c>
      <c r="G28" s="1" t="s">
        <v>87</v>
      </c>
      <c r="H28" s="1">
        <v>159.01</v>
      </c>
      <c r="I28" s="1" t="s">
        <v>20</v>
      </c>
      <c r="J28" s="1" t="s">
        <v>14</v>
      </c>
      <c r="K28" s="1">
        <v>9</v>
      </c>
      <c r="L28" t="s">
        <v>79</v>
      </c>
      <c r="M28" t="s">
        <v>79</v>
      </c>
    </row>
    <row r="29" spans="1:13">
      <c r="A29">
        <v>129500</v>
      </c>
      <c r="B29" s="1">
        <v>2008</v>
      </c>
      <c r="C29" s="1" t="s">
        <v>11</v>
      </c>
      <c r="D29" s="1" t="s">
        <v>17</v>
      </c>
      <c r="E29" s="1" t="s">
        <v>18</v>
      </c>
      <c r="F29" s="1" t="s">
        <v>23</v>
      </c>
      <c r="G29" s="1" t="s">
        <v>43</v>
      </c>
      <c r="H29" s="1">
        <v>97.61</v>
      </c>
      <c r="I29" s="1" t="s">
        <v>20</v>
      </c>
      <c r="J29" s="1" t="s">
        <v>14</v>
      </c>
      <c r="K29" s="1">
        <v>7</v>
      </c>
      <c r="L29" t="s">
        <v>79</v>
      </c>
      <c r="M29" t="s">
        <v>79</v>
      </c>
    </row>
    <row r="30" spans="1:13">
      <c r="A30">
        <v>138000</v>
      </c>
      <c r="B30" s="1">
        <v>2008</v>
      </c>
      <c r="C30" s="1" t="s">
        <v>11</v>
      </c>
      <c r="D30" s="1" t="s">
        <v>17</v>
      </c>
      <c r="E30" s="1" t="s">
        <v>18</v>
      </c>
      <c r="F30" s="1" t="s">
        <v>23</v>
      </c>
      <c r="G30" s="1" t="s">
        <v>80</v>
      </c>
      <c r="H30" s="1">
        <v>94.51</v>
      </c>
      <c r="I30" s="1" t="s">
        <v>20</v>
      </c>
      <c r="J30" s="1" t="s">
        <v>14</v>
      </c>
      <c r="K30" s="1">
        <v>8</v>
      </c>
      <c r="L30" t="s">
        <v>79</v>
      </c>
      <c r="M30" t="s">
        <v>79</v>
      </c>
    </row>
    <row r="31" spans="1:13">
      <c r="A31">
        <v>177000</v>
      </c>
      <c r="B31" s="1">
        <v>2004</v>
      </c>
      <c r="C31" s="1" t="s">
        <v>11</v>
      </c>
      <c r="D31" s="1" t="s">
        <v>88</v>
      </c>
      <c r="E31" s="1" t="s">
        <v>89</v>
      </c>
      <c r="F31" s="1" t="s">
        <v>23</v>
      </c>
      <c r="G31" s="1" t="s">
        <v>86</v>
      </c>
      <c r="H31" s="1">
        <v>150.47999999999999</v>
      </c>
      <c r="I31" s="1" t="s">
        <v>90</v>
      </c>
      <c r="J31" s="1" t="s">
        <v>14</v>
      </c>
      <c r="K31" s="1">
        <v>15</v>
      </c>
      <c r="L31" t="s">
        <v>79</v>
      </c>
      <c r="M31" t="s">
        <v>79</v>
      </c>
    </row>
    <row r="32" spans="1:13">
      <c r="A32">
        <v>205000</v>
      </c>
      <c r="B32" s="1">
        <v>2004</v>
      </c>
      <c r="C32" s="1" t="s">
        <v>11</v>
      </c>
      <c r="D32" s="1" t="s">
        <v>88</v>
      </c>
      <c r="E32" s="1" t="s">
        <v>91</v>
      </c>
      <c r="F32" s="1" t="s">
        <v>23</v>
      </c>
      <c r="G32" s="1" t="s">
        <v>92</v>
      </c>
      <c r="H32" s="1">
        <v>150.47999999999999</v>
      </c>
      <c r="I32" s="1" t="s">
        <v>93</v>
      </c>
      <c r="J32" s="1" t="s">
        <v>14</v>
      </c>
      <c r="K32" s="1">
        <v>13</v>
      </c>
      <c r="L32" t="s">
        <v>79</v>
      </c>
      <c r="M32" t="s">
        <v>79</v>
      </c>
    </row>
    <row r="33" spans="1:13">
      <c r="A33">
        <v>360000</v>
      </c>
      <c r="B33" s="1">
        <v>2020</v>
      </c>
      <c r="C33" s="1" t="s">
        <v>11</v>
      </c>
      <c r="D33" s="1" t="s">
        <v>94</v>
      </c>
      <c r="E33" s="1" t="s">
        <v>95</v>
      </c>
      <c r="F33" s="1" t="s">
        <v>23</v>
      </c>
      <c r="G33" s="1" t="s">
        <v>23</v>
      </c>
      <c r="H33" s="1">
        <v>158.32400000000001</v>
      </c>
      <c r="I33" s="1" t="s">
        <v>96</v>
      </c>
      <c r="J33" s="1" t="s">
        <v>14</v>
      </c>
      <c r="K33" s="1">
        <v>16</v>
      </c>
      <c r="L33" t="s">
        <v>79</v>
      </c>
      <c r="M33" t="s">
        <v>79</v>
      </c>
    </row>
    <row r="34" spans="1:13">
      <c r="A34">
        <v>130000</v>
      </c>
      <c r="B34" s="1">
        <v>2005</v>
      </c>
      <c r="C34" s="1" t="s">
        <v>11</v>
      </c>
      <c r="D34" s="1" t="s">
        <v>97</v>
      </c>
      <c r="E34" s="1" t="s">
        <v>98</v>
      </c>
      <c r="F34" s="1" t="s">
        <v>23</v>
      </c>
      <c r="G34" s="1" t="s">
        <v>13</v>
      </c>
      <c r="H34" s="1">
        <v>130.97999999999999</v>
      </c>
      <c r="I34" s="1" t="s">
        <v>99</v>
      </c>
      <c r="J34" s="1" t="s">
        <v>14</v>
      </c>
      <c r="K34" s="1">
        <v>17</v>
      </c>
      <c r="L34" t="s">
        <v>79</v>
      </c>
      <c r="M34" t="s">
        <v>79</v>
      </c>
    </row>
    <row r="35" spans="1:13">
      <c r="A35">
        <v>126500</v>
      </c>
      <c r="B35" s="1">
        <v>2008</v>
      </c>
      <c r="C35" s="1" t="s">
        <v>11</v>
      </c>
      <c r="D35" s="1" t="s">
        <v>44</v>
      </c>
      <c r="E35" s="1" t="s">
        <v>45</v>
      </c>
      <c r="F35" s="1" t="s">
        <v>23</v>
      </c>
      <c r="G35" s="1" t="s">
        <v>32</v>
      </c>
      <c r="H35" s="1">
        <v>137.55000000000001</v>
      </c>
      <c r="I35" s="1" t="s">
        <v>46</v>
      </c>
      <c r="J35" s="1" t="s">
        <v>14</v>
      </c>
      <c r="K35" s="1">
        <v>6</v>
      </c>
      <c r="L35" t="s">
        <v>79</v>
      </c>
      <c r="M35" t="s">
        <v>79</v>
      </c>
    </row>
    <row r="36" spans="1:13">
      <c r="A36">
        <v>31500</v>
      </c>
      <c r="B36" s="1">
        <v>2003</v>
      </c>
      <c r="C36" s="1" t="s">
        <v>11</v>
      </c>
      <c r="D36" s="1" t="s">
        <v>25</v>
      </c>
      <c r="E36" s="1" t="s">
        <v>27</v>
      </c>
      <c r="F36" s="1" t="s">
        <v>23</v>
      </c>
      <c r="G36" s="1" t="s">
        <v>41</v>
      </c>
      <c r="H36" s="1">
        <v>48.54</v>
      </c>
      <c r="I36" s="1" t="s">
        <v>28</v>
      </c>
      <c r="J36" s="1" t="s">
        <v>14</v>
      </c>
      <c r="K36" s="1">
        <v>3</v>
      </c>
      <c r="L36" t="s">
        <v>79</v>
      </c>
      <c r="M36" t="s">
        <v>79</v>
      </c>
    </row>
    <row r="37" spans="1:13">
      <c r="A37">
        <v>26800</v>
      </c>
      <c r="B37" s="1">
        <v>2003</v>
      </c>
      <c r="C37" s="1" t="s">
        <v>11</v>
      </c>
      <c r="D37" s="1" t="s">
        <v>25</v>
      </c>
      <c r="E37" s="1" t="s">
        <v>27</v>
      </c>
      <c r="F37" s="1" t="s">
        <v>23</v>
      </c>
      <c r="G37" s="1" t="s">
        <v>41</v>
      </c>
      <c r="H37" s="1">
        <v>36.08</v>
      </c>
      <c r="I37" s="1" t="s">
        <v>28</v>
      </c>
      <c r="J37" s="1" t="s">
        <v>14</v>
      </c>
      <c r="K37" s="1">
        <v>8</v>
      </c>
      <c r="L37" t="s">
        <v>79</v>
      </c>
      <c r="M37" t="s">
        <v>79</v>
      </c>
    </row>
    <row r="38" spans="1:13">
      <c r="A38">
        <v>30000</v>
      </c>
      <c r="B38" s="1">
        <v>2003</v>
      </c>
      <c r="C38" s="1" t="s">
        <v>11</v>
      </c>
      <c r="D38" s="1" t="s">
        <v>25</v>
      </c>
      <c r="E38" s="1" t="s">
        <v>27</v>
      </c>
      <c r="F38" s="1" t="s">
        <v>23</v>
      </c>
      <c r="G38" s="1" t="s">
        <v>86</v>
      </c>
      <c r="H38" s="1">
        <v>43.98</v>
      </c>
      <c r="I38" s="1" t="s">
        <v>28</v>
      </c>
      <c r="J38" s="1" t="s">
        <v>14</v>
      </c>
      <c r="K38" s="1">
        <v>6</v>
      </c>
      <c r="L38" t="s">
        <v>79</v>
      </c>
      <c r="M38" t="s">
        <v>79</v>
      </c>
    </row>
    <row r="39" spans="1:13">
      <c r="A39">
        <v>89000</v>
      </c>
      <c r="B39" s="1">
        <v>2006</v>
      </c>
      <c r="C39" s="1" t="s">
        <v>11</v>
      </c>
      <c r="D39" s="1" t="s">
        <v>100</v>
      </c>
      <c r="E39" s="1" t="s">
        <v>101</v>
      </c>
      <c r="F39" s="1" t="s">
        <v>23</v>
      </c>
      <c r="G39" s="1" t="s">
        <v>41</v>
      </c>
      <c r="H39" s="1">
        <v>84.64</v>
      </c>
      <c r="I39" s="1" t="s">
        <v>102</v>
      </c>
      <c r="J39" s="1" t="s">
        <v>14</v>
      </c>
      <c r="K39" s="1">
        <v>7</v>
      </c>
      <c r="L39" t="s">
        <v>79</v>
      </c>
      <c r="M39" t="s">
        <v>79</v>
      </c>
    </row>
    <row r="40" spans="1:13">
      <c r="A40">
        <v>75000</v>
      </c>
      <c r="B40" s="1">
        <v>1993</v>
      </c>
      <c r="C40" s="1" t="s">
        <v>11</v>
      </c>
      <c r="D40" s="1" t="s">
        <v>31</v>
      </c>
      <c r="E40" s="1" t="s">
        <v>81</v>
      </c>
      <c r="F40" s="1" t="s">
        <v>23</v>
      </c>
      <c r="G40" s="1" t="s">
        <v>16</v>
      </c>
      <c r="H40" s="1">
        <v>79.87</v>
      </c>
      <c r="I40" s="1" t="s">
        <v>82</v>
      </c>
      <c r="J40" s="1" t="s">
        <v>14</v>
      </c>
      <c r="K40" s="1">
        <v>2</v>
      </c>
      <c r="L40" t="s">
        <v>79</v>
      </c>
      <c r="M40" t="s">
        <v>79</v>
      </c>
    </row>
    <row r="41" spans="1:13">
      <c r="A41">
        <v>70000</v>
      </c>
      <c r="B41" s="1">
        <v>1993</v>
      </c>
      <c r="C41" s="1" t="s">
        <v>11</v>
      </c>
      <c r="D41" s="1" t="s">
        <v>31</v>
      </c>
      <c r="E41" s="1" t="s">
        <v>81</v>
      </c>
      <c r="F41" s="1" t="s">
        <v>23</v>
      </c>
      <c r="G41" s="1" t="s">
        <v>19</v>
      </c>
      <c r="H41" s="1">
        <v>64.66</v>
      </c>
      <c r="I41" s="1" t="s">
        <v>82</v>
      </c>
      <c r="J41" s="1" t="s">
        <v>14</v>
      </c>
      <c r="K41" s="1">
        <v>9</v>
      </c>
      <c r="L41" t="s">
        <v>79</v>
      </c>
      <c r="M41" t="s">
        <v>79</v>
      </c>
    </row>
    <row r="42" spans="1:13">
      <c r="A42">
        <v>85000</v>
      </c>
      <c r="B42" s="1">
        <v>1993</v>
      </c>
      <c r="C42" s="1" t="s">
        <v>11</v>
      </c>
      <c r="D42" s="1" t="s">
        <v>31</v>
      </c>
      <c r="E42" s="1" t="s">
        <v>81</v>
      </c>
      <c r="F42" s="1" t="s">
        <v>23</v>
      </c>
      <c r="G42" s="1" t="s">
        <v>41</v>
      </c>
      <c r="H42" s="1">
        <v>79.87</v>
      </c>
      <c r="I42" s="1" t="s">
        <v>82</v>
      </c>
      <c r="J42" s="1" t="s">
        <v>14</v>
      </c>
      <c r="K42" s="1">
        <v>7</v>
      </c>
      <c r="L42" t="s">
        <v>79</v>
      </c>
      <c r="M42" t="s">
        <v>79</v>
      </c>
    </row>
    <row r="43" spans="1:13">
      <c r="A43">
        <v>84500</v>
      </c>
      <c r="B43" s="1">
        <v>1993</v>
      </c>
      <c r="C43" s="1" t="s">
        <v>11</v>
      </c>
      <c r="D43" s="1" t="s">
        <v>31</v>
      </c>
      <c r="E43" s="1" t="s">
        <v>81</v>
      </c>
      <c r="F43" s="1" t="s">
        <v>23</v>
      </c>
      <c r="G43" s="1" t="s">
        <v>40</v>
      </c>
      <c r="H43" s="1">
        <v>79.87</v>
      </c>
      <c r="I43" s="1" t="s">
        <v>82</v>
      </c>
      <c r="J43" s="1" t="s">
        <v>14</v>
      </c>
      <c r="K43" s="1">
        <v>13</v>
      </c>
      <c r="L43" t="s">
        <v>79</v>
      </c>
      <c r="M43" t="s">
        <v>79</v>
      </c>
    </row>
    <row r="44" spans="1:13">
      <c r="A44">
        <v>55900</v>
      </c>
      <c r="B44" s="1">
        <v>1999</v>
      </c>
      <c r="C44" s="1" t="s">
        <v>11</v>
      </c>
      <c r="D44" s="1" t="s">
        <v>31</v>
      </c>
      <c r="E44" s="1" t="s">
        <v>103</v>
      </c>
      <c r="F44" s="1" t="s">
        <v>23</v>
      </c>
      <c r="G44" s="1" t="s">
        <v>34</v>
      </c>
      <c r="H44" s="1">
        <v>59.28</v>
      </c>
      <c r="I44" s="1" t="s">
        <v>104</v>
      </c>
      <c r="J44" s="1" t="s">
        <v>14</v>
      </c>
      <c r="K44" s="1">
        <v>4</v>
      </c>
      <c r="L44" t="s">
        <v>79</v>
      </c>
      <c r="M44" t="s">
        <v>79</v>
      </c>
    </row>
    <row r="45" spans="1:13">
      <c r="A45">
        <v>69800</v>
      </c>
      <c r="B45" s="1">
        <v>1993</v>
      </c>
      <c r="C45" s="1" t="s">
        <v>11</v>
      </c>
      <c r="D45" s="1" t="s">
        <v>31</v>
      </c>
      <c r="E45" s="1" t="s">
        <v>81</v>
      </c>
      <c r="F45" s="1" t="s">
        <v>23</v>
      </c>
      <c r="G45" s="1" t="s">
        <v>105</v>
      </c>
      <c r="H45" s="1">
        <v>54.7</v>
      </c>
      <c r="I45" s="1" t="s">
        <v>82</v>
      </c>
      <c r="J45" s="1" t="s">
        <v>14</v>
      </c>
      <c r="K45" s="1">
        <v>7</v>
      </c>
      <c r="L45" t="s">
        <v>79</v>
      </c>
      <c r="M45" t="s">
        <v>79</v>
      </c>
    </row>
    <row r="46" spans="1:13">
      <c r="A46">
        <v>108500</v>
      </c>
      <c r="B46" s="1">
        <v>1999</v>
      </c>
      <c r="C46" s="1" t="s">
        <v>11</v>
      </c>
      <c r="D46" s="1" t="s">
        <v>31</v>
      </c>
      <c r="E46" s="1" t="s">
        <v>106</v>
      </c>
      <c r="F46" s="1" t="s">
        <v>23</v>
      </c>
      <c r="G46" s="1" t="s">
        <v>107</v>
      </c>
      <c r="H46" s="1">
        <v>84.9</v>
      </c>
      <c r="I46" s="1" t="s">
        <v>108</v>
      </c>
      <c r="J46" s="1" t="s">
        <v>14</v>
      </c>
      <c r="K46" s="1">
        <v>4</v>
      </c>
      <c r="L46" t="s">
        <v>79</v>
      </c>
      <c r="M46" t="s">
        <v>79</v>
      </c>
    </row>
    <row r="47" spans="1:13">
      <c r="A47">
        <v>65500</v>
      </c>
      <c r="B47" s="1">
        <v>1993</v>
      </c>
      <c r="C47" s="1" t="s">
        <v>11</v>
      </c>
      <c r="D47" s="1" t="s">
        <v>31</v>
      </c>
      <c r="E47" s="1" t="s">
        <v>81</v>
      </c>
      <c r="F47" s="1" t="s">
        <v>23</v>
      </c>
      <c r="G47" s="1" t="s">
        <v>84</v>
      </c>
      <c r="H47" s="1">
        <v>64.66</v>
      </c>
      <c r="I47" s="1" t="s">
        <v>82</v>
      </c>
      <c r="J47" s="1" t="s">
        <v>14</v>
      </c>
      <c r="K47" s="1">
        <v>3</v>
      </c>
      <c r="L47" t="s">
        <v>79</v>
      </c>
      <c r="M47" t="s">
        <v>79</v>
      </c>
    </row>
    <row r="48" spans="1:13">
      <c r="A48">
        <v>30000</v>
      </c>
      <c r="B48" s="1">
        <v>1997</v>
      </c>
      <c r="C48" s="1" t="s">
        <v>11</v>
      </c>
      <c r="D48" s="1" t="s">
        <v>33</v>
      </c>
      <c r="E48" s="1" t="s">
        <v>109</v>
      </c>
      <c r="F48" s="1" t="s">
        <v>23</v>
      </c>
      <c r="G48" s="1" t="s">
        <v>16</v>
      </c>
      <c r="H48" s="1">
        <v>58.79</v>
      </c>
      <c r="I48" s="1" t="s">
        <v>110</v>
      </c>
      <c r="J48" s="1" t="s">
        <v>14</v>
      </c>
      <c r="K48" s="1">
        <v>1</v>
      </c>
      <c r="L48" t="s">
        <v>79</v>
      </c>
      <c r="M48" t="s">
        <v>79</v>
      </c>
    </row>
    <row r="49" spans="1:13">
      <c r="A49">
        <v>10500</v>
      </c>
      <c r="B49" s="1">
        <v>2013</v>
      </c>
      <c r="C49" s="1" t="s">
        <v>11</v>
      </c>
      <c r="D49" s="1" t="s">
        <v>33</v>
      </c>
      <c r="E49" s="1" t="s">
        <v>111</v>
      </c>
      <c r="F49" s="1" t="s">
        <v>23</v>
      </c>
      <c r="G49" s="1" t="s">
        <v>16</v>
      </c>
      <c r="H49" s="1">
        <v>12.15</v>
      </c>
      <c r="I49" s="1" t="s">
        <v>112</v>
      </c>
      <c r="J49" s="1" t="s">
        <v>14</v>
      </c>
      <c r="K49" s="1">
        <v>15</v>
      </c>
      <c r="L49" t="s">
        <v>79</v>
      </c>
      <c r="M49" t="s">
        <v>79</v>
      </c>
    </row>
    <row r="50" spans="1:13">
      <c r="A50">
        <v>12000</v>
      </c>
      <c r="B50" s="1">
        <v>2013</v>
      </c>
      <c r="C50" s="1" t="s">
        <v>11</v>
      </c>
      <c r="D50" s="1" t="s">
        <v>33</v>
      </c>
      <c r="E50" s="1" t="s">
        <v>113</v>
      </c>
      <c r="F50" s="1" t="s">
        <v>23</v>
      </c>
      <c r="G50" s="1" t="s">
        <v>86</v>
      </c>
      <c r="H50" s="1">
        <v>15.855</v>
      </c>
      <c r="I50" s="1" t="s">
        <v>114</v>
      </c>
      <c r="J50" s="1" t="s">
        <v>14</v>
      </c>
      <c r="K50" s="1">
        <v>10</v>
      </c>
      <c r="L50" t="s">
        <v>79</v>
      </c>
      <c r="M50" t="s">
        <v>79</v>
      </c>
    </row>
    <row r="51" spans="1:13">
      <c r="A51">
        <v>11500</v>
      </c>
      <c r="B51" s="1">
        <v>2013</v>
      </c>
      <c r="C51" s="1" t="s">
        <v>11</v>
      </c>
      <c r="D51" s="1" t="s">
        <v>33</v>
      </c>
      <c r="E51" s="1" t="s">
        <v>113</v>
      </c>
      <c r="F51" s="1" t="s">
        <v>23</v>
      </c>
      <c r="G51" s="1" t="s">
        <v>115</v>
      </c>
      <c r="H51" s="1">
        <v>15.855</v>
      </c>
      <c r="I51" s="1" t="s">
        <v>114</v>
      </c>
      <c r="J51" s="1" t="s">
        <v>14</v>
      </c>
      <c r="K51" s="1">
        <v>16</v>
      </c>
      <c r="L51" t="s">
        <v>79</v>
      </c>
      <c r="M51" t="s">
        <v>79</v>
      </c>
    </row>
    <row r="52" spans="1:13">
      <c r="A52">
        <v>95000</v>
      </c>
      <c r="B52" s="1">
        <v>2008</v>
      </c>
      <c r="C52" s="1" t="s">
        <v>11</v>
      </c>
      <c r="D52" s="1" t="s">
        <v>33</v>
      </c>
      <c r="E52" s="1" t="s">
        <v>116</v>
      </c>
      <c r="F52" s="1" t="s">
        <v>23</v>
      </c>
      <c r="G52" s="1" t="s">
        <v>84</v>
      </c>
      <c r="H52" s="1">
        <v>59.92</v>
      </c>
      <c r="I52" s="1" t="s">
        <v>117</v>
      </c>
      <c r="J52" s="1" t="s">
        <v>14</v>
      </c>
      <c r="K52" s="1">
        <v>4</v>
      </c>
      <c r="L52" t="s">
        <v>79</v>
      </c>
      <c r="M52" t="s">
        <v>79</v>
      </c>
    </row>
    <row r="53" spans="1:13">
      <c r="A53">
        <v>189000</v>
      </c>
      <c r="B53" s="1">
        <v>2017</v>
      </c>
      <c r="C53" s="1" t="s">
        <v>11</v>
      </c>
      <c r="D53" s="1" t="s">
        <v>118</v>
      </c>
      <c r="E53" s="1" t="s">
        <v>119</v>
      </c>
      <c r="F53" s="1" t="s">
        <v>23</v>
      </c>
      <c r="G53" s="1" t="s">
        <v>26</v>
      </c>
      <c r="H53" s="1">
        <v>84.614000000000004</v>
      </c>
      <c r="I53" s="1" t="s">
        <v>120</v>
      </c>
      <c r="J53" s="1" t="s">
        <v>14</v>
      </c>
      <c r="K53" s="1">
        <v>2</v>
      </c>
      <c r="L53" t="s">
        <v>79</v>
      </c>
      <c r="M53" t="s">
        <v>79</v>
      </c>
    </row>
    <row r="54" spans="1:13">
      <c r="A54">
        <v>194000</v>
      </c>
      <c r="B54" s="1">
        <v>2017</v>
      </c>
      <c r="C54" s="1" t="s">
        <v>11</v>
      </c>
      <c r="D54" s="1" t="s">
        <v>118</v>
      </c>
      <c r="E54" s="1" t="s">
        <v>119</v>
      </c>
      <c r="F54" s="1" t="s">
        <v>23</v>
      </c>
      <c r="G54" s="1" t="s">
        <v>36</v>
      </c>
      <c r="H54" s="1">
        <v>84.944000000000003</v>
      </c>
      <c r="I54" s="1" t="s">
        <v>120</v>
      </c>
      <c r="J54" s="1" t="s">
        <v>14</v>
      </c>
      <c r="K54" s="1">
        <v>11</v>
      </c>
      <c r="L54" t="s">
        <v>79</v>
      </c>
      <c r="M54" t="s">
        <v>79</v>
      </c>
    </row>
    <row r="55" spans="1:13">
      <c r="A55">
        <v>195000</v>
      </c>
      <c r="B55" s="1">
        <v>2017</v>
      </c>
      <c r="C55" s="1" t="s">
        <v>11</v>
      </c>
      <c r="D55" s="1" t="s">
        <v>118</v>
      </c>
      <c r="E55" s="1" t="s">
        <v>119</v>
      </c>
      <c r="F55" s="1" t="s">
        <v>23</v>
      </c>
      <c r="G55" s="1" t="s">
        <v>40</v>
      </c>
      <c r="H55" s="1">
        <v>84.906999999999996</v>
      </c>
      <c r="I55" s="1" t="s">
        <v>120</v>
      </c>
      <c r="J55" s="1" t="s">
        <v>14</v>
      </c>
      <c r="K55" s="1">
        <v>21</v>
      </c>
      <c r="L55" t="s">
        <v>79</v>
      </c>
      <c r="M55" t="s">
        <v>79</v>
      </c>
    </row>
    <row r="56" spans="1:13">
      <c r="A56">
        <v>164700</v>
      </c>
      <c r="B56" s="1">
        <v>2017</v>
      </c>
      <c r="C56" s="1" t="s">
        <v>11</v>
      </c>
      <c r="D56" s="1" t="s">
        <v>118</v>
      </c>
      <c r="E56" s="1" t="s">
        <v>119</v>
      </c>
      <c r="F56" s="1" t="s">
        <v>23</v>
      </c>
      <c r="G56" s="1" t="s">
        <v>87</v>
      </c>
      <c r="H56" s="1">
        <v>59.854999999999997</v>
      </c>
      <c r="I56" s="1" t="s">
        <v>120</v>
      </c>
      <c r="J56" s="1" t="s">
        <v>14</v>
      </c>
      <c r="K56" s="1">
        <v>11</v>
      </c>
      <c r="L56" t="s">
        <v>79</v>
      </c>
      <c r="M56" t="s">
        <v>79</v>
      </c>
    </row>
    <row r="57" spans="1:13">
      <c r="A57">
        <v>87000</v>
      </c>
      <c r="B57" s="1">
        <v>2017</v>
      </c>
      <c r="C57" s="1" t="s">
        <v>11</v>
      </c>
      <c r="D57" s="1" t="s">
        <v>121</v>
      </c>
      <c r="E57" s="1" t="s">
        <v>122</v>
      </c>
      <c r="F57" s="1" t="s">
        <v>23</v>
      </c>
      <c r="G57" s="1" t="s">
        <v>15</v>
      </c>
      <c r="H57" s="1">
        <v>37.263500000000001</v>
      </c>
      <c r="I57" s="1" t="s">
        <v>123</v>
      </c>
      <c r="J57" s="1" t="s">
        <v>14</v>
      </c>
      <c r="K57" s="1">
        <v>8</v>
      </c>
      <c r="L57" t="s">
        <v>79</v>
      </c>
      <c r="M57" t="s">
        <v>79</v>
      </c>
    </row>
    <row r="58" spans="1:13">
      <c r="A58">
        <v>119000</v>
      </c>
      <c r="B58" s="1">
        <v>2017</v>
      </c>
      <c r="C58" s="1" t="s">
        <v>11</v>
      </c>
      <c r="D58" s="1" t="s">
        <v>121</v>
      </c>
      <c r="E58" s="1" t="s">
        <v>122</v>
      </c>
      <c r="F58" s="1" t="s">
        <v>23</v>
      </c>
      <c r="G58" s="1" t="s">
        <v>19</v>
      </c>
      <c r="H58" s="1">
        <v>45.878999999999998</v>
      </c>
      <c r="I58" s="1" t="s">
        <v>123</v>
      </c>
      <c r="J58" s="1" t="s">
        <v>14</v>
      </c>
      <c r="K58" s="1">
        <v>18</v>
      </c>
      <c r="L58" t="s">
        <v>79</v>
      </c>
      <c r="M58" t="s">
        <v>79</v>
      </c>
    </row>
    <row r="59" spans="1:13">
      <c r="A59">
        <v>85000</v>
      </c>
      <c r="B59" s="1">
        <v>2017</v>
      </c>
      <c r="C59" s="1" t="s">
        <v>11</v>
      </c>
      <c r="D59" s="1" t="s">
        <v>121</v>
      </c>
      <c r="E59" s="1" t="s">
        <v>122</v>
      </c>
      <c r="F59" s="1" t="s">
        <v>23</v>
      </c>
      <c r="G59" s="1" t="s">
        <v>125</v>
      </c>
      <c r="H59" s="1">
        <v>33.981999999999999</v>
      </c>
      <c r="I59" s="1" t="s">
        <v>123</v>
      </c>
      <c r="J59" s="1" t="s">
        <v>14</v>
      </c>
      <c r="K59" s="1">
        <v>7</v>
      </c>
      <c r="L59" t="s">
        <v>79</v>
      </c>
      <c r="M59" t="s">
        <v>79</v>
      </c>
    </row>
    <row r="60" spans="1:13">
      <c r="A60">
        <v>46300</v>
      </c>
      <c r="B60" s="1">
        <v>1971</v>
      </c>
      <c r="C60" s="1" t="s">
        <v>11</v>
      </c>
      <c r="D60" s="1" t="s">
        <v>48</v>
      </c>
      <c r="E60" s="1" t="s">
        <v>49</v>
      </c>
      <c r="F60" s="1" t="s">
        <v>23</v>
      </c>
      <c r="G60" s="1" t="s">
        <v>34</v>
      </c>
      <c r="H60" s="1">
        <v>94.94</v>
      </c>
      <c r="I60" s="1" t="s">
        <v>50</v>
      </c>
      <c r="J60" s="1" t="s">
        <v>14</v>
      </c>
      <c r="K60" s="1">
        <v>7</v>
      </c>
      <c r="L60" t="s">
        <v>79</v>
      </c>
      <c r="M60" t="s">
        <v>79</v>
      </c>
    </row>
    <row r="61" spans="1:13">
      <c r="A61">
        <v>14000</v>
      </c>
      <c r="B61" s="1">
        <v>1971</v>
      </c>
      <c r="C61" s="1" t="s">
        <v>11</v>
      </c>
      <c r="D61" s="1" t="s">
        <v>48</v>
      </c>
      <c r="E61" s="1" t="s">
        <v>49</v>
      </c>
      <c r="F61" s="1" t="s">
        <v>23</v>
      </c>
      <c r="G61" s="1" t="s">
        <v>126</v>
      </c>
      <c r="H61" s="1">
        <v>19.27</v>
      </c>
      <c r="I61" s="1" t="s">
        <v>50</v>
      </c>
      <c r="J61" s="1" t="s">
        <v>14</v>
      </c>
      <c r="K61" s="1">
        <v>1</v>
      </c>
      <c r="L61" t="s">
        <v>79</v>
      </c>
      <c r="M61" t="s">
        <v>79</v>
      </c>
    </row>
    <row r="62" spans="1:13">
      <c r="A62">
        <v>58500</v>
      </c>
      <c r="B62" s="1">
        <v>2019</v>
      </c>
      <c r="C62" s="1" t="s">
        <v>11</v>
      </c>
      <c r="D62" s="1" t="s">
        <v>127</v>
      </c>
      <c r="E62" s="1" t="s">
        <v>128</v>
      </c>
      <c r="F62" s="1" t="s">
        <v>23</v>
      </c>
      <c r="G62" s="1" t="s">
        <v>15</v>
      </c>
      <c r="H62" s="1">
        <v>66.13</v>
      </c>
      <c r="I62" s="1" t="s">
        <v>129</v>
      </c>
      <c r="J62" s="1" t="s">
        <v>14</v>
      </c>
      <c r="K62" s="1">
        <v>3</v>
      </c>
      <c r="L62" t="s">
        <v>79</v>
      </c>
      <c r="M62" t="s">
        <v>79</v>
      </c>
    </row>
    <row r="63" spans="1:13">
      <c r="A63">
        <v>162500</v>
      </c>
      <c r="B63" s="1">
        <v>2004</v>
      </c>
      <c r="C63" s="1" t="s">
        <v>11</v>
      </c>
      <c r="D63" s="1" t="s">
        <v>35</v>
      </c>
      <c r="E63" s="1" t="s">
        <v>130</v>
      </c>
      <c r="F63" s="1" t="s">
        <v>23</v>
      </c>
      <c r="G63" s="1" t="s">
        <v>21</v>
      </c>
      <c r="H63" s="1">
        <v>186.9</v>
      </c>
      <c r="I63" s="1" t="s">
        <v>131</v>
      </c>
      <c r="J63" s="1" t="s">
        <v>14</v>
      </c>
      <c r="K63" s="1">
        <v>5</v>
      </c>
      <c r="L63" t="s">
        <v>79</v>
      </c>
      <c r="M63" t="s">
        <v>79</v>
      </c>
    </row>
    <row r="64" spans="1:13">
      <c r="A64">
        <v>19000</v>
      </c>
      <c r="B64" s="1">
        <v>1997</v>
      </c>
      <c r="C64" s="1" t="s">
        <v>11</v>
      </c>
      <c r="D64" s="1" t="s">
        <v>35</v>
      </c>
      <c r="E64" s="1" t="s">
        <v>51</v>
      </c>
      <c r="F64" s="1" t="s">
        <v>23</v>
      </c>
      <c r="G64" s="1" t="s">
        <v>87</v>
      </c>
      <c r="H64" s="1">
        <v>30.46</v>
      </c>
      <c r="I64" s="1" t="s">
        <v>52</v>
      </c>
      <c r="J64" s="1" t="s">
        <v>14</v>
      </c>
      <c r="K64" s="1">
        <v>13</v>
      </c>
      <c r="L64" t="s">
        <v>79</v>
      </c>
      <c r="M64" t="s">
        <v>79</v>
      </c>
    </row>
    <row r="65" spans="1:13">
      <c r="A65">
        <v>50000</v>
      </c>
      <c r="B65" s="1">
        <v>2004</v>
      </c>
      <c r="C65" s="1" t="s">
        <v>11</v>
      </c>
      <c r="D65" s="1" t="s">
        <v>53</v>
      </c>
      <c r="E65" s="1" t="s">
        <v>132</v>
      </c>
      <c r="F65" s="1" t="s">
        <v>23</v>
      </c>
      <c r="G65" s="1" t="s">
        <v>24</v>
      </c>
      <c r="H65" s="1">
        <v>76.650000000000006</v>
      </c>
      <c r="I65" s="1" t="s">
        <v>133</v>
      </c>
      <c r="J65" s="1" t="s">
        <v>14</v>
      </c>
      <c r="K65" s="1">
        <v>2</v>
      </c>
      <c r="L65" t="s">
        <v>79</v>
      </c>
      <c r="M65" t="s">
        <v>79</v>
      </c>
    </row>
    <row r="66" spans="1:13">
      <c r="A66">
        <v>49000</v>
      </c>
      <c r="B66" s="1">
        <v>2004</v>
      </c>
      <c r="C66" s="1" t="s">
        <v>11</v>
      </c>
      <c r="D66" s="1" t="s">
        <v>53</v>
      </c>
      <c r="E66" s="1" t="s">
        <v>132</v>
      </c>
      <c r="F66" s="1" t="s">
        <v>23</v>
      </c>
      <c r="G66" s="1" t="s">
        <v>80</v>
      </c>
      <c r="H66" s="1">
        <v>81</v>
      </c>
      <c r="I66" s="1" t="s">
        <v>133</v>
      </c>
      <c r="J66" s="1" t="s">
        <v>14</v>
      </c>
      <c r="K66" s="1">
        <v>1</v>
      </c>
      <c r="L66" t="s">
        <v>79</v>
      </c>
      <c r="M66" t="s">
        <v>79</v>
      </c>
    </row>
    <row r="67" spans="1:13">
      <c r="A67">
        <v>139400</v>
      </c>
      <c r="B67" s="1">
        <v>2008</v>
      </c>
      <c r="C67" s="1" t="s">
        <v>11</v>
      </c>
      <c r="D67" s="1" t="s">
        <v>37</v>
      </c>
      <c r="E67" s="1" t="s">
        <v>38</v>
      </c>
      <c r="F67" s="1" t="s">
        <v>23</v>
      </c>
      <c r="G67" s="1" t="s">
        <v>21</v>
      </c>
      <c r="H67" s="1">
        <v>84.858000000000004</v>
      </c>
      <c r="I67" s="1" t="s">
        <v>39</v>
      </c>
      <c r="J67" s="1" t="s">
        <v>14</v>
      </c>
      <c r="K67" s="1">
        <v>5</v>
      </c>
      <c r="L67" t="s">
        <v>79</v>
      </c>
      <c r="M67" t="s">
        <v>79</v>
      </c>
    </row>
    <row r="68" spans="1:13">
      <c r="A68">
        <v>125000</v>
      </c>
      <c r="B68" s="1">
        <v>2000</v>
      </c>
      <c r="C68" s="1" t="s">
        <v>11</v>
      </c>
      <c r="D68" s="1" t="s">
        <v>37</v>
      </c>
      <c r="E68" s="1" t="s">
        <v>83</v>
      </c>
      <c r="F68" s="1" t="s">
        <v>23</v>
      </c>
      <c r="G68" s="1" t="s">
        <v>19</v>
      </c>
      <c r="H68" s="1">
        <v>84.92</v>
      </c>
      <c r="I68" s="1" t="s">
        <v>85</v>
      </c>
      <c r="J68" s="1" t="s">
        <v>14</v>
      </c>
      <c r="K68" s="1">
        <v>14</v>
      </c>
      <c r="L68" t="s">
        <v>79</v>
      </c>
      <c r="M68" t="s">
        <v>79</v>
      </c>
    </row>
    <row r="69" spans="1:13">
      <c r="A69">
        <v>140000</v>
      </c>
      <c r="B69" s="1">
        <v>2019</v>
      </c>
      <c r="C69" s="1" t="s">
        <v>11</v>
      </c>
      <c r="D69" s="1" t="s">
        <v>37</v>
      </c>
      <c r="E69" s="1" t="s">
        <v>134</v>
      </c>
      <c r="F69" s="1" t="s">
        <v>23</v>
      </c>
      <c r="G69" s="1" t="s">
        <v>24</v>
      </c>
      <c r="H69" s="1">
        <v>59.673699999999997</v>
      </c>
      <c r="I69" s="1" t="s">
        <v>135</v>
      </c>
      <c r="J69" s="1" t="s">
        <v>14</v>
      </c>
      <c r="K69" s="1">
        <v>4</v>
      </c>
      <c r="L69" t="s">
        <v>79</v>
      </c>
      <c r="M69" t="s">
        <v>79</v>
      </c>
    </row>
    <row r="70" spans="1:13">
      <c r="A70">
        <v>139950</v>
      </c>
      <c r="B70" s="1">
        <v>2000</v>
      </c>
      <c r="C70" s="1" t="s">
        <v>11</v>
      </c>
      <c r="D70" s="1" t="s">
        <v>37</v>
      </c>
      <c r="E70" s="1" t="s">
        <v>83</v>
      </c>
      <c r="F70" s="1" t="s">
        <v>23</v>
      </c>
      <c r="G70" s="1" t="s">
        <v>92</v>
      </c>
      <c r="H70" s="1">
        <v>114.9</v>
      </c>
      <c r="I70" s="1" t="s">
        <v>85</v>
      </c>
      <c r="J70" s="1" t="s">
        <v>14</v>
      </c>
      <c r="K70" s="1">
        <v>10</v>
      </c>
      <c r="L70" t="s">
        <v>79</v>
      </c>
      <c r="M70" t="s">
        <v>79</v>
      </c>
    </row>
    <row r="71" spans="1:13">
      <c r="A71">
        <v>80000</v>
      </c>
      <c r="B71" s="1">
        <v>2002</v>
      </c>
      <c r="C71" s="1" t="s">
        <v>11</v>
      </c>
      <c r="D71" s="1" t="s">
        <v>54</v>
      </c>
      <c r="E71" s="1" t="s">
        <v>55</v>
      </c>
      <c r="F71" s="1" t="s">
        <v>26</v>
      </c>
      <c r="G71" s="1" t="s">
        <v>29</v>
      </c>
      <c r="H71" s="1">
        <v>84.82</v>
      </c>
      <c r="I71" s="1" t="s">
        <v>56</v>
      </c>
      <c r="J71" s="1" t="s">
        <v>14</v>
      </c>
      <c r="K71" s="1">
        <v>1</v>
      </c>
      <c r="L71" t="s">
        <v>79</v>
      </c>
      <c r="M71" t="s">
        <v>79</v>
      </c>
    </row>
    <row r="72" spans="1:13">
      <c r="A72">
        <v>175000</v>
      </c>
      <c r="B72" s="1">
        <v>2004</v>
      </c>
      <c r="C72" s="1" t="s">
        <v>11</v>
      </c>
      <c r="D72" s="1" t="s">
        <v>88</v>
      </c>
      <c r="E72" s="1" t="s">
        <v>136</v>
      </c>
      <c r="F72" s="1" t="s">
        <v>26</v>
      </c>
      <c r="G72" s="1" t="s">
        <v>24</v>
      </c>
      <c r="H72" s="1">
        <v>201.82</v>
      </c>
      <c r="I72" s="1" t="s">
        <v>137</v>
      </c>
      <c r="J72" s="1" t="s">
        <v>14</v>
      </c>
      <c r="K72" s="1">
        <v>3</v>
      </c>
      <c r="L72" t="s">
        <v>79</v>
      </c>
      <c r="M72" t="s">
        <v>79</v>
      </c>
    </row>
    <row r="73" spans="1:13">
      <c r="A73">
        <v>95000</v>
      </c>
      <c r="B73" s="1">
        <v>2006</v>
      </c>
      <c r="C73" s="1" t="s">
        <v>11</v>
      </c>
      <c r="D73" s="1" t="s">
        <v>100</v>
      </c>
      <c r="E73" s="1" t="s">
        <v>101</v>
      </c>
      <c r="F73" s="1" t="s">
        <v>26</v>
      </c>
      <c r="G73" s="1" t="s">
        <v>36</v>
      </c>
      <c r="H73" s="1">
        <v>92.81</v>
      </c>
      <c r="I73" s="1" t="s">
        <v>102</v>
      </c>
      <c r="J73" s="1" t="s">
        <v>14</v>
      </c>
      <c r="K73" s="1">
        <v>15</v>
      </c>
      <c r="L73" t="s">
        <v>79</v>
      </c>
      <c r="M73" t="s">
        <v>79</v>
      </c>
    </row>
    <row r="74" spans="1:13">
      <c r="A74">
        <v>105000</v>
      </c>
      <c r="B74" s="1">
        <v>2006</v>
      </c>
      <c r="C74" s="1" t="s">
        <v>11</v>
      </c>
      <c r="D74" s="1" t="s">
        <v>100</v>
      </c>
      <c r="E74" s="1" t="s">
        <v>101</v>
      </c>
      <c r="F74" s="1" t="s">
        <v>26</v>
      </c>
      <c r="G74" s="1" t="s">
        <v>105</v>
      </c>
      <c r="H74" s="1">
        <v>106.81</v>
      </c>
      <c r="I74" s="1" t="s">
        <v>102</v>
      </c>
      <c r="J74" s="1" t="s">
        <v>14</v>
      </c>
      <c r="K74" s="1">
        <v>8</v>
      </c>
      <c r="L74" t="s">
        <v>79</v>
      </c>
      <c r="M74" t="s">
        <v>79</v>
      </c>
    </row>
    <row r="75" spans="1:13">
      <c r="A75">
        <v>53000</v>
      </c>
      <c r="B75" s="1">
        <v>1999</v>
      </c>
      <c r="C75" s="1" t="s">
        <v>11</v>
      </c>
      <c r="D75" s="1" t="s">
        <v>31</v>
      </c>
      <c r="E75" s="1" t="s">
        <v>103</v>
      </c>
      <c r="F75" s="1" t="s">
        <v>26</v>
      </c>
      <c r="G75" s="1" t="s">
        <v>26</v>
      </c>
      <c r="H75" s="1">
        <v>59.28</v>
      </c>
      <c r="I75" s="1" t="s">
        <v>104</v>
      </c>
      <c r="J75" s="1" t="s">
        <v>14</v>
      </c>
      <c r="K75" s="1">
        <v>5</v>
      </c>
      <c r="L75" t="s">
        <v>79</v>
      </c>
      <c r="M75" t="s">
        <v>79</v>
      </c>
    </row>
    <row r="76" spans="1:13">
      <c r="A76">
        <v>74500</v>
      </c>
      <c r="B76" s="1">
        <v>1992</v>
      </c>
      <c r="C76" s="1" t="s">
        <v>11</v>
      </c>
      <c r="D76" s="1" t="s">
        <v>31</v>
      </c>
      <c r="E76" s="1" t="s">
        <v>138</v>
      </c>
      <c r="F76" s="1" t="s">
        <v>26</v>
      </c>
      <c r="G76" s="1" t="s">
        <v>41</v>
      </c>
      <c r="H76" s="1">
        <v>54.7</v>
      </c>
      <c r="I76" s="1" t="s">
        <v>139</v>
      </c>
      <c r="J76" s="1" t="s">
        <v>14</v>
      </c>
      <c r="K76" s="1">
        <v>9</v>
      </c>
      <c r="L76" t="s">
        <v>79</v>
      </c>
      <c r="M76" t="s">
        <v>79</v>
      </c>
    </row>
    <row r="77" spans="1:13">
      <c r="A77">
        <v>64400</v>
      </c>
      <c r="B77" s="1">
        <v>1993</v>
      </c>
      <c r="C77" s="1" t="s">
        <v>11</v>
      </c>
      <c r="D77" s="1" t="s">
        <v>31</v>
      </c>
      <c r="E77" s="1" t="s">
        <v>81</v>
      </c>
      <c r="F77" s="1" t="s">
        <v>26</v>
      </c>
      <c r="G77" s="1" t="s">
        <v>124</v>
      </c>
      <c r="H77" s="1">
        <v>54.7</v>
      </c>
      <c r="I77" s="1" t="s">
        <v>82</v>
      </c>
      <c r="J77" s="1" t="s">
        <v>14</v>
      </c>
      <c r="K77" s="1">
        <v>3</v>
      </c>
      <c r="L77" t="s">
        <v>79</v>
      </c>
      <c r="M77" t="s">
        <v>79</v>
      </c>
    </row>
    <row r="78" spans="1:13">
      <c r="A78">
        <v>86000</v>
      </c>
      <c r="B78" s="1">
        <v>1992</v>
      </c>
      <c r="C78" s="1" t="s">
        <v>11</v>
      </c>
      <c r="D78" s="1" t="s">
        <v>31</v>
      </c>
      <c r="E78" s="1" t="s">
        <v>138</v>
      </c>
      <c r="F78" s="1" t="s">
        <v>26</v>
      </c>
      <c r="G78" s="1" t="s">
        <v>86</v>
      </c>
      <c r="H78" s="1">
        <v>79.87</v>
      </c>
      <c r="I78" s="1" t="s">
        <v>139</v>
      </c>
      <c r="J78" s="1" t="s">
        <v>14</v>
      </c>
      <c r="K78" s="1">
        <v>8</v>
      </c>
      <c r="L78" t="s">
        <v>79</v>
      </c>
      <c r="M78" t="s">
        <v>79</v>
      </c>
    </row>
    <row r="79" spans="1:13">
      <c r="A79">
        <v>56500</v>
      </c>
      <c r="B79" s="1">
        <v>2002</v>
      </c>
      <c r="C79" s="1" t="s">
        <v>11</v>
      </c>
      <c r="D79" s="1" t="s">
        <v>31</v>
      </c>
      <c r="E79" s="1" t="s">
        <v>140</v>
      </c>
      <c r="F79" s="1" t="s">
        <v>26</v>
      </c>
      <c r="G79" s="1" t="s">
        <v>86</v>
      </c>
      <c r="H79" s="1">
        <v>59.04</v>
      </c>
      <c r="I79" s="1" t="s">
        <v>141</v>
      </c>
      <c r="J79" s="1" t="s">
        <v>14</v>
      </c>
      <c r="K79" s="1">
        <v>6</v>
      </c>
      <c r="L79" t="s">
        <v>79</v>
      </c>
      <c r="M79" t="s">
        <v>79</v>
      </c>
    </row>
    <row r="80" spans="1:13">
      <c r="A80">
        <v>69900</v>
      </c>
      <c r="B80" s="1">
        <v>1993</v>
      </c>
      <c r="C80" s="1" t="s">
        <v>11</v>
      </c>
      <c r="D80" s="1" t="s">
        <v>31</v>
      </c>
      <c r="E80" s="1" t="s">
        <v>81</v>
      </c>
      <c r="F80" s="1" t="s">
        <v>26</v>
      </c>
      <c r="G80" s="1" t="s">
        <v>86</v>
      </c>
      <c r="H80" s="1">
        <v>64.66</v>
      </c>
      <c r="I80" s="1" t="s">
        <v>82</v>
      </c>
      <c r="J80" s="1" t="s">
        <v>14</v>
      </c>
      <c r="K80" s="1">
        <v>7</v>
      </c>
      <c r="L80" t="s">
        <v>79</v>
      </c>
      <c r="M80" t="s">
        <v>79</v>
      </c>
    </row>
    <row r="81" spans="1:13">
      <c r="A81">
        <v>67800</v>
      </c>
      <c r="B81" s="1">
        <v>1993</v>
      </c>
      <c r="C81" s="1" t="s">
        <v>11</v>
      </c>
      <c r="D81" s="1" t="s">
        <v>31</v>
      </c>
      <c r="E81" s="1" t="s">
        <v>81</v>
      </c>
      <c r="F81" s="1" t="s">
        <v>26</v>
      </c>
      <c r="G81" s="1" t="s">
        <v>86</v>
      </c>
      <c r="H81" s="1">
        <v>54.7</v>
      </c>
      <c r="I81" s="1" t="s">
        <v>82</v>
      </c>
      <c r="J81" s="1" t="s">
        <v>14</v>
      </c>
      <c r="K81" s="1">
        <v>6</v>
      </c>
      <c r="L81" t="s">
        <v>79</v>
      </c>
      <c r="M81" t="s">
        <v>79</v>
      </c>
    </row>
    <row r="82" spans="1:13">
      <c r="A82">
        <v>83000</v>
      </c>
      <c r="B82" s="1">
        <v>1999</v>
      </c>
      <c r="C82" s="1" t="s">
        <v>11</v>
      </c>
      <c r="D82" s="1" t="s">
        <v>31</v>
      </c>
      <c r="E82" s="1" t="s">
        <v>106</v>
      </c>
      <c r="F82" s="1" t="s">
        <v>26</v>
      </c>
      <c r="G82" s="1" t="s">
        <v>43</v>
      </c>
      <c r="H82" s="1">
        <v>59.95</v>
      </c>
      <c r="I82" s="1" t="s">
        <v>108</v>
      </c>
      <c r="J82" s="1" t="s">
        <v>14</v>
      </c>
      <c r="K82" s="1">
        <v>20</v>
      </c>
      <c r="L82" t="s">
        <v>79</v>
      </c>
      <c r="M82" t="s">
        <v>79</v>
      </c>
    </row>
    <row r="83" spans="1:13">
      <c r="A83">
        <v>67000</v>
      </c>
      <c r="B83" s="1">
        <v>1993</v>
      </c>
      <c r="C83" s="1" t="s">
        <v>11</v>
      </c>
      <c r="D83" s="1" t="s">
        <v>31</v>
      </c>
      <c r="E83" s="1" t="s">
        <v>81</v>
      </c>
      <c r="F83" s="1" t="s">
        <v>26</v>
      </c>
      <c r="G83" s="1" t="s">
        <v>105</v>
      </c>
      <c r="H83" s="1">
        <v>54.7</v>
      </c>
      <c r="I83" s="1" t="s">
        <v>82</v>
      </c>
      <c r="J83" s="1" t="s">
        <v>14</v>
      </c>
      <c r="K83" s="1">
        <v>4</v>
      </c>
      <c r="L83" t="s">
        <v>79</v>
      </c>
      <c r="M83" t="s">
        <v>79</v>
      </c>
    </row>
    <row r="84" spans="1:13">
      <c r="A84">
        <v>11000</v>
      </c>
      <c r="B84" s="1">
        <v>2013</v>
      </c>
      <c r="C84" s="1" t="s">
        <v>11</v>
      </c>
      <c r="D84" s="1" t="s">
        <v>33</v>
      </c>
      <c r="E84" s="1" t="s">
        <v>142</v>
      </c>
      <c r="F84" s="1" t="s">
        <v>26</v>
      </c>
      <c r="G84" s="1" t="s">
        <v>19</v>
      </c>
      <c r="H84" s="1">
        <v>12.09</v>
      </c>
      <c r="I84" s="1" t="s">
        <v>143</v>
      </c>
      <c r="J84" s="1" t="s">
        <v>14</v>
      </c>
      <c r="K84" s="1">
        <v>9</v>
      </c>
      <c r="L84" t="s">
        <v>79</v>
      </c>
      <c r="M84" t="s">
        <v>79</v>
      </c>
    </row>
    <row r="85" spans="1:13">
      <c r="A85">
        <v>12900</v>
      </c>
      <c r="B85" s="1">
        <v>2013</v>
      </c>
      <c r="C85" s="1" t="s">
        <v>11</v>
      </c>
      <c r="D85" s="1" t="s">
        <v>33</v>
      </c>
      <c r="E85" s="1" t="s">
        <v>68</v>
      </c>
      <c r="F85" s="1" t="s">
        <v>26</v>
      </c>
      <c r="G85" s="1" t="s">
        <v>29</v>
      </c>
      <c r="H85" s="1">
        <v>17.811</v>
      </c>
      <c r="I85" s="1" t="s">
        <v>69</v>
      </c>
      <c r="J85" s="1" t="s">
        <v>14</v>
      </c>
      <c r="K85" s="1">
        <v>14</v>
      </c>
      <c r="L85" t="s">
        <v>79</v>
      </c>
      <c r="M85" t="s">
        <v>79</v>
      </c>
    </row>
    <row r="86" spans="1:13">
      <c r="A86">
        <v>11700</v>
      </c>
      <c r="B86" s="1">
        <v>2012</v>
      </c>
      <c r="C86" s="1" t="s">
        <v>11</v>
      </c>
      <c r="D86" s="1" t="s">
        <v>33</v>
      </c>
      <c r="E86" s="1" t="s">
        <v>66</v>
      </c>
      <c r="F86" s="1" t="s">
        <v>26</v>
      </c>
      <c r="G86" s="1" t="s">
        <v>40</v>
      </c>
      <c r="H86" s="1">
        <v>16.670000000000002</v>
      </c>
      <c r="I86" s="1" t="s">
        <v>67</v>
      </c>
      <c r="J86" s="1" t="s">
        <v>14</v>
      </c>
      <c r="K86" s="1">
        <v>10</v>
      </c>
      <c r="L86" t="s">
        <v>79</v>
      </c>
      <c r="M86" t="s">
        <v>79</v>
      </c>
    </row>
    <row r="87" spans="1:13">
      <c r="A87">
        <v>98000</v>
      </c>
      <c r="B87" s="1">
        <v>2008</v>
      </c>
      <c r="C87" s="1" t="s">
        <v>11</v>
      </c>
      <c r="D87" s="1" t="s">
        <v>33</v>
      </c>
      <c r="E87" s="1" t="s">
        <v>116</v>
      </c>
      <c r="F87" s="1" t="s">
        <v>26</v>
      </c>
      <c r="G87" s="1" t="s">
        <v>86</v>
      </c>
      <c r="H87" s="1">
        <v>59.92</v>
      </c>
      <c r="I87" s="1" t="s">
        <v>117</v>
      </c>
      <c r="J87" s="1" t="s">
        <v>14</v>
      </c>
      <c r="K87" s="1">
        <v>2</v>
      </c>
      <c r="L87" t="s">
        <v>79</v>
      </c>
      <c r="M87" t="s">
        <v>79</v>
      </c>
    </row>
    <row r="88" spans="1:13">
      <c r="A88">
        <v>10800</v>
      </c>
      <c r="B88" s="1">
        <v>2013</v>
      </c>
      <c r="C88" s="1" t="s">
        <v>11</v>
      </c>
      <c r="D88" s="1" t="s">
        <v>33</v>
      </c>
      <c r="E88" s="1" t="s">
        <v>113</v>
      </c>
      <c r="F88" s="1" t="s">
        <v>26</v>
      </c>
      <c r="G88" s="1" t="s">
        <v>86</v>
      </c>
      <c r="H88" s="1">
        <v>15.855</v>
      </c>
      <c r="I88" s="1" t="s">
        <v>114</v>
      </c>
      <c r="J88" s="1" t="s">
        <v>14</v>
      </c>
      <c r="K88" s="1">
        <v>11</v>
      </c>
      <c r="L88" t="s">
        <v>79</v>
      </c>
      <c r="M88" t="s">
        <v>79</v>
      </c>
    </row>
    <row r="89" spans="1:13">
      <c r="A89">
        <v>108500</v>
      </c>
      <c r="B89" s="1">
        <v>2009</v>
      </c>
      <c r="C89" s="1" t="s">
        <v>11</v>
      </c>
      <c r="D89" s="1" t="s">
        <v>33</v>
      </c>
      <c r="E89" s="1" t="s">
        <v>144</v>
      </c>
      <c r="F89" s="1" t="s">
        <v>26</v>
      </c>
      <c r="G89" s="1" t="s">
        <v>84</v>
      </c>
      <c r="H89" s="1">
        <v>84.947800000000001</v>
      </c>
      <c r="I89" s="1" t="s">
        <v>145</v>
      </c>
      <c r="J89" s="1" t="s">
        <v>14</v>
      </c>
      <c r="K89" s="1">
        <v>16</v>
      </c>
      <c r="L89" t="s">
        <v>79</v>
      </c>
      <c r="M89" t="s">
        <v>79</v>
      </c>
    </row>
    <row r="90" spans="1:13">
      <c r="A90">
        <v>194500</v>
      </c>
      <c r="B90" s="1">
        <v>2017</v>
      </c>
      <c r="C90" s="1" t="s">
        <v>11</v>
      </c>
      <c r="D90" s="1" t="s">
        <v>118</v>
      </c>
      <c r="E90" s="1" t="s">
        <v>119</v>
      </c>
      <c r="F90" s="1" t="s">
        <v>26</v>
      </c>
      <c r="G90" s="1" t="s">
        <v>22</v>
      </c>
      <c r="H90" s="1">
        <v>84.614000000000004</v>
      </c>
      <c r="I90" s="1" t="s">
        <v>120</v>
      </c>
      <c r="J90" s="1" t="s">
        <v>14</v>
      </c>
      <c r="K90" s="1">
        <v>18</v>
      </c>
      <c r="L90" t="s">
        <v>79</v>
      </c>
      <c r="M90" t="s">
        <v>79</v>
      </c>
    </row>
    <row r="91" spans="1:13">
      <c r="A91">
        <v>100000</v>
      </c>
      <c r="B91" s="1">
        <v>2008</v>
      </c>
      <c r="C91" s="1" t="s">
        <v>11</v>
      </c>
      <c r="D91" s="1" t="s">
        <v>35</v>
      </c>
      <c r="E91" s="1" t="s">
        <v>146</v>
      </c>
      <c r="F91" s="1" t="s">
        <v>26</v>
      </c>
      <c r="G91" s="1" t="s">
        <v>105</v>
      </c>
      <c r="H91" s="1">
        <v>140.49</v>
      </c>
      <c r="I91" s="1" t="s">
        <v>147</v>
      </c>
      <c r="J91" s="1" t="s">
        <v>14</v>
      </c>
      <c r="K91" s="1">
        <v>1</v>
      </c>
      <c r="L91" t="s">
        <v>79</v>
      </c>
      <c r="M91" t="s">
        <v>79</v>
      </c>
    </row>
    <row r="92" spans="1:13">
      <c r="A92">
        <v>58400</v>
      </c>
      <c r="B92" s="1">
        <v>2004</v>
      </c>
      <c r="C92" s="1" t="s">
        <v>11</v>
      </c>
      <c r="D92" s="1" t="s">
        <v>53</v>
      </c>
      <c r="E92" s="1" t="s">
        <v>132</v>
      </c>
      <c r="F92" s="1" t="s">
        <v>26</v>
      </c>
      <c r="G92" s="1" t="s">
        <v>86</v>
      </c>
      <c r="H92" s="1">
        <v>81</v>
      </c>
      <c r="I92" s="1" t="s">
        <v>133</v>
      </c>
      <c r="J92" s="1" t="s">
        <v>14</v>
      </c>
      <c r="K92" s="1">
        <v>4</v>
      </c>
      <c r="L92" t="s">
        <v>79</v>
      </c>
      <c r="M92" t="s">
        <v>79</v>
      </c>
    </row>
    <row r="93" spans="1:13">
      <c r="A93">
        <v>39000</v>
      </c>
      <c r="B93" s="1">
        <v>1998</v>
      </c>
      <c r="C93" s="1" t="s">
        <v>11</v>
      </c>
      <c r="D93" s="1" t="s">
        <v>148</v>
      </c>
      <c r="E93" s="1" t="s">
        <v>149</v>
      </c>
      <c r="F93" s="1" t="s">
        <v>26</v>
      </c>
      <c r="G93" s="1" t="s">
        <v>115</v>
      </c>
      <c r="H93" s="1">
        <v>59.22</v>
      </c>
      <c r="I93" s="1" t="s">
        <v>150</v>
      </c>
      <c r="J93" s="1" t="s">
        <v>14</v>
      </c>
      <c r="K93" s="1">
        <v>4</v>
      </c>
      <c r="L93" t="s">
        <v>79</v>
      </c>
      <c r="M93" t="s">
        <v>79</v>
      </c>
    </row>
    <row r="94" spans="1:13">
      <c r="A94">
        <v>149000</v>
      </c>
      <c r="B94" s="1">
        <v>2000</v>
      </c>
      <c r="C94" s="1" t="s">
        <v>11</v>
      </c>
      <c r="D94" s="1" t="s">
        <v>37</v>
      </c>
      <c r="E94" s="1" t="s">
        <v>83</v>
      </c>
      <c r="F94" s="1" t="s">
        <v>26</v>
      </c>
      <c r="G94" s="1" t="s">
        <v>26</v>
      </c>
      <c r="H94" s="1">
        <v>114.9</v>
      </c>
      <c r="I94" s="1" t="s">
        <v>85</v>
      </c>
      <c r="J94" s="1" t="s">
        <v>14</v>
      </c>
      <c r="K94" s="1">
        <v>9</v>
      </c>
      <c r="L94" t="s">
        <v>79</v>
      </c>
      <c r="M94" t="s">
        <v>79</v>
      </c>
    </row>
    <row r="95" spans="1:13">
      <c r="A95">
        <v>98950</v>
      </c>
      <c r="B95" s="1">
        <v>2000</v>
      </c>
      <c r="C95" s="1" t="s">
        <v>11</v>
      </c>
      <c r="D95" s="1" t="s">
        <v>37</v>
      </c>
      <c r="E95" s="1" t="s">
        <v>83</v>
      </c>
      <c r="F95" s="1" t="s">
        <v>26</v>
      </c>
      <c r="G95" s="1" t="s">
        <v>86</v>
      </c>
      <c r="H95" s="1">
        <v>60</v>
      </c>
      <c r="I95" s="1" t="s">
        <v>85</v>
      </c>
      <c r="J95" s="1" t="s">
        <v>14</v>
      </c>
      <c r="K95" s="1">
        <v>5</v>
      </c>
      <c r="L95" t="s">
        <v>79</v>
      </c>
      <c r="M95" t="s">
        <v>79</v>
      </c>
    </row>
    <row r="96" spans="1:13">
      <c r="A96">
        <v>145000</v>
      </c>
      <c r="B96" s="1">
        <v>2008</v>
      </c>
      <c r="C96" s="1" t="s">
        <v>11</v>
      </c>
      <c r="D96" s="1" t="s">
        <v>37</v>
      </c>
      <c r="E96" s="1" t="s">
        <v>38</v>
      </c>
      <c r="F96" s="1" t="s">
        <v>26</v>
      </c>
      <c r="G96" s="1" t="s">
        <v>151</v>
      </c>
      <c r="H96" s="1">
        <v>84.858000000000004</v>
      </c>
      <c r="I96" s="1" t="s">
        <v>39</v>
      </c>
      <c r="J96" s="1" t="s">
        <v>14</v>
      </c>
      <c r="K96" s="1">
        <v>12</v>
      </c>
      <c r="L96" t="s">
        <v>79</v>
      </c>
      <c r="M96" t="s">
        <v>79</v>
      </c>
    </row>
    <row r="97" spans="1:13">
      <c r="A97">
        <v>94490</v>
      </c>
      <c r="B97" s="1">
        <v>2000</v>
      </c>
      <c r="C97" s="1" t="s">
        <v>11</v>
      </c>
      <c r="D97" s="1" t="s">
        <v>37</v>
      </c>
      <c r="E97" s="1" t="s">
        <v>83</v>
      </c>
      <c r="F97" s="1" t="s">
        <v>26</v>
      </c>
      <c r="G97" s="1" t="s">
        <v>105</v>
      </c>
      <c r="H97" s="1">
        <v>60</v>
      </c>
      <c r="I97" s="1" t="s">
        <v>85</v>
      </c>
      <c r="J97" s="1" t="s">
        <v>14</v>
      </c>
      <c r="K97" s="1">
        <v>6</v>
      </c>
      <c r="L97" t="s">
        <v>79</v>
      </c>
      <c r="M97" t="s">
        <v>79</v>
      </c>
    </row>
    <row r="98" spans="1:13">
      <c r="A98">
        <v>32000</v>
      </c>
      <c r="B98" s="1">
        <v>1999</v>
      </c>
      <c r="C98" s="1" t="s">
        <v>11</v>
      </c>
      <c r="D98" s="1" t="s">
        <v>152</v>
      </c>
      <c r="E98" s="1" t="s">
        <v>153</v>
      </c>
      <c r="F98" s="1" t="s">
        <v>16</v>
      </c>
      <c r="G98" s="1" t="s">
        <v>36</v>
      </c>
      <c r="H98" s="1">
        <v>61.49</v>
      </c>
      <c r="I98" s="1" t="s">
        <v>154</v>
      </c>
      <c r="J98" s="1" t="s">
        <v>14</v>
      </c>
      <c r="K98" s="1">
        <v>3</v>
      </c>
      <c r="L98" t="s">
        <v>79</v>
      </c>
      <c r="M98" t="s">
        <v>79</v>
      </c>
    </row>
    <row r="99" spans="1:13">
      <c r="A99">
        <v>177700</v>
      </c>
      <c r="B99" s="1">
        <v>2008</v>
      </c>
      <c r="C99" s="1" t="s">
        <v>11</v>
      </c>
      <c r="D99" s="1" t="s">
        <v>17</v>
      </c>
      <c r="E99" s="1" t="s">
        <v>18</v>
      </c>
      <c r="F99" s="1" t="s">
        <v>16</v>
      </c>
      <c r="G99" s="1" t="s">
        <v>43</v>
      </c>
      <c r="H99" s="1">
        <v>151.81</v>
      </c>
      <c r="I99" s="1" t="s">
        <v>20</v>
      </c>
      <c r="J99" s="1" t="s">
        <v>14</v>
      </c>
      <c r="K99" s="1">
        <v>8</v>
      </c>
      <c r="L99" t="s">
        <v>79</v>
      </c>
      <c r="M99" t="s">
        <v>79</v>
      </c>
    </row>
    <row r="100" spans="1:13">
      <c r="A100">
        <v>78000</v>
      </c>
      <c r="B100" s="1">
        <v>1981</v>
      </c>
      <c r="C100" s="1" t="s">
        <v>11</v>
      </c>
      <c r="D100" s="1" t="s">
        <v>155</v>
      </c>
      <c r="E100" s="1" t="s">
        <v>156</v>
      </c>
      <c r="F100" s="1" t="s">
        <v>16</v>
      </c>
      <c r="G100" s="1" t="s">
        <v>40</v>
      </c>
      <c r="H100" s="1">
        <v>91.53</v>
      </c>
      <c r="I100" s="1" t="s">
        <v>157</v>
      </c>
      <c r="J100" s="1" t="s">
        <v>14</v>
      </c>
      <c r="K100" s="1">
        <v>9</v>
      </c>
      <c r="L100" t="s">
        <v>79</v>
      </c>
      <c r="M100" t="s">
        <v>79</v>
      </c>
    </row>
    <row r="101" spans="1:13">
      <c r="A101">
        <v>80000</v>
      </c>
      <c r="B101" s="1">
        <v>2008</v>
      </c>
      <c r="C101" s="1" t="s">
        <v>11</v>
      </c>
      <c r="D101" s="1" t="s">
        <v>44</v>
      </c>
      <c r="E101" s="1" t="s">
        <v>45</v>
      </c>
      <c r="F101" s="1" t="s">
        <v>16</v>
      </c>
      <c r="G101" s="1" t="s">
        <v>21</v>
      </c>
      <c r="H101" s="1">
        <v>116.03</v>
      </c>
      <c r="I101" s="1" t="s">
        <v>46</v>
      </c>
      <c r="J101" s="1" t="s">
        <v>14</v>
      </c>
      <c r="K101" s="1">
        <v>14</v>
      </c>
      <c r="L101" t="s">
        <v>79</v>
      </c>
      <c r="M101" t="s">
        <v>79</v>
      </c>
    </row>
    <row r="102" spans="1:13">
      <c r="A102">
        <v>31700</v>
      </c>
      <c r="B102" s="1">
        <v>2003</v>
      </c>
      <c r="C102" s="1" t="s">
        <v>11</v>
      </c>
      <c r="D102" s="1" t="s">
        <v>25</v>
      </c>
      <c r="E102" s="1" t="s">
        <v>27</v>
      </c>
      <c r="F102" s="1" t="s">
        <v>16</v>
      </c>
      <c r="G102" s="1" t="s">
        <v>15</v>
      </c>
      <c r="H102" s="1">
        <v>46.64</v>
      </c>
      <c r="I102" s="1" t="s">
        <v>28</v>
      </c>
      <c r="J102" s="1" t="s">
        <v>14</v>
      </c>
      <c r="K102" s="1">
        <v>5</v>
      </c>
      <c r="L102" t="s">
        <v>79</v>
      </c>
      <c r="M102" t="s">
        <v>79</v>
      </c>
    </row>
    <row r="103" spans="1:13">
      <c r="A103">
        <v>26100</v>
      </c>
      <c r="B103" s="1">
        <v>2003</v>
      </c>
      <c r="C103" s="1" t="s">
        <v>11</v>
      </c>
      <c r="D103" s="1" t="s">
        <v>25</v>
      </c>
      <c r="E103" s="1" t="s">
        <v>27</v>
      </c>
      <c r="F103" s="1" t="s">
        <v>16</v>
      </c>
      <c r="G103" s="1" t="s">
        <v>20</v>
      </c>
      <c r="H103" s="1">
        <v>36.08</v>
      </c>
      <c r="I103" s="1" t="s">
        <v>28</v>
      </c>
      <c r="J103" s="1" t="s">
        <v>14</v>
      </c>
      <c r="K103" s="1">
        <v>8</v>
      </c>
      <c r="L103" t="s">
        <v>79</v>
      </c>
      <c r="M103" t="s">
        <v>79</v>
      </c>
    </row>
    <row r="104" spans="1:13">
      <c r="A104">
        <v>29000</v>
      </c>
      <c r="B104" s="1">
        <v>2003</v>
      </c>
      <c r="C104" s="1" t="s">
        <v>11</v>
      </c>
      <c r="D104" s="1" t="s">
        <v>25</v>
      </c>
      <c r="E104" s="1" t="s">
        <v>27</v>
      </c>
      <c r="F104" s="1" t="s">
        <v>16</v>
      </c>
      <c r="G104" s="1" t="s">
        <v>86</v>
      </c>
      <c r="H104" s="1">
        <v>43.98</v>
      </c>
      <c r="I104" s="1" t="s">
        <v>28</v>
      </c>
      <c r="J104" s="1" t="s">
        <v>14</v>
      </c>
      <c r="K104" s="1">
        <v>7</v>
      </c>
      <c r="L104" t="s">
        <v>79</v>
      </c>
      <c r="M104" t="s">
        <v>79</v>
      </c>
    </row>
    <row r="105" spans="1:13">
      <c r="A105">
        <v>30000</v>
      </c>
      <c r="B105" s="1">
        <v>2003</v>
      </c>
      <c r="C105" s="1" t="s">
        <v>11</v>
      </c>
      <c r="D105" s="1" t="s">
        <v>25</v>
      </c>
      <c r="E105" s="1" t="s">
        <v>27</v>
      </c>
      <c r="F105" s="1" t="s">
        <v>16</v>
      </c>
      <c r="G105" s="1" t="s">
        <v>43</v>
      </c>
      <c r="H105" s="1">
        <v>45.5</v>
      </c>
      <c r="I105" s="1" t="s">
        <v>28</v>
      </c>
      <c r="J105" s="1" t="s">
        <v>14</v>
      </c>
      <c r="K105" s="1">
        <v>8</v>
      </c>
      <c r="L105" t="s">
        <v>79</v>
      </c>
      <c r="M105" t="s">
        <v>79</v>
      </c>
    </row>
    <row r="106" spans="1:13">
      <c r="A106">
        <v>120000</v>
      </c>
      <c r="B106" s="1">
        <v>1995</v>
      </c>
      <c r="C106" s="1" t="s">
        <v>11</v>
      </c>
      <c r="D106" s="1" t="s">
        <v>60</v>
      </c>
      <c r="E106" s="1" t="s">
        <v>61</v>
      </c>
      <c r="F106" s="1" t="s">
        <v>16</v>
      </c>
      <c r="G106" s="1" t="s">
        <v>19</v>
      </c>
      <c r="H106" s="1">
        <v>84.9</v>
      </c>
      <c r="I106" s="1" t="s">
        <v>12</v>
      </c>
      <c r="J106" s="1" t="s">
        <v>14</v>
      </c>
      <c r="K106" s="1">
        <v>11</v>
      </c>
      <c r="L106" t="s">
        <v>79</v>
      </c>
      <c r="M106" t="s">
        <v>79</v>
      </c>
    </row>
    <row r="107" spans="1:13">
      <c r="A107">
        <v>123000</v>
      </c>
      <c r="B107" s="1">
        <v>1995</v>
      </c>
      <c r="C107" s="1" t="s">
        <v>11</v>
      </c>
      <c r="D107" s="1" t="s">
        <v>60</v>
      </c>
      <c r="E107" s="1" t="s">
        <v>61</v>
      </c>
      <c r="F107" s="1" t="s">
        <v>16</v>
      </c>
      <c r="G107" s="1" t="s">
        <v>24</v>
      </c>
      <c r="H107" s="1">
        <v>84.9</v>
      </c>
      <c r="I107" s="1" t="s">
        <v>12</v>
      </c>
      <c r="J107" s="1" t="s">
        <v>14</v>
      </c>
      <c r="K107" s="1">
        <v>13</v>
      </c>
      <c r="L107" t="s">
        <v>79</v>
      </c>
      <c r="M107" t="s">
        <v>79</v>
      </c>
    </row>
    <row r="108" spans="1:13">
      <c r="A108">
        <v>77500</v>
      </c>
      <c r="B108" s="1">
        <v>1993</v>
      </c>
      <c r="C108" s="1" t="s">
        <v>11</v>
      </c>
      <c r="D108" s="1" t="s">
        <v>31</v>
      </c>
      <c r="E108" s="1" t="s">
        <v>81</v>
      </c>
      <c r="F108" s="1" t="s">
        <v>16</v>
      </c>
      <c r="G108" s="1" t="s">
        <v>21</v>
      </c>
      <c r="H108" s="1">
        <v>79.87</v>
      </c>
      <c r="I108" s="1" t="s">
        <v>82</v>
      </c>
      <c r="J108" s="1" t="s">
        <v>14</v>
      </c>
      <c r="K108" s="1">
        <v>12</v>
      </c>
      <c r="L108" t="s">
        <v>79</v>
      </c>
      <c r="M108" t="s">
        <v>79</v>
      </c>
    </row>
    <row r="109" spans="1:13">
      <c r="A109">
        <v>84800</v>
      </c>
      <c r="B109" s="1">
        <v>2003</v>
      </c>
      <c r="C109" s="1" t="s">
        <v>11</v>
      </c>
      <c r="D109" s="1" t="s">
        <v>31</v>
      </c>
      <c r="E109" s="1" t="s">
        <v>158</v>
      </c>
      <c r="F109" s="1" t="s">
        <v>16</v>
      </c>
      <c r="G109" s="1" t="s">
        <v>86</v>
      </c>
      <c r="H109" s="1">
        <v>84.5</v>
      </c>
      <c r="I109" s="1" t="s">
        <v>159</v>
      </c>
      <c r="J109" s="1" t="s">
        <v>14</v>
      </c>
      <c r="K109" s="1">
        <v>5</v>
      </c>
      <c r="L109" t="s">
        <v>79</v>
      </c>
      <c r="M109" t="s">
        <v>79</v>
      </c>
    </row>
    <row r="110" spans="1:13">
      <c r="A110">
        <v>62900</v>
      </c>
      <c r="B110" s="1">
        <v>1993</v>
      </c>
      <c r="C110" s="1" t="s">
        <v>11</v>
      </c>
      <c r="D110" s="1" t="s">
        <v>31</v>
      </c>
      <c r="E110" s="1" t="s">
        <v>81</v>
      </c>
      <c r="F110" s="1" t="s">
        <v>16</v>
      </c>
      <c r="G110" s="1" t="s">
        <v>87</v>
      </c>
      <c r="H110" s="1">
        <v>54.7</v>
      </c>
      <c r="I110" s="1" t="s">
        <v>82</v>
      </c>
      <c r="J110" s="1" t="s">
        <v>14</v>
      </c>
      <c r="K110" s="1">
        <v>2</v>
      </c>
      <c r="L110" t="s">
        <v>79</v>
      </c>
      <c r="M110" t="s">
        <v>79</v>
      </c>
    </row>
    <row r="111" spans="1:13">
      <c r="A111">
        <v>79500</v>
      </c>
      <c r="B111" s="1">
        <v>1999</v>
      </c>
      <c r="C111" s="1" t="s">
        <v>11</v>
      </c>
      <c r="D111" s="1" t="s">
        <v>31</v>
      </c>
      <c r="E111" s="1" t="s">
        <v>106</v>
      </c>
      <c r="F111" s="1" t="s">
        <v>16</v>
      </c>
      <c r="G111" s="1" t="s">
        <v>105</v>
      </c>
      <c r="H111" s="1">
        <v>59.95</v>
      </c>
      <c r="I111" s="1" t="s">
        <v>108</v>
      </c>
      <c r="J111" s="1" t="s">
        <v>14</v>
      </c>
      <c r="K111" s="1">
        <v>2</v>
      </c>
      <c r="L111" t="s">
        <v>79</v>
      </c>
      <c r="M111" t="s">
        <v>79</v>
      </c>
    </row>
    <row r="112" spans="1:13">
      <c r="A112">
        <v>68800</v>
      </c>
      <c r="B112" s="1">
        <v>1993</v>
      </c>
      <c r="C112" s="1" t="s">
        <v>11</v>
      </c>
      <c r="D112" s="1" t="s">
        <v>31</v>
      </c>
      <c r="E112" s="1" t="s">
        <v>81</v>
      </c>
      <c r="F112" s="1" t="s">
        <v>16</v>
      </c>
      <c r="G112" s="1" t="s">
        <v>107</v>
      </c>
      <c r="H112" s="1">
        <v>64.66</v>
      </c>
      <c r="I112" s="1" t="s">
        <v>82</v>
      </c>
      <c r="J112" s="1" t="s">
        <v>14</v>
      </c>
      <c r="K112" s="1">
        <v>12</v>
      </c>
      <c r="L112" t="s">
        <v>79</v>
      </c>
      <c r="M112" t="s">
        <v>79</v>
      </c>
    </row>
    <row r="113" spans="1:13">
      <c r="A113">
        <v>64900</v>
      </c>
      <c r="B113" s="1">
        <v>1993</v>
      </c>
      <c r="C113" s="1" t="s">
        <v>11</v>
      </c>
      <c r="D113" s="1" t="s">
        <v>31</v>
      </c>
      <c r="E113" s="1" t="s">
        <v>81</v>
      </c>
      <c r="F113" s="1" t="s">
        <v>16</v>
      </c>
      <c r="G113" s="1" t="s">
        <v>84</v>
      </c>
      <c r="H113" s="1">
        <v>54.7</v>
      </c>
      <c r="I113" s="1" t="s">
        <v>82</v>
      </c>
      <c r="J113" s="1" t="s">
        <v>14</v>
      </c>
      <c r="K113" s="1">
        <v>11</v>
      </c>
      <c r="L113" t="s">
        <v>79</v>
      </c>
      <c r="M113" t="s">
        <v>79</v>
      </c>
    </row>
    <row r="114" spans="1:13">
      <c r="A114">
        <v>61000</v>
      </c>
      <c r="B114" s="1">
        <v>1993</v>
      </c>
      <c r="C114" s="1" t="s">
        <v>11</v>
      </c>
      <c r="D114" s="1" t="s">
        <v>31</v>
      </c>
      <c r="E114" s="1" t="s">
        <v>81</v>
      </c>
      <c r="F114" s="1" t="s">
        <v>16</v>
      </c>
      <c r="G114" s="1" t="s">
        <v>92</v>
      </c>
      <c r="H114" s="1">
        <v>54.7</v>
      </c>
      <c r="I114" s="1" t="s">
        <v>82</v>
      </c>
      <c r="J114" s="1" t="s">
        <v>14</v>
      </c>
      <c r="K114" s="1">
        <v>2</v>
      </c>
      <c r="L114" t="s">
        <v>79</v>
      </c>
      <c r="M114" t="s">
        <v>79</v>
      </c>
    </row>
    <row r="115" spans="1:13">
      <c r="A115">
        <v>110000</v>
      </c>
      <c r="B115" s="1">
        <v>2009</v>
      </c>
      <c r="C115" s="1" t="s">
        <v>11</v>
      </c>
      <c r="D115" s="1" t="s">
        <v>33</v>
      </c>
      <c r="E115" s="1" t="s">
        <v>144</v>
      </c>
      <c r="F115" s="1" t="s">
        <v>16</v>
      </c>
      <c r="G115" s="1" t="s">
        <v>21</v>
      </c>
      <c r="H115" s="1">
        <v>114.7153</v>
      </c>
      <c r="I115" s="1" t="s">
        <v>145</v>
      </c>
      <c r="J115" s="1" t="s">
        <v>14</v>
      </c>
      <c r="K115" s="1">
        <v>5</v>
      </c>
      <c r="L115" t="s">
        <v>79</v>
      </c>
      <c r="M115" t="s">
        <v>79</v>
      </c>
    </row>
    <row r="116" spans="1:13">
      <c r="A116">
        <v>12000</v>
      </c>
      <c r="B116" s="1">
        <v>2013</v>
      </c>
      <c r="C116" s="1" t="s">
        <v>11</v>
      </c>
      <c r="D116" s="1" t="s">
        <v>33</v>
      </c>
      <c r="E116" s="1" t="s">
        <v>160</v>
      </c>
      <c r="F116" s="1" t="s">
        <v>16</v>
      </c>
      <c r="G116" s="1" t="s">
        <v>34</v>
      </c>
      <c r="H116" s="1">
        <v>17.96</v>
      </c>
      <c r="I116" s="1" t="s">
        <v>161</v>
      </c>
      <c r="J116" s="1" t="s">
        <v>14</v>
      </c>
      <c r="K116" s="1">
        <v>14</v>
      </c>
      <c r="L116" t="s">
        <v>79</v>
      </c>
      <c r="M116" t="s">
        <v>79</v>
      </c>
    </row>
    <row r="117" spans="1:13">
      <c r="A117">
        <v>36000</v>
      </c>
      <c r="B117" s="1">
        <v>2000</v>
      </c>
      <c r="C117" s="1" t="s">
        <v>11</v>
      </c>
      <c r="D117" s="1" t="s">
        <v>33</v>
      </c>
      <c r="E117" s="1" t="s">
        <v>162</v>
      </c>
      <c r="F117" s="1" t="s">
        <v>16</v>
      </c>
      <c r="G117" s="1" t="s">
        <v>115</v>
      </c>
      <c r="H117" s="1">
        <v>59.74</v>
      </c>
      <c r="I117" s="1" t="s">
        <v>163</v>
      </c>
      <c r="J117" s="1" t="s">
        <v>14</v>
      </c>
      <c r="K117" s="1">
        <v>6</v>
      </c>
      <c r="L117" t="s">
        <v>79</v>
      </c>
      <c r="M117" t="s">
        <v>79</v>
      </c>
    </row>
    <row r="118" spans="1:13">
      <c r="A118">
        <v>240000</v>
      </c>
      <c r="B118" s="1">
        <v>2017</v>
      </c>
      <c r="C118" s="1" t="s">
        <v>11</v>
      </c>
      <c r="D118" s="1" t="s">
        <v>70</v>
      </c>
      <c r="E118" s="1" t="s">
        <v>71</v>
      </c>
      <c r="F118" s="1" t="s">
        <v>16</v>
      </c>
      <c r="G118" s="1" t="s">
        <v>47</v>
      </c>
      <c r="H118" s="1">
        <v>116.938</v>
      </c>
      <c r="I118" s="1" t="s">
        <v>72</v>
      </c>
      <c r="J118" s="1" t="s">
        <v>14</v>
      </c>
      <c r="K118" s="1">
        <v>7</v>
      </c>
      <c r="L118" t="s">
        <v>79</v>
      </c>
      <c r="M118" t="s">
        <v>79</v>
      </c>
    </row>
    <row r="119" spans="1:13">
      <c r="A119">
        <v>157000</v>
      </c>
      <c r="B119" s="1">
        <v>2017</v>
      </c>
      <c r="C119" s="1" t="s">
        <v>11</v>
      </c>
      <c r="D119" s="1" t="s">
        <v>70</v>
      </c>
      <c r="E119" s="1" t="s">
        <v>71</v>
      </c>
      <c r="F119" s="1" t="s">
        <v>16</v>
      </c>
      <c r="G119" s="1" t="s">
        <v>24</v>
      </c>
      <c r="H119" s="1">
        <v>59.854999999999997</v>
      </c>
      <c r="I119" s="1" t="s">
        <v>72</v>
      </c>
      <c r="J119" s="1" t="s">
        <v>14</v>
      </c>
      <c r="K119" s="1">
        <v>14</v>
      </c>
      <c r="L119" t="s">
        <v>79</v>
      </c>
      <c r="M119" t="s">
        <v>79</v>
      </c>
    </row>
    <row r="120" spans="1:13">
      <c r="A120">
        <v>197000</v>
      </c>
      <c r="B120" s="1">
        <v>2017</v>
      </c>
      <c r="C120" s="1" t="s">
        <v>11</v>
      </c>
      <c r="D120" s="1" t="s">
        <v>70</v>
      </c>
      <c r="E120" s="1" t="s">
        <v>71</v>
      </c>
      <c r="F120" s="1" t="s">
        <v>16</v>
      </c>
      <c r="G120" s="1" t="s">
        <v>29</v>
      </c>
      <c r="H120" s="1">
        <v>84.835999999999999</v>
      </c>
      <c r="I120" s="1" t="s">
        <v>72</v>
      </c>
      <c r="J120" s="1" t="s">
        <v>14</v>
      </c>
      <c r="K120" s="1">
        <v>16</v>
      </c>
      <c r="L120" t="s">
        <v>79</v>
      </c>
      <c r="M120" t="s">
        <v>79</v>
      </c>
    </row>
    <row r="121" spans="1:13">
      <c r="A121">
        <v>160000</v>
      </c>
      <c r="B121" s="1">
        <v>2017</v>
      </c>
      <c r="C121" s="1" t="s">
        <v>11</v>
      </c>
      <c r="D121" s="1" t="s">
        <v>70</v>
      </c>
      <c r="E121" s="1" t="s">
        <v>71</v>
      </c>
      <c r="F121" s="1" t="s">
        <v>16</v>
      </c>
      <c r="G121" s="1" t="s">
        <v>86</v>
      </c>
      <c r="H121" s="1">
        <v>59.470999999999997</v>
      </c>
      <c r="I121" s="1" t="s">
        <v>72</v>
      </c>
      <c r="J121" s="1" t="s">
        <v>14</v>
      </c>
      <c r="K121" s="1">
        <v>5</v>
      </c>
      <c r="L121" t="s">
        <v>79</v>
      </c>
      <c r="M121" t="s">
        <v>79</v>
      </c>
    </row>
    <row r="122" spans="1:13">
      <c r="A122">
        <v>185000</v>
      </c>
      <c r="B122" s="1">
        <v>2017</v>
      </c>
      <c r="C122" s="1" t="s">
        <v>11</v>
      </c>
      <c r="D122" s="1" t="s">
        <v>118</v>
      </c>
      <c r="E122" s="1" t="s">
        <v>119</v>
      </c>
      <c r="F122" s="1" t="s">
        <v>16</v>
      </c>
      <c r="G122" s="1" t="s">
        <v>21</v>
      </c>
      <c r="H122" s="1">
        <v>84.614000000000004</v>
      </c>
      <c r="I122" s="1" t="s">
        <v>120</v>
      </c>
      <c r="J122" s="1" t="s">
        <v>14</v>
      </c>
      <c r="K122" s="1">
        <v>8</v>
      </c>
      <c r="L122" t="s">
        <v>79</v>
      </c>
      <c r="M122" t="s">
        <v>79</v>
      </c>
    </row>
    <row r="123" spans="1:13">
      <c r="A123">
        <v>18000</v>
      </c>
      <c r="B123" s="1">
        <v>1971</v>
      </c>
      <c r="C123" s="1" t="s">
        <v>11</v>
      </c>
      <c r="D123" s="1" t="s">
        <v>48</v>
      </c>
      <c r="E123" s="1" t="s">
        <v>49</v>
      </c>
      <c r="F123" s="1" t="s">
        <v>16</v>
      </c>
      <c r="G123" s="1" t="s">
        <v>16</v>
      </c>
      <c r="H123" s="1">
        <v>30.28</v>
      </c>
      <c r="I123" s="1" t="s">
        <v>50</v>
      </c>
      <c r="J123" s="1" t="s">
        <v>14</v>
      </c>
      <c r="K123" s="1">
        <v>1</v>
      </c>
      <c r="L123" t="s">
        <v>79</v>
      </c>
      <c r="M123" t="s">
        <v>79</v>
      </c>
    </row>
    <row r="124" spans="1:13">
      <c r="A124">
        <v>21500</v>
      </c>
      <c r="B124" s="1">
        <v>1971</v>
      </c>
      <c r="C124" s="1" t="s">
        <v>11</v>
      </c>
      <c r="D124" s="1" t="s">
        <v>48</v>
      </c>
      <c r="E124" s="1" t="s">
        <v>49</v>
      </c>
      <c r="F124" s="1" t="s">
        <v>16</v>
      </c>
      <c r="G124" s="1" t="s">
        <v>84</v>
      </c>
      <c r="H124" s="1">
        <v>30.28</v>
      </c>
      <c r="I124" s="1" t="s">
        <v>50</v>
      </c>
      <c r="J124" s="1" t="s">
        <v>14</v>
      </c>
      <c r="K124" s="1">
        <v>3</v>
      </c>
      <c r="L124" t="s">
        <v>79</v>
      </c>
      <c r="M124" t="s">
        <v>79</v>
      </c>
    </row>
    <row r="125" spans="1:13">
      <c r="A125">
        <v>74500</v>
      </c>
      <c r="B125" s="1">
        <v>1998</v>
      </c>
      <c r="C125" s="1" t="s">
        <v>11</v>
      </c>
      <c r="D125" s="1" t="s">
        <v>35</v>
      </c>
      <c r="E125" s="1" t="s">
        <v>164</v>
      </c>
      <c r="F125" s="1" t="s">
        <v>16</v>
      </c>
      <c r="G125" s="1" t="s">
        <v>151</v>
      </c>
      <c r="H125" s="1">
        <v>84.93</v>
      </c>
      <c r="I125" s="1" t="s">
        <v>165</v>
      </c>
      <c r="J125" s="1" t="s">
        <v>14</v>
      </c>
      <c r="K125" s="1">
        <v>12</v>
      </c>
      <c r="L125" t="s">
        <v>79</v>
      </c>
      <c r="M125" t="s">
        <v>79</v>
      </c>
    </row>
    <row r="126" spans="1:13">
      <c r="A126">
        <v>210000</v>
      </c>
      <c r="B126" s="1">
        <v>2009</v>
      </c>
      <c r="C126" s="1" t="s">
        <v>11</v>
      </c>
      <c r="D126" s="1" t="s">
        <v>35</v>
      </c>
      <c r="E126" s="1" t="s">
        <v>166</v>
      </c>
      <c r="F126" s="1" t="s">
        <v>16</v>
      </c>
      <c r="G126" s="1" t="s">
        <v>84</v>
      </c>
      <c r="H126" s="1">
        <v>238.858</v>
      </c>
      <c r="I126" s="1" t="s">
        <v>167</v>
      </c>
      <c r="J126" s="1" t="s">
        <v>14</v>
      </c>
      <c r="K126" s="1">
        <v>5</v>
      </c>
      <c r="L126" t="s">
        <v>79</v>
      </c>
      <c r="M126" t="s">
        <v>79</v>
      </c>
    </row>
    <row r="127" spans="1:13">
      <c r="A127">
        <v>155000</v>
      </c>
      <c r="B127" s="1">
        <v>2004</v>
      </c>
      <c r="C127" s="1" t="s">
        <v>11</v>
      </c>
      <c r="D127" s="1" t="s">
        <v>35</v>
      </c>
      <c r="E127" s="1" t="s">
        <v>130</v>
      </c>
      <c r="F127" s="1" t="s">
        <v>16</v>
      </c>
      <c r="G127" s="1" t="s">
        <v>80</v>
      </c>
      <c r="H127" s="1">
        <v>210.53</v>
      </c>
      <c r="I127" s="1" t="s">
        <v>131</v>
      </c>
      <c r="J127" s="1" t="s">
        <v>14</v>
      </c>
      <c r="K127" s="1">
        <v>4</v>
      </c>
      <c r="L127" t="s">
        <v>79</v>
      </c>
      <c r="M127" t="s">
        <v>79</v>
      </c>
    </row>
    <row r="128" spans="1:13">
      <c r="A128">
        <v>142000</v>
      </c>
      <c r="B128" s="1">
        <v>2008</v>
      </c>
      <c r="C128" s="1" t="s">
        <v>11</v>
      </c>
      <c r="D128" s="1" t="s">
        <v>37</v>
      </c>
      <c r="E128" s="1" t="s">
        <v>38</v>
      </c>
      <c r="F128" s="1" t="s">
        <v>16</v>
      </c>
      <c r="G128" s="1" t="s">
        <v>13</v>
      </c>
      <c r="H128" s="1">
        <v>84.858000000000004</v>
      </c>
      <c r="I128" s="1" t="s">
        <v>39</v>
      </c>
      <c r="J128" s="1" t="s">
        <v>14</v>
      </c>
      <c r="K128" s="1">
        <v>11</v>
      </c>
      <c r="L128" t="s">
        <v>79</v>
      </c>
      <c r="M128" t="s">
        <v>79</v>
      </c>
    </row>
    <row r="129" spans="1:13">
      <c r="A129">
        <v>126990</v>
      </c>
      <c r="B129" s="1">
        <v>2000</v>
      </c>
      <c r="C129" s="1" t="s">
        <v>11</v>
      </c>
      <c r="D129" s="1" t="s">
        <v>37</v>
      </c>
      <c r="E129" s="1" t="s">
        <v>83</v>
      </c>
      <c r="F129" s="1" t="s">
        <v>16</v>
      </c>
      <c r="G129" s="1" t="s">
        <v>115</v>
      </c>
      <c r="H129" s="1">
        <v>84.92</v>
      </c>
      <c r="I129" s="1" t="s">
        <v>85</v>
      </c>
      <c r="J129" s="1" t="s">
        <v>14</v>
      </c>
      <c r="K129" s="1">
        <v>14</v>
      </c>
      <c r="L129" t="s">
        <v>79</v>
      </c>
      <c r="M129" t="s">
        <v>79</v>
      </c>
    </row>
    <row r="130" spans="1:13">
      <c r="A130">
        <v>115000</v>
      </c>
      <c r="B130" s="1">
        <v>2008</v>
      </c>
      <c r="C130" s="1" t="s">
        <v>11</v>
      </c>
      <c r="D130" s="1" t="s">
        <v>37</v>
      </c>
      <c r="E130" s="1" t="s">
        <v>38</v>
      </c>
      <c r="F130" s="1" t="s">
        <v>16</v>
      </c>
      <c r="G130" s="1" t="s">
        <v>151</v>
      </c>
      <c r="H130" s="1">
        <v>59.993000000000002</v>
      </c>
      <c r="I130" s="1" t="s">
        <v>39</v>
      </c>
      <c r="J130" s="1" t="s">
        <v>14</v>
      </c>
      <c r="K130" s="1">
        <v>6</v>
      </c>
      <c r="L130" t="s">
        <v>79</v>
      </c>
      <c r="M130" t="s">
        <v>79</v>
      </c>
    </row>
    <row r="131" spans="1:13">
      <c r="A131">
        <v>129000</v>
      </c>
      <c r="B131" s="1">
        <v>2008</v>
      </c>
      <c r="C131" s="1" t="s">
        <v>11</v>
      </c>
      <c r="D131" s="1" t="s">
        <v>37</v>
      </c>
      <c r="E131" s="1" t="s">
        <v>38</v>
      </c>
      <c r="F131" s="1" t="s">
        <v>16</v>
      </c>
      <c r="G131" s="1" t="s">
        <v>43</v>
      </c>
      <c r="H131" s="1">
        <v>84.858000000000004</v>
      </c>
      <c r="I131" s="1" t="s">
        <v>39</v>
      </c>
      <c r="J131" s="1" t="s">
        <v>14</v>
      </c>
      <c r="K131" s="1">
        <v>1</v>
      </c>
      <c r="L131" t="s">
        <v>79</v>
      </c>
      <c r="M131" t="s">
        <v>79</v>
      </c>
    </row>
    <row r="132" spans="1:13">
      <c r="A132">
        <v>29000</v>
      </c>
      <c r="B132" s="1">
        <v>1999</v>
      </c>
      <c r="C132" s="1" t="s">
        <v>11</v>
      </c>
      <c r="D132" s="1" t="s">
        <v>152</v>
      </c>
      <c r="E132" s="1" t="s">
        <v>153</v>
      </c>
      <c r="F132" s="1" t="s">
        <v>12</v>
      </c>
      <c r="G132" s="1" t="s">
        <v>13</v>
      </c>
      <c r="H132" s="1">
        <v>61.49</v>
      </c>
      <c r="I132" s="1" t="s">
        <v>154</v>
      </c>
      <c r="J132" s="1" t="s">
        <v>14</v>
      </c>
      <c r="K132" s="1">
        <v>3</v>
      </c>
      <c r="L132" t="s">
        <v>79</v>
      </c>
      <c r="M132" t="s">
        <v>79</v>
      </c>
    </row>
    <row r="133" spans="1:13">
      <c r="A133">
        <v>93500</v>
      </c>
      <c r="B133" s="1">
        <v>2005</v>
      </c>
      <c r="C133" s="1" t="s">
        <v>11</v>
      </c>
      <c r="D133" s="1" t="s">
        <v>168</v>
      </c>
      <c r="E133" s="1" t="s">
        <v>169</v>
      </c>
      <c r="F133" s="1" t="s">
        <v>12</v>
      </c>
      <c r="G133" s="1" t="s">
        <v>105</v>
      </c>
      <c r="H133" s="1">
        <v>111.31</v>
      </c>
      <c r="I133" s="1" t="s">
        <v>170</v>
      </c>
      <c r="J133" s="1" t="s">
        <v>14</v>
      </c>
      <c r="K133" s="1">
        <v>5</v>
      </c>
      <c r="L133" t="s">
        <v>79</v>
      </c>
      <c r="M133" t="s">
        <v>79</v>
      </c>
    </row>
    <row r="134" spans="1:13">
      <c r="A134">
        <v>134000</v>
      </c>
      <c r="B134" s="1">
        <v>2008</v>
      </c>
      <c r="C134" s="1" t="s">
        <v>11</v>
      </c>
      <c r="D134" s="1" t="s">
        <v>17</v>
      </c>
      <c r="E134" s="1" t="s">
        <v>18</v>
      </c>
      <c r="F134" s="1" t="s">
        <v>12</v>
      </c>
      <c r="G134" s="1" t="s">
        <v>19</v>
      </c>
      <c r="H134" s="1">
        <v>94.51</v>
      </c>
      <c r="I134" s="1" t="s">
        <v>20</v>
      </c>
      <c r="J134" s="1" t="s">
        <v>14</v>
      </c>
      <c r="K134" s="1">
        <v>4</v>
      </c>
      <c r="L134" t="s">
        <v>79</v>
      </c>
      <c r="M134" t="s">
        <v>79</v>
      </c>
    </row>
    <row r="135" spans="1:13">
      <c r="A135">
        <v>140000</v>
      </c>
      <c r="B135" s="1">
        <v>2008</v>
      </c>
      <c r="C135" s="1" t="s">
        <v>11</v>
      </c>
      <c r="D135" s="1" t="s">
        <v>17</v>
      </c>
      <c r="E135" s="1" t="s">
        <v>18</v>
      </c>
      <c r="F135" s="1" t="s">
        <v>12</v>
      </c>
      <c r="G135" s="1" t="s">
        <v>86</v>
      </c>
      <c r="H135" s="1">
        <v>94.51</v>
      </c>
      <c r="I135" s="1" t="s">
        <v>20</v>
      </c>
      <c r="J135" s="1" t="s">
        <v>14</v>
      </c>
      <c r="K135" s="1">
        <v>5</v>
      </c>
      <c r="L135" t="s">
        <v>79</v>
      </c>
      <c r="M135" t="s">
        <v>79</v>
      </c>
    </row>
    <row r="136" spans="1:13">
      <c r="A136">
        <v>170000</v>
      </c>
      <c r="B136" s="1">
        <v>2008</v>
      </c>
      <c r="C136" s="1" t="s">
        <v>11</v>
      </c>
      <c r="D136" s="1" t="s">
        <v>17</v>
      </c>
      <c r="E136" s="1" t="s">
        <v>18</v>
      </c>
      <c r="F136" s="1" t="s">
        <v>12</v>
      </c>
      <c r="G136" s="1" t="s">
        <v>126</v>
      </c>
      <c r="H136" s="1">
        <v>151.81</v>
      </c>
      <c r="I136" s="1" t="s">
        <v>20</v>
      </c>
      <c r="J136" s="1" t="s">
        <v>14</v>
      </c>
      <c r="K136" s="1">
        <v>3</v>
      </c>
      <c r="L136" t="s">
        <v>79</v>
      </c>
      <c r="M136" t="s">
        <v>79</v>
      </c>
    </row>
    <row r="137" spans="1:13">
      <c r="A137">
        <v>170000</v>
      </c>
      <c r="B137" s="1">
        <v>2008</v>
      </c>
      <c r="C137" s="1" t="s">
        <v>11</v>
      </c>
      <c r="D137" s="1" t="s">
        <v>17</v>
      </c>
      <c r="E137" s="1" t="s">
        <v>18</v>
      </c>
      <c r="F137" s="1" t="s">
        <v>12</v>
      </c>
      <c r="G137" s="1" t="s">
        <v>84</v>
      </c>
      <c r="H137" s="1">
        <v>158.99</v>
      </c>
      <c r="I137" s="1" t="s">
        <v>20</v>
      </c>
      <c r="J137" s="1" t="s">
        <v>14</v>
      </c>
      <c r="K137" s="1">
        <v>8</v>
      </c>
      <c r="L137" t="s">
        <v>79</v>
      </c>
      <c r="M137" t="s">
        <v>79</v>
      </c>
    </row>
    <row r="138" spans="1:13">
      <c r="A138">
        <v>183000</v>
      </c>
      <c r="B138" s="1">
        <v>2003</v>
      </c>
      <c r="C138" s="1" t="s">
        <v>11</v>
      </c>
      <c r="D138" s="1" t="s">
        <v>88</v>
      </c>
      <c r="E138" s="1" t="s">
        <v>171</v>
      </c>
      <c r="F138" s="1" t="s">
        <v>12</v>
      </c>
      <c r="G138" s="1" t="s">
        <v>22</v>
      </c>
      <c r="H138" s="1">
        <v>146.38999999999999</v>
      </c>
      <c r="I138" s="1" t="s">
        <v>172</v>
      </c>
      <c r="J138" s="1" t="s">
        <v>14</v>
      </c>
      <c r="K138" s="1">
        <v>10</v>
      </c>
      <c r="L138" t="s">
        <v>79</v>
      </c>
      <c r="M138" t="s">
        <v>79</v>
      </c>
    </row>
    <row r="139" spans="1:13">
      <c r="A139">
        <v>175000</v>
      </c>
      <c r="B139" s="1">
        <v>2003</v>
      </c>
      <c r="C139" s="1" t="s">
        <v>11</v>
      </c>
      <c r="D139" s="1" t="s">
        <v>88</v>
      </c>
      <c r="E139" s="1" t="s">
        <v>171</v>
      </c>
      <c r="F139" s="1" t="s">
        <v>12</v>
      </c>
      <c r="G139" s="1" t="s">
        <v>23</v>
      </c>
      <c r="H139" s="1">
        <v>147.62</v>
      </c>
      <c r="I139" s="1" t="s">
        <v>172</v>
      </c>
      <c r="J139" s="1" t="s">
        <v>14</v>
      </c>
      <c r="K139" s="1">
        <v>5</v>
      </c>
      <c r="L139" t="s">
        <v>79</v>
      </c>
      <c r="M139" t="s">
        <v>79</v>
      </c>
    </row>
    <row r="140" spans="1:13">
      <c r="A140">
        <v>175000</v>
      </c>
      <c r="B140" s="1">
        <v>2003</v>
      </c>
      <c r="C140" s="1" t="s">
        <v>11</v>
      </c>
      <c r="D140" s="1" t="s">
        <v>88</v>
      </c>
      <c r="E140" s="1" t="s">
        <v>171</v>
      </c>
      <c r="F140" s="1" t="s">
        <v>12</v>
      </c>
      <c r="G140" s="1" t="s">
        <v>23</v>
      </c>
      <c r="H140" s="1">
        <v>147.62</v>
      </c>
      <c r="I140" s="1" t="s">
        <v>172</v>
      </c>
      <c r="J140" s="1" t="s">
        <v>14</v>
      </c>
      <c r="K140" s="1">
        <v>5</v>
      </c>
      <c r="L140" t="s">
        <v>79</v>
      </c>
      <c r="M140" t="s">
        <v>79</v>
      </c>
    </row>
    <row r="141" spans="1:13">
      <c r="A141">
        <v>189000</v>
      </c>
      <c r="B141" s="1">
        <v>2004</v>
      </c>
      <c r="C141" s="1" t="s">
        <v>11</v>
      </c>
      <c r="D141" s="1" t="s">
        <v>88</v>
      </c>
      <c r="E141" s="1" t="s">
        <v>89</v>
      </c>
      <c r="F141" s="1" t="s">
        <v>12</v>
      </c>
      <c r="G141" s="1" t="s">
        <v>86</v>
      </c>
      <c r="H141" s="1">
        <v>174.55</v>
      </c>
      <c r="I141" s="1" t="s">
        <v>90</v>
      </c>
      <c r="J141" s="1" t="s">
        <v>14</v>
      </c>
      <c r="K141" s="1">
        <v>2</v>
      </c>
      <c r="L141" t="s">
        <v>79</v>
      </c>
      <c r="M141" t="s">
        <v>79</v>
      </c>
    </row>
    <row r="142" spans="1:13">
      <c r="A142">
        <v>375000</v>
      </c>
      <c r="B142" s="1">
        <v>2020</v>
      </c>
      <c r="C142" s="1" t="s">
        <v>11</v>
      </c>
      <c r="D142" s="1" t="s">
        <v>94</v>
      </c>
      <c r="E142" s="1" t="s">
        <v>95</v>
      </c>
      <c r="F142" s="1" t="s">
        <v>12</v>
      </c>
      <c r="G142" s="1" t="s">
        <v>24</v>
      </c>
      <c r="H142" s="1">
        <v>158.32400000000001</v>
      </c>
      <c r="I142" s="1" t="s">
        <v>96</v>
      </c>
      <c r="J142" s="1" t="s">
        <v>14</v>
      </c>
      <c r="K142" s="1">
        <v>14</v>
      </c>
      <c r="L142" t="s">
        <v>79</v>
      </c>
      <c r="M142" t="s">
        <v>79</v>
      </c>
    </row>
    <row r="143" spans="1:13">
      <c r="A143">
        <v>124000</v>
      </c>
      <c r="B143" s="1">
        <v>2008</v>
      </c>
      <c r="C143" s="1" t="s">
        <v>11</v>
      </c>
      <c r="D143" s="1" t="s">
        <v>44</v>
      </c>
      <c r="E143" s="1" t="s">
        <v>45</v>
      </c>
      <c r="F143" s="1" t="s">
        <v>12</v>
      </c>
      <c r="G143" s="1" t="s">
        <v>125</v>
      </c>
      <c r="H143" s="1">
        <v>149.80000000000001</v>
      </c>
      <c r="I143" s="1" t="s">
        <v>46</v>
      </c>
      <c r="J143" s="1" t="s">
        <v>14</v>
      </c>
      <c r="K143" s="1">
        <v>7</v>
      </c>
      <c r="L143" t="s">
        <v>79</v>
      </c>
      <c r="M143" t="s">
        <v>79</v>
      </c>
    </row>
    <row r="144" spans="1:13">
      <c r="A144">
        <v>85000</v>
      </c>
      <c r="B144" s="1">
        <v>1998</v>
      </c>
      <c r="C144" s="1" t="s">
        <v>11</v>
      </c>
      <c r="D144" s="1" t="s">
        <v>25</v>
      </c>
      <c r="E144" s="1" t="s">
        <v>173</v>
      </c>
      <c r="F144" s="1" t="s">
        <v>12</v>
      </c>
      <c r="G144" s="1" t="s">
        <v>13</v>
      </c>
      <c r="H144" s="1">
        <v>100.77</v>
      </c>
      <c r="I144" s="1" t="s">
        <v>174</v>
      </c>
      <c r="J144" s="1" t="s">
        <v>14</v>
      </c>
      <c r="K144" s="1">
        <v>6</v>
      </c>
      <c r="L144" t="s">
        <v>79</v>
      </c>
      <c r="M144" t="s">
        <v>79</v>
      </c>
    </row>
    <row r="145" spans="1:13">
      <c r="A145">
        <v>23000</v>
      </c>
      <c r="B145" s="1">
        <v>2003</v>
      </c>
      <c r="C145" s="1" t="s">
        <v>11</v>
      </c>
      <c r="D145" s="1" t="s">
        <v>25</v>
      </c>
      <c r="E145" s="1" t="s">
        <v>27</v>
      </c>
      <c r="F145" s="1" t="s">
        <v>12</v>
      </c>
      <c r="G145" s="1" t="s">
        <v>13</v>
      </c>
      <c r="H145" s="1">
        <v>28.1</v>
      </c>
      <c r="I145" s="1" t="s">
        <v>28</v>
      </c>
      <c r="J145" s="1" t="s">
        <v>14</v>
      </c>
      <c r="K145" s="1">
        <v>7</v>
      </c>
      <c r="L145" t="s">
        <v>79</v>
      </c>
      <c r="M145" t="s">
        <v>79</v>
      </c>
    </row>
    <row r="146" spans="1:13">
      <c r="A146">
        <v>47500</v>
      </c>
      <c r="B146" s="1">
        <v>2004</v>
      </c>
      <c r="C146" s="1" t="s">
        <v>11</v>
      </c>
      <c r="D146" s="1" t="s">
        <v>175</v>
      </c>
      <c r="E146" s="1" t="s">
        <v>176</v>
      </c>
      <c r="F146" s="1" t="s">
        <v>12</v>
      </c>
      <c r="G146" s="1" t="s">
        <v>29</v>
      </c>
      <c r="H146" s="1">
        <v>84.42</v>
      </c>
      <c r="I146" s="1" t="s">
        <v>30</v>
      </c>
      <c r="J146" s="1" t="s">
        <v>14</v>
      </c>
      <c r="K146" s="1">
        <v>5</v>
      </c>
      <c r="L146" t="s">
        <v>79</v>
      </c>
      <c r="M146" t="s">
        <v>79</v>
      </c>
    </row>
    <row r="147" spans="1:13">
      <c r="A147">
        <v>64800</v>
      </c>
      <c r="B147" s="1">
        <v>1993</v>
      </c>
      <c r="C147" s="1" t="s">
        <v>11</v>
      </c>
      <c r="D147" s="1" t="s">
        <v>31</v>
      </c>
      <c r="E147" s="1" t="s">
        <v>81</v>
      </c>
      <c r="F147" s="1" t="s">
        <v>12</v>
      </c>
      <c r="G147" s="1" t="s">
        <v>22</v>
      </c>
      <c r="H147" s="1">
        <v>64.66</v>
      </c>
      <c r="I147" s="1" t="s">
        <v>82</v>
      </c>
      <c r="J147" s="1" t="s">
        <v>14</v>
      </c>
      <c r="K147" s="1">
        <v>2</v>
      </c>
      <c r="L147" t="s">
        <v>79</v>
      </c>
      <c r="M147" t="s">
        <v>79</v>
      </c>
    </row>
    <row r="148" spans="1:13">
      <c r="A148">
        <v>69800</v>
      </c>
      <c r="B148" s="1">
        <v>1992</v>
      </c>
      <c r="C148" s="1" t="s">
        <v>11</v>
      </c>
      <c r="D148" s="1" t="s">
        <v>31</v>
      </c>
      <c r="E148" s="1" t="s">
        <v>138</v>
      </c>
      <c r="F148" s="1" t="s">
        <v>12</v>
      </c>
      <c r="G148" s="1" t="s">
        <v>32</v>
      </c>
      <c r="H148" s="1">
        <v>54.7</v>
      </c>
      <c r="I148" s="1" t="s">
        <v>139</v>
      </c>
      <c r="J148" s="1" t="s">
        <v>14</v>
      </c>
      <c r="K148" s="1">
        <v>4</v>
      </c>
      <c r="L148" t="s">
        <v>79</v>
      </c>
      <c r="M148" t="s">
        <v>79</v>
      </c>
    </row>
    <row r="149" spans="1:13">
      <c r="A149">
        <v>84000</v>
      </c>
      <c r="B149" s="1">
        <v>1993</v>
      </c>
      <c r="C149" s="1" t="s">
        <v>11</v>
      </c>
      <c r="D149" s="1" t="s">
        <v>31</v>
      </c>
      <c r="E149" s="1" t="s">
        <v>81</v>
      </c>
      <c r="F149" s="1" t="s">
        <v>12</v>
      </c>
      <c r="G149" s="1" t="s">
        <v>43</v>
      </c>
      <c r="H149" s="1">
        <v>79.87</v>
      </c>
      <c r="I149" s="1" t="s">
        <v>82</v>
      </c>
      <c r="J149" s="1" t="s">
        <v>14</v>
      </c>
      <c r="K149" s="1">
        <v>12</v>
      </c>
      <c r="L149" t="s">
        <v>79</v>
      </c>
      <c r="M149" t="s">
        <v>79</v>
      </c>
    </row>
    <row r="150" spans="1:13">
      <c r="A150">
        <v>84800</v>
      </c>
      <c r="B150" s="1">
        <v>2003</v>
      </c>
      <c r="C150" s="1" t="s">
        <v>11</v>
      </c>
      <c r="D150" s="1" t="s">
        <v>31</v>
      </c>
      <c r="E150" s="1" t="s">
        <v>158</v>
      </c>
      <c r="F150" s="1" t="s">
        <v>12</v>
      </c>
      <c r="G150" s="1" t="s">
        <v>126</v>
      </c>
      <c r="H150" s="1">
        <v>84.5</v>
      </c>
      <c r="I150" s="1" t="s">
        <v>159</v>
      </c>
      <c r="J150" s="1" t="s">
        <v>14</v>
      </c>
      <c r="K150" s="1">
        <v>5</v>
      </c>
      <c r="L150" t="s">
        <v>79</v>
      </c>
      <c r="M150" t="s">
        <v>79</v>
      </c>
    </row>
    <row r="151" spans="1:13">
      <c r="A151">
        <v>13000</v>
      </c>
      <c r="B151" s="1">
        <v>2014</v>
      </c>
      <c r="C151" s="1" t="s">
        <v>11</v>
      </c>
      <c r="D151" s="1" t="s">
        <v>33</v>
      </c>
      <c r="E151" s="1" t="s">
        <v>177</v>
      </c>
      <c r="F151" s="1" t="s">
        <v>12</v>
      </c>
      <c r="G151" s="1" t="s">
        <v>22</v>
      </c>
      <c r="H151" s="1">
        <v>15.09</v>
      </c>
      <c r="I151" s="1" t="s">
        <v>178</v>
      </c>
      <c r="J151" s="1" t="s">
        <v>14</v>
      </c>
      <c r="K151" s="1">
        <v>14</v>
      </c>
      <c r="L151" t="s">
        <v>79</v>
      </c>
      <c r="M151" t="s">
        <v>79</v>
      </c>
    </row>
    <row r="152" spans="1:13">
      <c r="A152">
        <v>20000</v>
      </c>
      <c r="B152" s="1">
        <v>1997</v>
      </c>
      <c r="C152" s="1" t="s">
        <v>11</v>
      </c>
      <c r="D152" s="1" t="s">
        <v>33</v>
      </c>
      <c r="E152" s="1" t="s">
        <v>109</v>
      </c>
      <c r="F152" s="1" t="s">
        <v>12</v>
      </c>
      <c r="G152" s="1" t="s">
        <v>23</v>
      </c>
      <c r="H152" s="1">
        <v>44.4</v>
      </c>
      <c r="I152" s="1" t="s">
        <v>110</v>
      </c>
      <c r="J152" s="1" t="s">
        <v>14</v>
      </c>
      <c r="K152" s="1">
        <v>4</v>
      </c>
      <c r="L152" t="s">
        <v>79</v>
      </c>
      <c r="M152" t="s">
        <v>79</v>
      </c>
    </row>
    <row r="153" spans="1:13">
      <c r="A153">
        <v>91900</v>
      </c>
      <c r="B153" s="1">
        <v>2009</v>
      </c>
      <c r="C153" s="1" t="s">
        <v>11</v>
      </c>
      <c r="D153" s="1" t="s">
        <v>33</v>
      </c>
      <c r="E153" s="1" t="s">
        <v>144</v>
      </c>
      <c r="F153" s="1" t="s">
        <v>12</v>
      </c>
      <c r="G153" s="1" t="s">
        <v>34</v>
      </c>
      <c r="H153" s="1">
        <v>59.942599999999999</v>
      </c>
      <c r="I153" s="1" t="s">
        <v>145</v>
      </c>
      <c r="J153" s="1" t="s">
        <v>14</v>
      </c>
      <c r="K153" s="1">
        <v>4</v>
      </c>
      <c r="L153" t="s">
        <v>79</v>
      </c>
      <c r="M153" t="s">
        <v>79</v>
      </c>
    </row>
    <row r="154" spans="1:13">
      <c r="A154">
        <v>12200</v>
      </c>
      <c r="B154" s="1">
        <v>2014</v>
      </c>
      <c r="C154" s="1" t="s">
        <v>11</v>
      </c>
      <c r="D154" s="1" t="s">
        <v>33</v>
      </c>
      <c r="E154" s="1" t="s">
        <v>177</v>
      </c>
      <c r="F154" s="1" t="s">
        <v>12</v>
      </c>
      <c r="G154" s="1" t="s">
        <v>115</v>
      </c>
      <c r="H154" s="1">
        <v>15.09</v>
      </c>
      <c r="I154" s="1" t="s">
        <v>178</v>
      </c>
      <c r="J154" s="1" t="s">
        <v>14</v>
      </c>
      <c r="K154" s="1">
        <v>10</v>
      </c>
      <c r="L154" t="s">
        <v>79</v>
      </c>
      <c r="M154" t="s">
        <v>79</v>
      </c>
    </row>
    <row r="155" spans="1:13">
      <c r="A155">
        <v>12000</v>
      </c>
      <c r="B155" s="1">
        <v>2012</v>
      </c>
      <c r="C155" s="1" t="s">
        <v>11</v>
      </c>
      <c r="D155" s="1" t="s">
        <v>33</v>
      </c>
      <c r="E155" s="1" t="s">
        <v>66</v>
      </c>
      <c r="F155" s="1" t="s">
        <v>12</v>
      </c>
      <c r="G155" s="1" t="s">
        <v>126</v>
      </c>
      <c r="H155" s="1">
        <v>16.670000000000002</v>
      </c>
      <c r="I155" s="1" t="s">
        <v>67</v>
      </c>
      <c r="J155" s="1" t="s">
        <v>14</v>
      </c>
      <c r="K155" s="1">
        <v>4</v>
      </c>
      <c r="L155" t="s">
        <v>79</v>
      </c>
      <c r="M155" t="s">
        <v>79</v>
      </c>
    </row>
    <row r="156" spans="1:13">
      <c r="A156">
        <v>119500</v>
      </c>
      <c r="B156" s="1">
        <v>2004</v>
      </c>
      <c r="C156" s="1" t="s">
        <v>11</v>
      </c>
      <c r="D156" s="1" t="s">
        <v>33</v>
      </c>
      <c r="E156" s="1" t="s">
        <v>64</v>
      </c>
      <c r="F156" s="1" t="s">
        <v>12</v>
      </c>
      <c r="G156" s="1" t="s">
        <v>126</v>
      </c>
      <c r="H156" s="1">
        <v>112.54</v>
      </c>
      <c r="I156" s="1" t="s">
        <v>65</v>
      </c>
      <c r="J156" s="1" t="s">
        <v>14</v>
      </c>
      <c r="K156" s="1">
        <v>25</v>
      </c>
      <c r="L156" t="s">
        <v>79</v>
      </c>
      <c r="M156" t="s">
        <v>79</v>
      </c>
    </row>
    <row r="157" spans="1:13">
      <c r="A157">
        <v>193000</v>
      </c>
      <c r="B157" s="1">
        <v>2017</v>
      </c>
      <c r="C157" s="1" t="s">
        <v>11</v>
      </c>
      <c r="D157" s="1" t="s">
        <v>70</v>
      </c>
      <c r="E157" s="1" t="s">
        <v>71</v>
      </c>
      <c r="F157" s="1" t="s">
        <v>12</v>
      </c>
      <c r="G157" s="1" t="s">
        <v>86</v>
      </c>
      <c r="H157" s="1">
        <v>84.614000000000004</v>
      </c>
      <c r="I157" s="1" t="s">
        <v>72</v>
      </c>
      <c r="J157" s="1" t="s">
        <v>14</v>
      </c>
      <c r="K157" s="1">
        <v>19</v>
      </c>
      <c r="L157" t="s">
        <v>79</v>
      </c>
      <c r="M157" t="s">
        <v>79</v>
      </c>
    </row>
    <row r="158" spans="1:13">
      <c r="A158">
        <v>175000</v>
      </c>
      <c r="B158" s="1">
        <v>2017</v>
      </c>
      <c r="C158" s="1" t="s">
        <v>11</v>
      </c>
      <c r="D158" s="1" t="s">
        <v>118</v>
      </c>
      <c r="E158" s="1" t="s">
        <v>119</v>
      </c>
      <c r="F158" s="1" t="s">
        <v>12</v>
      </c>
      <c r="G158" s="1" t="s">
        <v>19</v>
      </c>
      <c r="H158" s="1">
        <v>84.835999999999999</v>
      </c>
      <c r="I158" s="1" t="s">
        <v>120</v>
      </c>
      <c r="J158" s="1" t="s">
        <v>14</v>
      </c>
      <c r="K158" s="1">
        <v>8</v>
      </c>
      <c r="L158" t="s">
        <v>79</v>
      </c>
      <c r="M158" t="s">
        <v>79</v>
      </c>
    </row>
    <row r="159" spans="1:13">
      <c r="A159">
        <v>180000</v>
      </c>
      <c r="B159" s="1">
        <v>2017</v>
      </c>
      <c r="C159" s="1" t="s">
        <v>11</v>
      </c>
      <c r="D159" s="1" t="s">
        <v>118</v>
      </c>
      <c r="E159" s="1" t="s">
        <v>119</v>
      </c>
      <c r="F159" s="1" t="s">
        <v>12</v>
      </c>
      <c r="G159" s="1" t="s">
        <v>34</v>
      </c>
      <c r="H159" s="1">
        <v>84.906999999999996</v>
      </c>
      <c r="I159" s="1" t="s">
        <v>120</v>
      </c>
      <c r="J159" s="1" t="s">
        <v>14</v>
      </c>
      <c r="K159" s="1">
        <v>18</v>
      </c>
      <c r="L159" t="s">
        <v>79</v>
      </c>
      <c r="M159" t="s">
        <v>79</v>
      </c>
    </row>
    <row r="160" spans="1:13">
      <c r="A160">
        <v>172000</v>
      </c>
      <c r="B160" s="1">
        <v>2017</v>
      </c>
      <c r="C160" s="1" t="s">
        <v>11</v>
      </c>
      <c r="D160" s="1" t="s">
        <v>118</v>
      </c>
      <c r="E160" s="1" t="s">
        <v>119</v>
      </c>
      <c r="F160" s="1" t="s">
        <v>12</v>
      </c>
      <c r="G160" s="1" t="s">
        <v>107</v>
      </c>
      <c r="H160" s="1">
        <v>84.944000000000003</v>
      </c>
      <c r="I160" s="1" t="s">
        <v>120</v>
      </c>
      <c r="J160" s="1" t="s">
        <v>14</v>
      </c>
      <c r="K160" s="1">
        <v>2</v>
      </c>
      <c r="L160" t="s">
        <v>79</v>
      </c>
      <c r="M160" t="s">
        <v>79</v>
      </c>
    </row>
    <row r="161" spans="1:13">
      <c r="A161">
        <v>172000</v>
      </c>
      <c r="B161" s="1">
        <v>2017</v>
      </c>
      <c r="C161" s="1" t="s">
        <v>11</v>
      </c>
      <c r="D161" s="1" t="s">
        <v>118</v>
      </c>
      <c r="E161" s="1" t="s">
        <v>119</v>
      </c>
      <c r="F161" s="1" t="s">
        <v>12</v>
      </c>
      <c r="G161" s="1" t="s">
        <v>107</v>
      </c>
      <c r="H161" s="1">
        <v>84.944000000000003</v>
      </c>
      <c r="I161" s="1" t="s">
        <v>120</v>
      </c>
      <c r="J161" s="1" t="s">
        <v>14</v>
      </c>
      <c r="K161" s="1">
        <v>2</v>
      </c>
      <c r="L161" t="s">
        <v>79</v>
      </c>
      <c r="M161" t="s">
        <v>79</v>
      </c>
    </row>
    <row r="162" spans="1:13">
      <c r="A162">
        <v>88000</v>
      </c>
      <c r="B162" s="1">
        <v>2017</v>
      </c>
      <c r="C162" s="1" t="s">
        <v>11</v>
      </c>
      <c r="D162" s="1" t="s">
        <v>121</v>
      </c>
      <c r="E162" s="1" t="s">
        <v>122</v>
      </c>
      <c r="F162" s="1" t="s">
        <v>12</v>
      </c>
      <c r="G162" s="1" t="s">
        <v>107</v>
      </c>
      <c r="H162" s="1">
        <v>37.263500000000001</v>
      </c>
      <c r="I162" s="1" t="s">
        <v>123</v>
      </c>
      <c r="J162" s="1" t="s">
        <v>14</v>
      </c>
      <c r="K162" s="1">
        <v>14</v>
      </c>
      <c r="L162" t="s">
        <v>79</v>
      </c>
      <c r="M162" t="s">
        <v>79</v>
      </c>
    </row>
    <row r="163" spans="1:13">
      <c r="A163">
        <v>175000</v>
      </c>
      <c r="B163" s="1">
        <v>2009</v>
      </c>
      <c r="C163" s="1" t="s">
        <v>11</v>
      </c>
      <c r="D163" s="1" t="s">
        <v>35</v>
      </c>
      <c r="E163" s="1" t="s">
        <v>166</v>
      </c>
      <c r="F163" s="1" t="s">
        <v>12</v>
      </c>
      <c r="G163" s="1" t="s">
        <v>15</v>
      </c>
      <c r="H163" s="1">
        <v>215.14599999999999</v>
      </c>
      <c r="I163" s="1" t="s">
        <v>167</v>
      </c>
      <c r="J163" s="1" t="s">
        <v>14</v>
      </c>
      <c r="K163" s="1">
        <v>9</v>
      </c>
      <c r="L163" t="s">
        <v>79</v>
      </c>
      <c r="M163" t="s">
        <v>79</v>
      </c>
    </row>
    <row r="164" spans="1:13">
      <c r="A164">
        <v>75300</v>
      </c>
      <c r="B164" s="1">
        <v>1998</v>
      </c>
      <c r="C164" s="1" t="s">
        <v>11</v>
      </c>
      <c r="D164" s="1" t="s">
        <v>35</v>
      </c>
      <c r="E164" s="1" t="s">
        <v>164</v>
      </c>
      <c r="F164" s="1" t="s">
        <v>12</v>
      </c>
      <c r="G164" s="1" t="s">
        <v>29</v>
      </c>
      <c r="H164" s="1">
        <v>84.93</v>
      </c>
      <c r="I164" s="1" t="s">
        <v>165</v>
      </c>
      <c r="J164" s="1" t="s">
        <v>14</v>
      </c>
      <c r="K164" s="1">
        <v>13</v>
      </c>
      <c r="L164" t="s">
        <v>79</v>
      </c>
      <c r="M164" t="s">
        <v>79</v>
      </c>
    </row>
    <row r="165" spans="1:13">
      <c r="A165">
        <v>52000</v>
      </c>
      <c r="B165" s="1">
        <v>1998</v>
      </c>
      <c r="C165" s="1" t="s">
        <v>11</v>
      </c>
      <c r="D165" s="1" t="s">
        <v>35</v>
      </c>
      <c r="E165" s="1" t="s">
        <v>164</v>
      </c>
      <c r="F165" s="1" t="s">
        <v>12</v>
      </c>
      <c r="G165" s="1" t="s">
        <v>34</v>
      </c>
      <c r="H165" s="1">
        <v>59.97</v>
      </c>
      <c r="I165" s="1" t="s">
        <v>165</v>
      </c>
      <c r="J165" s="1" t="s">
        <v>14</v>
      </c>
      <c r="K165" s="1">
        <v>2</v>
      </c>
      <c r="L165" t="s">
        <v>79</v>
      </c>
      <c r="M165" t="s">
        <v>79</v>
      </c>
    </row>
    <row r="166" spans="1:13">
      <c r="A166">
        <v>76500</v>
      </c>
      <c r="B166" s="1">
        <v>1996</v>
      </c>
      <c r="C166" s="1" t="s">
        <v>11</v>
      </c>
      <c r="D166" s="1" t="s">
        <v>35</v>
      </c>
      <c r="E166" s="1" t="s">
        <v>179</v>
      </c>
      <c r="F166" s="1" t="s">
        <v>12</v>
      </c>
      <c r="G166" s="1" t="s">
        <v>32</v>
      </c>
      <c r="H166" s="1">
        <v>84.99</v>
      </c>
      <c r="I166" s="1" t="s">
        <v>180</v>
      </c>
      <c r="J166" s="1" t="s">
        <v>14</v>
      </c>
      <c r="K166" s="1">
        <v>1</v>
      </c>
      <c r="L166" t="s">
        <v>79</v>
      </c>
      <c r="M166" t="s">
        <v>79</v>
      </c>
    </row>
    <row r="167" spans="1:13">
      <c r="A167">
        <v>140000</v>
      </c>
      <c r="B167" s="1">
        <v>2004</v>
      </c>
      <c r="C167" s="1" t="s">
        <v>11</v>
      </c>
      <c r="D167" s="1" t="s">
        <v>35</v>
      </c>
      <c r="E167" s="1" t="s">
        <v>130</v>
      </c>
      <c r="F167" s="1" t="s">
        <v>12</v>
      </c>
      <c r="G167" s="1" t="s">
        <v>87</v>
      </c>
      <c r="H167" s="1">
        <v>150.83000000000001</v>
      </c>
      <c r="I167" s="1" t="s">
        <v>131</v>
      </c>
      <c r="J167" s="1" t="s">
        <v>14</v>
      </c>
      <c r="K167" s="1">
        <v>3</v>
      </c>
      <c r="L167" t="s">
        <v>79</v>
      </c>
      <c r="M167" t="s">
        <v>79</v>
      </c>
    </row>
    <row r="168" spans="1:13">
      <c r="A168">
        <v>54900</v>
      </c>
      <c r="B168" s="1">
        <v>1996</v>
      </c>
      <c r="C168" s="1" t="s">
        <v>11</v>
      </c>
      <c r="D168" s="1" t="s">
        <v>35</v>
      </c>
      <c r="E168" s="1" t="s">
        <v>179</v>
      </c>
      <c r="F168" s="1" t="s">
        <v>12</v>
      </c>
      <c r="G168" s="1" t="s">
        <v>43</v>
      </c>
      <c r="H168" s="1">
        <v>59.82</v>
      </c>
      <c r="I168" s="1" t="s">
        <v>180</v>
      </c>
      <c r="J168" s="1" t="s">
        <v>14</v>
      </c>
      <c r="K168" s="1">
        <v>5</v>
      </c>
      <c r="L168" t="s">
        <v>79</v>
      </c>
      <c r="M168" t="s">
        <v>79</v>
      </c>
    </row>
    <row r="169" spans="1:13">
      <c r="A169">
        <v>75700</v>
      </c>
      <c r="B169" s="1">
        <v>1998</v>
      </c>
      <c r="C169" s="1" t="s">
        <v>11</v>
      </c>
      <c r="D169" s="1" t="s">
        <v>35</v>
      </c>
      <c r="E169" s="1" t="s">
        <v>164</v>
      </c>
      <c r="F169" s="1" t="s">
        <v>12</v>
      </c>
      <c r="G169" s="1" t="s">
        <v>43</v>
      </c>
      <c r="H169" s="1">
        <v>84.93</v>
      </c>
      <c r="I169" s="1" t="s">
        <v>165</v>
      </c>
      <c r="J169" s="1" t="s">
        <v>14</v>
      </c>
      <c r="K169" s="1">
        <v>5</v>
      </c>
      <c r="L169" t="s">
        <v>79</v>
      </c>
      <c r="M169" t="s">
        <v>79</v>
      </c>
    </row>
    <row r="170" spans="1:13">
      <c r="A170">
        <v>165000</v>
      </c>
      <c r="B170" s="1">
        <v>2008</v>
      </c>
      <c r="C170" s="1" t="s">
        <v>11</v>
      </c>
      <c r="D170" s="1" t="s">
        <v>37</v>
      </c>
      <c r="E170" s="1" t="s">
        <v>38</v>
      </c>
      <c r="F170" s="1" t="s">
        <v>12</v>
      </c>
      <c r="G170" s="1" t="s">
        <v>13</v>
      </c>
      <c r="H170" s="1">
        <v>114.931</v>
      </c>
      <c r="I170" s="1" t="s">
        <v>39</v>
      </c>
      <c r="J170" s="1" t="s">
        <v>14</v>
      </c>
      <c r="K170" s="1">
        <v>16</v>
      </c>
      <c r="L170" t="s">
        <v>79</v>
      </c>
      <c r="M170" t="s">
        <v>79</v>
      </c>
    </row>
    <row r="171" spans="1:13">
      <c r="A171">
        <v>145000</v>
      </c>
      <c r="B171" s="1">
        <v>2015</v>
      </c>
      <c r="C171" s="1" t="s">
        <v>11</v>
      </c>
      <c r="D171" s="1" t="s">
        <v>37</v>
      </c>
      <c r="E171" s="1" t="s">
        <v>181</v>
      </c>
      <c r="F171" s="1" t="s">
        <v>12</v>
      </c>
      <c r="G171" s="1" t="s">
        <v>15</v>
      </c>
      <c r="H171" s="1">
        <v>112.81440000000001</v>
      </c>
      <c r="I171" s="1" t="s">
        <v>182</v>
      </c>
      <c r="J171" s="1" t="s">
        <v>14</v>
      </c>
      <c r="K171" s="1">
        <v>5</v>
      </c>
      <c r="L171" t="s">
        <v>79</v>
      </c>
      <c r="M171" t="s">
        <v>79</v>
      </c>
    </row>
    <row r="172" spans="1:13">
      <c r="A172">
        <v>146000</v>
      </c>
      <c r="B172" s="1">
        <v>2000</v>
      </c>
      <c r="C172" s="1" t="s">
        <v>11</v>
      </c>
      <c r="D172" s="1" t="s">
        <v>37</v>
      </c>
      <c r="E172" s="1" t="s">
        <v>83</v>
      </c>
      <c r="F172" s="1" t="s">
        <v>12</v>
      </c>
      <c r="G172" s="1" t="s">
        <v>23</v>
      </c>
      <c r="H172" s="1">
        <v>114.9</v>
      </c>
      <c r="I172" s="1" t="s">
        <v>85</v>
      </c>
      <c r="J172" s="1" t="s">
        <v>14</v>
      </c>
      <c r="K172" s="1">
        <v>17</v>
      </c>
      <c r="L172" t="s">
        <v>79</v>
      </c>
      <c r="M172" t="s">
        <v>79</v>
      </c>
    </row>
    <row r="173" spans="1:13">
      <c r="A173">
        <v>127000</v>
      </c>
      <c r="B173" s="1">
        <v>2015</v>
      </c>
      <c r="C173" s="1" t="s">
        <v>11</v>
      </c>
      <c r="D173" s="1" t="s">
        <v>37</v>
      </c>
      <c r="E173" s="1" t="s">
        <v>181</v>
      </c>
      <c r="F173" s="1" t="s">
        <v>12</v>
      </c>
      <c r="G173" s="1" t="s">
        <v>41</v>
      </c>
      <c r="H173" s="1">
        <v>84.239500000000007</v>
      </c>
      <c r="I173" s="1" t="s">
        <v>182</v>
      </c>
      <c r="J173" s="1" t="s">
        <v>14</v>
      </c>
      <c r="K173" s="1">
        <v>3</v>
      </c>
      <c r="L173" t="s">
        <v>79</v>
      </c>
      <c r="M173" t="s">
        <v>79</v>
      </c>
    </row>
    <row r="174" spans="1:13">
      <c r="A174">
        <v>84970</v>
      </c>
      <c r="B174" s="1">
        <v>2000</v>
      </c>
      <c r="C174" s="1" t="s">
        <v>11</v>
      </c>
      <c r="D174" s="1" t="s">
        <v>37</v>
      </c>
      <c r="E174" s="1" t="s">
        <v>83</v>
      </c>
      <c r="F174" s="1" t="s">
        <v>12</v>
      </c>
      <c r="G174" s="1" t="s">
        <v>34</v>
      </c>
      <c r="H174" s="1">
        <v>60</v>
      </c>
      <c r="I174" s="1" t="s">
        <v>85</v>
      </c>
      <c r="J174" s="1" t="s">
        <v>14</v>
      </c>
      <c r="K174" s="1">
        <v>13</v>
      </c>
      <c r="L174" t="s">
        <v>79</v>
      </c>
      <c r="M174" t="s">
        <v>79</v>
      </c>
    </row>
    <row r="175" spans="1:13">
      <c r="A175">
        <v>123460</v>
      </c>
      <c r="B175" s="1">
        <v>2000</v>
      </c>
      <c r="C175" s="1" t="s">
        <v>11</v>
      </c>
      <c r="D175" s="1" t="s">
        <v>37</v>
      </c>
      <c r="E175" s="1" t="s">
        <v>83</v>
      </c>
      <c r="F175" s="1" t="s">
        <v>12</v>
      </c>
      <c r="G175" s="1" t="s">
        <v>43</v>
      </c>
      <c r="H175" s="1">
        <v>84.92</v>
      </c>
      <c r="I175" s="1" t="s">
        <v>85</v>
      </c>
      <c r="J175" s="1" t="s">
        <v>14</v>
      </c>
      <c r="K175" s="1">
        <v>18</v>
      </c>
      <c r="L175" t="s">
        <v>79</v>
      </c>
      <c r="M175" t="s">
        <v>79</v>
      </c>
    </row>
    <row r="176" spans="1:13">
      <c r="A176">
        <v>155000</v>
      </c>
      <c r="B176" s="1">
        <v>2008</v>
      </c>
      <c r="C176" s="1" t="s">
        <v>11</v>
      </c>
      <c r="D176" s="1" t="s">
        <v>17</v>
      </c>
      <c r="E176" s="1" t="s">
        <v>18</v>
      </c>
      <c r="F176" s="1" t="s">
        <v>15</v>
      </c>
      <c r="G176" s="1" t="s">
        <v>15</v>
      </c>
      <c r="H176" s="1">
        <v>158.99</v>
      </c>
      <c r="I176" s="1" t="s">
        <v>20</v>
      </c>
      <c r="J176" s="1" t="s">
        <v>14</v>
      </c>
      <c r="K176" s="1">
        <v>7</v>
      </c>
      <c r="L176" t="s">
        <v>79</v>
      </c>
      <c r="M176" t="s">
        <v>79</v>
      </c>
    </row>
    <row r="177" spans="1:13">
      <c r="A177">
        <v>134000</v>
      </c>
      <c r="B177" s="1">
        <v>2008</v>
      </c>
      <c r="C177" s="1" t="s">
        <v>11</v>
      </c>
      <c r="D177" s="1" t="s">
        <v>17</v>
      </c>
      <c r="E177" s="1" t="s">
        <v>18</v>
      </c>
      <c r="F177" s="1" t="s">
        <v>15</v>
      </c>
      <c r="G177" s="1" t="s">
        <v>26</v>
      </c>
      <c r="H177" s="1">
        <v>95.88</v>
      </c>
      <c r="I177" s="1" t="s">
        <v>20</v>
      </c>
      <c r="J177" s="1" t="s">
        <v>14</v>
      </c>
      <c r="K177" s="1">
        <v>5</v>
      </c>
      <c r="L177" t="s">
        <v>79</v>
      </c>
      <c r="M177" t="s">
        <v>79</v>
      </c>
    </row>
    <row r="178" spans="1:13">
      <c r="A178">
        <v>134500</v>
      </c>
      <c r="B178" s="1">
        <v>2008</v>
      </c>
      <c r="C178" s="1" t="s">
        <v>11</v>
      </c>
      <c r="D178" s="1" t="s">
        <v>17</v>
      </c>
      <c r="E178" s="1" t="s">
        <v>18</v>
      </c>
      <c r="F178" s="1" t="s">
        <v>15</v>
      </c>
      <c r="G178" s="1" t="s">
        <v>26</v>
      </c>
      <c r="H178" s="1">
        <v>95.88</v>
      </c>
      <c r="I178" s="1" t="s">
        <v>20</v>
      </c>
      <c r="J178" s="1" t="s">
        <v>14</v>
      </c>
      <c r="K178" s="1">
        <v>5</v>
      </c>
      <c r="L178" t="s">
        <v>79</v>
      </c>
      <c r="M178" t="s">
        <v>79</v>
      </c>
    </row>
    <row r="179" spans="1:13">
      <c r="A179">
        <v>144000</v>
      </c>
      <c r="B179" s="1">
        <v>2008</v>
      </c>
      <c r="C179" s="1" t="s">
        <v>11</v>
      </c>
      <c r="D179" s="1" t="s">
        <v>17</v>
      </c>
      <c r="E179" s="1" t="s">
        <v>18</v>
      </c>
      <c r="F179" s="1" t="s">
        <v>15</v>
      </c>
      <c r="G179" s="1" t="s">
        <v>36</v>
      </c>
      <c r="H179" s="1">
        <v>108.07</v>
      </c>
      <c r="I179" s="1" t="s">
        <v>20</v>
      </c>
      <c r="J179" s="1" t="s">
        <v>14</v>
      </c>
      <c r="K179" s="1">
        <v>5</v>
      </c>
      <c r="L179" t="s">
        <v>79</v>
      </c>
      <c r="M179" t="s">
        <v>79</v>
      </c>
    </row>
    <row r="180" spans="1:13">
      <c r="A180">
        <v>144000</v>
      </c>
      <c r="B180" s="1">
        <v>2008</v>
      </c>
      <c r="C180" s="1" t="s">
        <v>11</v>
      </c>
      <c r="D180" s="1" t="s">
        <v>17</v>
      </c>
      <c r="E180" s="1" t="s">
        <v>18</v>
      </c>
      <c r="F180" s="1" t="s">
        <v>15</v>
      </c>
      <c r="G180" s="1" t="s">
        <v>36</v>
      </c>
      <c r="H180" s="1">
        <v>108.07</v>
      </c>
      <c r="I180" s="1" t="s">
        <v>20</v>
      </c>
      <c r="J180" s="1" t="s">
        <v>14</v>
      </c>
      <c r="K180" s="1">
        <v>5</v>
      </c>
      <c r="L180" t="s">
        <v>79</v>
      </c>
      <c r="M180" t="s">
        <v>79</v>
      </c>
    </row>
    <row r="181" spans="1:13">
      <c r="A181">
        <v>184000</v>
      </c>
      <c r="B181" s="1">
        <v>2008</v>
      </c>
      <c r="C181" s="1" t="s">
        <v>11</v>
      </c>
      <c r="D181" s="1" t="s">
        <v>17</v>
      </c>
      <c r="E181" s="1" t="s">
        <v>18</v>
      </c>
      <c r="F181" s="1" t="s">
        <v>15</v>
      </c>
      <c r="G181" s="1" t="s">
        <v>32</v>
      </c>
      <c r="H181" s="1">
        <v>159.01</v>
      </c>
      <c r="I181" s="1" t="s">
        <v>20</v>
      </c>
      <c r="J181" s="1" t="s">
        <v>14</v>
      </c>
      <c r="K181" s="1">
        <v>5</v>
      </c>
      <c r="L181" t="s">
        <v>79</v>
      </c>
      <c r="M181" t="s">
        <v>79</v>
      </c>
    </row>
    <row r="182" spans="1:13">
      <c r="A182">
        <v>33000</v>
      </c>
      <c r="B182" s="1">
        <v>2003</v>
      </c>
      <c r="C182" s="1" t="s">
        <v>11</v>
      </c>
      <c r="D182" s="1" t="s">
        <v>25</v>
      </c>
      <c r="E182" s="1" t="s">
        <v>27</v>
      </c>
      <c r="F182" s="1" t="s">
        <v>15</v>
      </c>
      <c r="G182" s="1" t="s">
        <v>47</v>
      </c>
      <c r="H182" s="1">
        <v>48.54</v>
      </c>
      <c r="I182" s="1" t="s">
        <v>28</v>
      </c>
      <c r="J182" s="1" t="s">
        <v>14</v>
      </c>
      <c r="K182" s="1">
        <v>6</v>
      </c>
      <c r="L182" t="s">
        <v>79</v>
      </c>
      <c r="M182" t="s">
        <v>79</v>
      </c>
    </row>
    <row r="183" spans="1:13">
      <c r="A183">
        <v>26000</v>
      </c>
      <c r="B183" s="1">
        <v>2003</v>
      </c>
      <c r="C183" s="1" t="s">
        <v>11</v>
      </c>
      <c r="D183" s="1" t="s">
        <v>25</v>
      </c>
      <c r="E183" s="1" t="s">
        <v>27</v>
      </c>
      <c r="F183" s="1" t="s">
        <v>15</v>
      </c>
      <c r="G183" s="1" t="s">
        <v>87</v>
      </c>
      <c r="H183" s="1">
        <v>36.08</v>
      </c>
      <c r="I183" s="1" t="s">
        <v>28</v>
      </c>
      <c r="J183" s="1" t="s">
        <v>14</v>
      </c>
      <c r="K183" s="1">
        <v>6</v>
      </c>
      <c r="L183" t="s">
        <v>79</v>
      </c>
      <c r="M183" t="s">
        <v>79</v>
      </c>
    </row>
    <row r="184" spans="1:13">
      <c r="A184">
        <v>25000</v>
      </c>
      <c r="B184" s="1">
        <v>2003</v>
      </c>
      <c r="C184" s="1" t="s">
        <v>11</v>
      </c>
      <c r="D184" s="1" t="s">
        <v>25</v>
      </c>
      <c r="E184" s="1" t="s">
        <v>27</v>
      </c>
      <c r="F184" s="1" t="s">
        <v>15</v>
      </c>
      <c r="G184" s="1" t="s">
        <v>43</v>
      </c>
      <c r="H184" s="1">
        <v>45.5</v>
      </c>
      <c r="I184" s="1" t="s">
        <v>28</v>
      </c>
      <c r="J184" s="1" t="s">
        <v>14</v>
      </c>
      <c r="K184" s="1">
        <v>3</v>
      </c>
      <c r="L184" t="s">
        <v>79</v>
      </c>
      <c r="M184" t="s">
        <v>79</v>
      </c>
    </row>
    <row r="185" spans="1:13">
      <c r="A185">
        <v>30000</v>
      </c>
      <c r="B185" s="1">
        <v>2003</v>
      </c>
      <c r="C185" s="1" t="s">
        <v>11</v>
      </c>
      <c r="D185" s="1" t="s">
        <v>25</v>
      </c>
      <c r="E185" s="1" t="s">
        <v>27</v>
      </c>
      <c r="F185" s="1" t="s">
        <v>15</v>
      </c>
      <c r="G185" s="1" t="s">
        <v>80</v>
      </c>
      <c r="H185" s="1">
        <v>46.64</v>
      </c>
      <c r="I185" s="1" t="s">
        <v>28</v>
      </c>
      <c r="J185" s="1" t="s">
        <v>14</v>
      </c>
      <c r="K185" s="1">
        <v>4</v>
      </c>
      <c r="L185" t="s">
        <v>79</v>
      </c>
      <c r="M185" t="s">
        <v>79</v>
      </c>
    </row>
    <row r="186" spans="1:13">
      <c r="A186">
        <v>78000</v>
      </c>
      <c r="B186" s="1">
        <v>2006</v>
      </c>
      <c r="C186" s="1" t="s">
        <v>11</v>
      </c>
      <c r="D186" s="1" t="s">
        <v>100</v>
      </c>
      <c r="E186" s="1" t="s">
        <v>101</v>
      </c>
      <c r="F186" s="1" t="s">
        <v>15</v>
      </c>
      <c r="G186" s="1" t="s">
        <v>16</v>
      </c>
      <c r="H186" s="1">
        <v>84.98</v>
      </c>
      <c r="I186" s="1" t="s">
        <v>102</v>
      </c>
      <c r="J186" s="1" t="s">
        <v>14</v>
      </c>
      <c r="K186" s="1">
        <v>8</v>
      </c>
      <c r="L186" t="s">
        <v>79</v>
      </c>
      <c r="M186" t="s">
        <v>79</v>
      </c>
    </row>
    <row r="187" spans="1:13">
      <c r="A187">
        <v>26000</v>
      </c>
      <c r="B187" s="1">
        <v>2017</v>
      </c>
      <c r="C187" s="1" t="s">
        <v>11</v>
      </c>
      <c r="D187" s="1" t="s">
        <v>183</v>
      </c>
      <c r="E187" s="1" t="s">
        <v>184</v>
      </c>
      <c r="F187" s="1" t="s">
        <v>15</v>
      </c>
      <c r="G187" s="1" t="s">
        <v>29</v>
      </c>
      <c r="H187" s="1">
        <v>22.058399999999999</v>
      </c>
      <c r="I187" s="1" t="s">
        <v>185</v>
      </c>
      <c r="J187" s="1" t="s">
        <v>14</v>
      </c>
      <c r="K187" s="1">
        <v>11</v>
      </c>
      <c r="L187" t="s">
        <v>79</v>
      </c>
      <c r="M187" t="s">
        <v>79</v>
      </c>
    </row>
    <row r="188" spans="1:13">
      <c r="A188">
        <v>91000</v>
      </c>
      <c r="B188" s="1">
        <v>2006</v>
      </c>
      <c r="C188" s="1" t="s">
        <v>11</v>
      </c>
      <c r="D188" s="1" t="s">
        <v>186</v>
      </c>
      <c r="E188" s="1" t="s">
        <v>187</v>
      </c>
      <c r="F188" s="1" t="s">
        <v>15</v>
      </c>
      <c r="G188" s="1" t="s">
        <v>15</v>
      </c>
      <c r="H188" s="1">
        <v>107.94</v>
      </c>
      <c r="I188" s="1" t="s">
        <v>86</v>
      </c>
      <c r="J188" s="1" t="s">
        <v>14</v>
      </c>
      <c r="K188" s="1">
        <v>7</v>
      </c>
      <c r="L188" t="s">
        <v>79</v>
      </c>
      <c r="M188" t="s">
        <v>79</v>
      </c>
    </row>
    <row r="189" spans="1:13">
      <c r="A189">
        <v>48000</v>
      </c>
      <c r="B189" s="1">
        <v>2003</v>
      </c>
      <c r="C189" s="1" t="s">
        <v>11</v>
      </c>
      <c r="D189" s="1" t="s">
        <v>186</v>
      </c>
      <c r="E189" s="1" t="s">
        <v>176</v>
      </c>
      <c r="F189" s="1" t="s">
        <v>15</v>
      </c>
      <c r="G189" s="1" t="s">
        <v>34</v>
      </c>
      <c r="H189" s="1">
        <v>53.42</v>
      </c>
      <c r="I189" s="1" t="s">
        <v>188</v>
      </c>
      <c r="J189" s="1" t="s">
        <v>14</v>
      </c>
      <c r="K189" s="1">
        <v>6</v>
      </c>
      <c r="L189" t="s">
        <v>79</v>
      </c>
      <c r="M189" t="s">
        <v>79</v>
      </c>
    </row>
    <row r="190" spans="1:13">
      <c r="A190">
        <v>107500</v>
      </c>
      <c r="B190" s="1">
        <v>1995</v>
      </c>
      <c r="C190" s="1" t="s">
        <v>11</v>
      </c>
      <c r="D190" s="1" t="s">
        <v>60</v>
      </c>
      <c r="E190" s="1" t="s">
        <v>61</v>
      </c>
      <c r="F190" s="1" t="s">
        <v>15</v>
      </c>
      <c r="G190" s="1" t="s">
        <v>34</v>
      </c>
      <c r="H190" s="1">
        <v>84.9</v>
      </c>
      <c r="I190" s="1" t="s">
        <v>12</v>
      </c>
      <c r="J190" s="1" t="s">
        <v>14</v>
      </c>
      <c r="K190" s="1">
        <v>19</v>
      </c>
      <c r="L190" t="s">
        <v>79</v>
      </c>
      <c r="M190" t="s">
        <v>79</v>
      </c>
    </row>
    <row r="191" spans="1:13">
      <c r="A191">
        <v>109250</v>
      </c>
      <c r="B191" s="1">
        <v>1995</v>
      </c>
      <c r="C191" s="1" t="s">
        <v>11</v>
      </c>
      <c r="D191" s="1" t="s">
        <v>60</v>
      </c>
      <c r="E191" s="1" t="s">
        <v>61</v>
      </c>
      <c r="F191" s="1" t="s">
        <v>15</v>
      </c>
      <c r="G191" s="1" t="s">
        <v>92</v>
      </c>
      <c r="H191" s="1">
        <v>84.9</v>
      </c>
      <c r="I191" s="1" t="s">
        <v>12</v>
      </c>
      <c r="J191" s="1" t="s">
        <v>14</v>
      </c>
      <c r="K191" s="1">
        <v>9</v>
      </c>
      <c r="L191" t="s">
        <v>79</v>
      </c>
      <c r="M191" t="s">
        <v>79</v>
      </c>
    </row>
    <row r="192" spans="1:13">
      <c r="A192">
        <v>66000</v>
      </c>
      <c r="B192" s="1">
        <v>1993</v>
      </c>
      <c r="C192" s="1" t="s">
        <v>11</v>
      </c>
      <c r="D192" s="1" t="s">
        <v>31</v>
      </c>
      <c r="E192" s="1" t="s">
        <v>81</v>
      </c>
      <c r="F192" s="1" t="s">
        <v>15</v>
      </c>
      <c r="G192" s="1" t="s">
        <v>13</v>
      </c>
      <c r="H192" s="1">
        <v>64.66</v>
      </c>
      <c r="I192" s="1" t="s">
        <v>82</v>
      </c>
      <c r="J192" s="1" t="s">
        <v>14</v>
      </c>
      <c r="K192" s="1">
        <v>4</v>
      </c>
      <c r="L192" t="s">
        <v>79</v>
      </c>
      <c r="M192" t="s">
        <v>79</v>
      </c>
    </row>
    <row r="193" spans="1:13">
      <c r="A193">
        <v>89700</v>
      </c>
      <c r="B193" s="1">
        <v>1993</v>
      </c>
      <c r="C193" s="1" t="s">
        <v>11</v>
      </c>
      <c r="D193" s="1" t="s">
        <v>31</v>
      </c>
      <c r="E193" s="1" t="s">
        <v>81</v>
      </c>
      <c r="F193" s="1" t="s">
        <v>15</v>
      </c>
      <c r="G193" s="1" t="s">
        <v>13</v>
      </c>
      <c r="H193" s="1">
        <v>106.62</v>
      </c>
      <c r="I193" s="1" t="s">
        <v>82</v>
      </c>
      <c r="J193" s="1" t="s">
        <v>14</v>
      </c>
      <c r="K193" s="1">
        <v>11</v>
      </c>
      <c r="L193" t="s">
        <v>79</v>
      </c>
      <c r="M193" t="s">
        <v>79</v>
      </c>
    </row>
    <row r="194" spans="1:13">
      <c r="A194">
        <v>68500</v>
      </c>
      <c r="B194" s="1">
        <v>1992</v>
      </c>
      <c r="C194" s="1" t="s">
        <v>11</v>
      </c>
      <c r="D194" s="1" t="s">
        <v>31</v>
      </c>
      <c r="E194" s="1" t="s">
        <v>138</v>
      </c>
      <c r="F194" s="1" t="s">
        <v>15</v>
      </c>
      <c r="G194" s="1" t="s">
        <v>36</v>
      </c>
      <c r="H194" s="1">
        <v>54.7</v>
      </c>
      <c r="I194" s="1" t="s">
        <v>139</v>
      </c>
      <c r="J194" s="1" t="s">
        <v>14</v>
      </c>
      <c r="K194" s="1">
        <v>10</v>
      </c>
      <c r="L194" t="s">
        <v>79</v>
      </c>
      <c r="M194" t="s">
        <v>79</v>
      </c>
    </row>
    <row r="195" spans="1:13">
      <c r="A195">
        <v>98500</v>
      </c>
      <c r="B195" s="1">
        <v>1992</v>
      </c>
      <c r="C195" s="1" t="s">
        <v>11</v>
      </c>
      <c r="D195" s="1" t="s">
        <v>31</v>
      </c>
      <c r="E195" s="1" t="s">
        <v>138</v>
      </c>
      <c r="F195" s="1" t="s">
        <v>15</v>
      </c>
      <c r="G195" s="1" t="s">
        <v>29</v>
      </c>
      <c r="H195" s="1">
        <v>106.62</v>
      </c>
      <c r="I195" s="1" t="s">
        <v>139</v>
      </c>
      <c r="J195" s="1" t="s">
        <v>14</v>
      </c>
      <c r="K195" s="1">
        <v>12</v>
      </c>
      <c r="L195" t="s">
        <v>79</v>
      </c>
      <c r="M195" t="s">
        <v>79</v>
      </c>
    </row>
    <row r="196" spans="1:13">
      <c r="A196">
        <v>80000</v>
      </c>
      <c r="B196" s="1">
        <v>1993</v>
      </c>
      <c r="C196" s="1" t="s">
        <v>11</v>
      </c>
      <c r="D196" s="1" t="s">
        <v>31</v>
      </c>
      <c r="E196" s="1" t="s">
        <v>81</v>
      </c>
      <c r="F196" s="1" t="s">
        <v>15</v>
      </c>
      <c r="G196" s="1" t="s">
        <v>34</v>
      </c>
      <c r="H196" s="1">
        <v>79.87</v>
      </c>
      <c r="I196" s="1" t="s">
        <v>82</v>
      </c>
      <c r="J196" s="1" t="s">
        <v>14</v>
      </c>
      <c r="K196" s="1">
        <v>7</v>
      </c>
      <c r="L196" t="s">
        <v>79</v>
      </c>
      <c r="M196" t="s">
        <v>79</v>
      </c>
    </row>
    <row r="197" spans="1:13">
      <c r="A197">
        <v>63300</v>
      </c>
      <c r="B197" s="1">
        <v>1993</v>
      </c>
      <c r="C197" s="1" t="s">
        <v>11</v>
      </c>
      <c r="D197" s="1" t="s">
        <v>31</v>
      </c>
      <c r="E197" s="1" t="s">
        <v>81</v>
      </c>
      <c r="F197" s="1" t="s">
        <v>15</v>
      </c>
      <c r="G197" s="1" t="s">
        <v>32</v>
      </c>
      <c r="H197" s="1">
        <v>54.7</v>
      </c>
      <c r="I197" s="1" t="s">
        <v>82</v>
      </c>
      <c r="J197" s="1" t="s">
        <v>14</v>
      </c>
      <c r="K197" s="1">
        <v>4</v>
      </c>
      <c r="L197" t="s">
        <v>79</v>
      </c>
      <c r="M197" t="s">
        <v>79</v>
      </c>
    </row>
    <row r="198" spans="1:13">
      <c r="A198">
        <v>53000</v>
      </c>
      <c r="B198" s="1">
        <v>1999</v>
      </c>
      <c r="C198" s="1" t="s">
        <v>11</v>
      </c>
      <c r="D198" s="1" t="s">
        <v>31</v>
      </c>
      <c r="E198" s="1" t="s">
        <v>103</v>
      </c>
      <c r="F198" s="1" t="s">
        <v>15</v>
      </c>
      <c r="G198" s="1" t="s">
        <v>105</v>
      </c>
      <c r="H198" s="1">
        <v>59.28</v>
      </c>
      <c r="I198" s="1" t="s">
        <v>104</v>
      </c>
      <c r="J198" s="1" t="s">
        <v>14</v>
      </c>
      <c r="K198" s="1">
        <v>4</v>
      </c>
      <c r="L198" t="s">
        <v>79</v>
      </c>
      <c r="M198" t="s">
        <v>79</v>
      </c>
    </row>
    <row r="199" spans="1:13">
      <c r="A199">
        <v>53000</v>
      </c>
      <c r="B199" s="1">
        <v>1999</v>
      </c>
      <c r="C199" s="1" t="s">
        <v>11</v>
      </c>
      <c r="D199" s="1" t="s">
        <v>31</v>
      </c>
      <c r="E199" s="1" t="s">
        <v>103</v>
      </c>
      <c r="F199" s="1" t="s">
        <v>15</v>
      </c>
      <c r="G199" s="1" t="s">
        <v>105</v>
      </c>
      <c r="H199" s="1">
        <v>59.28</v>
      </c>
      <c r="I199" s="1" t="s">
        <v>104</v>
      </c>
      <c r="J199" s="1" t="s">
        <v>14</v>
      </c>
      <c r="K199" s="1">
        <v>4</v>
      </c>
      <c r="L199" t="s">
        <v>79</v>
      </c>
      <c r="M199" t="s">
        <v>79</v>
      </c>
    </row>
    <row r="200" spans="1:13">
      <c r="A200">
        <v>79500</v>
      </c>
      <c r="B200" s="1">
        <v>1999</v>
      </c>
      <c r="C200" s="1" t="s">
        <v>11</v>
      </c>
      <c r="D200" s="1" t="s">
        <v>31</v>
      </c>
      <c r="E200" s="1" t="s">
        <v>106</v>
      </c>
      <c r="F200" s="1" t="s">
        <v>15</v>
      </c>
      <c r="G200" s="1" t="s">
        <v>107</v>
      </c>
      <c r="H200" s="1">
        <v>59.95</v>
      </c>
      <c r="I200" s="1" t="s">
        <v>108</v>
      </c>
      <c r="J200" s="1" t="s">
        <v>14</v>
      </c>
      <c r="K200" s="1">
        <v>14</v>
      </c>
      <c r="L200" t="s">
        <v>79</v>
      </c>
      <c r="M200" t="s">
        <v>79</v>
      </c>
    </row>
    <row r="201" spans="1:13">
      <c r="A201">
        <v>86500</v>
      </c>
      <c r="B201" s="1">
        <v>1992</v>
      </c>
      <c r="C201" s="1" t="s">
        <v>11</v>
      </c>
      <c r="D201" s="1" t="s">
        <v>31</v>
      </c>
      <c r="E201" s="1" t="s">
        <v>138</v>
      </c>
      <c r="F201" s="1" t="s">
        <v>15</v>
      </c>
      <c r="G201" s="1" t="s">
        <v>107</v>
      </c>
      <c r="H201" s="1">
        <v>79.87</v>
      </c>
      <c r="I201" s="1" t="s">
        <v>139</v>
      </c>
      <c r="J201" s="1" t="s">
        <v>14</v>
      </c>
      <c r="K201" s="1">
        <v>13</v>
      </c>
      <c r="L201" t="s">
        <v>79</v>
      </c>
      <c r="M201" t="s">
        <v>79</v>
      </c>
    </row>
    <row r="202" spans="1:13">
      <c r="A202">
        <v>11450</v>
      </c>
      <c r="B202" s="1">
        <v>2013</v>
      </c>
      <c r="C202" s="1" t="s">
        <v>11</v>
      </c>
      <c r="D202" s="1" t="s">
        <v>33</v>
      </c>
      <c r="E202" s="1" t="s">
        <v>113</v>
      </c>
      <c r="F202" s="1" t="s">
        <v>15</v>
      </c>
      <c r="G202" s="1" t="s">
        <v>47</v>
      </c>
      <c r="H202" s="1">
        <v>15.855</v>
      </c>
      <c r="I202" s="1" t="s">
        <v>114</v>
      </c>
      <c r="J202" s="1" t="s">
        <v>14</v>
      </c>
      <c r="K202" s="1">
        <v>12</v>
      </c>
      <c r="L202" t="s">
        <v>79</v>
      </c>
      <c r="M202" t="s">
        <v>79</v>
      </c>
    </row>
    <row r="203" spans="1:13">
      <c r="A203">
        <v>104500</v>
      </c>
      <c r="B203" s="1">
        <v>2004</v>
      </c>
      <c r="C203" s="1" t="s">
        <v>11</v>
      </c>
      <c r="D203" s="1" t="s">
        <v>33</v>
      </c>
      <c r="E203" s="1" t="s">
        <v>64</v>
      </c>
      <c r="F203" s="1" t="s">
        <v>15</v>
      </c>
      <c r="G203" s="1" t="s">
        <v>41</v>
      </c>
      <c r="H203" s="1">
        <v>84.95</v>
      </c>
      <c r="I203" s="1" t="s">
        <v>65</v>
      </c>
      <c r="J203" s="1" t="s">
        <v>14</v>
      </c>
      <c r="K203" s="1">
        <v>20</v>
      </c>
      <c r="L203" t="s">
        <v>79</v>
      </c>
      <c r="M203" t="s">
        <v>79</v>
      </c>
    </row>
    <row r="204" spans="1:13">
      <c r="A204">
        <v>11000</v>
      </c>
      <c r="B204" s="1">
        <v>2013</v>
      </c>
      <c r="C204" s="1" t="s">
        <v>11</v>
      </c>
      <c r="D204" s="1" t="s">
        <v>33</v>
      </c>
      <c r="E204" s="1" t="s">
        <v>142</v>
      </c>
      <c r="F204" s="1" t="s">
        <v>15</v>
      </c>
      <c r="G204" s="1" t="s">
        <v>29</v>
      </c>
      <c r="H204" s="1">
        <v>12.01</v>
      </c>
      <c r="I204" s="1" t="s">
        <v>143</v>
      </c>
      <c r="J204" s="1" t="s">
        <v>14</v>
      </c>
      <c r="K204" s="1">
        <v>12</v>
      </c>
      <c r="L204" t="s">
        <v>79</v>
      </c>
      <c r="M204" t="s">
        <v>79</v>
      </c>
    </row>
    <row r="205" spans="1:13">
      <c r="A205">
        <v>31000</v>
      </c>
      <c r="B205" s="1">
        <v>1996</v>
      </c>
      <c r="C205" s="1" t="s">
        <v>11</v>
      </c>
      <c r="D205" s="1" t="s">
        <v>33</v>
      </c>
      <c r="E205" s="1" t="s">
        <v>189</v>
      </c>
      <c r="F205" s="1" t="s">
        <v>15</v>
      </c>
      <c r="G205" s="1" t="s">
        <v>151</v>
      </c>
      <c r="H205" s="1">
        <v>59</v>
      </c>
      <c r="I205" s="1" t="s">
        <v>190</v>
      </c>
      <c r="J205" s="1" t="s">
        <v>14</v>
      </c>
      <c r="K205" s="1">
        <v>2</v>
      </c>
      <c r="L205" t="s">
        <v>79</v>
      </c>
      <c r="M205" t="s">
        <v>79</v>
      </c>
    </row>
    <row r="206" spans="1:13">
      <c r="A206">
        <v>12250</v>
      </c>
      <c r="B206" s="1">
        <v>2014</v>
      </c>
      <c r="C206" s="1" t="s">
        <v>11</v>
      </c>
      <c r="D206" s="1" t="s">
        <v>33</v>
      </c>
      <c r="E206" s="1" t="s">
        <v>177</v>
      </c>
      <c r="F206" s="1" t="s">
        <v>15</v>
      </c>
      <c r="G206" s="1" t="s">
        <v>84</v>
      </c>
      <c r="H206" s="1">
        <v>15.09</v>
      </c>
      <c r="I206" s="1" t="s">
        <v>178</v>
      </c>
      <c r="J206" s="1" t="s">
        <v>14</v>
      </c>
      <c r="K206" s="1">
        <v>12</v>
      </c>
      <c r="L206" t="s">
        <v>79</v>
      </c>
      <c r="M206" t="s">
        <v>79</v>
      </c>
    </row>
    <row r="207" spans="1:13">
      <c r="A207">
        <v>151000</v>
      </c>
      <c r="B207" s="1">
        <v>2017</v>
      </c>
      <c r="C207" s="1" t="s">
        <v>11</v>
      </c>
      <c r="D207" s="1" t="s">
        <v>70</v>
      </c>
      <c r="E207" s="1" t="s">
        <v>71</v>
      </c>
      <c r="F207" s="1" t="s">
        <v>15</v>
      </c>
      <c r="G207" s="1" t="s">
        <v>124</v>
      </c>
      <c r="H207" s="1">
        <v>59.755000000000003</v>
      </c>
      <c r="I207" s="1" t="s">
        <v>72</v>
      </c>
      <c r="J207" s="1" t="s">
        <v>14</v>
      </c>
      <c r="K207" s="1">
        <v>2</v>
      </c>
      <c r="L207" t="s">
        <v>79</v>
      </c>
      <c r="M207" t="s">
        <v>79</v>
      </c>
    </row>
    <row r="208" spans="1:13">
      <c r="A208">
        <v>175000</v>
      </c>
      <c r="B208" s="1">
        <v>2017</v>
      </c>
      <c r="C208" s="1" t="s">
        <v>11</v>
      </c>
      <c r="D208" s="1" t="s">
        <v>118</v>
      </c>
      <c r="E208" s="1" t="s">
        <v>119</v>
      </c>
      <c r="F208" s="1" t="s">
        <v>15</v>
      </c>
      <c r="G208" s="1" t="s">
        <v>23</v>
      </c>
      <c r="H208" s="1">
        <v>84.933999999999997</v>
      </c>
      <c r="I208" s="1" t="s">
        <v>120</v>
      </c>
      <c r="J208" s="1" t="s">
        <v>14</v>
      </c>
      <c r="K208" s="1">
        <v>4</v>
      </c>
      <c r="L208" t="s">
        <v>79</v>
      </c>
      <c r="M208" t="s">
        <v>79</v>
      </c>
    </row>
    <row r="209" spans="1:13">
      <c r="A209">
        <v>220000</v>
      </c>
      <c r="B209" s="1">
        <v>2017</v>
      </c>
      <c r="C209" s="1" t="s">
        <v>11</v>
      </c>
      <c r="D209" s="1" t="s">
        <v>118</v>
      </c>
      <c r="E209" s="1" t="s">
        <v>119</v>
      </c>
      <c r="F209" s="1" t="s">
        <v>15</v>
      </c>
      <c r="G209" s="1" t="s">
        <v>21</v>
      </c>
      <c r="H209" s="1">
        <v>101.991</v>
      </c>
      <c r="I209" s="1" t="s">
        <v>120</v>
      </c>
      <c r="J209" s="1" t="s">
        <v>14</v>
      </c>
      <c r="K209" s="1">
        <v>6</v>
      </c>
      <c r="L209" t="s">
        <v>79</v>
      </c>
      <c r="M209" t="s">
        <v>79</v>
      </c>
    </row>
    <row r="210" spans="1:13">
      <c r="A210">
        <v>160000</v>
      </c>
      <c r="B210" s="1">
        <v>2017</v>
      </c>
      <c r="C210" s="1" t="s">
        <v>11</v>
      </c>
      <c r="D210" s="1" t="s">
        <v>118</v>
      </c>
      <c r="E210" s="1" t="s">
        <v>119</v>
      </c>
      <c r="F210" s="1" t="s">
        <v>15</v>
      </c>
      <c r="G210" s="1" t="s">
        <v>47</v>
      </c>
      <c r="H210" s="1">
        <v>59.854999999999997</v>
      </c>
      <c r="I210" s="1" t="s">
        <v>120</v>
      </c>
      <c r="J210" s="1" t="s">
        <v>14</v>
      </c>
      <c r="K210" s="1">
        <v>13</v>
      </c>
      <c r="L210" t="s">
        <v>79</v>
      </c>
      <c r="M210" t="s">
        <v>79</v>
      </c>
    </row>
    <row r="211" spans="1:13">
      <c r="A211">
        <v>192000</v>
      </c>
      <c r="B211" s="1">
        <v>2017</v>
      </c>
      <c r="C211" s="1" t="s">
        <v>11</v>
      </c>
      <c r="D211" s="1" t="s">
        <v>118</v>
      </c>
      <c r="E211" s="1" t="s">
        <v>119</v>
      </c>
      <c r="F211" s="1" t="s">
        <v>15</v>
      </c>
      <c r="G211" s="1" t="s">
        <v>92</v>
      </c>
      <c r="H211" s="1">
        <v>84.835999999999999</v>
      </c>
      <c r="I211" s="1" t="s">
        <v>120</v>
      </c>
      <c r="J211" s="1" t="s">
        <v>14</v>
      </c>
      <c r="K211" s="1">
        <v>15</v>
      </c>
      <c r="L211" t="s">
        <v>79</v>
      </c>
      <c r="M211" t="s">
        <v>79</v>
      </c>
    </row>
    <row r="212" spans="1:13">
      <c r="A212">
        <v>7500</v>
      </c>
      <c r="B212" s="1">
        <v>1971</v>
      </c>
      <c r="C212" s="1" t="s">
        <v>11</v>
      </c>
      <c r="D212" s="1" t="s">
        <v>48</v>
      </c>
      <c r="E212" s="1" t="s">
        <v>49</v>
      </c>
      <c r="F212" s="1" t="s">
        <v>15</v>
      </c>
      <c r="G212" s="1" t="s">
        <v>47</v>
      </c>
      <c r="H212" s="1">
        <v>19.27</v>
      </c>
      <c r="I212" s="1" t="s">
        <v>50</v>
      </c>
      <c r="J212" s="1" t="s">
        <v>14</v>
      </c>
      <c r="K212" s="1">
        <v>1</v>
      </c>
      <c r="L212" t="s">
        <v>79</v>
      </c>
      <c r="M212" t="s">
        <v>79</v>
      </c>
    </row>
    <row r="213" spans="1:13">
      <c r="A213">
        <v>125000</v>
      </c>
      <c r="B213" s="1">
        <v>2009</v>
      </c>
      <c r="C213" s="1" t="s">
        <v>11</v>
      </c>
      <c r="D213" s="1" t="s">
        <v>35</v>
      </c>
      <c r="E213" s="1" t="s">
        <v>191</v>
      </c>
      <c r="F213" s="1" t="s">
        <v>15</v>
      </c>
      <c r="G213" s="1" t="s">
        <v>19</v>
      </c>
      <c r="H213" s="1">
        <v>213.07</v>
      </c>
      <c r="I213" s="1" t="s">
        <v>192</v>
      </c>
      <c r="J213" s="1" t="s">
        <v>14</v>
      </c>
      <c r="K213" s="1">
        <v>2</v>
      </c>
      <c r="L213" t="s">
        <v>79</v>
      </c>
      <c r="M213" t="s">
        <v>79</v>
      </c>
    </row>
    <row r="214" spans="1:13">
      <c r="A214">
        <v>65000</v>
      </c>
      <c r="B214" s="1">
        <v>2004</v>
      </c>
      <c r="C214" s="1" t="s">
        <v>11</v>
      </c>
      <c r="D214" s="1" t="s">
        <v>35</v>
      </c>
      <c r="E214" s="1" t="s">
        <v>193</v>
      </c>
      <c r="F214" s="1" t="s">
        <v>15</v>
      </c>
      <c r="G214" s="1" t="s">
        <v>36</v>
      </c>
      <c r="H214" s="1">
        <v>84.41</v>
      </c>
      <c r="I214" s="1" t="s">
        <v>194</v>
      </c>
      <c r="J214" s="1" t="s">
        <v>14</v>
      </c>
      <c r="K214" s="1">
        <v>3</v>
      </c>
      <c r="L214" t="s">
        <v>79</v>
      </c>
      <c r="M214" t="s">
        <v>79</v>
      </c>
    </row>
    <row r="215" spans="1:13">
      <c r="A215">
        <v>50000</v>
      </c>
      <c r="B215" s="1">
        <v>1998</v>
      </c>
      <c r="C215" s="1" t="s">
        <v>11</v>
      </c>
      <c r="D215" s="1" t="s">
        <v>35</v>
      </c>
      <c r="E215" s="1" t="s">
        <v>164</v>
      </c>
      <c r="F215" s="1" t="s">
        <v>15</v>
      </c>
      <c r="G215" s="1" t="s">
        <v>86</v>
      </c>
      <c r="H215" s="1">
        <v>84.98</v>
      </c>
      <c r="I215" s="1" t="s">
        <v>165</v>
      </c>
      <c r="J215" s="1" t="s">
        <v>14</v>
      </c>
      <c r="K215" s="1">
        <v>1</v>
      </c>
      <c r="L215" t="s">
        <v>79</v>
      </c>
      <c r="M215" t="s">
        <v>79</v>
      </c>
    </row>
    <row r="216" spans="1:13">
      <c r="A216">
        <v>120000</v>
      </c>
      <c r="B216" s="1">
        <v>2009</v>
      </c>
      <c r="C216" s="1" t="s">
        <v>11</v>
      </c>
      <c r="D216" s="1" t="s">
        <v>35</v>
      </c>
      <c r="E216" s="1" t="s">
        <v>191</v>
      </c>
      <c r="F216" s="1" t="s">
        <v>15</v>
      </c>
      <c r="G216" s="1" t="s">
        <v>151</v>
      </c>
      <c r="H216" s="1">
        <v>200.19</v>
      </c>
      <c r="I216" s="1" t="s">
        <v>192</v>
      </c>
      <c r="J216" s="1" t="s">
        <v>14</v>
      </c>
      <c r="K216" s="1">
        <v>1</v>
      </c>
      <c r="L216" t="s">
        <v>79</v>
      </c>
      <c r="M216" t="s">
        <v>79</v>
      </c>
    </row>
    <row r="217" spans="1:13">
      <c r="A217">
        <v>51500</v>
      </c>
      <c r="B217" s="1">
        <v>1996</v>
      </c>
      <c r="C217" s="1" t="s">
        <v>11</v>
      </c>
      <c r="D217" s="1" t="s">
        <v>35</v>
      </c>
      <c r="E217" s="1" t="s">
        <v>179</v>
      </c>
      <c r="F217" s="1" t="s">
        <v>15</v>
      </c>
      <c r="G217" s="1" t="s">
        <v>105</v>
      </c>
      <c r="H217" s="1">
        <v>59.82</v>
      </c>
      <c r="I217" s="1" t="s">
        <v>180</v>
      </c>
      <c r="J217" s="1" t="s">
        <v>14</v>
      </c>
      <c r="K217" s="1">
        <v>2</v>
      </c>
      <c r="L217" t="s">
        <v>79</v>
      </c>
      <c r="M217" t="s">
        <v>79</v>
      </c>
    </row>
    <row r="218" spans="1:13">
      <c r="A218">
        <v>48500</v>
      </c>
      <c r="B218" s="1">
        <v>2004</v>
      </c>
      <c r="C218" s="1" t="s">
        <v>11</v>
      </c>
      <c r="D218" s="1" t="s">
        <v>53</v>
      </c>
      <c r="E218" s="1" t="s">
        <v>132</v>
      </c>
      <c r="F218" s="1" t="s">
        <v>15</v>
      </c>
      <c r="G218" s="1" t="s">
        <v>86</v>
      </c>
      <c r="H218" s="1">
        <v>81</v>
      </c>
      <c r="I218" s="1" t="s">
        <v>133</v>
      </c>
      <c r="J218" s="1" t="s">
        <v>14</v>
      </c>
      <c r="K218" s="1">
        <v>5</v>
      </c>
      <c r="L218" t="s">
        <v>79</v>
      </c>
      <c r="M218" t="s">
        <v>79</v>
      </c>
    </row>
    <row r="219" spans="1:13">
      <c r="A219">
        <v>45000</v>
      </c>
      <c r="B219" s="1">
        <v>2002</v>
      </c>
      <c r="C219" s="1" t="s">
        <v>11</v>
      </c>
      <c r="D219" s="1" t="s">
        <v>148</v>
      </c>
      <c r="E219" s="1" t="s">
        <v>195</v>
      </c>
      <c r="F219" s="1" t="s">
        <v>15</v>
      </c>
      <c r="G219" s="1" t="s">
        <v>13</v>
      </c>
      <c r="H219" s="1">
        <v>84.94</v>
      </c>
      <c r="I219" s="1" t="s">
        <v>196</v>
      </c>
      <c r="J219" s="1" t="s">
        <v>14</v>
      </c>
      <c r="K219" s="1">
        <v>3</v>
      </c>
      <c r="L219" t="s">
        <v>79</v>
      </c>
      <c r="M219" t="s">
        <v>79</v>
      </c>
    </row>
    <row r="220" spans="1:13">
      <c r="A220">
        <v>139800</v>
      </c>
      <c r="B220" s="1">
        <v>2008</v>
      </c>
      <c r="C220" s="1" t="s">
        <v>11</v>
      </c>
      <c r="D220" s="1" t="s">
        <v>37</v>
      </c>
      <c r="E220" s="1" t="s">
        <v>38</v>
      </c>
      <c r="F220" s="1" t="s">
        <v>15</v>
      </c>
      <c r="G220" s="1" t="s">
        <v>26</v>
      </c>
      <c r="H220" s="1">
        <v>84.858000000000004</v>
      </c>
      <c r="I220" s="1" t="s">
        <v>39</v>
      </c>
      <c r="J220" s="1" t="s">
        <v>14</v>
      </c>
      <c r="K220" s="1">
        <v>8</v>
      </c>
      <c r="L220" t="s">
        <v>79</v>
      </c>
      <c r="M220" t="s">
        <v>79</v>
      </c>
    </row>
    <row r="221" spans="1:13">
      <c r="A221">
        <v>139800</v>
      </c>
      <c r="B221" s="1">
        <v>2008</v>
      </c>
      <c r="C221" s="1" t="s">
        <v>11</v>
      </c>
      <c r="D221" s="1" t="s">
        <v>37</v>
      </c>
      <c r="E221" s="1" t="s">
        <v>38</v>
      </c>
      <c r="F221" s="1" t="s">
        <v>15</v>
      </c>
      <c r="G221" s="1" t="s">
        <v>26</v>
      </c>
      <c r="H221" s="1">
        <v>84.858000000000004</v>
      </c>
      <c r="I221" s="1" t="s">
        <v>39</v>
      </c>
      <c r="J221" s="1" t="s">
        <v>14</v>
      </c>
      <c r="K221" s="1">
        <v>8</v>
      </c>
      <c r="L221" t="s">
        <v>79</v>
      </c>
      <c r="M221" t="s">
        <v>79</v>
      </c>
    </row>
    <row r="222" spans="1:13">
      <c r="A222">
        <v>165000</v>
      </c>
      <c r="B222" s="1">
        <v>2008</v>
      </c>
      <c r="C222" s="1" t="s">
        <v>11</v>
      </c>
      <c r="D222" s="1" t="s">
        <v>37</v>
      </c>
      <c r="E222" s="1" t="s">
        <v>38</v>
      </c>
      <c r="F222" s="1" t="s">
        <v>15</v>
      </c>
      <c r="G222" s="1" t="s">
        <v>26</v>
      </c>
      <c r="H222" s="1">
        <v>157.28899999999999</v>
      </c>
      <c r="I222" s="1" t="s">
        <v>39</v>
      </c>
      <c r="J222" s="1" t="s">
        <v>14</v>
      </c>
      <c r="K222" s="1">
        <v>7</v>
      </c>
      <c r="L222" t="s">
        <v>79</v>
      </c>
      <c r="M222" t="s">
        <v>79</v>
      </c>
    </row>
    <row r="223" spans="1:13">
      <c r="A223">
        <v>144950</v>
      </c>
      <c r="B223" s="1">
        <v>2000</v>
      </c>
      <c r="C223" s="1" t="s">
        <v>11</v>
      </c>
      <c r="D223" s="1" t="s">
        <v>37</v>
      </c>
      <c r="E223" s="1" t="s">
        <v>83</v>
      </c>
      <c r="F223" s="1" t="s">
        <v>15</v>
      </c>
      <c r="G223" s="1" t="s">
        <v>47</v>
      </c>
      <c r="H223" s="1">
        <v>114.9</v>
      </c>
      <c r="I223" s="1" t="s">
        <v>85</v>
      </c>
      <c r="J223" s="1" t="s">
        <v>14</v>
      </c>
      <c r="K223" s="1">
        <v>19</v>
      </c>
      <c r="L223" t="s">
        <v>79</v>
      </c>
      <c r="M223" t="s">
        <v>79</v>
      </c>
    </row>
    <row r="224" spans="1:13">
      <c r="A224">
        <v>155000</v>
      </c>
      <c r="B224" s="1">
        <v>2008</v>
      </c>
      <c r="C224" s="1" t="s">
        <v>11</v>
      </c>
      <c r="D224" s="1" t="s">
        <v>17</v>
      </c>
      <c r="E224" s="1" t="s">
        <v>18</v>
      </c>
      <c r="F224" s="1" t="s">
        <v>22</v>
      </c>
      <c r="G224" s="1" t="s">
        <v>26</v>
      </c>
      <c r="H224" s="1">
        <v>126.34</v>
      </c>
      <c r="I224" s="1" t="s">
        <v>20</v>
      </c>
      <c r="J224" s="1" t="s">
        <v>14</v>
      </c>
      <c r="K224" s="1">
        <v>1</v>
      </c>
      <c r="L224" t="s">
        <v>79</v>
      </c>
      <c r="M224" t="s">
        <v>79</v>
      </c>
    </row>
    <row r="225" spans="1:13">
      <c r="A225">
        <v>169000</v>
      </c>
      <c r="B225" s="1">
        <v>2004</v>
      </c>
      <c r="C225" s="1" t="s">
        <v>11</v>
      </c>
      <c r="D225" s="1" t="s">
        <v>88</v>
      </c>
      <c r="E225" s="1" t="s">
        <v>91</v>
      </c>
      <c r="F225" s="1" t="s">
        <v>22</v>
      </c>
      <c r="G225" s="1" t="s">
        <v>34</v>
      </c>
      <c r="H225" s="1">
        <v>124.17</v>
      </c>
      <c r="I225" s="1" t="s">
        <v>93</v>
      </c>
      <c r="J225" s="1" t="s">
        <v>14</v>
      </c>
      <c r="K225" s="1">
        <v>8</v>
      </c>
      <c r="L225" t="s">
        <v>79</v>
      </c>
      <c r="M225" t="s">
        <v>79</v>
      </c>
    </row>
    <row r="226" spans="1:13">
      <c r="A226">
        <v>74000</v>
      </c>
      <c r="B226" s="1">
        <v>2005</v>
      </c>
      <c r="C226" s="1" t="s">
        <v>11</v>
      </c>
      <c r="D226" s="1" t="s">
        <v>97</v>
      </c>
      <c r="E226" s="1" t="s">
        <v>98</v>
      </c>
      <c r="F226" s="1" t="s">
        <v>22</v>
      </c>
      <c r="G226" s="1" t="s">
        <v>43</v>
      </c>
      <c r="H226" s="1">
        <v>83.26</v>
      </c>
      <c r="I226" s="1" t="s">
        <v>99</v>
      </c>
      <c r="J226" s="1" t="s">
        <v>14</v>
      </c>
      <c r="K226" s="1">
        <v>13</v>
      </c>
      <c r="L226" t="s">
        <v>79</v>
      </c>
      <c r="M226" t="s">
        <v>79</v>
      </c>
    </row>
    <row r="227" spans="1:13">
      <c r="A227">
        <v>32000</v>
      </c>
      <c r="B227" s="1">
        <v>2003</v>
      </c>
      <c r="C227" s="1" t="s">
        <v>11</v>
      </c>
      <c r="D227" s="1" t="s">
        <v>25</v>
      </c>
      <c r="E227" s="1" t="s">
        <v>27</v>
      </c>
      <c r="F227" s="1" t="s">
        <v>22</v>
      </c>
      <c r="G227" s="1" t="s">
        <v>124</v>
      </c>
      <c r="H227" s="1">
        <v>46.64</v>
      </c>
      <c r="I227" s="1" t="s">
        <v>28</v>
      </c>
      <c r="J227" s="1" t="s">
        <v>14</v>
      </c>
      <c r="K227" s="1">
        <v>3</v>
      </c>
      <c r="L227" t="s">
        <v>79</v>
      </c>
      <c r="M227" t="s">
        <v>79</v>
      </c>
    </row>
    <row r="228" spans="1:13">
      <c r="A228">
        <v>87500</v>
      </c>
      <c r="B228" s="1">
        <v>2006</v>
      </c>
      <c r="C228" s="1" t="s">
        <v>11</v>
      </c>
      <c r="D228" s="1" t="s">
        <v>100</v>
      </c>
      <c r="E228" s="1" t="s">
        <v>101</v>
      </c>
      <c r="F228" s="1" t="s">
        <v>22</v>
      </c>
      <c r="G228" s="1" t="s">
        <v>87</v>
      </c>
      <c r="H228" s="1">
        <v>84.64</v>
      </c>
      <c r="I228" s="1" t="s">
        <v>102</v>
      </c>
      <c r="J228" s="1" t="s">
        <v>14</v>
      </c>
      <c r="K228" s="1">
        <v>7</v>
      </c>
      <c r="L228" t="s">
        <v>79</v>
      </c>
      <c r="M228" t="s">
        <v>79</v>
      </c>
    </row>
    <row r="229" spans="1:13">
      <c r="A229">
        <v>15000</v>
      </c>
      <c r="B229" s="1">
        <v>2011</v>
      </c>
      <c r="C229" s="1" t="s">
        <v>11</v>
      </c>
      <c r="D229" s="1" t="s">
        <v>197</v>
      </c>
      <c r="E229" s="1" t="s">
        <v>198</v>
      </c>
      <c r="F229" s="1" t="s">
        <v>22</v>
      </c>
      <c r="G229" s="1" t="s">
        <v>16</v>
      </c>
      <c r="H229" s="1">
        <v>22.17</v>
      </c>
      <c r="I229" s="1" t="s">
        <v>199</v>
      </c>
      <c r="J229" s="1" t="s">
        <v>14</v>
      </c>
      <c r="K229" s="1">
        <v>13</v>
      </c>
      <c r="L229" t="s">
        <v>79</v>
      </c>
      <c r="M229" t="s">
        <v>79</v>
      </c>
    </row>
    <row r="230" spans="1:13">
      <c r="A230">
        <v>66500</v>
      </c>
      <c r="B230" s="1">
        <v>1992</v>
      </c>
      <c r="C230" s="1" t="s">
        <v>11</v>
      </c>
      <c r="D230" s="1" t="s">
        <v>31</v>
      </c>
      <c r="E230" s="1" t="s">
        <v>138</v>
      </c>
      <c r="F230" s="1" t="s">
        <v>22</v>
      </c>
      <c r="G230" s="1" t="s">
        <v>13</v>
      </c>
      <c r="H230" s="1">
        <v>54.7</v>
      </c>
      <c r="I230" s="1" t="s">
        <v>139</v>
      </c>
      <c r="J230" s="1" t="s">
        <v>14</v>
      </c>
      <c r="K230" s="1">
        <v>4</v>
      </c>
      <c r="L230" t="s">
        <v>79</v>
      </c>
      <c r="M230" t="s">
        <v>79</v>
      </c>
    </row>
    <row r="231" spans="1:13">
      <c r="A231">
        <v>79400</v>
      </c>
      <c r="B231" s="1">
        <v>1992</v>
      </c>
      <c r="C231" s="1" t="s">
        <v>11</v>
      </c>
      <c r="D231" s="1" t="s">
        <v>31</v>
      </c>
      <c r="E231" s="1" t="s">
        <v>138</v>
      </c>
      <c r="F231" s="1" t="s">
        <v>22</v>
      </c>
      <c r="G231" s="1" t="s">
        <v>22</v>
      </c>
      <c r="H231" s="1">
        <v>79.87</v>
      </c>
      <c r="I231" s="1" t="s">
        <v>139</v>
      </c>
      <c r="J231" s="1" t="s">
        <v>14</v>
      </c>
      <c r="K231" s="1">
        <v>6</v>
      </c>
      <c r="L231" t="s">
        <v>79</v>
      </c>
      <c r="M231" t="s">
        <v>79</v>
      </c>
    </row>
    <row r="232" spans="1:13">
      <c r="A232">
        <v>77800</v>
      </c>
      <c r="B232" s="1">
        <v>1993</v>
      </c>
      <c r="C232" s="1" t="s">
        <v>11</v>
      </c>
      <c r="D232" s="1" t="s">
        <v>31</v>
      </c>
      <c r="E232" s="1" t="s">
        <v>81</v>
      </c>
      <c r="F232" s="1" t="s">
        <v>22</v>
      </c>
      <c r="G232" s="1" t="s">
        <v>12</v>
      </c>
      <c r="H232" s="1">
        <v>79.87</v>
      </c>
      <c r="I232" s="1" t="s">
        <v>82</v>
      </c>
      <c r="J232" s="1" t="s">
        <v>14</v>
      </c>
      <c r="K232" s="1">
        <v>14</v>
      </c>
      <c r="L232" t="s">
        <v>79</v>
      </c>
      <c r="M232" t="s">
        <v>79</v>
      </c>
    </row>
    <row r="233" spans="1:13">
      <c r="A233">
        <v>68000</v>
      </c>
      <c r="B233" s="1">
        <v>1993</v>
      </c>
      <c r="C233" s="1" t="s">
        <v>11</v>
      </c>
      <c r="D233" s="1" t="s">
        <v>31</v>
      </c>
      <c r="E233" s="1" t="s">
        <v>81</v>
      </c>
      <c r="F233" s="1" t="s">
        <v>22</v>
      </c>
      <c r="G233" s="1" t="s">
        <v>26</v>
      </c>
      <c r="H233" s="1">
        <v>64.66</v>
      </c>
      <c r="I233" s="1" t="s">
        <v>82</v>
      </c>
      <c r="J233" s="1" t="s">
        <v>14</v>
      </c>
      <c r="K233" s="1">
        <v>8</v>
      </c>
      <c r="L233" t="s">
        <v>79</v>
      </c>
      <c r="M233" t="s">
        <v>79</v>
      </c>
    </row>
    <row r="234" spans="1:13">
      <c r="A234">
        <v>74800</v>
      </c>
      <c r="B234" s="1">
        <v>2003</v>
      </c>
      <c r="C234" s="1" t="s">
        <v>11</v>
      </c>
      <c r="D234" s="1" t="s">
        <v>31</v>
      </c>
      <c r="E234" s="1" t="s">
        <v>158</v>
      </c>
      <c r="F234" s="1" t="s">
        <v>22</v>
      </c>
      <c r="G234" s="1" t="s">
        <v>87</v>
      </c>
      <c r="H234" s="1">
        <v>68.06</v>
      </c>
      <c r="I234" s="1" t="s">
        <v>159</v>
      </c>
      <c r="J234" s="1" t="s">
        <v>14</v>
      </c>
      <c r="K234" s="1">
        <v>6</v>
      </c>
      <c r="L234" t="s">
        <v>79</v>
      </c>
      <c r="M234" t="s">
        <v>79</v>
      </c>
    </row>
    <row r="235" spans="1:13">
      <c r="A235">
        <v>64000</v>
      </c>
      <c r="B235" s="1">
        <v>1992</v>
      </c>
      <c r="C235" s="1" t="s">
        <v>11</v>
      </c>
      <c r="D235" s="1" t="s">
        <v>31</v>
      </c>
      <c r="E235" s="1" t="s">
        <v>138</v>
      </c>
      <c r="F235" s="1" t="s">
        <v>22</v>
      </c>
      <c r="G235" s="1" t="s">
        <v>84</v>
      </c>
      <c r="H235" s="1">
        <v>54.7</v>
      </c>
      <c r="I235" s="1" t="s">
        <v>139</v>
      </c>
      <c r="J235" s="1" t="s">
        <v>14</v>
      </c>
      <c r="K235" s="1">
        <v>10</v>
      </c>
      <c r="L235" t="s">
        <v>79</v>
      </c>
      <c r="M235" t="s">
        <v>79</v>
      </c>
    </row>
    <row r="236" spans="1:13">
      <c r="A236">
        <v>54000</v>
      </c>
      <c r="B236" s="1">
        <v>1992</v>
      </c>
      <c r="C236" s="1" t="s">
        <v>11</v>
      </c>
      <c r="D236" s="1" t="s">
        <v>31</v>
      </c>
      <c r="E236" s="1" t="s">
        <v>138</v>
      </c>
      <c r="F236" s="1" t="s">
        <v>22</v>
      </c>
      <c r="G236" s="1" t="s">
        <v>84</v>
      </c>
      <c r="H236" s="1">
        <v>54.7</v>
      </c>
      <c r="I236" s="1" t="s">
        <v>139</v>
      </c>
      <c r="J236" s="1" t="s">
        <v>14</v>
      </c>
      <c r="K236" s="1">
        <v>10</v>
      </c>
      <c r="L236" t="s">
        <v>79</v>
      </c>
      <c r="M236" t="s">
        <v>79</v>
      </c>
    </row>
    <row r="237" spans="1:13">
      <c r="A237">
        <v>104000</v>
      </c>
      <c r="B237" s="1">
        <v>2009</v>
      </c>
      <c r="C237" s="1" t="s">
        <v>11</v>
      </c>
      <c r="D237" s="1" t="s">
        <v>33</v>
      </c>
      <c r="E237" s="1" t="s">
        <v>144</v>
      </c>
      <c r="F237" s="1" t="s">
        <v>22</v>
      </c>
      <c r="G237" s="1" t="s">
        <v>12</v>
      </c>
      <c r="H237" s="1">
        <v>84.947800000000001</v>
      </c>
      <c r="I237" s="1" t="s">
        <v>145</v>
      </c>
      <c r="J237" s="1" t="s">
        <v>14</v>
      </c>
      <c r="K237" s="1">
        <v>14</v>
      </c>
      <c r="L237" t="s">
        <v>79</v>
      </c>
      <c r="M237" t="s">
        <v>79</v>
      </c>
    </row>
    <row r="238" spans="1:13">
      <c r="A238">
        <v>92400</v>
      </c>
      <c r="B238" s="1">
        <v>2009</v>
      </c>
      <c r="C238" s="1" t="s">
        <v>11</v>
      </c>
      <c r="D238" s="1" t="s">
        <v>33</v>
      </c>
      <c r="E238" s="1" t="s">
        <v>144</v>
      </c>
      <c r="F238" s="1" t="s">
        <v>22</v>
      </c>
      <c r="G238" s="1" t="s">
        <v>26</v>
      </c>
      <c r="H238" s="1">
        <v>59.942599999999999</v>
      </c>
      <c r="I238" s="1" t="s">
        <v>145</v>
      </c>
      <c r="J238" s="1" t="s">
        <v>14</v>
      </c>
      <c r="K238" s="1">
        <v>6</v>
      </c>
      <c r="L238" t="s">
        <v>79</v>
      </c>
      <c r="M238" t="s">
        <v>79</v>
      </c>
    </row>
    <row r="239" spans="1:13">
      <c r="A239">
        <v>98000</v>
      </c>
      <c r="B239" s="1">
        <v>2008</v>
      </c>
      <c r="C239" s="1" t="s">
        <v>11</v>
      </c>
      <c r="D239" s="1" t="s">
        <v>33</v>
      </c>
      <c r="E239" s="1" t="s">
        <v>116</v>
      </c>
      <c r="F239" s="1" t="s">
        <v>22</v>
      </c>
      <c r="G239" s="1" t="s">
        <v>126</v>
      </c>
      <c r="H239" s="1">
        <v>59.92</v>
      </c>
      <c r="I239" s="1" t="s">
        <v>117</v>
      </c>
      <c r="J239" s="1" t="s">
        <v>14</v>
      </c>
      <c r="K239" s="1">
        <v>8</v>
      </c>
      <c r="L239" t="s">
        <v>79</v>
      </c>
      <c r="M239" t="s">
        <v>79</v>
      </c>
    </row>
    <row r="240" spans="1:13">
      <c r="A240">
        <v>10300</v>
      </c>
      <c r="B240" s="1">
        <v>2012</v>
      </c>
      <c r="C240" s="1" t="s">
        <v>11</v>
      </c>
      <c r="D240" s="1" t="s">
        <v>33</v>
      </c>
      <c r="E240" s="1" t="s">
        <v>66</v>
      </c>
      <c r="F240" s="1" t="s">
        <v>22</v>
      </c>
      <c r="G240" s="1" t="s">
        <v>126</v>
      </c>
      <c r="H240" s="1">
        <v>16.670000000000002</v>
      </c>
      <c r="I240" s="1" t="s">
        <v>67</v>
      </c>
      <c r="J240" s="1" t="s">
        <v>14</v>
      </c>
      <c r="K240" s="1">
        <v>4</v>
      </c>
      <c r="L240" t="s">
        <v>79</v>
      </c>
      <c r="M240" t="s">
        <v>79</v>
      </c>
    </row>
    <row r="241" spans="1:13">
      <c r="A241">
        <v>36000</v>
      </c>
      <c r="B241" s="1">
        <v>2002</v>
      </c>
      <c r="C241" s="1" t="s">
        <v>11</v>
      </c>
      <c r="D241" s="1" t="s">
        <v>33</v>
      </c>
      <c r="E241" s="1" t="s">
        <v>200</v>
      </c>
      <c r="F241" s="1" t="s">
        <v>22</v>
      </c>
      <c r="G241" s="1" t="s">
        <v>126</v>
      </c>
      <c r="H241" s="1">
        <v>60</v>
      </c>
      <c r="I241" s="1" t="s">
        <v>201</v>
      </c>
      <c r="J241" s="1" t="s">
        <v>14</v>
      </c>
      <c r="K241" s="1">
        <v>-1</v>
      </c>
      <c r="L241" t="s">
        <v>79</v>
      </c>
      <c r="M241" t="s">
        <v>79</v>
      </c>
    </row>
    <row r="242" spans="1:13">
      <c r="A242">
        <v>185000</v>
      </c>
      <c r="B242" s="1">
        <v>2017</v>
      </c>
      <c r="C242" s="1" t="s">
        <v>11</v>
      </c>
      <c r="D242" s="1" t="s">
        <v>70</v>
      </c>
      <c r="E242" s="1" t="s">
        <v>71</v>
      </c>
      <c r="F242" s="1" t="s">
        <v>22</v>
      </c>
      <c r="G242" s="1" t="s">
        <v>29</v>
      </c>
      <c r="H242" s="1">
        <v>84.835999999999999</v>
      </c>
      <c r="I242" s="1" t="s">
        <v>72</v>
      </c>
      <c r="J242" s="1" t="s">
        <v>14</v>
      </c>
      <c r="K242" s="1">
        <v>17</v>
      </c>
      <c r="L242" t="s">
        <v>79</v>
      </c>
      <c r="M242" t="s">
        <v>79</v>
      </c>
    </row>
    <row r="243" spans="1:13">
      <c r="A243">
        <v>185000</v>
      </c>
      <c r="B243" s="1">
        <v>2017</v>
      </c>
      <c r="C243" s="1" t="s">
        <v>11</v>
      </c>
      <c r="D243" s="1" t="s">
        <v>118</v>
      </c>
      <c r="E243" s="1" t="s">
        <v>119</v>
      </c>
      <c r="F243" s="1" t="s">
        <v>22</v>
      </c>
      <c r="G243" s="1" t="s">
        <v>43</v>
      </c>
      <c r="H243" s="1">
        <v>84.835999999999999</v>
      </c>
      <c r="I243" s="1" t="s">
        <v>120</v>
      </c>
      <c r="J243" s="1" t="s">
        <v>14</v>
      </c>
      <c r="K243" s="1">
        <v>21</v>
      </c>
      <c r="L243" t="s">
        <v>79</v>
      </c>
      <c r="M243" t="s">
        <v>79</v>
      </c>
    </row>
    <row r="244" spans="1:13">
      <c r="A244">
        <v>85500</v>
      </c>
      <c r="B244" s="1">
        <v>2017</v>
      </c>
      <c r="C244" s="1" t="s">
        <v>11</v>
      </c>
      <c r="D244" s="1" t="s">
        <v>121</v>
      </c>
      <c r="E244" s="1" t="s">
        <v>122</v>
      </c>
      <c r="F244" s="1" t="s">
        <v>22</v>
      </c>
      <c r="G244" s="1" t="s">
        <v>16</v>
      </c>
      <c r="H244" s="1">
        <v>37.263500000000001</v>
      </c>
      <c r="I244" s="1" t="s">
        <v>123</v>
      </c>
      <c r="J244" s="1" t="s">
        <v>14</v>
      </c>
      <c r="K244" s="1">
        <v>2</v>
      </c>
      <c r="L244" t="s">
        <v>79</v>
      </c>
      <c r="M244" t="s">
        <v>79</v>
      </c>
    </row>
    <row r="245" spans="1:13">
      <c r="A245">
        <v>85900</v>
      </c>
      <c r="B245" s="1">
        <v>2017</v>
      </c>
      <c r="C245" s="1" t="s">
        <v>11</v>
      </c>
      <c r="D245" s="1" t="s">
        <v>121</v>
      </c>
      <c r="E245" s="1" t="s">
        <v>122</v>
      </c>
      <c r="F245" s="1" t="s">
        <v>22</v>
      </c>
      <c r="G245" s="1" t="s">
        <v>26</v>
      </c>
      <c r="H245" s="1">
        <v>37.263500000000001</v>
      </c>
      <c r="I245" s="1" t="s">
        <v>123</v>
      </c>
      <c r="J245" s="1" t="s">
        <v>14</v>
      </c>
      <c r="K245" s="1">
        <v>8</v>
      </c>
      <c r="L245" t="s">
        <v>79</v>
      </c>
      <c r="M245" t="s">
        <v>79</v>
      </c>
    </row>
    <row r="246" spans="1:13">
      <c r="A246">
        <v>89500</v>
      </c>
      <c r="B246" s="1">
        <v>2017</v>
      </c>
      <c r="C246" s="1" t="s">
        <v>11</v>
      </c>
      <c r="D246" s="1" t="s">
        <v>121</v>
      </c>
      <c r="E246" s="1" t="s">
        <v>122</v>
      </c>
      <c r="F246" s="1" t="s">
        <v>22</v>
      </c>
      <c r="G246" s="1" t="s">
        <v>32</v>
      </c>
      <c r="H246" s="1">
        <v>37.263500000000001</v>
      </c>
      <c r="I246" s="1" t="s">
        <v>123</v>
      </c>
      <c r="J246" s="1" t="s">
        <v>14</v>
      </c>
      <c r="K246" s="1">
        <v>11</v>
      </c>
      <c r="L246" t="s">
        <v>79</v>
      </c>
      <c r="M246" t="s">
        <v>79</v>
      </c>
    </row>
    <row r="247" spans="1:13">
      <c r="A247">
        <v>23000</v>
      </c>
      <c r="B247" s="1">
        <v>1971</v>
      </c>
      <c r="C247" s="1" t="s">
        <v>11</v>
      </c>
      <c r="D247" s="1" t="s">
        <v>48</v>
      </c>
      <c r="E247" s="1" t="s">
        <v>49</v>
      </c>
      <c r="F247" s="1" t="s">
        <v>22</v>
      </c>
      <c r="G247" s="1" t="s">
        <v>40</v>
      </c>
      <c r="H247" s="1">
        <v>45.39</v>
      </c>
      <c r="I247" s="1" t="s">
        <v>50</v>
      </c>
      <c r="J247" s="1" t="s">
        <v>14</v>
      </c>
      <c r="K247" s="1">
        <v>1</v>
      </c>
      <c r="L247" t="s">
        <v>79</v>
      </c>
      <c r="M247" t="s">
        <v>79</v>
      </c>
    </row>
    <row r="248" spans="1:13">
      <c r="A248">
        <v>74000</v>
      </c>
      <c r="B248" s="1">
        <v>2004</v>
      </c>
      <c r="C248" s="1" t="s">
        <v>11</v>
      </c>
      <c r="D248" s="1" t="s">
        <v>35</v>
      </c>
      <c r="E248" s="1" t="s">
        <v>193</v>
      </c>
      <c r="F248" s="1" t="s">
        <v>22</v>
      </c>
      <c r="G248" s="1" t="s">
        <v>13</v>
      </c>
      <c r="H248" s="1">
        <v>108.18</v>
      </c>
      <c r="I248" s="1" t="s">
        <v>194</v>
      </c>
      <c r="J248" s="1" t="s">
        <v>14</v>
      </c>
      <c r="K248" s="1">
        <v>3</v>
      </c>
      <c r="L248" t="s">
        <v>79</v>
      </c>
      <c r="M248" t="s">
        <v>79</v>
      </c>
    </row>
    <row r="249" spans="1:13">
      <c r="A249">
        <v>44000</v>
      </c>
      <c r="B249" s="1">
        <v>2005</v>
      </c>
      <c r="C249" s="1" t="s">
        <v>11</v>
      </c>
      <c r="D249" s="1" t="s">
        <v>35</v>
      </c>
      <c r="E249" s="1" t="s">
        <v>202</v>
      </c>
      <c r="F249" s="1" t="s">
        <v>22</v>
      </c>
      <c r="G249" s="1" t="s">
        <v>20</v>
      </c>
      <c r="H249" s="1">
        <v>91.87</v>
      </c>
      <c r="I249" s="1" t="s">
        <v>203</v>
      </c>
      <c r="J249" s="1" t="s">
        <v>14</v>
      </c>
      <c r="K249" s="1">
        <v>5</v>
      </c>
      <c r="L249" t="s">
        <v>79</v>
      </c>
      <c r="M249" t="s">
        <v>79</v>
      </c>
    </row>
    <row r="250" spans="1:13">
      <c r="A250">
        <v>54000</v>
      </c>
      <c r="B250" s="1">
        <v>1998</v>
      </c>
      <c r="C250" s="1" t="s">
        <v>11</v>
      </c>
      <c r="D250" s="1" t="s">
        <v>35</v>
      </c>
      <c r="E250" s="1" t="s">
        <v>164</v>
      </c>
      <c r="F250" s="1" t="s">
        <v>22</v>
      </c>
      <c r="G250" s="1" t="s">
        <v>20</v>
      </c>
      <c r="H250" s="1">
        <v>59.97</v>
      </c>
      <c r="I250" s="1" t="s">
        <v>165</v>
      </c>
      <c r="J250" s="1" t="s">
        <v>14</v>
      </c>
      <c r="K250" s="1">
        <v>10</v>
      </c>
      <c r="L250" t="s">
        <v>79</v>
      </c>
      <c r="M250" t="s">
        <v>79</v>
      </c>
    </row>
    <row r="251" spans="1:13">
      <c r="A251">
        <v>105000</v>
      </c>
      <c r="B251" s="1">
        <v>2001</v>
      </c>
      <c r="C251" s="1" t="s">
        <v>11</v>
      </c>
      <c r="D251" s="1" t="s">
        <v>35</v>
      </c>
      <c r="E251" s="1" t="s">
        <v>204</v>
      </c>
      <c r="F251" s="1" t="s">
        <v>22</v>
      </c>
      <c r="G251" s="1" t="s">
        <v>19</v>
      </c>
      <c r="H251" s="1">
        <v>133.34</v>
      </c>
      <c r="I251" s="1" t="s">
        <v>90</v>
      </c>
      <c r="J251" s="1" t="s">
        <v>14</v>
      </c>
      <c r="K251" s="1">
        <v>5</v>
      </c>
      <c r="L251" t="s">
        <v>79</v>
      </c>
      <c r="M251" t="s">
        <v>79</v>
      </c>
    </row>
    <row r="252" spans="1:13">
      <c r="A252">
        <v>108000</v>
      </c>
      <c r="B252" s="1">
        <v>2001</v>
      </c>
      <c r="C252" s="1" t="s">
        <v>11</v>
      </c>
      <c r="D252" s="1" t="s">
        <v>35</v>
      </c>
      <c r="E252" s="1" t="s">
        <v>204</v>
      </c>
      <c r="F252" s="1" t="s">
        <v>22</v>
      </c>
      <c r="G252" s="1" t="s">
        <v>19</v>
      </c>
      <c r="H252" s="1">
        <v>110.53</v>
      </c>
      <c r="I252" s="1" t="s">
        <v>90</v>
      </c>
      <c r="J252" s="1" t="s">
        <v>14</v>
      </c>
      <c r="K252" s="1">
        <v>8</v>
      </c>
      <c r="L252" t="s">
        <v>79</v>
      </c>
      <c r="M252" t="s">
        <v>79</v>
      </c>
    </row>
    <row r="253" spans="1:13">
      <c r="A253">
        <v>50000</v>
      </c>
      <c r="B253" s="1">
        <v>2004</v>
      </c>
      <c r="C253" s="1" t="s">
        <v>11</v>
      </c>
      <c r="D253" s="1" t="s">
        <v>53</v>
      </c>
      <c r="E253" s="1" t="s">
        <v>132</v>
      </c>
      <c r="F253" s="1" t="s">
        <v>22</v>
      </c>
      <c r="G253" s="1" t="s">
        <v>19</v>
      </c>
      <c r="H253" s="1">
        <v>81.08</v>
      </c>
      <c r="I253" s="1" t="s">
        <v>133</v>
      </c>
      <c r="J253" s="1" t="s">
        <v>14</v>
      </c>
      <c r="K253" s="1">
        <v>5</v>
      </c>
      <c r="L253" t="s">
        <v>79</v>
      </c>
      <c r="M253" t="s">
        <v>79</v>
      </c>
    </row>
    <row r="254" spans="1:13">
      <c r="A254">
        <v>119950</v>
      </c>
      <c r="B254" s="1">
        <v>2000</v>
      </c>
      <c r="C254" s="1" t="s">
        <v>11</v>
      </c>
      <c r="D254" s="1" t="s">
        <v>37</v>
      </c>
      <c r="E254" s="1" t="s">
        <v>83</v>
      </c>
      <c r="F254" s="1" t="s">
        <v>22</v>
      </c>
      <c r="G254" s="1" t="s">
        <v>22</v>
      </c>
      <c r="H254" s="1">
        <v>84.92</v>
      </c>
      <c r="I254" s="1" t="s">
        <v>85</v>
      </c>
      <c r="J254" s="1" t="s">
        <v>14</v>
      </c>
      <c r="K254" s="1">
        <v>15</v>
      </c>
      <c r="L254" t="s">
        <v>79</v>
      </c>
      <c r="M254" t="s">
        <v>79</v>
      </c>
    </row>
    <row r="255" spans="1:13">
      <c r="A255">
        <v>119960</v>
      </c>
      <c r="B255" s="1">
        <v>2000</v>
      </c>
      <c r="C255" s="1" t="s">
        <v>11</v>
      </c>
      <c r="D255" s="1" t="s">
        <v>37</v>
      </c>
      <c r="E255" s="1" t="s">
        <v>83</v>
      </c>
      <c r="F255" s="1" t="s">
        <v>22</v>
      </c>
      <c r="G255" s="1" t="s">
        <v>36</v>
      </c>
      <c r="H255" s="1">
        <v>84.92</v>
      </c>
      <c r="I255" s="1" t="s">
        <v>85</v>
      </c>
      <c r="J255" s="1" t="s">
        <v>14</v>
      </c>
      <c r="K255" s="1">
        <v>4</v>
      </c>
      <c r="L255" t="s">
        <v>79</v>
      </c>
      <c r="M255" t="s">
        <v>79</v>
      </c>
    </row>
    <row r="256" spans="1:13">
      <c r="A256">
        <v>163000</v>
      </c>
      <c r="B256" s="1">
        <v>2019</v>
      </c>
      <c r="C256" s="1" t="s">
        <v>11</v>
      </c>
      <c r="D256" s="1" t="s">
        <v>37</v>
      </c>
      <c r="E256" s="1" t="s">
        <v>134</v>
      </c>
      <c r="F256" s="1" t="s">
        <v>22</v>
      </c>
      <c r="G256" s="1" t="s">
        <v>40</v>
      </c>
      <c r="H256" s="1">
        <v>84.879199999999997</v>
      </c>
      <c r="I256" s="1" t="s">
        <v>135</v>
      </c>
      <c r="J256" s="1" t="s">
        <v>14</v>
      </c>
      <c r="K256" s="1">
        <v>5</v>
      </c>
      <c r="L256" t="s">
        <v>79</v>
      </c>
      <c r="M256" t="s">
        <v>79</v>
      </c>
    </row>
    <row r="257" spans="1:13">
      <c r="A257">
        <v>126000</v>
      </c>
      <c r="B257" s="1">
        <v>2015</v>
      </c>
      <c r="C257" s="1" t="s">
        <v>11</v>
      </c>
      <c r="D257" s="1" t="s">
        <v>37</v>
      </c>
      <c r="E257" s="1" t="s">
        <v>181</v>
      </c>
      <c r="F257" s="1" t="s">
        <v>22</v>
      </c>
      <c r="G257" s="1" t="s">
        <v>86</v>
      </c>
      <c r="H257" s="1">
        <v>84.454099999999997</v>
      </c>
      <c r="I257" s="1" t="s">
        <v>182</v>
      </c>
      <c r="J257" s="1" t="s">
        <v>14</v>
      </c>
      <c r="K257" s="1">
        <v>12</v>
      </c>
      <c r="L257" t="s">
        <v>79</v>
      </c>
      <c r="M257" t="s">
        <v>79</v>
      </c>
    </row>
    <row r="258" spans="1:13">
      <c r="A258">
        <v>140000</v>
      </c>
      <c r="B258" s="1">
        <v>2008</v>
      </c>
      <c r="C258" s="1" t="s">
        <v>11</v>
      </c>
      <c r="D258" s="1" t="s">
        <v>37</v>
      </c>
      <c r="E258" s="1" t="s">
        <v>38</v>
      </c>
      <c r="F258" s="1" t="s">
        <v>22</v>
      </c>
      <c r="G258" s="1" t="s">
        <v>32</v>
      </c>
      <c r="H258" s="1">
        <v>114.931</v>
      </c>
      <c r="I258" s="1" t="s">
        <v>39</v>
      </c>
      <c r="J258" s="1" t="s">
        <v>14</v>
      </c>
      <c r="K258" s="1">
        <v>11</v>
      </c>
      <c r="L258" t="s">
        <v>79</v>
      </c>
      <c r="M258" t="s">
        <v>79</v>
      </c>
    </row>
    <row r="259" spans="1:13">
      <c r="A259">
        <v>120000</v>
      </c>
      <c r="B259" s="1">
        <v>2008</v>
      </c>
      <c r="C259" s="1" t="s">
        <v>11</v>
      </c>
      <c r="D259" s="1" t="s">
        <v>37</v>
      </c>
      <c r="E259" s="1" t="s">
        <v>38</v>
      </c>
      <c r="F259" s="1" t="s">
        <v>22</v>
      </c>
      <c r="G259" s="1" t="s">
        <v>32</v>
      </c>
      <c r="H259" s="1">
        <v>84.858000000000004</v>
      </c>
      <c r="I259" s="1" t="s">
        <v>39</v>
      </c>
      <c r="J259" s="1" t="s">
        <v>14</v>
      </c>
      <c r="K259" s="1">
        <v>2</v>
      </c>
      <c r="L259" t="s">
        <v>79</v>
      </c>
      <c r="M259" t="s">
        <v>79</v>
      </c>
    </row>
    <row r="260" spans="1:13">
      <c r="A260">
        <v>124950</v>
      </c>
      <c r="B260" s="1">
        <v>2000</v>
      </c>
      <c r="C260" s="1" t="s">
        <v>11</v>
      </c>
      <c r="D260" s="1" t="s">
        <v>37</v>
      </c>
      <c r="E260" s="1" t="s">
        <v>83</v>
      </c>
      <c r="F260" s="1" t="s">
        <v>22</v>
      </c>
      <c r="G260" s="1" t="s">
        <v>32</v>
      </c>
      <c r="H260" s="1">
        <v>84.92</v>
      </c>
      <c r="I260" s="1" t="s">
        <v>85</v>
      </c>
      <c r="J260" s="1" t="s">
        <v>14</v>
      </c>
      <c r="K260" s="1">
        <v>10</v>
      </c>
      <c r="L260" t="s">
        <v>79</v>
      </c>
      <c r="M260" t="s">
        <v>79</v>
      </c>
    </row>
    <row r="261" spans="1:13">
      <c r="A261">
        <v>151000</v>
      </c>
      <c r="B261" s="1">
        <v>2019</v>
      </c>
      <c r="C261" s="1" t="s">
        <v>11</v>
      </c>
      <c r="D261" s="1" t="s">
        <v>37</v>
      </c>
      <c r="E261" s="1" t="s">
        <v>134</v>
      </c>
      <c r="F261" s="1" t="s">
        <v>22</v>
      </c>
      <c r="G261" s="1" t="s">
        <v>105</v>
      </c>
      <c r="H261" s="1">
        <v>84.879199999999997</v>
      </c>
      <c r="I261" s="1" t="s">
        <v>135</v>
      </c>
      <c r="J261" s="1" t="s">
        <v>14</v>
      </c>
      <c r="K261" s="1">
        <v>1</v>
      </c>
      <c r="L261" t="s">
        <v>79</v>
      </c>
      <c r="M261" t="s">
        <v>79</v>
      </c>
    </row>
    <row r="262" spans="1:13">
      <c r="A262">
        <v>120000</v>
      </c>
      <c r="B262" s="1">
        <v>2008</v>
      </c>
      <c r="C262" s="1" t="s">
        <v>11</v>
      </c>
      <c r="D262" s="1" t="s">
        <v>37</v>
      </c>
      <c r="E262" s="1" t="s">
        <v>38</v>
      </c>
      <c r="F262" s="1" t="s">
        <v>22</v>
      </c>
      <c r="G262" s="1" t="s">
        <v>126</v>
      </c>
      <c r="H262" s="1">
        <v>84.858000000000004</v>
      </c>
      <c r="I262" s="1" t="s">
        <v>39</v>
      </c>
      <c r="J262" s="1" t="s">
        <v>14</v>
      </c>
      <c r="K262" s="1">
        <v>2</v>
      </c>
      <c r="L262" t="s">
        <v>79</v>
      </c>
      <c r="M262" t="s">
        <v>79</v>
      </c>
    </row>
    <row r="263" spans="1:13">
      <c r="A263">
        <v>130000</v>
      </c>
      <c r="B263" s="1">
        <v>2008</v>
      </c>
      <c r="C263" s="1" t="s">
        <v>11</v>
      </c>
      <c r="D263" s="1" t="s">
        <v>37</v>
      </c>
      <c r="E263" s="1" t="s">
        <v>38</v>
      </c>
      <c r="F263" s="1" t="s">
        <v>22</v>
      </c>
      <c r="G263" s="1" t="s">
        <v>84</v>
      </c>
      <c r="H263" s="1">
        <v>84.858000000000004</v>
      </c>
      <c r="I263" s="1" t="s">
        <v>39</v>
      </c>
      <c r="J263" s="1" t="s">
        <v>14</v>
      </c>
      <c r="K263" s="1">
        <v>13</v>
      </c>
      <c r="L263" t="s">
        <v>79</v>
      </c>
      <c r="M263" t="s">
        <v>79</v>
      </c>
    </row>
    <row r="264" spans="1:13">
      <c r="A264">
        <v>144000</v>
      </c>
      <c r="B264" s="1">
        <v>2008</v>
      </c>
      <c r="C264" s="1" t="s">
        <v>11</v>
      </c>
      <c r="D264" s="1" t="s">
        <v>37</v>
      </c>
      <c r="E264" s="1" t="s">
        <v>38</v>
      </c>
      <c r="F264" s="1" t="s">
        <v>22</v>
      </c>
      <c r="G264" s="1" t="s">
        <v>84</v>
      </c>
      <c r="H264" s="1">
        <v>84.858000000000004</v>
      </c>
      <c r="I264" s="1" t="s">
        <v>39</v>
      </c>
      <c r="J264" s="1" t="s">
        <v>14</v>
      </c>
      <c r="K264" s="1">
        <v>13</v>
      </c>
      <c r="L264" t="s">
        <v>79</v>
      </c>
      <c r="M264" t="s">
        <v>79</v>
      </c>
    </row>
    <row r="265" spans="1:13">
      <c r="A265">
        <v>130000</v>
      </c>
      <c r="B265" s="1">
        <v>2000</v>
      </c>
      <c r="C265" s="1" t="s">
        <v>11</v>
      </c>
      <c r="D265" s="1" t="s">
        <v>205</v>
      </c>
      <c r="E265" s="1" t="s">
        <v>206</v>
      </c>
      <c r="F265" s="1" t="s">
        <v>13</v>
      </c>
      <c r="G265" s="1" t="s">
        <v>24</v>
      </c>
      <c r="H265" s="1">
        <v>129.76</v>
      </c>
      <c r="I265" s="1" t="s">
        <v>207</v>
      </c>
      <c r="J265" s="1" t="s">
        <v>14</v>
      </c>
      <c r="K265" s="1">
        <v>2</v>
      </c>
      <c r="L265" t="s">
        <v>79</v>
      </c>
      <c r="M265" t="s">
        <v>79</v>
      </c>
    </row>
    <row r="266" spans="1:13">
      <c r="A266">
        <v>150000</v>
      </c>
      <c r="B266" s="1">
        <v>2008</v>
      </c>
      <c r="C266" s="1" t="s">
        <v>11</v>
      </c>
      <c r="D266" s="1" t="s">
        <v>17</v>
      </c>
      <c r="E266" s="1" t="s">
        <v>42</v>
      </c>
      <c r="F266" s="1" t="s">
        <v>13</v>
      </c>
      <c r="G266" s="1" t="s">
        <v>23</v>
      </c>
      <c r="H266" s="1">
        <v>144.52000000000001</v>
      </c>
      <c r="I266" s="1" t="s">
        <v>30</v>
      </c>
      <c r="J266" s="1" t="s">
        <v>14</v>
      </c>
      <c r="K266" s="1">
        <v>6</v>
      </c>
      <c r="L266" t="s">
        <v>79</v>
      </c>
      <c r="M266" t="s">
        <v>79</v>
      </c>
    </row>
    <row r="267" spans="1:13">
      <c r="A267">
        <v>175000</v>
      </c>
      <c r="B267" s="1">
        <v>2004</v>
      </c>
      <c r="C267" s="1" t="s">
        <v>11</v>
      </c>
      <c r="D267" s="1" t="s">
        <v>88</v>
      </c>
      <c r="E267" s="1" t="s">
        <v>208</v>
      </c>
      <c r="F267" s="1" t="s">
        <v>13</v>
      </c>
      <c r="G267" s="1" t="s">
        <v>29</v>
      </c>
      <c r="H267" s="1">
        <v>174.55</v>
      </c>
      <c r="I267" s="1" t="s">
        <v>209</v>
      </c>
      <c r="J267" s="1" t="s">
        <v>14</v>
      </c>
      <c r="K267" s="1">
        <v>4</v>
      </c>
      <c r="L267" t="s">
        <v>79</v>
      </c>
      <c r="M267" t="s">
        <v>79</v>
      </c>
    </row>
    <row r="268" spans="1:13">
      <c r="A268">
        <v>175000</v>
      </c>
      <c r="B268" s="1">
        <v>2004</v>
      </c>
      <c r="C268" s="1" t="s">
        <v>11</v>
      </c>
      <c r="D268" s="1" t="s">
        <v>88</v>
      </c>
      <c r="E268" s="1" t="s">
        <v>208</v>
      </c>
      <c r="F268" s="1" t="s">
        <v>13</v>
      </c>
      <c r="G268" s="1" t="s">
        <v>29</v>
      </c>
      <c r="H268" s="1">
        <v>174.55</v>
      </c>
      <c r="I268" s="1" t="s">
        <v>209</v>
      </c>
      <c r="J268" s="1" t="s">
        <v>14</v>
      </c>
      <c r="K268" s="1">
        <v>4</v>
      </c>
      <c r="L268" t="s">
        <v>79</v>
      </c>
      <c r="M268" t="s">
        <v>79</v>
      </c>
    </row>
    <row r="269" spans="1:13">
      <c r="A269">
        <v>180000</v>
      </c>
      <c r="B269" s="1">
        <v>2004</v>
      </c>
      <c r="C269" s="1" t="s">
        <v>11</v>
      </c>
      <c r="D269" s="1" t="s">
        <v>88</v>
      </c>
      <c r="E269" s="1" t="s">
        <v>89</v>
      </c>
      <c r="F269" s="1" t="s">
        <v>13</v>
      </c>
      <c r="G269" s="1" t="s">
        <v>34</v>
      </c>
      <c r="H269" s="1">
        <v>123.13</v>
      </c>
      <c r="I269" s="1" t="s">
        <v>90</v>
      </c>
      <c r="J269" s="1" t="s">
        <v>14</v>
      </c>
      <c r="K269" s="1">
        <v>13</v>
      </c>
      <c r="L269" t="s">
        <v>79</v>
      </c>
      <c r="M269" t="s">
        <v>79</v>
      </c>
    </row>
    <row r="270" spans="1:13">
      <c r="A270">
        <v>180000</v>
      </c>
      <c r="B270" s="1">
        <v>2004</v>
      </c>
      <c r="C270" s="1" t="s">
        <v>11</v>
      </c>
      <c r="D270" s="1" t="s">
        <v>88</v>
      </c>
      <c r="E270" s="1" t="s">
        <v>89</v>
      </c>
      <c r="F270" s="1" t="s">
        <v>13</v>
      </c>
      <c r="G270" s="1" t="s">
        <v>34</v>
      </c>
      <c r="H270" s="1">
        <v>123.13</v>
      </c>
      <c r="I270" s="1" t="s">
        <v>90</v>
      </c>
      <c r="J270" s="1" t="s">
        <v>14</v>
      </c>
      <c r="K270" s="1">
        <v>13</v>
      </c>
      <c r="L270" t="s">
        <v>79</v>
      </c>
      <c r="M270" t="s">
        <v>79</v>
      </c>
    </row>
    <row r="271" spans="1:13">
      <c r="A271">
        <v>127000</v>
      </c>
      <c r="B271" s="1">
        <v>2008</v>
      </c>
      <c r="C271" s="1" t="s">
        <v>11</v>
      </c>
      <c r="D271" s="1" t="s">
        <v>44</v>
      </c>
      <c r="E271" s="1" t="s">
        <v>45</v>
      </c>
      <c r="F271" s="1" t="s">
        <v>13</v>
      </c>
      <c r="G271" s="1" t="s">
        <v>105</v>
      </c>
      <c r="H271" s="1">
        <v>149.80000000000001</v>
      </c>
      <c r="I271" s="1" t="s">
        <v>46</v>
      </c>
      <c r="J271" s="1" t="s">
        <v>14</v>
      </c>
      <c r="K271" s="1">
        <v>11</v>
      </c>
      <c r="L271" t="s">
        <v>79</v>
      </c>
      <c r="M271" t="s">
        <v>79</v>
      </c>
    </row>
    <row r="272" spans="1:13">
      <c r="A272">
        <v>29800</v>
      </c>
      <c r="B272" s="1">
        <v>2003</v>
      </c>
      <c r="C272" s="1" t="s">
        <v>11</v>
      </c>
      <c r="D272" s="1" t="s">
        <v>25</v>
      </c>
      <c r="E272" s="1" t="s">
        <v>27</v>
      </c>
      <c r="F272" s="1" t="s">
        <v>13</v>
      </c>
      <c r="G272" s="1" t="s">
        <v>23</v>
      </c>
      <c r="H272" s="1">
        <v>45.5</v>
      </c>
      <c r="I272" s="1" t="s">
        <v>28</v>
      </c>
      <c r="J272" s="1" t="s">
        <v>14</v>
      </c>
      <c r="K272" s="1">
        <v>5</v>
      </c>
      <c r="L272" t="s">
        <v>79</v>
      </c>
      <c r="M272" t="s">
        <v>79</v>
      </c>
    </row>
    <row r="273" spans="1:13">
      <c r="A273">
        <v>29500</v>
      </c>
      <c r="B273" s="1">
        <v>2003</v>
      </c>
      <c r="C273" s="1" t="s">
        <v>11</v>
      </c>
      <c r="D273" s="1" t="s">
        <v>25</v>
      </c>
      <c r="E273" s="1" t="s">
        <v>27</v>
      </c>
      <c r="F273" s="1" t="s">
        <v>13</v>
      </c>
      <c r="G273" s="1" t="s">
        <v>107</v>
      </c>
      <c r="H273" s="1">
        <v>45.5</v>
      </c>
      <c r="I273" s="1" t="s">
        <v>28</v>
      </c>
      <c r="J273" s="1" t="s">
        <v>14</v>
      </c>
      <c r="K273" s="1">
        <v>4</v>
      </c>
      <c r="L273" t="s">
        <v>79</v>
      </c>
      <c r="M273" t="s">
        <v>79</v>
      </c>
    </row>
    <row r="274" spans="1:13">
      <c r="A274">
        <v>86500</v>
      </c>
      <c r="B274" s="1">
        <v>2006</v>
      </c>
      <c r="C274" s="1" t="s">
        <v>11</v>
      </c>
      <c r="D274" s="1" t="s">
        <v>100</v>
      </c>
      <c r="E274" s="1" t="s">
        <v>101</v>
      </c>
      <c r="F274" s="1" t="s">
        <v>13</v>
      </c>
      <c r="G274" s="1" t="s">
        <v>105</v>
      </c>
      <c r="H274" s="1">
        <v>84.98</v>
      </c>
      <c r="I274" s="1" t="s">
        <v>102</v>
      </c>
      <c r="J274" s="1" t="s">
        <v>14</v>
      </c>
      <c r="K274" s="1">
        <v>9</v>
      </c>
      <c r="L274" t="s">
        <v>79</v>
      </c>
      <c r="M274" t="s">
        <v>79</v>
      </c>
    </row>
    <row r="275" spans="1:13">
      <c r="A275">
        <v>15000</v>
      </c>
      <c r="B275" s="1">
        <v>2011</v>
      </c>
      <c r="C275" s="1" t="s">
        <v>11</v>
      </c>
      <c r="D275" s="1" t="s">
        <v>197</v>
      </c>
      <c r="E275" s="1" t="s">
        <v>198</v>
      </c>
      <c r="F275" s="1" t="s">
        <v>13</v>
      </c>
      <c r="G275" s="1" t="s">
        <v>151</v>
      </c>
      <c r="H275" s="1">
        <v>22.17</v>
      </c>
      <c r="I275" s="1" t="s">
        <v>199</v>
      </c>
      <c r="J275" s="1" t="s">
        <v>14</v>
      </c>
      <c r="K275" s="1">
        <v>7</v>
      </c>
      <c r="L275" t="s">
        <v>79</v>
      </c>
      <c r="M275" t="s">
        <v>79</v>
      </c>
    </row>
    <row r="276" spans="1:13">
      <c r="A276">
        <v>63000</v>
      </c>
      <c r="B276" s="1">
        <v>2003</v>
      </c>
      <c r="C276" s="1" t="s">
        <v>11</v>
      </c>
      <c r="D276" s="1" t="s">
        <v>186</v>
      </c>
      <c r="E276" s="1" t="s">
        <v>176</v>
      </c>
      <c r="F276" s="1" t="s">
        <v>13</v>
      </c>
      <c r="G276" s="1" t="s">
        <v>29</v>
      </c>
      <c r="H276" s="1">
        <v>84.62</v>
      </c>
      <c r="I276" s="1" t="s">
        <v>188</v>
      </c>
      <c r="J276" s="1" t="s">
        <v>14</v>
      </c>
      <c r="K276" s="1">
        <v>1</v>
      </c>
      <c r="L276" t="s">
        <v>79</v>
      </c>
      <c r="M276" t="s">
        <v>79</v>
      </c>
    </row>
    <row r="277" spans="1:13">
      <c r="A277">
        <v>110000</v>
      </c>
      <c r="B277" s="1">
        <v>1995</v>
      </c>
      <c r="C277" s="1" t="s">
        <v>11</v>
      </c>
      <c r="D277" s="1" t="s">
        <v>60</v>
      </c>
      <c r="E277" s="1" t="s">
        <v>61</v>
      </c>
      <c r="F277" s="1" t="s">
        <v>13</v>
      </c>
      <c r="G277" s="1" t="s">
        <v>41</v>
      </c>
      <c r="H277" s="1">
        <v>84.9</v>
      </c>
      <c r="I277" s="1" t="s">
        <v>12</v>
      </c>
      <c r="J277" s="1" t="s">
        <v>14</v>
      </c>
      <c r="K277" s="1">
        <v>7</v>
      </c>
      <c r="L277" t="s">
        <v>79</v>
      </c>
      <c r="M277" t="s">
        <v>79</v>
      </c>
    </row>
    <row r="278" spans="1:13">
      <c r="A278">
        <v>160000</v>
      </c>
      <c r="B278" s="1">
        <v>1999</v>
      </c>
      <c r="C278" s="1" t="s">
        <v>11</v>
      </c>
      <c r="D278" s="1" t="s">
        <v>60</v>
      </c>
      <c r="E278" s="1" t="s">
        <v>210</v>
      </c>
      <c r="F278" s="1" t="s">
        <v>13</v>
      </c>
      <c r="G278" s="1" t="s">
        <v>41</v>
      </c>
      <c r="H278" s="1">
        <v>172.17</v>
      </c>
      <c r="I278" s="1" t="s">
        <v>211</v>
      </c>
      <c r="J278" s="1" t="s">
        <v>14</v>
      </c>
      <c r="K278" s="1">
        <v>8</v>
      </c>
      <c r="L278" t="s">
        <v>79</v>
      </c>
      <c r="M278" t="s">
        <v>79</v>
      </c>
    </row>
    <row r="279" spans="1:13">
      <c r="A279">
        <v>160000</v>
      </c>
      <c r="B279" s="1">
        <v>1999</v>
      </c>
      <c r="C279" s="1" t="s">
        <v>11</v>
      </c>
      <c r="D279" s="1" t="s">
        <v>60</v>
      </c>
      <c r="E279" s="1" t="s">
        <v>210</v>
      </c>
      <c r="F279" s="1" t="s">
        <v>13</v>
      </c>
      <c r="G279" s="1" t="s">
        <v>87</v>
      </c>
      <c r="H279" s="1">
        <v>172.17</v>
      </c>
      <c r="I279" s="1" t="s">
        <v>211</v>
      </c>
      <c r="J279" s="1" t="s">
        <v>14</v>
      </c>
      <c r="K279" s="1">
        <v>8</v>
      </c>
      <c r="L279" t="s">
        <v>79</v>
      </c>
      <c r="M279" t="s">
        <v>79</v>
      </c>
    </row>
    <row r="280" spans="1:13">
      <c r="A280">
        <v>65000</v>
      </c>
      <c r="B280" s="1">
        <v>1993</v>
      </c>
      <c r="C280" s="1" t="s">
        <v>11</v>
      </c>
      <c r="D280" s="1" t="s">
        <v>31</v>
      </c>
      <c r="E280" s="1" t="s">
        <v>81</v>
      </c>
      <c r="F280" s="1" t="s">
        <v>13</v>
      </c>
      <c r="G280" s="1" t="s">
        <v>22</v>
      </c>
      <c r="H280" s="1">
        <v>64.66</v>
      </c>
      <c r="I280" s="1" t="s">
        <v>82</v>
      </c>
      <c r="J280" s="1" t="s">
        <v>14</v>
      </c>
      <c r="K280" s="1">
        <v>14</v>
      </c>
      <c r="L280" t="s">
        <v>79</v>
      </c>
      <c r="M280" t="s">
        <v>79</v>
      </c>
    </row>
    <row r="281" spans="1:13">
      <c r="A281">
        <v>88000</v>
      </c>
      <c r="B281" s="1">
        <v>1993</v>
      </c>
      <c r="C281" s="1" t="s">
        <v>11</v>
      </c>
      <c r="D281" s="1" t="s">
        <v>31</v>
      </c>
      <c r="E281" s="1" t="s">
        <v>81</v>
      </c>
      <c r="F281" s="1" t="s">
        <v>13</v>
      </c>
      <c r="G281" s="1" t="s">
        <v>22</v>
      </c>
      <c r="H281" s="1">
        <v>115.53</v>
      </c>
      <c r="I281" s="1" t="s">
        <v>82</v>
      </c>
      <c r="J281" s="1" t="s">
        <v>14</v>
      </c>
      <c r="K281" s="1">
        <v>2</v>
      </c>
      <c r="L281" t="s">
        <v>79</v>
      </c>
      <c r="M281" t="s">
        <v>79</v>
      </c>
    </row>
    <row r="282" spans="1:13">
      <c r="A282">
        <v>67500</v>
      </c>
      <c r="B282" s="1">
        <v>1993</v>
      </c>
      <c r="C282" s="1" t="s">
        <v>11</v>
      </c>
      <c r="D282" s="1" t="s">
        <v>31</v>
      </c>
      <c r="E282" s="1" t="s">
        <v>81</v>
      </c>
      <c r="F282" s="1" t="s">
        <v>13</v>
      </c>
      <c r="G282" s="1" t="s">
        <v>40</v>
      </c>
      <c r="H282" s="1">
        <v>64.66</v>
      </c>
      <c r="I282" s="1" t="s">
        <v>82</v>
      </c>
      <c r="J282" s="1" t="s">
        <v>14</v>
      </c>
      <c r="K282" s="1">
        <v>7</v>
      </c>
      <c r="L282" t="s">
        <v>79</v>
      </c>
      <c r="M282" t="s">
        <v>79</v>
      </c>
    </row>
    <row r="283" spans="1:13">
      <c r="A283">
        <v>74000</v>
      </c>
      <c r="B283" s="1">
        <v>1993</v>
      </c>
      <c r="C283" s="1" t="s">
        <v>11</v>
      </c>
      <c r="D283" s="1" t="s">
        <v>31</v>
      </c>
      <c r="E283" s="1" t="s">
        <v>81</v>
      </c>
      <c r="F283" s="1" t="s">
        <v>13</v>
      </c>
      <c r="G283" s="1" t="s">
        <v>40</v>
      </c>
      <c r="H283" s="1">
        <v>79.87</v>
      </c>
      <c r="I283" s="1" t="s">
        <v>82</v>
      </c>
      <c r="J283" s="1" t="s">
        <v>14</v>
      </c>
      <c r="K283" s="1">
        <v>14</v>
      </c>
      <c r="L283" t="s">
        <v>79</v>
      </c>
      <c r="M283" t="s">
        <v>79</v>
      </c>
    </row>
    <row r="284" spans="1:13">
      <c r="A284">
        <v>31000</v>
      </c>
      <c r="B284" s="1">
        <v>2002</v>
      </c>
      <c r="C284" s="1" t="s">
        <v>11</v>
      </c>
      <c r="D284" s="1" t="s">
        <v>31</v>
      </c>
      <c r="E284" s="1" t="s">
        <v>212</v>
      </c>
      <c r="F284" s="1" t="s">
        <v>13</v>
      </c>
      <c r="G284" s="1" t="s">
        <v>124</v>
      </c>
      <c r="H284" s="1">
        <v>59.3</v>
      </c>
      <c r="I284" s="1" t="s">
        <v>213</v>
      </c>
      <c r="J284" s="1" t="s">
        <v>14</v>
      </c>
      <c r="K284" s="1">
        <v>4</v>
      </c>
      <c r="L284" t="s">
        <v>79</v>
      </c>
      <c r="M284" t="s">
        <v>79</v>
      </c>
    </row>
    <row r="285" spans="1:13">
      <c r="A285">
        <v>92000</v>
      </c>
      <c r="B285" s="1">
        <v>1999</v>
      </c>
      <c r="C285" s="1" t="s">
        <v>11</v>
      </c>
      <c r="D285" s="1" t="s">
        <v>31</v>
      </c>
      <c r="E285" s="1" t="s">
        <v>106</v>
      </c>
      <c r="F285" s="1" t="s">
        <v>13</v>
      </c>
      <c r="G285" s="1" t="s">
        <v>86</v>
      </c>
      <c r="H285" s="1">
        <v>84.9</v>
      </c>
      <c r="I285" s="1" t="s">
        <v>108</v>
      </c>
      <c r="J285" s="1" t="s">
        <v>14</v>
      </c>
      <c r="K285" s="1">
        <v>5</v>
      </c>
      <c r="L285" t="s">
        <v>79</v>
      </c>
      <c r="M285" t="s">
        <v>79</v>
      </c>
    </row>
    <row r="286" spans="1:13">
      <c r="A286">
        <v>73000</v>
      </c>
      <c r="B286" s="1">
        <v>1992</v>
      </c>
      <c r="C286" s="1" t="s">
        <v>11</v>
      </c>
      <c r="D286" s="1" t="s">
        <v>31</v>
      </c>
      <c r="E286" s="1" t="s">
        <v>138</v>
      </c>
      <c r="F286" s="1" t="s">
        <v>13</v>
      </c>
      <c r="G286" s="1" t="s">
        <v>115</v>
      </c>
      <c r="H286" s="1">
        <v>79.87</v>
      </c>
      <c r="I286" s="1" t="s">
        <v>139</v>
      </c>
      <c r="J286" s="1" t="s">
        <v>14</v>
      </c>
      <c r="K286" s="1">
        <v>2</v>
      </c>
      <c r="L286" t="s">
        <v>79</v>
      </c>
      <c r="M286" t="s">
        <v>79</v>
      </c>
    </row>
    <row r="287" spans="1:13">
      <c r="A287">
        <v>64000</v>
      </c>
      <c r="B287" s="1">
        <v>1993</v>
      </c>
      <c r="C287" s="1" t="s">
        <v>11</v>
      </c>
      <c r="D287" s="1" t="s">
        <v>31</v>
      </c>
      <c r="E287" s="1" t="s">
        <v>81</v>
      </c>
      <c r="F287" s="1" t="s">
        <v>13</v>
      </c>
      <c r="G287" s="1" t="s">
        <v>151</v>
      </c>
      <c r="H287" s="1">
        <v>64.66</v>
      </c>
      <c r="I287" s="1" t="s">
        <v>82</v>
      </c>
      <c r="J287" s="1" t="s">
        <v>14</v>
      </c>
      <c r="K287" s="1">
        <v>4</v>
      </c>
      <c r="L287" t="s">
        <v>79</v>
      </c>
      <c r="M287" t="s">
        <v>79</v>
      </c>
    </row>
    <row r="288" spans="1:13">
      <c r="A288">
        <v>83500</v>
      </c>
      <c r="B288" s="1">
        <v>2003</v>
      </c>
      <c r="C288" s="1" t="s">
        <v>11</v>
      </c>
      <c r="D288" s="1" t="s">
        <v>31</v>
      </c>
      <c r="E288" s="1" t="s">
        <v>158</v>
      </c>
      <c r="F288" s="1" t="s">
        <v>13</v>
      </c>
      <c r="G288" s="1" t="s">
        <v>151</v>
      </c>
      <c r="H288" s="1">
        <v>84.5</v>
      </c>
      <c r="I288" s="1" t="s">
        <v>159</v>
      </c>
      <c r="J288" s="1" t="s">
        <v>14</v>
      </c>
      <c r="K288" s="1">
        <v>9</v>
      </c>
      <c r="L288" t="s">
        <v>79</v>
      </c>
      <c r="M288" t="s">
        <v>79</v>
      </c>
    </row>
    <row r="289" spans="1:13">
      <c r="A289">
        <v>102000</v>
      </c>
      <c r="B289" s="1">
        <v>1999</v>
      </c>
      <c r="C289" s="1" t="s">
        <v>11</v>
      </c>
      <c r="D289" s="1" t="s">
        <v>31</v>
      </c>
      <c r="E289" s="1" t="s">
        <v>106</v>
      </c>
      <c r="F289" s="1" t="s">
        <v>13</v>
      </c>
      <c r="G289" s="1" t="s">
        <v>105</v>
      </c>
      <c r="H289" s="1">
        <v>84.9</v>
      </c>
      <c r="I289" s="1" t="s">
        <v>108</v>
      </c>
      <c r="J289" s="1" t="s">
        <v>14</v>
      </c>
      <c r="K289" s="1">
        <v>6</v>
      </c>
      <c r="L289" t="s">
        <v>79</v>
      </c>
      <c r="M289" t="s">
        <v>79</v>
      </c>
    </row>
    <row r="290" spans="1:13">
      <c r="A290">
        <v>32000</v>
      </c>
      <c r="B290" s="1">
        <v>1994</v>
      </c>
      <c r="C290" s="1" t="s">
        <v>11</v>
      </c>
      <c r="D290" s="1" t="s">
        <v>31</v>
      </c>
      <c r="E290" s="1" t="s">
        <v>214</v>
      </c>
      <c r="F290" s="1" t="s">
        <v>13</v>
      </c>
      <c r="G290" s="1" t="s">
        <v>107</v>
      </c>
      <c r="H290" s="1">
        <v>59.67</v>
      </c>
      <c r="I290" s="1" t="s">
        <v>215</v>
      </c>
      <c r="J290" s="1" t="s">
        <v>14</v>
      </c>
      <c r="K290" s="1">
        <v>4</v>
      </c>
      <c r="L290" t="s">
        <v>79</v>
      </c>
      <c r="M290" t="s">
        <v>79</v>
      </c>
    </row>
    <row r="291" spans="1:13">
      <c r="A291">
        <v>61500</v>
      </c>
      <c r="B291" s="1">
        <v>1993</v>
      </c>
      <c r="C291" s="1" t="s">
        <v>11</v>
      </c>
      <c r="D291" s="1" t="s">
        <v>31</v>
      </c>
      <c r="E291" s="1" t="s">
        <v>81</v>
      </c>
      <c r="F291" s="1" t="s">
        <v>13</v>
      </c>
      <c r="G291" s="1" t="s">
        <v>126</v>
      </c>
      <c r="H291" s="1">
        <v>54.7</v>
      </c>
      <c r="I291" s="1" t="s">
        <v>82</v>
      </c>
      <c r="J291" s="1" t="s">
        <v>14</v>
      </c>
      <c r="K291" s="1">
        <v>8</v>
      </c>
      <c r="L291" t="s">
        <v>79</v>
      </c>
      <c r="M291" t="s">
        <v>79</v>
      </c>
    </row>
    <row r="292" spans="1:13">
      <c r="A292">
        <v>74000</v>
      </c>
      <c r="B292" s="1">
        <v>1993</v>
      </c>
      <c r="C292" s="1" t="s">
        <v>11</v>
      </c>
      <c r="D292" s="1" t="s">
        <v>31</v>
      </c>
      <c r="E292" s="1" t="s">
        <v>81</v>
      </c>
      <c r="F292" s="1" t="s">
        <v>13</v>
      </c>
      <c r="G292" s="1" t="s">
        <v>84</v>
      </c>
      <c r="H292" s="1">
        <v>79.87</v>
      </c>
      <c r="I292" s="1" t="s">
        <v>82</v>
      </c>
      <c r="J292" s="1" t="s">
        <v>14</v>
      </c>
      <c r="K292" s="1">
        <v>7</v>
      </c>
      <c r="L292" t="s">
        <v>79</v>
      </c>
      <c r="M292" t="s">
        <v>79</v>
      </c>
    </row>
    <row r="293" spans="1:13">
      <c r="A293">
        <v>63500</v>
      </c>
      <c r="B293" s="1">
        <v>1992</v>
      </c>
      <c r="C293" s="1" t="s">
        <v>11</v>
      </c>
      <c r="D293" s="1" t="s">
        <v>31</v>
      </c>
      <c r="E293" s="1" t="s">
        <v>138</v>
      </c>
      <c r="F293" s="1" t="s">
        <v>13</v>
      </c>
      <c r="G293" s="1" t="s">
        <v>80</v>
      </c>
      <c r="H293" s="1">
        <v>54.7</v>
      </c>
      <c r="I293" s="1" t="s">
        <v>139</v>
      </c>
      <c r="J293" s="1" t="s">
        <v>14</v>
      </c>
      <c r="K293" s="1">
        <v>9</v>
      </c>
      <c r="L293" t="s">
        <v>79</v>
      </c>
      <c r="M293" t="s">
        <v>79</v>
      </c>
    </row>
    <row r="294" spans="1:13">
      <c r="A294">
        <v>107750</v>
      </c>
      <c r="B294" s="1">
        <v>2004</v>
      </c>
      <c r="C294" s="1" t="s">
        <v>11</v>
      </c>
      <c r="D294" s="1" t="s">
        <v>33</v>
      </c>
      <c r="E294" s="1" t="s">
        <v>64</v>
      </c>
      <c r="F294" s="1" t="s">
        <v>13</v>
      </c>
      <c r="G294" s="1" t="s">
        <v>12</v>
      </c>
      <c r="H294" s="1">
        <v>111.73</v>
      </c>
      <c r="I294" s="1" t="s">
        <v>65</v>
      </c>
      <c r="J294" s="1" t="s">
        <v>14</v>
      </c>
      <c r="K294" s="1">
        <v>5</v>
      </c>
      <c r="L294" t="s">
        <v>79</v>
      </c>
      <c r="M294" t="s">
        <v>79</v>
      </c>
    </row>
    <row r="295" spans="1:13">
      <c r="A295">
        <v>84000</v>
      </c>
      <c r="B295" s="1">
        <v>2009</v>
      </c>
      <c r="C295" s="1" t="s">
        <v>11</v>
      </c>
      <c r="D295" s="1" t="s">
        <v>33</v>
      </c>
      <c r="E295" s="1" t="s">
        <v>144</v>
      </c>
      <c r="F295" s="1" t="s">
        <v>13</v>
      </c>
      <c r="G295" s="1" t="s">
        <v>47</v>
      </c>
      <c r="H295" s="1">
        <v>59.942599999999999</v>
      </c>
      <c r="I295" s="1" t="s">
        <v>145</v>
      </c>
      <c r="J295" s="1" t="s">
        <v>14</v>
      </c>
      <c r="K295" s="1">
        <v>8</v>
      </c>
      <c r="L295" t="s">
        <v>79</v>
      </c>
      <c r="M295" t="s">
        <v>79</v>
      </c>
    </row>
    <row r="296" spans="1:13">
      <c r="A296">
        <v>10800</v>
      </c>
      <c r="B296" s="1">
        <v>2013</v>
      </c>
      <c r="C296" s="1" t="s">
        <v>11</v>
      </c>
      <c r="D296" s="1" t="s">
        <v>33</v>
      </c>
      <c r="E296" s="1" t="s">
        <v>113</v>
      </c>
      <c r="F296" s="1" t="s">
        <v>13</v>
      </c>
      <c r="G296" s="1" t="s">
        <v>36</v>
      </c>
      <c r="H296" s="1">
        <v>15.855</v>
      </c>
      <c r="I296" s="1" t="s">
        <v>114</v>
      </c>
      <c r="J296" s="1" t="s">
        <v>14</v>
      </c>
      <c r="K296" s="1">
        <v>11</v>
      </c>
      <c r="L296" t="s">
        <v>79</v>
      </c>
      <c r="M296" t="s">
        <v>79</v>
      </c>
    </row>
    <row r="297" spans="1:13">
      <c r="A297">
        <v>81000</v>
      </c>
      <c r="B297" s="1">
        <v>2008</v>
      </c>
      <c r="C297" s="1" t="s">
        <v>11</v>
      </c>
      <c r="D297" s="1" t="s">
        <v>33</v>
      </c>
      <c r="E297" s="1" t="s">
        <v>116</v>
      </c>
      <c r="F297" s="1" t="s">
        <v>13</v>
      </c>
      <c r="G297" s="1" t="s">
        <v>24</v>
      </c>
      <c r="H297" s="1">
        <v>59.92</v>
      </c>
      <c r="I297" s="1" t="s">
        <v>117</v>
      </c>
      <c r="J297" s="1" t="s">
        <v>14</v>
      </c>
      <c r="K297" s="1">
        <v>3</v>
      </c>
      <c r="L297" t="s">
        <v>79</v>
      </c>
      <c r="M297" t="s">
        <v>79</v>
      </c>
    </row>
    <row r="298" spans="1:13">
      <c r="A298">
        <v>52000</v>
      </c>
      <c r="B298" s="1">
        <v>2014</v>
      </c>
      <c r="C298" s="1" t="s">
        <v>11</v>
      </c>
      <c r="D298" s="1" t="s">
        <v>33</v>
      </c>
      <c r="E298" s="1" t="s">
        <v>216</v>
      </c>
      <c r="F298" s="1" t="s">
        <v>13</v>
      </c>
      <c r="G298" s="1" t="s">
        <v>105</v>
      </c>
      <c r="H298" s="1">
        <v>75.25</v>
      </c>
      <c r="I298" s="1" t="s">
        <v>217</v>
      </c>
      <c r="J298" s="1" t="s">
        <v>14</v>
      </c>
      <c r="K298" s="1">
        <v>4</v>
      </c>
      <c r="L298" t="s">
        <v>79</v>
      </c>
      <c r="M298" t="s">
        <v>79</v>
      </c>
    </row>
    <row r="299" spans="1:13">
      <c r="A299">
        <v>53000</v>
      </c>
      <c r="B299" s="1">
        <v>2014</v>
      </c>
      <c r="C299" s="1" t="s">
        <v>11</v>
      </c>
      <c r="D299" s="1" t="s">
        <v>33</v>
      </c>
      <c r="E299" s="1" t="s">
        <v>216</v>
      </c>
      <c r="F299" s="1" t="s">
        <v>13</v>
      </c>
      <c r="G299" s="1" t="s">
        <v>125</v>
      </c>
      <c r="H299" s="1">
        <v>69.94</v>
      </c>
      <c r="I299" s="1" t="s">
        <v>217</v>
      </c>
      <c r="J299" s="1" t="s">
        <v>14</v>
      </c>
      <c r="K299" s="1">
        <v>2</v>
      </c>
      <c r="L299" t="s">
        <v>79</v>
      </c>
      <c r="M299" t="s">
        <v>79</v>
      </c>
    </row>
    <row r="300" spans="1:13">
      <c r="A300">
        <v>12000</v>
      </c>
      <c r="B300" s="1">
        <v>2014</v>
      </c>
      <c r="C300" s="1" t="s">
        <v>11</v>
      </c>
      <c r="D300" s="1" t="s">
        <v>33</v>
      </c>
      <c r="E300" s="1" t="s">
        <v>177</v>
      </c>
      <c r="F300" s="1" t="s">
        <v>13</v>
      </c>
      <c r="G300" s="1" t="s">
        <v>125</v>
      </c>
      <c r="H300" s="1">
        <v>15.09</v>
      </c>
      <c r="I300" s="1" t="s">
        <v>178</v>
      </c>
      <c r="J300" s="1" t="s">
        <v>14</v>
      </c>
      <c r="K300" s="1">
        <v>14</v>
      </c>
      <c r="L300" t="s">
        <v>79</v>
      </c>
      <c r="M300" t="s">
        <v>79</v>
      </c>
    </row>
    <row r="301" spans="1:13">
      <c r="A301">
        <v>190000</v>
      </c>
      <c r="B301" s="1">
        <v>2017</v>
      </c>
      <c r="C301" s="1" t="s">
        <v>11</v>
      </c>
      <c r="D301" s="1" t="s">
        <v>70</v>
      </c>
      <c r="E301" s="1" t="s">
        <v>71</v>
      </c>
      <c r="F301" s="1" t="s">
        <v>13</v>
      </c>
      <c r="G301" s="1" t="s">
        <v>23</v>
      </c>
      <c r="H301" s="1">
        <v>84.835999999999999</v>
      </c>
      <c r="I301" s="1" t="s">
        <v>72</v>
      </c>
      <c r="J301" s="1" t="s">
        <v>14</v>
      </c>
      <c r="K301" s="1">
        <v>7</v>
      </c>
      <c r="L301" t="s">
        <v>79</v>
      </c>
      <c r="M301" t="s">
        <v>79</v>
      </c>
    </row>
    <row r="302" spans="1:13">
      <c r="A302">
        <v>175000</v>
      </c>
      <c r="B302" s="1">
        <v>2017</v>
      </c>
      <c r="C302" s="1" t="s">
        <v>11</v>
      </c>
      <c r="D302" s="1" t="s">
        <v>118</v>
      </c>
      <c r="E302" s="1" t="s">
        <v>119</v>
      </c>
      <c r="F302" s="1" t="s">
        <v>13</v>
      </c>
      <c r="G302" s="1" t="s">
        <v>20</v>
      </c>
      <c r="H302" s="1">
        <v>84.906999999999996</v>
      </c>
      <c r="I302" s="1" t="s">
        <v>120</v>
      </c>
      <c r="J302" s="1" t="s">
        <v>14</v>
      </c>
      <c r="K302" s="1">
        <v>4</v>
      </c>
      <c r="L302" t="s">
        <v>79</v>
      </c>
      <c r="M302" t="s">
        <v>79</v>
      </c>
    </row>
    <row r="303" spans="1:13">
      <c r="A303">
        <v>175000</v>
      </c>
      <c r="B303" s="1">
        <v>2017</v>
      </c>
      <c r="C303" s="1" t="s">
        <v>11</v>
      </c>
      <c r="D303" s="1" t="s">
        <v>118</v>
      </c>
      <c r="E303" s="1" t="s">
        <v>119</v>
      </c>
      <c r="F303" s="1" t="s">
        <v>13</v>
      </c>
      <c r="G303" s="1" t="s">
        <v>20</v>
      </c>
      <c r="H303" s="1">
        <v>84.906999999999996</v>
      </c>
      <c r="I303" s="1" t="s">
        <v>120</v>
      </c>
      <c r="J303" s="1" t="s">
        <v>14</v>
      </c>
      <c r="K303" s="1">
        <v>4</v>
      </c>
      <c r="L303" t="s">
        <v>79</v>
      </c>
      <c r="M303" t="s">
        <v>79</v>
      </c>
    </row>
    <row r="304" spans="1:13">
      <c r="A304">
        <v>114000</v>
      </c>
      <c r="B304" s="1">
        <v>2017</v>
      </c>
      <c r="C304" s="1" t="s">
        <v>11</v>
      </c>
      <c r="D304" s="1" t="s">
        <v>121</v>
      </c>
      <c r="E304" s="1" t="s">
        <v>122</v>
      </c>
      <c r="F304" s="1" t="s">
        <v>13</v>
      </c>
      <c r="G304" s="1" t="s">
        <v>40</v>
      </c>
      <c r="H304" s="1">
        <v>45.878999999999998</v>
      </c>
      <c r="I304" s="1" t="s">
        <v>123</v>
      </c>
      <c r="J304" s="1" t="s">
        <v>14</v>
      </c>
      <c r="K304" s="1">
        <v>17</v>
      </c>
      <c r="L304" t="s">
        <v>79</v>
      </c>
      <c r="M304" t="s">
        <v>79</v>
      </c>
    </row>
    <row r="305" spans="1:13">
      <c r="A305">
        <v>16000</v>
      </c>
      <c r="B305" s="1">
        <v>1971</v>
      </c>
      <c r="C305" s="1" t="s">
        <v>11</v>
      </c>
      <c r="D305" s="1" t="s">
        <v>48</v>
      </c>
      <c r="E305" s="1" t="s">
        <v>49</v>
      </c>
      <c r="F305" s="1" t="s">
        <v>13</v>
      </c>
      <c r="G305" s="1" t="s">
        <v>151</v>
      </c>
      <c r="H305" s="1">
        <v>30.28</v>
      </c>
      <c r="I305" s="1" t="s">
        <v>50</v>
      </c>
      <c r="J305" s="1" t="s">
        <v>14</v>
      </c>
      <c r="K305" s="1">
        <v>1</v>
      </c>
      <c r="L305" t="s">
        <v>79</v>
      </c>
      <c r="M305" t="s">
        <v>79</v>
      </c>
    </row>
    <row r="306" spans="1:13">
      <c r="A306">
        <v>70000</v>
      </c>
      <c r="B306" s="1">
        <v>1998</v>
      </c>
      <c r="C306" s="1" t="s">
        <v>11</v>
      </c>
      <c r="D306" s="1" t="s">
        <v>35</v>
      </c>
      <c r="E306" s="1" t="s">
        <v>164</v>
      </c>
      <c r="F306" s="1" t="s">
        <v>13</v>
      </c>
      <c r="G306" s="1" t="s">
        <v>20</v>
      </c>
      <c r="H306" s="1">
        <v>84.93</v>
      </c>
      <c r="I306" s="1" t="s">
        <v>165</v>
      </c>
      <c r="J306" s="1" t="s">
        <v>14</v>
      </c>
      <c r="K306" s="1">
        <v>6</v>
      </c>
      <c r="L306" t="s">
        <v>79</v>
      </c>
      <c r="M306" t="s">
        <v>79</v>
      </c>
    </row>
    <row r="307" spans="1:13">
      <c r="A307">
        <v>123000</v>
      </c>
      <c r="B307" s="1">
        <v>2009</v>
      </c>
      <c r="C307" s="1" t="s">
        <v>11</v>
      </c>
      <c r="D307" s="1" t="s">
        <v>35</v>
      </c>
      <c r="E307" s="1" t="s">
        <v>191</v>
      </c>
      <c r="F307" s="1" t="s">
        <v>13</v>
      </c>
      <c r="G307" s="1" t="s">
        <v>41</v>
      </c>
      <c r="H307" s="1">
        <v>236.07</v>
      </c>
      <c r="I307" s="1" t="s">
        <v>192</v>
      </c>
      <c r="J307" s="1" t="s">
        <v>14</v>
      </c>
      <c r="K307" s="1">
        <v>5</v>
      </c>
      <c r="L307" t="s">
        <v>79</v>
      </c>
      <c r="M307" t="s">
        <v>79</v>
      </c>
    </row>
    <row r="308" spans="1:13">
      <c r="A308">
        <v>67900</v>
      </c>
      <c r="B308" s="1">
        <v>1996</v>
      </c>
      <c r="C308" s="1" t="s">
        <v>11</v>
      </c>
      <c r="D308" s="1" t="s">
        <v>35</v>
      </c>
      <c r="E308" s="1" t="s">
        <v>179</v>
      </c>
      <c r="F308" s="1" t="s">
        <v>13</v>
      </c>
      <c r="G308" s="1" t="s">
        <v>124</v>
      </c>
      <c r="H308" s="1">
        <v>84.99</v>
      </c>
      <c r="I308" s="1" t="s">
        <v>180</v>
      </c>
      <c r="J308" s="1" t="s">
        <v>14</v>
      </c>
      <c r="K308" s="1">
        <v>5</v>
      </c>
      <c r="L308" t="s">
        <v>79</v>
      </c>
      <c r="M308" t="s">
        <v>79</v>
      </c>
    </row>
    <row r="309" spans="1:13">
      <c r="A309">
        <v>112400</v>
      </c>
      <c r="B309" s="1">
        <v>2000</v>
      </c>
      <c r="C309" s="1" t="s">
        <v>11</v>
      </c>
      <c r="D309" s="1" t="s">
        <v>37</v>
      </c>
      <c r="E309" s="1" t="s">
        <v>83</v>
      </c>
      <c r="F309" s="1" t="s">
        <v>13</v>
      </c>
      <c r="G309" s="1" t="s">
        <v>22</v>
      </c>
      <c r="H309" s="1">
        <v>84.92</v>
      </c>
      <c r="I309" s="1" t="s">
        <v>85</v>
      </c>
      <c r="J309" s="1" t="s">
        <v>14</v>
      </c>
      <c r="K309" s="1">
        <v>6</v>
      </c>
      <c r="L309" t="s">
        <v>79</v>
      </c>
      <c r="M309" t="s">
        <v>79</v>
      </c>
    </row>
    <row r="310" spans="1:13">
      <c r="A310">
        <v>112400</v>
      </c>
      <c r="B310" s="1">
        <v>2000</v>
      </c>
      <c r="C310" s="1" t="s">
        <v>11</v>
      </c>
      <c r="D310" s="1" t="s">
        <v>37</v>
      </c>
      <c r="E310" s="1" t="s">
        <v>83</v>
      </c>
      <c r="F310" s="1" t="s">
        <v>13</v>
      </c>
      <c r="G310" s="1" t="s">
        <v>22</v>
      </c>
      <c r="H310" s="1">
        <v>84.92</v>
      </c>
      <c r="I310" s="1" t="s">
        <v>85</v>
      </c>
      <c r="J310" s="1" t="s">
        <v>14</v>
      </c>
      <c r="K310" s="1">
        <v>6</v>
      </c>
      <c r="L310" t="s">
        <v>79</v>
      </c>
      <c r="M310" t="s">
        <v>79</v>
      </c>
    </row>
    <row r="311" spans="1:13">
      <c r="A311">
        <v>89970</v>
      </c>
      <c r="B311" s="1">
        <v>2000</v>
      </c>
      <c r="C311" s="1" t="s">
        <v>11</v>
      </c>
      <c r="D311" s="1" t="s">
        <v>37</v>
      </c>
      <c r="E311" s="1" t="s">
        <v>83</v>
      </c>
      <c r="F311" s="1" t="s">
        <v>13</v>
      </c>
      <c r="G311" s="1" t="s">
        <v>20</v>
      </c>
      <c r="H311" s="1">
        <v>60</v>
      </c>
      <c r="I311" s="1" t="s">
        <v>85</v>
      </c>
      <c r="J311" s="1" t="s">
        <v>14</v>
      </c>
      <c r="K311" s="1">
        <v>4</v>
      </c>
      <c r="L311" t="s">
        <v>79</v>
      </c>
      <c r="M311" t="s">
        <v>79</v>
      </c>
    </row>
    <row r="312" spans="1:13">
      <c r="A312">
        <v>125000</v>
      </c>
      <c r="B312" s="1">
        <v>2015</v>
      </c>
      <c r="C312" s="1" t="s">
        <v>11</v>
      </c>
      <c r="D312" s="1" t="s">
        <v>37</v>
      </c>
      <c r="E312" s="1" t="s">
        <v>181</v>
      </c>
      <c r="F312" s="1" t="s">
        <v>13</v>
      </c>
      <c r="G312" s="1" t="s">
        <v>20</v>
      </c>
      <c r="H312" s="1">
        <v>84.028300000000002</v>
      </c>
      <c r="I312" s="1" t="s">
        <v>182</v>
      </c>
      <c r="J312" s="1" t="s">
        <v>14</v>
      </c>
      <c r="K312" s="1">
        <v>4</v>
      </c>
      <c r="L312" t="s">
        <v>79</v>
      </c>
      <c r="M312" t="s">
        <v>79</v>
      </c>
    </row>
    <row r="313" spans="1:13">
      <c r="A313">
        <v>116000</v>
      </c>
      <c r="B313" s="1">
        <v>2000</v>
      </c>
      <c r="C313" s="1" t="s">
        <v>11</v>
      </c>
      <c r="D313" s="1" t="s">
        <v>37</v>
      </c>
      <c r="E313" s="1" t="s">
        <v>83</v>
      </c>
      <c r="F313" s="1" t="s">
        <v>13</v>
      </c>
      <c r="G313" s="1" t="s">
        <v>24</v>
      </c>
      <c r="H313" s="1">
        <v>84.92</v>
      </c>
      <c r="I313" s="1" t="s">
        <v>85</v>
      </c>
      <c r="J313" s="1" t="s">
        <v>14</v>
      </c>
      <c r="K313" s="1">
        <v>14</v>
      </c>
      <c r="L313" t="s">
        <v>79</v>
      </c>
      <c r="M313" t="s">
        <v>79</v>
      </c>
    </row>
    <row r="314" spans="1:13">
      <c r="A314">
        <v>138000</v>
      </c>
      <c r="B314" s="1">
        <v>2019</v>
      </c>
      <c r="C314" s="1" t="s">
        <v>11</v>
      </c>
      <c r="D314" s="1" t="s">
        <v>37</v>
      </c>
      <c r="E314" s="1" t="s">
        <v>134</v>
      </c>
      <c r="F314" s="1" t="s">
        <v>13</v>
      </c>
      <c r="G314" s="1" t="s">
        <v>29</v>
      </c>
      <c r="H314" s="1">
        <v>59.673699999999997</v>
      </c>
      <c r="I314" s="1" t="s">
        <v>135</v>
      </c>
      <c r="J314" s="1" t="s">
        <v>14</v>
      </c>
      <c r="K314" s="1">
        <v>4</v>
      </c>
      <c r="L314" t="s">
        <v>79</v>
      </c>
      <c r="M314" t="s">
        <v>79</v>
      </c>
    </row>
    <row r="315" spans="1:13">
      <c r="A315">
        <v>86470</v>
      </c>
      <c r="B315" s="1">
        <v>2000</v>
      </c>
      <c r="C315" s="1" t="s">
        <v>11</v>
      </c>
      <c r="D315" s="1" t="s">
        <v>37</v>
      </c>
      <c r="E315" s="1" t="s">
        <v>83</v>
      </c>
      <c r="F315" s="1" t="s">
        <v>13</v>
      </c>
      <c r="G315" s="1" t="s">
        <v>34</v>
      </c>
      <c r="H315" s="1">
        <v>60</v>
      </c>
      <c r="I315" s="1" t="s">
        <v>85</v>
      </c>
      <c r="J315" s="1" t="s">
        <v>14</v>
      </c>
      <c r="K315" s="1">
        <v>1</v>
      </c>
      <c r="L315" t="s">
        <v>79</v>
      </c>
      <c r="M315" t="s">
        <v>79</v>
      </c>
    </row>
    <row r="316" spans="1:13">
      <c r="A316">
        <v>86500</v>
      </c>
      <c r="B316" s="1">
        <v>2000</v>
      </c>
      <c r="C316" s="1" t="s">
        <v>11</v>
      </c>
      <c r="D316" s="1" t="s">
        <v>37</v>
      </c>
      <c r="E316" s="1" t="s">
        <v>83</v>
      </c>
      <c r="F316" s="1" t="s">
        <v>13</v>
      </c>
      <c r="G316" s="1" t="s">
        <v>34</v>
      </c>
      <c r="H316" s="1">
        <v>60</v>
      </c>
      <c r="I316" s="1" t="s">
        <v>85</v>
      </c>
      <c r="J316" s="1" t="s">
        <v>14</v>
      </c>
      <c r="K316" s="1">
        <v>1</v>
      </c>
      <c r="L316" t="s">
        <v>79</v>
      </c>
      <c r="M316" t="s">
        <v>79</v>
      </c>
    </row>
    <row r="317" spans="1:13">
      <c r="A317">
        <v>135000</v>
      </c>
      <c r="B317" s="1">
        <v>2019</v>
      </c>
      <c r="C317" s="1" t="s">
        <v>11</v>
      </c>
      <c r="D317" s="1" t="s">
        <v>37</v>
      </c>
      <c r="E317" s="1" t="s">
        <v>134</v>
      </c>
      <c r="F317" s="1" t="s">
        <v>13</v>
      </c>
      <c r="G317" s="1" t="s">
        <v>87</v>
      </c>
      <c r="H317" s="1">
        <v>59.673699999999997</v>
      </c>
      <c r="I317" s="1" t="s">
        <v>135</v>
      </c>
      <c r="J317" s="1" t="s">
        <v>14</v>
      </c>
      <c r="K317" s="1">
        <v>13</v>
      </c>
      <c r="L317" t="s">
        <v>79</v>
      </c>
      <c r="M317" t="s">
        <v>79</v>
      </c>
    </row>
    <row r="318" spans="1:13">
      <c r="A318">
        <v>120000</v>
      </c>
      <c r="B318" s="1">
        <v>2008</v>
      </c>
      <c r="C318" s="1" t="s">
        <v>11</v>
      </c>
      <c r="D318" s="1" t="s">
        <v>37</v>
      </c>
      <c r="E318" s="1" t="s">
        <v>38</v>
      </c>
      <c r="F318" s="1" t="s">
        <v>13</v>
      </c>
      <c r="G318" s="1" t="s">
        <v>126</v>
      </c>
      <c r="H318" s="1">
        <v>114.931</v>
      </c>
      <c r="I318" s="1" t="s">
        <v>39</v>
      </c>
      <c r="J318" s="1" t="s">
        <v>14</v>
      </c>
      <c r="K318" s="1">
        <v>9</v>
      </c>
      <c r="L318" t="s">
        <v>79</v>
      </c>
      <c r="M318" t="s">
        <v>79</v>
      </c>
    </row>
    <row r="319" spans="1:13">
      <c r="A319">
        <v>109990</v>
      </c>
      <c r="B319" s="1">
        <v>2000</v>
      </c>
      <c r="C319" s="1" t="s">
        <v>11</v>
      </c>
      <c r="D319" s="1" t="s">
        <v>37</v>
      </c>
      <c r="E319" s="1" t="s">
        <v>83</v>
      </c>
      <c r="F319" s="1" t="s">
        <v>13</v>
      </c>
      <c r="G319" s="1" t="s">
        <v>125</v>
      </c>
      <c r="H319" s="1">
        <v>84.92</v>
      </c>
      <c r="I319" s="1" t="s">
        <v>85</v>
      </c>
      <c r="J319" s="1" t="s">
        <v>14</v>
      </c>
      <c r="K319" s="1">
        <v>9</v>
      </c>
      <c r="L319" t="s">
        <v>79</v>
      </c>
      <c r="M319" t="s">
        <v>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FF5D-E2FE-4B98-8062-EEC02B274FA4}">
  <dimension ref="A1"/>
  <sheetViews>
    <sheetView workbookViewId="0">
      <selection activeCell="E20" sqref="E20"/>
    </sheetView>
  </sheetViews>
  <sheetFormatPr defaultRowHeight="17.399999999999999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92AC-974B-49B3-B5FF-ECA4427FE6E6}">
  <dimension ref="A1:O319"/>
  <sheetViews>
    <sheetView zoomScaleNormal="100" workbookViewId="0">
      <selection activeCell="O16" sqref="O16"/>
    </sheetView>
  </sheetViews>
  <sheetFormatPr defaultRowHeight="17.399999999999999"/>
  <cols>
    <col min="1" max="4" width="8.796875" customWidth="1"/>
    <col min="5" max="5" width="2.796875" customWidth="1"/>
    <col min="6" max="6" width="11.5" bestFit="1" customWidth="1"/>
    <col min="7" max="7" width="11.3984375" bestFit="1" customWidth="1"/>
    <col min="8" max="8" width="14.3984375" bestFit="1" customWidth="1"/>
    <col min="9" max="9" width="12.796875" customWidth="1"/>
    <col min="10" max="10" width="13" customWidth="1"/>
    <col min="11" max="11" width="13.8984375" customWidth="1"/>
    <col min="13" max="13" width="11.796875" bestFit="1" customWidth="1"/>
    <col min="14" max="14" width="10.09765625" bestFit="1" customWidth="1"/>
  </cols>
  <sheetData>
    <row r="1" spans="1:15">
      <c r="A1" t="s">
        <v>0</v>
      </c>
      <c r="B1" t="s">
        <v>7</v>
      </c>
      <c r="C1" t="s">
        <v>10</v>
      </c>
      <c r="D1" t="s">
        <v>234</v>
      </c>
      <c r="F1" t="s">
        <v>236</v>
      </c>
      <c r="G1" t="s">
        <v>237</v>
      </c>
      <c r="H1" t="s">
        <v>0</v>
      </c>
      <c r="I1" t="s">
        <v>7</v>
      </c>
      <c r="J1" t="s">
        <v>10</v>
      </c>
      <c r="K1" t="s">
        <v>234</v>
      </c>
    </row>
    <row r="2" spans="1:15">
      <c r="A2">
        <v>80000</v>
      </c>
      <c r="B2">
        <v>84.82</v>
      </c>
      <c r="C2">
        <v>1</v>
      </c>
      <c r="D2">
        <v>19</v>
      </c>
      <c r="F2" t="s">
        <v>218</v>
      </c>
      <c r="G2" t="s">
        <v>222</v>
      </c>
      <c r="H2" s="5">
        <f>AVERAGE(A$2:A$319)</f>
        <v>97886.477987421385</v>
      </c>
      <c r="I2" s="5">
        <f t="shared" ref="I2:K2" si="0">AVERAGE(B$2:B$319)</f>
        <v>81.492287421383551</v>
      </c>
      <c r="J2" s="5">
        <f t="shared" si="0"/>
        <v>7.5691823899371071</v>
      </c>
      <c r="K2" s="5">
        <f t="shared" si="0"/>
        <v>17.037735849056602</v>
      </c>
    </row>
    <row r="3" spans="1:15">
      <c r="A3">
        <v>209000</v>
      </c>
      <c r="B3">
        <v>163.33000000000001</v>
      </c>
      <c r="C3">
        <v>13</v>
      </c>
      <c r="D3">
        <v>13</v>
      </c>
      <c r="F3" t="s">
        <v>260</v>
      </c>
      <c r="G3" t="s">
        <v>223</v>
      </c>
      <c r="H3" s="5">
        <f>MEDIAN(A$2:A$319)</f>
        <v>87250</v>
      </c>
      <c r="I3" s="5">
        <f>MEDIAN(B$2:B$319)</f>
        <v>84.477049999999991</v>
      </c>
      <c r="J3" s="5">
        <f>MEDIAN(C$2:C$319)</f>
        <v>7</v>
      </c>
      <c r="K3" s="5">
        <f>MEDIAN(D$2:D$319)</f>
        <v>17</v>
      </c>
    </row>
    <row r="4" spans="1:15">
      <c r="A4">
        <v>160000</v>
      </c>
      <c r="B4">
        <v>158.99</v>
      </c>
      <c r="C4">
        <v>4</v>
      </c>
      <c r="D4">
        <v>13</v>
      </c>
      <c r="F4" t="s">
        <v>219</v>
      </c>
      <c r="G4" t="s">
        <v>224</v>
      </c>
      <c r="H4" s="5">
        <f>_xlfn.VAR.S(A$2:A$319)</f>
        <v>3466937517.5247498</v>
      </c>
      <c r="I4" s="5">
        <f>_xlfn.VAR.S(B$2:B$319)</f>
        <v>1748.8593141913445</v>
      </c>
      <c r="J4" s="5">
        <f>_xlfn.VAR.S(C$2:C$319)</f>
        <v>23.375324881455462</v>
      </c>
      <c r="K4" s="5">
        <f>_xlfn.VAR.S(D$2:D$319)</f>
        <v>90.862924825903235</v>
      </c>
    </row>
    <row r="5" spans="1:15">
      <c r="A5">
        <v>96000</v>
      </c>
      <c r="B5">
        <v>116.03</v>
      </c>
      <c r="C5">
        <v>5</v>
      </c>
      <c r="D5">
        <v>13</v>
      </c>
      <c r="F5" t="s">
        <v>220</v>
      </c>
      <c r="G5" t="s">
        <v>225</v>
      </c>
      <c r="H5" s="5">
        <f>_xlfn.STDEV.S(A$2:A$319)</f>
        <v>58880.705817141403</v>
      </c>
      <c r="I5" s="5">
        <f>_xlfn.STDEV.S(B$2:B$319)</f>
        <v>41.81936530115378</v>
      </c>
      <c r="J5" s="5">
        <f>_xlfn.STDEV.S(C$2:C$319)</f>
        <v>4.8348034997769522</v>
      </c>
      <c r="K5" s="5">
        <f>_xlfn.STDEV.S(D$2:D$319)</f>
        <v>9.5322046151928159</v>
      </c>
    </row>
    <row r="6" spans="1:15">
      <c r="A6">
        <v>32000</v>
      </c>
      <c r="B6">
        <v>48.54</v>
      </c>
      <c r="C6">
        <v>7</v>
      </c>
      <c r="D6">
        <v>18</v>
      </c>
      <c r="F6" t="s">
        <v>226</v>
      </c>
      <c r="G6" t="s">
        <v>228</v>
      </c>
      <c r="H6" s="5">
        <f>MIN(A$2:A$319)</f>
        <v>7500</v>
      </c>
      <c r="I6" s="5">
        <f>MIN(B$2:B$319)</f>
        <v>12.01</v>
      </c>
      <c r="J6" s="5">
        <f>MIN(C$2:C$319)</f>
        <v>-1</v>
      </c>
      <c r="K6" s="5">
        <f>MIN(D$2:D$319)</f>
        <v>1</v>
      </c>
      <c r="L6" t="s">
        <v>235</v>
      </c>
    </row>
    <row r="7" spans="1:15">
      <c r="A7">
        <v>19700</v>
      </c>
      <c r="B7">
        <v>16.98</v>
      </c>
      <c r="C7">
        <v>4</v>
      </c>
      <c r="D7">
        <v>7</v>
      </c>
      <c r="F7" t="s">
        <v>322</v>
      </c>
      <c r="G7" t="s">
        <v>230</v>
      </c>
      <c r="H7" s="5">
        <f>_xlfn.QUARTILE.INC(A$2:A$319,1)</f>
        <v>54000</v>
      </c>
      <c r="I7" s="5">
        <f>_xlfn.QUARTILE.INC(B$2:B$319,1)</f>
        <v>59.085000000000001</v>
      </c>
      <c r="J7" s="5">
        <f>_xlfn.QUARTILE.INC(C$2:C$319,1)</f>
        <v>4</v>
      </c>
      <c r="K7" s="5">
        <f>_xlfn.QUARTILE.INC(D$2:D$319,1)</f>
        <v>12</v>
      </c>
    </row>
    <row r="8" spans="1:15">
      <c r="A8">
        <v>20000</v>
      </c>
      <c r="B8">
        <v>16.98</v>
      </c>
      <c r="C8">
        <v>12</v>
      </c>
      <c r="D8">
        <v>7</v>
      </c>
      <c r="F8" t="s">
        <v>323</v>
      </c>
      <c r="G8" t="s">
        <v>230</v>
      </c>
      <c r="H8" s="5">
        <f>_xlfn.QUARTILE.INC(A$2:A$319,2)</f>
        <v>87250</v>
      </c>
      <c r="I8" s="5">
        <f>_xlfn.QUARTILE.INC(B$2:B$319,2)</f>
        <v>84.477049999999991</v>
      </c>
      <c r="J8" s="5">
        <f>_xlfn.QUARTILE.INC(C$2:C$319,2)</f>
        <v>7</v>
      </c>
      <c r="K8" s="5">
        <f>_xlfn.QUARTILE.INC(D$2:D$319,2)</f>
        <v>17</v>
      </c>
    </row>
    <row r="9" spans="1:15">
      <c r="A9">
        <v>120000</v>
      </c>
      <c r="B9">
        <v>84.9</v>
      </c>
      <c r="C9">
        <v>7</v>
      </c>
      <c r="D9">
        <v>26</v>
      </c>
      <c r="F9" t="s">
        <v>324</v>
      </c>
      <c r="G9" t="s">
        <v>230</v>
      </c>
      <c r="H9" s="5">
        <f>_xlfn.QUARTILE.INC(A$2:A$319,3)</f>
        <v>139800</v>
      </c>
      <c r="I9" s="5">
        <f t="shared" ref="I9:K9" si="1">_xlfn.QUARTILE.INC(B$2:B$319,3)</f>
        <v>92.575000000000003</v>
      </c>
      <c r="J9" s="5">
        <f t="shared" si="1"/>
        <v>11</v>
      </c>
      <c r="K9" s="5">
        <f t="shared" si="1"/>
        <v>22</v>
      </c>
    </row>
    <row r="10" spans="1:15">
      <c r="A10">
        <v>84500</v>
      </c>
      <c r="B10">
        <v>84.67</v>
      </c>
      <c r="C10">
        <v>12</v>
      </c>
      <c r="D10">
        <v>15</v>
      </c>
      <c r="F10" t="s">
        <v>227</v>
      </c>
      <c r="G10" t="s">
        <v>229</v>
      </c>
      <c r="H10" s="37">
        <f>MAX(A$2:A$319)</f>
        <v>375000</v>
      </c>
      <c r="I10" s="37">
        <f>MAX(B$2:B$319)</f>
        <v>238.858</v>
      </c>
      <c r="J10" s="37">
        <f>MAX(C$2:C$319)</f>
        <v>25</v>
      </c>
      <c r="K10" s="37">
        <f>MAX(D$2:D$319)</f>
        <v>50</v>
      </c>
    </row>
    <row r="11" spans="1:15">
      <c r="A11">
        <v>67700</v>
      </c>
      <c r="B11">
        <v>54.7</v>
      </c>
      <c r="C11">
        <v>3</v>
      </c>
      <c r="D11">
        <v>28</v>
      </c>
      <c r="F11" t="s">
        <v>221</v>
      </c>
      <c r="G11" t="s">
        <v>340</v>
      </c>
      <c r="H11" s="6">
        <f>(H9-H7)</f>
        <v>85800</v>
      </c>
      <c r="I11" s="6">
        <f t="shared" ref="I11:K11" si="2">(I9-I7)</f>
        <v>33.49</v>
      </c>
      <c r="J11" s="6">
        <f t="shared" si="2"/>
        <v>7</v>
      </c>
      <c r="K11" s="6">
        <f t="shared" si="2"/>
        <v>10</v>
      </c>
    </row>
    <row r="12" spans="1:15">
      <c r="A12">
        <v>127500</v>
      </c>
      <c r="B12">
        <v>111.73</v>
      </c>
      <c r="C12">
        <v>17</v>
      </c>
      <c r="D12">
        <v>17</v>
      </c>
      <c r="F12" t="s">
        <v>231</v>
      </c>
      <c r="G12" t="s">
        <v>338</v>
      </c>
      <c r="H12" s="6">
        <f>H7-1.5*H11</f>
        <v>-74700</v>
      </c>
      <c r="I12" s="6">
        <f t="shared" ref="I12:K12" si="3">I7-1.5*I11</f>
        <v>8.8500000000000014</v>
      </c>
      <c r="J12" s="6">
        <f t="shared" si="3"/>
        <v>-6.5</v>
      </c>
      <c r="K12" s="6">
        <f t="shared" si="3"/>
        <v>-3</v>
      </c>
    </row>
    <row r="13" spans="1:15">
      <c r="A13">
        <v>11600</v>
      </c>
      <c r="B13">
        <v>15</v>
      </c>
      <c r="C13">
        <v>7</v>
      </c>
      <c r="D13">
        <v>9</v>
      </c>
      <c r="F13" t="s">
        <v>232</v>
      </c>
      <c r="G13" t="s">
        <v>339</v>
      </c>
      <c r="H13" s="6">
        <f>H9+1.5*H11</f>
        <v>268500</v>
      </c>
      <c r="I13" s="6">
        <f t="shared" ref="I13:K13" si="4">I9+1.5*I11</f>
        <v>142.81</v>
      </c>
      <c r="J13" s="6">
        <f t="shared" si="4"/>
        <v>21.5</v>
      </c>
      <c r="K13" s="6">
        <f t="shared" si="4"/>
        <v>37</v>
      </c>
    </row>
    <row r="14" spans="1:15">
      <c r="A14">
        <v>13000</v>
      </c>
      <c r="B14">
        <v>17.811</v>
      </c>
      <c r="C14">
        <v>5</v>
      </c>
      <c r="D14">
        <v>8</v>
      </c>
      <c r="F14" t="s">
        <v>336</v>
      </c>
      <c r="H14" s="3">
        <f>IF(H6&lt;H12,H12,H6)</f>
        <v>7500</v>
      </c>
      <c r="I14" s="3">
        <f t="shared" ref="I14:K14" si="5">IF(I6&lt;I12,I12,I6)</f>
        <v>12.01</v>
      </c>
      <c r="J14" s="3">
        <f t="shared" si="5"/>
        <v>-1</v>
      </c>
      <c r="K14" s="3">
        <f t="shared" si="5"/>
        <v>1</v>
      </c>
      <c r="M14" s="3"/>
      <c r="N14" s="3"/>
      <c r="O14" s="3"/>
    </row>
    <row r="15" spans="1:15">
      <c r="A15">
        <v>12500</v>
      </c>
      <c r="B15">
        <v>17.811</v>
      </c>
      <c r="C15">
        <v>6</v>
      </c>
      <c r="D15">
        <v>8</v>
      </c>
      <c r="F15" t="s">
        <v>337</v>
      </c>
      <c r="H15" s="3">
        <f>IF(H10&gt;H13,H13,H10)</f>
        <v>268500</v>
      </c>
      <c r="I15" s="3">
        <f>IF(I10&gt;I13,I13,I10)</f>
        <v>142.81</v>
      </c>
      <c r="J15" s="3">
        <f>IF(J10&gt;J13,J13,J10)</f>
        <v>21.5</v>
      </c>
      <c r="K15" s="3">
        <f>IF(K10&gt;K13,K13,K10)</f>
        <v>37</v>
      </c>
    </row>
    <row r="16" spans="1:15">
      <c r="A16">
        <v>12650</v>
      </c>
      <c r="B16">
        <v>17.811</v>
      </c>
      <c r="C16">
        <v>7</v>
      </c>
      <c r="D16">
        <v>8</v>
      </c>
      <c r="F16" t="s">
        <v>325</v>
      </c>
      <c r="G16" t="s">
        <v>327</v>
      </c>
      <c r="H16" s="30">
        <f>SKEW(A$2:A$319)</f>
        <v>0.72961996435537346</v>
      </c>
      <c r="I16" s="30">
        <f>SKEW(B$2:B$319)</f>
        <v>0.96086916434466685</v>
      </c>
      <c r="J16" s="30">
        <f>SKEW(C$2:C$319)</f>
        <v>0.76559315669860994</v>
      </c>
      <c r="K16" s="30">
        <f>SKEW(D$2:D$319)</f>
        <v>0.85505755339058331</v>
      </c>
    </row>
    <row r="17" spans="1:11">
      <c r="A17">
        <v>197000</v>
      </c>
      <c r="B17">
        <v>84.614000000000004</v>
      </c>
      <c r="C17">
        <v>5</v>
      </c>
      <c r="D17">
        <v>4</v>
      </c>
      <c r="F17" t="s">
        <v>326</v>
      </c>
      <c r="G17" t="s">
        <v>328</v>
      </c>
      <c r="H17" s="30">
        <f>KURT(A$2:A$319)</f>
        <v>1.4180612156698129</v>
      </c>
      <c r="I17" s="30">
        <f>KURT(B$2:B$319)</f>
        <v>1.4580985311761396</v>
      </c>
      <c r="J17" s="30">
        <f>KURT(C$2:C$319)</f>
        <v>2.6478985237403219E-2</v>
      </c>
      <c r="K17" s="30">
        <f>KURT(D$2:D$319)</f>
        <v>1.7594315104552405</v>
      </c>
    </row>
    <row r="18" spans="1:11">
      <c r="A18">
        <v>199500</v>
      </c>
      <c r="B18">
        <v>84.835999999999999</v>
      </c>
      <c r="C18">
        <v>14</v>
      </c>
      <c r="D18">
        <v>4</v>
      </c>
      <c r="F18" t="s">
        <v>331</v>
      </c>
      <c r="H18" s="3">
        <f>COUNT(A$2:A$319)</f>
        <v>318</v>
      </c>
    </row>
    <row r="19" spans="1:11">
      <c r="A19">
        <v>205000</v>
      </c>
      <c r="B19">
        <v>84.835999999999999</v>
      </c>
      <c r="C19">
        <v>8</v>
      </c>
      <c r="D19">
        <v>4</v>
      </c>
    </row>
    <row r="20" spans="1:11">
      <c r="A20">
        <v>20000</v>
      </c>
      <c r="B20">
        <v>30.28</v>
      </c>
      <c r="C20">
        <v>6</v>
      </c>
      <c r="D20">
        <v>50</v>
      </c>
    </row>
    <row r="21" spans="1:11">
      <c r="A21">
        <v>33000</v>
      </c>
      <c r="B21">
        <v>64.88</v>
      </c>
      <c r="C21">
        <v>11</v>
      </c>
      <c r="D21">
        <v>24</v>
      </c>
    </row>
    <row r="22" spans="1:11">
      <c r="A22">
        <v>49000</v>
      </c>
      <c r="B22">
        <v>88.89</v>
      </c>
      <c r="C22">
        <v>1</v>
      </c>
      <c r="D22">
        <v>19</v>
      </c>
    </row>
    <row r="23" spans="1:11">
      <c r="A23">
        <v>169500</v>
      </c>
      <c r="B23">
        <v>114.931</v>
      </c>
      <c r="C23">
        <v>16</v>
      </c>
      <c r="D23">
        <v>13</v>
      </c>
    </row>
    <row r="24" spans="1:11">
      <c r="A24">
        <v>126500</v>
      </c>
      <c r="B24">
        <v>84.858000000000004</v>
      </c>
      <c r="C24">
        <v>3</v>
      </c>
      <c r="D24">
        <v>13</v>
      </c>
    </row>
    <row r="25" spans="1:11">
      <c r="A25">
        <v>137900</v>
      </c>
      <c r="B25">
        <v>84.92</v>
      </c>
      <c r="C25">
        <v>6</v>
      </c>
      <c r="D25">
        <v>21</v>
      </c>
    </row>
    <row r="26" spans="1:11">
      <c r="A26">
        <v>167000</v>
      </c>
      <c r="B26">
        <v>144.52000000000001</v>
      </c>
      <c r="C26">
        <v>7</v>
      </c>
      <c r="D26">
        <v>13</v>
      </c>
    </row>
    <row r="27" spans="1:11">
      <c r="A27">
        <v>180000</v>
      </c>
      <c r="B27">
        <v>147.31</v>
      </c>
      <c r="C27">
        <v>7</v>
      </c>
      <c r="D27">
        <v>13</v>
      </c>
    </row>
    <row r="28" spans="1:11">
      <c r="A28">
        <v>164500</v>
      </c>
      <c r="B28">
        <v>159.01</v>
      </c>
      <c r="C28">
        <v>9</v>
      </c>
      <c r="D28">
        <v>13</v>
      </c>
    </row>
    <row r="29" spans="1:11">
      <c r="A29">
        <v>129500</v>
      </c>
      <c r="B29">
        <v>97.61</v>
      </c>
      <c r="C29">
        <v>7</v>
      </c>
      <c r="D29">
        <v>13</v>
      </c>
    </row>
    <row r="30" spans="1:11">
      <c r="A30">
        <v>138000</v>
      </c>
      <c r="B30">
        <v>94.51</v>
      </c>
      <c r="C30">
        <v>8</v>
      </c>
      <c r="D30">
        <v>13</v>
      </c>
    </row>
    <row r="31" spans="1:11">
      <c r="A31">
        <v>177000</v>
      </c>
      <c r="B31">
        <v>150.47999999999999</v>
      </c>
      <c r="C31">
        <v>15</v>
      </c>
      <c r="D31">
        <v>17</v>
      </c>
    </row>
    <row r="32" spans="1:11">
      <c r="A32">
        <v>205000</v>
      </c>
      <c r="B32">
        <v>150.47999999999999</v>
      </c>
      <c r="C32">
        <v>13</v>
      </c>
      <c r="D32">
        <v>17</v>
      </c>
    </row>
    <row r="33" spans="1:4">
      <c r="A33">
        <v>360000</v>
      </c>
      <c r="B33">
        <v>158.32400000000001</v>
      </c>
      <c r="C33">
        <v>16</v>
      </c>
      <c r="D33">
        <v>1</v>
      </c>
    </row>
    <row r="34" spans="1:4">
      <c r="A34">
        <v>130000</v>
      </c>
      <c r="B34">
        <v>130.97999999999999</v>
      </c>
      <c r="C34">
        <v>17</v>
      </c>
      <c r="D34">
        <v>16</v>
      </c>
    </row>
    <row r="35" spans="1:4">
      <c r="A35">
        <v>126500</v>
      </c>
      <c r="B35">
        <v>137.55000000000001</v>
      </c>
      <c r="C35">
        <v>6</v>
      </c>
      <c r="D35">
        <v>13</v>
      </c>
    </row>
    <row r="36" spans="1:4">
      <c r="A36">
        <v>31500</v>
      </c>
      <c r="B36">
        <v>48.54</v>
      </c>
      <c r="C36">
        <v>3</v>
      </c>
      <c r="D36">
        <v>18</v>
      </c>
    </row>
    <row r="37" spans="1:4">
      <c r="A37">
        <v>26800</v>
      </c>
      <c r="B37">
        <v>36.08</v>
      </c>
      <c r="C37">
        <v>8</v>
      </c>
      <c r="D37">
        <v>18</v>
      </c>
    </row>
    <row r="38" spans="1:4">
      <c r="A38">
        <v>30000</v>
      </c>
      <c r="B38">
        <v>43.98</v>
      </c>
      <c r="C38">
        <v>6</v>
      </c>
      <c r="D38">
        <v>18</v>
      </c>
    </row>
    <row r="39" spans="1:4">
      <c r="A39">
        <v>89000</v>
      </c>
      <c r="B39">
        <v>84.64</v>
      </c>
      <c r="C39">
        <v>7</v>
      </c>
      <c r="D39">
        <v>15</v>
      </c>
    </row>
    <row r="40" spans="1:4">
      <c r="A40">
        <v>75000</v>
      </c>
      <c r="B40">
        <v>79.87</v>
      </c>
      <c r="C40">
        <v>2</v>
      </c>
      <c r="D40">
        <v>28</v>
      </c>
    </row>
    <row r="41" spans="1:4">
      <c r="A41">
        <v>70000</v>
      </c>
      <c r="B41">
        <v>64.66</v>
      </c>
      <c r="C41">
        <v>9</v>
      </c>
      <c r="D41">
        <v>28</v>
      </c>
    </row>
    <row r="42" spans="1:4">
      <c r="A42">
        <v>85000</v>
      </c>
      <c r="B42">
        <v>79.87</v>
      </c>
      <c r="C42">
        <v>7</v>
      </c>
      <c r="D42">
        <v>28</v>
      </c>
    </row>
    <row r="43" spans="1:4">
      <c r="A43">
        <v>84500</v>
      </c>
      <c r="B43">
        <v>79.87</v>
      </c>
      <c r="C43">
        <v>13</v>
      </c>
      <c r="D43">
        <v>28</v>
      </c>
    </row>
    <row r="44" spans="1:4">
      <c r="A44">
        <v>55900</v>
      </c>
      <c r="B44">
        <v>59.28</v>
      </c>
      <c r="C44">
        <v>4</v>
      </c>
      <c r="D44">
        <v>22</v>
      </c>
    </row>
    <row r="45" spans="1:4">
      <c r="A45">
        <v>69800</v>
      </c>
      <c r="B45">
        <v>54.7</v>
      </c>
      <c r="C45">
        <v>7</v>
      </c>
      <c r="D45">
        <v>28</v>
      </c>
    </row>
    <row r="46" spans="1:4">
      <c r="A46">
        <v>108500</v>
      </c>
      <c r="B46">
        <v>84.9</v>
      </c>
      <c r="C46">
        <v>4</v>
      </c>
      <c r="D46">
        <v>22</v>
      </c>
    </row>
    <row r="47" spans="1:4">
      <c r="A47">
        <v>65500</v>
      </c>
      <c r="B47">
        <v>64.66</v>
      </c>
      <c r="C47">
        <v>3</v>
      </c>
      <c r="D47">
        <v>28</v>
      </c>
    </row>
    <row r="48" spans="1:4">
      <c r="A48">
        <v>30000</v>
      </c>
      <c r="B48">
        <v>58.79</v>
      </c>
      <c r="C48">
        <v>1</v>
      </c>
      <c r="D48">
        <v>24</v>
      </c>
    </row>
    <row r="49" spans="1:4">
      <c r="A49">
        <v>10500</v>
      </c>
      <c r="B49">
        <v>12.15</v>
      </c>
      <c r="C49">
        <v>15</v>
      </c>
      <c r="D49">
        <v>8</v>
      </c>
    </row>
    <row r="50" spans="1:4">
      <c r="A50">
        <v>12000</v>
      </c>
      <c r="B50">
        <v>15.855</v>
      </c>
      <c r="C50">
        <v>10</v>
      </c>
      <c r="D50">
        <v>8</v>
      </c>
    </row>
    <row r="51" spans="1:4">
      <c r="A51">
        <v>11500</v>
      </c>
      <c r="B51">
        <v>15.855</v>
      </c>
      <c r="C51">
        <v>16</v>
      </c>
      <c r="D51">
        <v>8</v>
      </c>
    </row>
    <row r="52" spans="1:4">
      <c r="A52">
        <v>95000</v>
      </c>
      <c r="B52">
        <v>59.92</v>
      </c>
      <c r="C52">
        <v>4</v>
      </c>
      <c r="D52">
        <v>13</v>
      </c>
    </row>
    <row r="53" spans="1:4">
      <c r="A53">
        <v>189000</v>
      </c>
      <c r="B53">
        <v>84.614000000000004</v>
      </c>
      <c r="C53">
        <v>2</v>
      </c>
      <c r="D53">
        <v>4</v>
      </c>
    </row>
    <row r="54" spans="1:4">
      <c r="A54">
        <v>194000</v>
      </c>
      <c r="B54">
        <v>84.944000000000003</v>
      </c>
      <c r="C54">
        <v>11</v>
      </c>
      <c r="D54">
        <v>4</v>
      </c>
    </row>
    <row r="55" spans="1:4">
      <c r="A55">
        <v>195000</v>
      </c>
      <c r="B55">
        <v>84.906999999999996</v>
      </c>
      <c r="C55">
        <v>21</v>
      </c>
      <c r="D55">
        <v>4</v>
      </c>
    </row>
    <row r="56" spans="1:4">
      <c r="A56">
        <v>164700</v>
      </c>
      <c r="B56">
        <v>59.854999999999997</v>
      </c>
      <c r="C56">
        <v>11</v>
      </c>
      <c r="D56">
        <v>4</v>
      </c>
    </row>
    <row r="57" spans="1:4">
      <c r="A57">
        <v>87000</v>
      </c>
      <c r="B57">
        <v>37.263500000000001</v>
      </c>
      <c r="C57">
        <v>8</v>
      </c>
      <c r="D57">
        <v>4</v>
      </c>
    </row>
    <row r="58" spans="1:4">
      <c r="A58">
        <v>119000</v>
      </c>
      <c r="B58">
        <v>45.878999999999998</v>
      </c>
      <c r="C58">
        <v>18</v>
      </c>
      <c r="D58">
        <v>4</v>
      </c>
    </row>
    <row r="59" spans="1:4">
      <c r="A59">
        <v>85000</v>
      </c>
      <c r="B59">
        <v>33.981999999999999</v>
      </c>
      <c r="C59">
        <v>7</v>
      </c>
      <c r="D59">
        <v>4</v>
      </c>
    </row>
    <row r="60" spans="1:4">
      <c r="A60">
        <v>46300</v>
      </c>
      <c r="B60">
        <v>94.94</v>
      </c>
      <c r="C60">
        <v>7</v>
      </c>
      <c r="D60">
        <v>50</v>
      </c>
    </row>
    <row r="61" spans="1:4">
      <c r="A61">
        <v>14000</v>
      </c>
      <c r="B61">
        <v>19.27</v>
      </c>
      <c r="C61">
        <v>1</v>
      </c>
      <c r="D61">
        <v>50</v>
      </c>
    </row>
    <row r="62" spans="1:4">
      <c r="A62">
        <v>58500</v>
      </c>
      <c r="B62">
        <v>66.13</v>
      </c>
      <c r="C62">
        <v>3</v>
      </c>
      <c r="D62">
        <v>2</v>
      </c>
    </row>
    <row r="63" spans="1:4">
      <c r="A63">
        <v>162500</v>
      </c>
      <c r="B63">
        <v>186.9</v>
      </c>
      <c r="C63">
        <v>5</v>
      </c>
      <c r="D63">
        <v>17</v>
      </c>
    </row>
    <row r="64" spans="1:4">
      <c r="A64">
        <v>19000</v>
      </c>
      <c r="B64">
        <v>30.46</v>
      </c>
      <c r="C64">
        <v>13</v>
      </c>
      <c r="D64">
        <v>24</v>
      </c>
    </row>
    <row r="65" spans="1:4">
      <c r="A65">
        <v>50000</v>
      </c>
      <c r="B65">
        <v>76.650000000000006</v>
      </c>
      <c r="C65">
        <v>2</v>
      </c>
      <c r="D65">
        <v>17</v>
      </c>
    </row>
    <row r="66" spans="1:4">
      <c r="A66">
        <v>49000</v>
      </c>
      <c r="B66">
        <v>81</v>
      </c>
      <c r="C66">
        <v>1</v>
      </c>
      <c r="D66">
        <v>17</v>
      </c>
    </row>
    <row r="67" spans="1:4">
      <c r="A67">
        <v>139400</v>
      </c>
      <c r="B67">
        <v>84.858000000000004</v>
      </c>
      <c r="C67">
        <v>5</v>
      </c>
      <c r="D67">
        <v>13</v>
      </c>
    </row>
    <row r="68" spans="1:4">
      <c r="A68">
        <v>125000</v>
      </c>
      <c r="B68">
        <v>84.92</v>
      </c>
      <c r="C68">
        <v>14</v>
      </c>
      <c r="D68">
        <v>21</v>
      </c>
    </row>
    <row r="69" spans="1:4">
      <c r="A69">
        <v>140000</v>
      </c>
      <c r="B69">
        <v>59.673699999999997</v>
      </c>
      <c r="C69">
        <v>4</v>
      </c>
      <c r="D69">
        <v>2</v>
      </c>
    </row>
    <row r="70" spans="1:4">
      <c r="A70">
        <v>139950</v>
      </c>
      <c r="B70">
        <v>114.9</v>
      </c>
      <c r="C70">
        <v>10</v>
      </c>
      <c r="D70">
        <v>21</v>
      </c>
    </row>
    <row r="71" spans="1:4">
      <c r="A71">
        <v>80000</v>
      </c>
      <c r="B71">
        <v>84.82</v>
      </c>
      <c r="C71">
        <v>1</v>
      </c>
      <c r="D71">
        <v>19</v>
      </c>
    </row>
    <row r="72" spans="1:4">
      <c r="A72">
        <v>175000</v>
      </c>
      <c r="B72">
        <v>201.82</v>
      </c>
      <c r="C72">
        <v>3</v>
      </c>
      <c r="D72">
        <v>17</v>
      </c>
    </row>
    <row r="73" spans="1:4">
      <c r="A73">
        <v>95000</v>
      </c>
      <c r="B73">
        <v>92.81</v>
      </c>
      <c r="C73">
        <v>15</v>
      </c>
      <c r="D73">
        <v>15</v>
      </c>
    </row>
    <row r="74" spans="1:4">
      <c r="A74">
        <v>105000</v>
      </c>
      <c r="B74">
        <v>106.81</v>
      </c>
      <c r="C74">
        <v>8</v>
      </c>
      <c r="D74">
        <v>15</v>
      </c>
    </row>
    <row r="75" spans="1:4">
      <c r="A75">
        <v>53000</v>
      </c>
      <c r="B75">
        <v>59.28</v>
      </c>
      <c r="C75">
        <v>5</v>
      </c>
      <c r="D75">
        <v>22</v>
      </c>
    </row>
    <row r="76" spans="1:4">
      <c r="A76">
        <v>74500</v>
      </c>
      <c r="B76">
        <v>54.7</v>
      </c>
      <c r="C76">
        <v>9</v>
      </c>
      <c r="D76">
        <v>29</v>
      </c>
    </row>
    <row r="77" spans="1:4">
      <c r="A77">
        <v>64400</v>
      </c>
      <c r="B77">
        <v>54.7</v>
      </c>
      <c r="C77">
        <v>3</v>
      </c>
      <c r="D77">
        <v>28</v>
      </c>
    </row>
    <row r="78" spans="1:4">
      <c r="A78">
        <v>86000</v>
      </c>
      <c r="B78">
        <v>79.87</v>
      </c>
      <c r="C78">
        <v>8</v>
      </c>
      <c r="D78">
        <v>29</v>
      </c>
    </row>
    <row r="79" spans="1:4">
      <c r="A79">
        <v>56500</v>
      </c>
      <c r="B79">
        <v>59.04</v>
      </c>
      <c r="C79">
        <v>6</v>
      </c>
      <c r="D79">
        <v>19</v>
      </c>
    </row>
    <row r="80" spans="1:4">
      <c r="A80">
        <v>69900</v>
      </c>
      <c r="B80">
        <v>64.66</v>
      </c>
      <c r="C80">
        <v>7</v>
      </c>
      <c r="D80">
        <v>28</v>
      </c>
    </row>
    <row r="81" spans="1:4">
      <c r="A81">
        <v>67800</v>
      </c>
      <c r="B81">
        <v>54.7</v>
      </c>
      <c r="C81">
        <v>6</v>
      </c>
      <c r="D81">
        <v>28</v>
      </c>
    </row>
    <row r="82" spans="1:4">
      <c r="A82">
        <v>83000</v>
      </c>
      <c r="B82">
        <v>59.95</v>
      </c>
      <c r="C82">
        <v>20</v>
      </c>
      <c r="D82">
        <v>22</v>
      </c>
    </row>
    <row r="83" spans="1:4">
      <c r="A83">
        <v>67000</v>
      </c>
      <c r="B83">
        <v>54.7</v>
      </c>
      <c r="C83">
        <v>4</v>
      </c>
      <c r="D83">
        <v>28</v>
      </c>
    </row>
    <row r="84" spans="1:4">
      <c r="A84">
        <v>11000</v>
      </c>
      <c r="B84">
        <v>12.09</v>
      </c>
      <c r="C84">
        <v>9</v>
      </c>
      <c r="D84">
        <v>8</v>
      </c>
    </row>
    <row r="85" spans="1:4">
      <c r="A85">
        <v>12900</v>
      </c>
      <c r="B85">
        <v>17.811</v>
      </c>
      <c r="C85">
        <v>14</v>
      </c>
      <c r="D85">
        <v>8</v>
      </c>
    </row>
    <row r="86" spans="1:4">
      <c r="A86">
        <v>11700</v>
      </c>
      <c r="B86">
        <v>16.670000000000002</v>
      </c>
      <c r="C86">
        <v>10</v>
      </c>
      <c r="D86">
        <v>9</v>
      </c>
    </row>
    <row r="87" spans="1:4">
      <c r="A87">
        <v>98000</v>
      </c>
      <c r="B87">
        <v>59.92</v>
      </c>
      <c r="C87">
        <v>2</v>
      </c>
      <c r="D87">
        <v>13</v>
      </c>
    </row>
    <row r="88" spans="1:4">
      <c r="A88">
        <v>10800</v>
      </c>
      <c r="B88">
        <v>15.855</v>
      </c>
      <c r="C88">
        <v>11</v>
      </c>
      <c r="D88">
        <v>8</v>
      </c>
    </row>
    <row r="89" spans="1:4">
      <c r="A89">
        <v>108500</v>
      </c>
      <c r="B89">
        <v>84.947800000000001</v>
      </c>
      <c r="C89">
        <v>16</v>
      </c>
      <c r="D89">
        <v>12</v>
      </c>
    </row>
    <row r="90" spans="1:4">
      <c r="A90">
        <v>194500</v>
      </c>
      <c r="B90">
        <v>84.614000000000004</v>
      </c>
      <c r="C90">
        <v>18</v>
      </c>
      <c r="D90">
        <v>4</v>
      </c>
    </row>
    <row r="91" spans="1:4">
      <c r="A91">
        <v>100000</v>
      </c>
      <c r="B91">
        <v>140.49</v>
      </c>
      <c r="C91">
        <v>1</v>
      </c>
      <c r="D91">
        <v>13</v>
      </c>
    </row>
    <row r="92" spans="1:4">
      <c r="A92">
        <v>58400</v>
      </c>
      <c r="B92">
        <v>81</v>
      </c>
      <c r="C92">
        <v>4</v>
      </c>
      <c r="D92">
        <v>17</v>
      </c>
    </row>
    <row r="93" spans="1:4">
      <c r="A93">
        <v>39000</v>
      </c>
      <c r="B93">
        <v>59.22</v>
      </c>
      <c r="C93">
        <v>4</v>
      </c>
      <c r="D93">
        <v>23</v>
      </c>
    </row>
    <row r="94" spans="1:4">
      <c r="A94">
        <v>149000</v>
      </c>
      <c r="B94">
        <v>114.9</v>
      </c>
      <c r="C94">
        <v>9</v>
      </c>
      <c r="D94">
        <v>21</v>
      </c>
    </row>
    <row r="95" spans="1:4">
      <c r="A95">
        <v>98950</v>
      </c>
      <c r="B95">
        <v>60</v>
      </c>
      <c r="C95">
        <v>5</v>
      </c>
      <c r="D95">
        <v>21</v>
      </c>
    </row>
    <row r="96" spans="1:4">
      <c r="A96">
        <v>145000</v>
      </c>
      <c r="B96">
        <v>84.858000000000004</v>
      </c>
      <c r="C96">
        <v>12</v>
      </c>
      <c r="D96">
        <v>13</v>
      </c>
    </row>
    <row r="97" spans="1:4">
      <c r="A97">
        <v>94490</v>
      </c>
      <c r="B97">
        <v>60</v>
      </c>
      <c r="C97">
        <v>6</v>
      </c>
      <c r="D97">
        <v>21</v>
      </c>
    </row>
    <row r="98" spans="1:4">
      <c r="A98">
        <v>32000</v>
      </c>
      <c r="B98">
        <v>61.49</v>
      </c>
      <c r="C98">
        <v>3</v>
      </c>
      <c r="D98">
        <v>22</v>
      </c>
    </row>
    <row r="99" spans="1:4">
      <c r="A99">
        <v>177700</v>
      </c>
      <c r="B99">
        <v>151.81</v>
      </c>
      <c r="C99">
        <v>8</v>
      </c>
      <c r="D99">
        <v>13</v>
      </c>
    </row>
    <row r="100" spans="1:4">
      <c r="A100">
        <v>78000</v>
      </c>
      <c r="B100">
        <v>91.53</v>
      </c>
      <c r="C100">
        <v>9</v>
      </c>
      <c r="D100">
        <v>40</v>
      </c>
    </row>
    <row r="101" spans="1:4">
      <c r="A101">
        <v>80000</v>
      </c>
      <c r="B101">
        <v>116.03</v>
      </c>
      <c r="C101">
        <v>14</v>
      </c>
      <c r="D101">
        <v>13</v>
      </c>
    </row>
    <row r="102" spans="1:4">
      <c r="A102">
        <v>31700</v>
      </c>
      <c r="B102">
        <v>46.64</v>
      </c>
      <c r="C102">
        <v>5</v>
      </c>
      <c r="D102">
        <v>18</v>
      </c>
    </row>
    <row r="103" spans="1:4">
      <c r="A103">
        <v>26100</v>
      </c>
      <c r="B103">
        <v>36.08</v>
      </c>
      <c r="C103">
        <v>8</v>
      </c>
      <c r="D103">
        <v>18</v>
      </c>
    </row>
    <row r="104" spans="1:4">
      <c r="A104">
        <v>29000</v>
      </c>
      <c r="B104">
        <v>43.98</v>
      </c>
      <c r="C104">
        <v>7</v>
      </c>
      <c r="D104">
        <v>18</v>
      </c>
    </row>
    <row r="105" spans="1:4">
      <c r="A105">
        <v>30000</v>
      </c>
      <c r="B105">
        <v>45.5</v>
      </c>
      <c r="C105">
        <v>8</v>
      </c>
      <c r="D105">
        <v>18</v>
      </c>
    </row>
    <row r="106" spans="1:4">
      <c r="A106">
        <v>120000</v>
      </c>
      <c r="B106">
        <v>84.9</v>
      </c>
      <c r="C106">
        <v>11</v>
      </c>
      <c r="D106">
        <v>26</v>
      </c>
    </row>
    <row r="107" spans="1:4">
      <c r="A107">
        <v>123000</v>
      </c>
      <c r="B107">
        <v>84.9</v>
      </c>
      <c r="C107">
        <v>13</v>
      </c>
      <c r="D107">
        <v>26</v>
      </c>
    </row>
    <row r="108" spans="1:4">
      <c r="A108">
        <v>77500</v>
      </c>
      <c r="B108">
        <v>79.87</v>
      </c>
      <c r="C108">
        <v>12</v>
      </c>
      <c r="D108">
        <v>28</v>
      </c>
    </row>
    <row r="109" spans="1:4">
      <c r="A109">
        <v>84800</v>
      </c>
      <c r="B109">
        <v>84.5</v>
      </c>
      <c r="C109">
        <v>5</v>
      </c>
      <c r="D109">
        <v>18</v>
      </c>
    </row>
    <row r="110" spans="1:4">
      <c r="A110">
        <v>62900</v>
      </c>
      <c r="B110">
        <v>54.7</v>
      </c>
      <c r="C110">
        <v>2</v>
      </c>
      <c r="D110">
        <v>28</v>
      </c>
    </row>
    <row r="111" spans="1:4">
      <c r="A111">
        <v>79500</v>
      </c>
      <c r="B111">
        <v>59.95</v>
      </c>
      <c r="C111">
        <v>2</v>
      </c>
      <c r="D111">
        <v>22</v>
      </c>
    </row>
    <row r="112" spans="1:4">
      <c r="A112">
        <v>68800</v>
      </c>
      <c r="B112">
        <v>64.66</v>
      </c>
      <c r="C112">
        <v>12</v>
      </c>
      <c r="D112">
        <v>28</v>
      </c>
    </row>
    <row r="113" spans="1:4">
      <c r="A113">
        <v>64900</v>
      </c>
      <c r="B113">
        <v>54.7</v>
      </c>
      <c r="C113">
        <v>11</v>
      </c>
      <c r="D113">
        <v>28</v>
      </c>
    </row>
    <row r="114" spans="1:4">
      <c r="A114">
        <v>61000</v>
      </c>
      <c r="B114">
        <v>54.7</v>
      </c>
      <c r="C114">
        <v>2</v>
      </c>
      <c r="D114">
        <v>28</v>
      </c>
    </row>
    <row r="115" spans="1:4">
      <c r="A115">
        <v>110000</v>
      </c>
      <c r="B115">
        <v>114.7153</v>
      </c>
      <c r="C115">
        <v>5</v>
      </c>
      <c r="D115">
        <v>12</v>
      </c>
    </row>
    <row r="116" spans="1:4">
      <c r="A116">
        <v>12000</v>
      </c>
      <c r="B116">
        <v>17.96</v>
      </c>
      <c r="C116">
        <v>14</v>
      </c>
      <c r="D116">
        <v>8</v>
      </c>
    </row>
    <row r="117" spans="1:4">
      <c r="A117">
        <v>36000</v>
      </c>
      <c r="B117">
        <v>59.74</v>
      </c>
      <c r="C117">
        <v>6</v>
      </c>
      <c r="D117">
        <v>21</v>
      </c>
    </row>
    <row r="118" spans="1:4">
      <c r="A118">
        <v>240000</v>
      </c>
      <c r="B118">
        <v>116.938</v>
      </c>
      <c r="C118">
        <v>7</v>
      </c>
      <c r="D118">
        <v>4</v>
      </c>
    </row>
    <row r="119" spans="1:4">
      <c r="A119">
        <v>157000</v>
      </c>
      <c r="B119">
        <v>59.854999999999997</v>
      </c>
      <c r="C119">
        <v>14</v>
      </c>
      <c r="D119">
        <v>4</v>
      </c>
    </row>
    <row r="120" spans="1:4">
      <c r="A120">
        <v>197000</v>
      </c>
      <c r="B120">
        <v>84.835999999999999</v>
      </c>
      <c r="C120">
        <v>16</v>
      </c>
      <c r="D120">
        <v>4</v>
      </c>
    </row>
    <row r="121" spans="1:4">
      <c r="A121">
        <v>160000</v>
      </c>
      <c r="B121">
        <v>59.470999999999997</v>
      </c>
      <c r="C121">
        <v>5</v>
      </c>
      <c r="D121">
        <v>4</v>
      </c>
    </row>
    <row r="122" spans="1:4">
      <c r="A122">
        <v>185000</v>
      </c>
      <c r="B122">
        <v>84.614000000000004</v>
      </c>
      <c r="C122">
        <v>8</v>
      </c>
      <c r="D122">
        <v>4</v>
      </c>
    </row>
    <row r="123" spans="1:4">
      <c r="A123">
        <v>18000</v>
      </c>
      <c r="B123">
        <v>30.28</v>
      </c>
      <c r="C123">
        <v>1</v>
      </c>
      <c r="D123">
        <v>50</v>
      </c>
    </row>
    <row r="124" spans="1:4">
      <c r="A124">
        <v>21500</v>
      </c>
      <c r="B124">
        <v>30.28</v>
      </c>
      <c r="C124">
        <v>3</v>
      </c>
      <c r="D124">
        <v>50</v>
      </c>
    </row>
    <row r="125" spans="1:4">
      <c r="A125">
        <v>74500</v>
      </c>
      <c r="B125">
        <v>84.93</v>
      </c>
      <c r="C125">
        <v>12</v>
      </c>
      <c r="D125">
        <v>23</v>
      </c>
    </row>
    <row r="126" spans="1:4">
      <c r="A126">
        <v>210000</v>
      </c>
      <c r="B126">
        <v>238.858</v>
      </c>
      <c r="C126">
        <v>5</v>
      </c>
      <c r="D126">
        <v>12</v>
      </c>
    </row>
    <row r="127" spans="1:4">
      <c r="A127">
        <v>155000</v>
      </c>
      <c r="B127">
        <v>210.53</v>
      </c>
      <c r="C127">
        <v>4</v>
      </c>
      <c r="D127">
        <v>17</v>
      </c>
    </row>
    <row r="128" spans="1:4">
      <c r="A128">
        <v>142000</v>
      </c>
      <c r="B128">
        <v>84.858000000000004</v>
      </c>
      <c r="C128">
        <v>11</v>
      </c>
      <c r="D128">
        <v>13</v>
      </c>
    </row>
    <row r="129" spans="1:4">
      <c r="A129">
        <v>126990</v>
      </c>
      <c r="B129">
        <v>84.92</v>
      </c>
      <c r="C129">
        <v>14</v>
      </c>
      <c r="D129">
        <v>21</v>
      </c>
    </row>
    <row r="130" spans="1:4">
      <c r="A130">
        <v>115000</v>
      </c>
      <c r="B130">
        <v>59.993000000000002</v>
      </c>
      <c r="C130">
        <v>6</v>
      </c>
      <c r="D130">
        <v>13</v>
      </c>
    </row>
    <row r="131" spans="1:4">
      <c r="A131">
        <v>129000</v>
      </c>
      <c r="B131">
        <v>84.858000000000004</v>
      </c>
      <c r="C131">
        <v>1</v>
      </c>
      <c r="D131">
        <v>13</v>
      </c>
    </row>
    <row r="132" spans="1:4">
      <c r="A132">
        <v>29000</v>
      </c>
      <c r="B132">
        <v>61.49</v>
      </c>
      <c r="C132">
        <v>3</v>
      </c>
      <c r="D132">
        <v>22</v>
      </c>
    </row>
    <row r="133" spans="1:4">
      <c r="A133">
        <v>93500</v>
      </c>
      <c r="B133">
        <v>111.31</v>
      </c>
      <c r="C133">
        <v>5</v>
      </c>
      <c r="D133">
        <v>16</v>
      </c>
    </row>
    <row r="134" spans="1:4">
      <c r="A134">
        <v>134000</v>
      </c>
      <c r="B134">
        <v>94.51</v>
      </c>
      <c r="C134">
        <v>4</v>
      </c>
      <c r="D134">
        <v>13</v>
      </c>
    </row>
    <row r="135" spans="1:4">
      <c r="A135">
        <v>140000</v>
      </c>
      <c r="B135">
        <v>94.51</v>
      </c>
      <c r="C135">
        <v>5</v>
      </c>
      <c r="D135">
        <v>13</v>
      </c>
    </row>
    <row r="136" spans="1:4">
      <c r="A136">
        <v>170000</v>
      </c>
      <c r="B136">
        <v>151.81</v>
      </c>
      <c r="C136">
        <v>3</v>
      </c>
      <c r="D136">
        <v>13</v>
      </c>
    </row>
    <row r="137" spans="1:4">
      <c r="A137">
        <v>170000</v>
      </c>
      <c r="B137">
        <v>158.99</v>
      </c>
      <c r="C137">
        <v>8</v>
      </c>
      <c r="D137">
        <v>13</v>
      </c>
    </row>
    <row r="138" spans="1:4">
      <c r="A138">
        <v>183000</v>
      </c>
      <c r="B138">
        <v>146.38999999999999</v>
      </c>
      <c r="C138">
        <v>10</v>
      </c>
      <c r="D138">
        <v>18</v>
      </c>
    </row>
    <row r="139" spans="1:4">
      <c r="A139">
        <v>175000</v>
      </c>
      <c r="B139">
        <v>147.62</v>
      </c>
      <c r="C139">
        <v>5</v>
      </c>
      <c r="D139">
        <v>18</v>
      </c>
    </row>
    <row r="140" spans="1:4">
      <c r="A140">
        <v>175000</v>
      </c>
      <c r="B140">
        <v>147.62</v>
      </c>
      <c r="C140">
        <v>5</v>
      </c>
      <c r="D140">
        <v>18</v>
      </c>
    </row>
    <row r="141" spans="1:4">
      <c r="A141">
        <v>189000</v>
      </c>
      <c r="B141">
        <v>174.55</v>
      </c>
      <c r="C141">
        <v>2</v>
      </c>
      <c r="D141">
        <v>17</v>
      </c>
    </row>
    <row r="142" spans="1:4">
      <c r="A142">
        <v>375000</v>
      </c>
      <c r="B142">
        <v>158.32400000000001</v>
      </c>
      <c r="C142">
        <v>14</v>
      </c>
      <c r="D142">
        <v>1</v>
      </c>
    </row>
    <row r="143" spans="1:4">
      <c r="A143">
        <v>124000</v>
      </c>
      <c r="B143">
        <v>149.80000000000001</v>
      </c>
      <c r="C143">
        <v>7</v>
      </c>
      <c r="D143">
        <v>13</v>
      </c>
    </row>
    <row r="144" spans="1:4">
      <c r="A144">
        <v>85000</v>
      </c>
      <c r="B144">
        <v>100.77</v>
      </c>
      <c r="C144">
        <v>6</v>
      </c>
      <c r="D144">
        <v>23</v>
      </c>
    </row>
    <row r="145" spans="1:4">
      <c r="A145">
        <v>23000</v>
      </c>
      <c r="B145">
        <v>28.1</v>
      </c>
      <c r="C145">
        <v>7</v>
      </c>
      <c r="D145">
        <v>18</v>
      </c>
    </row>
    <row r="146" spans="1:4">
      <c r="A146">
        <v>47500</v>
      </c>
      <c r="B146">
        <v>84.42</v>
      </c>
      <c r="C146">
        <v>5</v>
      </c>
      <c r="D146">
        <v>17</v>
      </c>
    </row>
    <row r="147" spans="1:4">
      <c r="A147">
        <v>64800</v>
      </c>
      <c r="B147">
        <v>64.66</v>
      </c>
      <c r="C147">
        <v>2</v>
      </c>
      <c r="D147">
        <v>28</v>
      </c>
    </row>
    <row r="148" spans="1:4">
      <c r="A148">
        <v>69800</v>
      </c>
      <c r="B148">
        <v>54.7</v>
      </c>
      <c r="C148">
        <v>4</v>
      </c>
      <c r="D148">
        <v>29</v>
      </c>
    </row>
    <row r="149" spans="1:4">
      <c r="A149">
        <v>84000</v>
      </c>
      <c r="B149">
        <v>79.87</v>
      </c>
      <c r="C149">
        <v>12</v>
      </c>
      <c r="D149">
        <v>28</v>
      </c>
    </row>
    <row r="150" spans="1:4">
      <c r="A150">
        <v>84800</v>
      </c>
      <c r="B150">
        <v>84.5</v>
      </c>
      <c r="C150">
        <v>5</v>
      </c>
      <c r="D150">
        <v>18</v>
      </c>
    </row>
    <row r="151" spans="1:4">
      <c r="A151">
        <v>13000</v>
      </c>
      <c r="B151">
        <v>15.09</v>
      </c>
      <c r="C151">
        <v>14</v>
      </c>
      <c r="D151">
        <v>7</v>
      </c>
    </row>
    <row r="152" spans="1:4">
      <c r="A152">
        <v>20000</v>
      </c>
      <c r="B152">
        <v>44.4</v>
      </c>
      <c r="C152">
        <v>4</v>
      </c>
      <c r="D152">
        <v>24</v>
      </c>
    </row>
    <row r="153" spans="1:4">
      <c r="A153">
        <v>91900</v>
      </c>
      <c r="B153">
        <v>59.942599999999999</v>
      </c>
      <c r="C153">
        <v>4</v>
      </c>
      <c r="D153">
        <v>12</v>
      </c>
    </row>
    <row r="154" spans="1:4">
      <c r="A154">
        <v>12200</v>
      </c>
      <c r="B154">
        <v>15.09</v>
      </c>
      <c r="C154">
        <v>10</v>
      </c>
      <c r="D154">
        <v>7</v>
      </c>
    </row>
    <row r="155" spans="1:4">
      <c r="A155">
        <v>12000</v>
      </c>
      <c r="B155">
        <v>16.670000000000002</v>
      </c>
      <c r="C155">
        <v>4</v>
      </c>
      <c r="D155">
        <v>9</v>
      </c>
    </row>
    <row r="156" spans="1:4">
      <c r="A156">
        <v>119500</v>
      </c>
      <c r="B156">
        <v>112.54</v>
      </c>
      <c r="C156">
        <v>25</v>
      </c>
      <c r="D156">
        <v>17</v>
      </c>
    </row>
    <row r="157" spans="1:4">
      <c r="A157">
        <v>193000</v>
      </c>
      <c r="B157">
        <v>84.614000000000004</v>
      </c>
      <c r="C157">
        <v>19</v>
      </c>
      <c r="D157">
        <v>4</v>
      </c>
    </row>
    <row r="158" spans="1:4">
      <c r="A158">
        <v>175000</v>
      </c>
      <c r="B158">
        <v>84.835999999999999</v>
      </c>
      <c r="C158">
        <v>8</v>
      </c>
      <c r="D158">
        <v>4</v>
      </c>
    </row>
    <row r="159" spans="1:4">
      <c r="A159">
        <v>180000</v>
      </c>
      <c r="B159">
        <v>84.906999999999996</v>
      </c>
      <c r="C159">
        <v>18</v>
      </c>
      <c r="D159">
        <v>4</v>
      </c>
    </row>
    <row r="160" spans="1:4">
      <c r="A160">
        <v>172000</v>
      </c>
      <c r="B160">
        <v>84.944000000000003</v>
      </c>
      <c r="C160">
        <v>2</v>
      </c>
      <c r="D160">
        <v>4</v>
      </c>
    </row>
    <row r="161" spans="1:4">
      <c r="A161">
        <v>172000</v>
      </c>
      <c r="B161">
        <v>84.944000000000003</v>
      </c>
      <c r="C161">
        <v>2</v>
      </c>
      <c r="D161">
        <v>4</v>
      </c>
    </row>
    <row r="162" spans="1:4">
      <c r="A162">
        <v>88000</v>
      </c>
      <c r="B162">
        <v>37.263500000000001</v>
      </c>
      <c r="C162">
        <v>14</v>
      </c>
      <c r="D162">
        <v>4</v>
      </c>
    </row>
    <row r="163" spans="1:4">
      <c r="A163">
        <v>175000</v>
      </c>
      <c r="B163">
        <v>215.14599999999999</v>
      </c>
      <c r="C163">
        <v>9</v>
      </c>
      <c r="D163">
        <v>12</v>
      </c>
    </row>
    <row r="164" spans="1:4">
      <c r="A164">
        <v>75300</v>
      </c>
      <c r="B164">
        <v>84.93</v>
      </c>
      <c r="C164">
        <v>13</v>
      </c>
      <c r="D164">
        <v>23</v>
      </c>
    </row>
    <row r="165" spans="1:4">
      <c r="A165">
        <v>52000</v>
      </c>
      <c r="B165">
        <v>59.97</v>
      </c>
      <c r="C165">
        <v>2</v>
      </c>
      <c r="D165">
        <v>23</v>
      </c>
    </row>
    <row r="166" spans="1:4">
      <c r="A166">
        <v>76500</v>
      </c>
      <c r="B166">
        <v>84.99</v>
      </c>
      <c r="C166">
        <v>1</v>
      </c>
      <c r="D166">
        <v>25</v>
      </c>
    </row>
    <row r="167" spans="1:4">
      <c r="A167">
        <v>140000</v>
      </c>
      <c r="B167">
        <v>150.83000000000001</v>
      </c>
      <c r="C167">
        <v>3</v>
      </c>
      <c r="D167">
        <v>17</v>
      </c>
    </row>
    <row r="168" spans="1:4">
      <c r="A168">
        <v>54900</v>
      </c>
      <c r="B168">
        <v>59.82</v>
      </c>
      <c r="C168">
        <v>5</v>
      </c>
      <c r="D168">
        <v>25</v>
      </c>
    </row>
    <row r="169" spans="1:4">
      <c r="A169">
        <v>75700</v>
      </c>
      <c r="B169">
        <v>84.93</v>
      </c>
      <c r="C169">
        <v>5</v>
      </c>
      <c r="D169">
        <v>23</v>
      </c>
    </row>
    <row r="170" spans="1:4">
      <c r="A170">
        <v>165000</v>
      </c>
      <c r="B170">
        <v>114.931</v>
      </c>
      <c r="C170">
        <v>16</v>
      </c>
      <c r="D170">
        <v>13</v>
      </c>
    </row>
    <row r="171" spans="1:4">
      <c r="A171">
        <v>145000</v>
      </c>
      <c r="B171">
        <v>112.81440000000001</v>
      </c>
      <c r="C171">
        <v>5</v>
      </c>
      <c r="D171">
        <v>6</v>
      </c>
    </row>
    <row r="172" spans="1:4">
      <c r="A172">
        <v>146000</v>
      </c>
      <c r="B172">
        <v>114.9</v>
      </c>
      <c r="C172">
        <v>17</v>
      </c>
      <c r="D172">
        <v>21</v>
      </c>
    </row>
    <row r="173" spans="1:4">
      <c r="A173">
        <v>127000</v>
      </c>
      <c r="B173">
        <v>84.239500000000007</v>
      </c>
      <c r="C173">
        <v>3</v>
      </c>
      <c r="D173">
        <v>6</v>
      </c>
    </row>
    <row r="174" spans="1:4">
      <c r="A174">
        <v>84970</v>
      </c>
      <c r="B174">
        <v>60</v>
      </c>
      <c r="C174">
        <v>13</v>
      </c>
      <c r="D174">
        <v>21</v>
      </c>
    </row>
    <row r="175" spans="1:4">
      <c r="A175">
        <v>123460</v>
      </c>
      <c r="B175">
        <v>84.92</v>
      </c>
      <c r="C175">
        <v>18</v>
      </c>
      <c r="D175">
        <v>21</v>
      </c>
    </row>
    <row r="176" spans="1:4">
      <c r="A176">
        <v>155000</v>
      </c>
      <c r="B176">
        <v>158.99</v>
      </c>
      <c r="C176">
        <v>7</v>
      </c>
      <c r="D176">
        <v>13</v>
      </c>
    </row>
    <row r="177" spans="1:4">
      <c r="A177">
        <v>134000</v>
      </c>
      <c r="B177">
        <v>95.88</v>
      </c>
      <c r="C177">
        <v>5</v>
      </c>
      <c r="D177">
        <v>13</v>
      </c>
    </row>
    <row r="178" spans="1:4">
      <c r="A178">
        <v>134500</v>
      </c>
      <c r="B178">
        <v>95.88</v>
      </c>
      <c r="C178">
        <v>5</v>
      </c>
      <c r="D178">
        <v>13</v>
      </c>
    </row>
    <row r="179" spans="1:4">
      <c r="A179">
        <v>144000</v>
      </c>
      <c r="B179">
        <v>108.07</v>
      </c>
      <c r="C179">
        <v>5</v>
      </c>
      <c r="D179">
        <v>13</v>
      </c>
    </row>
    <row r="180" spans="1:4">
      <c r="A180">
        <v>144000</v>
      </c>
      <c r="B180">
        <v>108.07</v>
      </c>
      <c r="C180">
        <v>5</v>
      </c>
      <c r="D180">
        <v>13</v>
      </c>
    </row>
    <row r="181" spans="1:4">
      <c r="A181">
        <v>184000</v>
      </c>
      <c r="B181">
        <v>159.01</v>
      </c>
      <c r="C181">
        <v>5</v>
      </c>
      <c r="D181">
        <v>13</v>
      </c>
    </row>
    <row r="182" spans="1:4">
      <c r="A182">
        <v>33000</v>
      </c>
      <c r="B182">
        <v>48.54</v>
      </c>
      <c r="C182">
        <v>6</v>
      </c>
      <c r="D182">
        <v>18</v>
      </c>
    </row>
    <row r="183" spans="1:4">
      <c r="A183">
        <v>26000</v>
      </c>
      <c r="B183">
        <v>36.08</v>
      </c>
      <c r="C183">
        <v>6</v>
      </c>
      <c r="D183">
        <v>18</v>
      </c>
    </row>
    <row r="184" spans="1:4">
      <c r="A184">
        <v>25000</v>
      </c>
      <c r="B184">
        <v>45.5</v>
      </c>
      <c r="C184">
        <v>3</v>
      </c>
      <c r="D184">
        <v>18</v>
      </c>
    </row>
    <row r="185" spans="1:4">
      <c r="A185">
        <v>30000</v>
      </c>
      <c r="B185">
        <v>46.64</v>
      </c>
      <c r="C185">
        <v>4</v>
      </c>
      <c r="D185">
        <v>18</v>
      </c>
    </row>
    <row r="186" spans="1:4">
      <c r="A186">
        <v>78000</v>
      </c>
      <c r="B186">
        <v>84.98</v>
      </c>
      <c r="C186">
        <v>8</v>
      </c>
      <c r="D186">
        <v>15</v>
      </c>
    </row>
    <row r="187" spans="1:4">
      <c r="A187">
        <v>26000</v>
      </c>
      <c r="B187">
        <v>22.058399999999999</v>
      </c>
      <c r="C187">
        <v>11</v>
      </c>
      <c r="D187">
        <v>4</v>
      </c>
    </row>
    <row r="188" spans="1:4">
      <c r="A188">
        <v>91000</v>
      </c>
      <c r="B188">
        <v>107.94</v>
      </c>
      <c r="C188">
        <v>7</v>
      </c>
      <c r="D188">
        <v>15</v>
      </c>
    </row>
    <row r="189" spans="1:4">
      <c r="A189">
        <v>48000</v>
      </c>
      <c r="B189">
        <v>53.42</v>
      </c>
      <c r="C189">
        <v>6</v>
      </c>
      <c r="D189">
        <v>18</v>
      </c>
    </row>
    <row r="190" spans="1:4">
      <c r="A190">
        <v>107500</v>
      </c>
      <c r="B190">
        <v>84.9</v>
      </c>
      <c r="C190">
        <v>19</v>
      </c>
      <c r="D190">
        <v>26</v>
      </c>
    </row>
    <row r="191" spans="1:4">
      <c r="A191">
        <v>109250</v>
      </c>
      <c r="B191">
        <v>84.9</v>
      </c>
      <c r="C191">
        <v>9</v>
      </c>
      <c r="D191">
        <v>26</v>
      </c>
    </row>
    <row r="192" spans="1:4">
      <c r="A192">
        <v>66000</v>
      </c>
      <c r="B192">
        <v>64.66</v>
      </c>
      <c r="C192">
        <v>4</v>
      </c>
      <c r="D192">
        <v>28</v>
      </c>
    </row>
    <row r="193" spans="1:4">
      <c r="A193">
        <v>89700</v>
      </c>
      <c r="B193">
        <v>106.62</v>
      </c>
      <c r="C193">
        <v>11</v>
      </c>
      <c r="D193">
        <v>28</v>
      </c>
    </row>
    <row r="194" spans="1:4">
      <c r="A194">
        <v>68500</v>
      </c>
      <c r="B194">
        <v>54.7</v>
      </c>
      <c r="C194">
        <v>10</v>
      </c>
      <c r="D194">
        <v>29</v>
      </c>
    </row>
    <row r="195" spans="1:4">
      <c r="A195">
        <v>98500</v>
      </c>
      <c r="B195">
        <v>106.62</v>
      </c>
      <c r="C195">
        <v>12</v>
      </c>
      <c r="D195">
        <v>29</v>
      </c>
    </row>
    <row r="196" spans="1:4">
      <c r="A196">
        <v>80000</v>
      </c>
      <c r="B196">
        <v>79.87</v>
      </c>
      <c r="C196">
        <v>7</v>
      </c>
      <c r="D196">
        <v>28</v>
      </c>
    </row>
    <row r="197" spans="1:4">
      <c r="A197">
        <v>63300</v>
      </c>
      <c r="B197">
        <v>54.7</v>
      </c>
      <c r="C197">
        <v>4</v>
      </c>
      <c r="D197">
        <v>28</v>
      </c>
    </row>
    <row r="198" spans="1:4">
      <c r="A198">
        <v>53000</v>
      </c>
      <c r="B198">
        <v>59.28</v>
      </c>
      <c r="C198">
        <v>4</v>
      </c>
      <c r="D198">
        <v>22</v>
      </c>
    </row>
    <row r="199" spans="1:4">
      <c r="A199">
        <v>53000</v>
      </c>
      <c r="B199">
        <v>59.28</v>
      </c>
      <c r="C199">
        <v>4</v>
      </c>
      <c r="D199">
        <v>22</v>
      </c>
    </row>
    <row r="200" spans="1:4">
      <c r="A200">
        <v>79500</v>
      </c>
      <c r="B200">
        <v>59.95</v>
      </c>
      <c r="C200">
        <v>14</v>
      </c>
      <c r="D200">
        <v>22</v>
      </c>
    </row>
    <row r="201" spans="1:4">
      <c r="A201">
        <v>86500</v>
      </c>
      <c r="B201">
        <v>79.87</v>
      </c>
      <c r="C201">
        <v>13</v>
      </c>
      <c r="D201">
        <v>29</v>
      </c>
    </row>
    <row r="202" spans="1:4">
      <c r="A202">
        <v>11450</v>
      </c>
      <c r="B202">
        <v>15.855</v>
      </c>
      <c r="C202">
        <v>12</v>
      </c>
      <c r="D202">
        <v>8</v>
      </c>
    </row>
    <row r="203" spans="1:4">
      <c r="A203">
        <v>104500</v>
      </c>
      <c r="B203">
        <v>84.95</v>
      </c>
      <c r="C203">
        <v>20</v>
      </c>
      <c r="D203">
        <v>17</v>
      </c>
    </row>
    <row r="204" spans="1:4">
      <c r="A204">
        <v>11000</v>
      </c>
      <c r="B204">
        <v>12.01</v>
      </c>
      <c r="C204">
        <v>12</v>
      </c>
      <c r="D204">
        <v>8</v>
      </c>
    </row>
    <row r="205" spans="1:4">
      <c r="A205">
        <v>31000</v>
      </c>
      <c r="B205">
        <v>59</v>
      </c>
      <c r="C205">
        <v>2</v>
      </c>
      <c r="D205">
        <v>25</v>
      </c>
    </row>
    <row r="206" spans="1:4">
      <c r="A206">
        <v>12250</v>
      </c>
      <c r="B206">
        <v>15.09</v>
      </c>
      <c r="C206">
        <v>12</v>
      </c>
      <c r="D206">
        <v>7</v>
      </c>
    </row>
    <row r="207" spans="1:4">
      <c r="A207">
        <v>151000</v>
      </c>
      <c r="B207">
        <v>59.755000000000003</v>
      </c>
      <c r="C207">
        <v>2</v>
      </c>
      <c r="D207">
        <v>4</v>
      </c>
    </row>
    <row r="208" spans="1:4">
      <c r="A208">
        <v>175000</v>
      </c>
      <c r="B208">
        <v>84.933999999999997</v>
      </c>
      <c r="C208">
        <v>4</v>
      </c>
      <c r="D208">
        <v>4</v>
      </c>
    </row>
    <row r="209" spans="1:4">
      <c r="A209">
        <v>220000</v>
      </c>
      <c r="B209">
        <v>101.991</v>
      </c>
      <c r="C209">
        <v>6</v>
      </c>
      <c r="D209">
        <v>4</v>
      </c>
    </row>
    <row r="210" spans="1:4">
      <c r="A210">
        <v>160000</v>
      </c>
      <c r="B210">
        <v>59.854999999999997</v>
      </c>
      <c r="C210">
        <v>13</v>
      </c>
      <c r="D210">
        <v>4</v>
      </c>
    </row>
    <row r="211" spans="1:4">
      <c r="A211">
        <v>192000</v>
      </c>
      <c r="B211">
        <v>84.835999999999999</v>
      </c>
      <c r="C211">
        <v>15</v>
      </c>
      <c r="D211">
        <v>4</v>
      </c>
    </row>
    <row r="212" spans="1:4">
      <c r="A212">
        <v>7500</v>
      </c>
      <c r="B212">
        <v>19.27</v>
      </c>
      <c r="C212">
        <v>1</v>
      </c>
      <c r="D212">
        <v>50</v>
      </c>
    </row>
    <row r="213" spans="1:4">
      <c r="A213">
        <v>125000</v>
      </c>
      <c r="B213">
        <v>213.07</v>
      </c>
      <c r="C213">
        <v>2</v>
      </c>
      <c r="D213">
        <v>12</v>
      </c>
    </row>
    <row r="214" spans="1:4">
      <c r="A214">
        <v>65000</v>
      </c>
      <c r="B214">
        <v>84.41</v>
      </c>
      <c r="C214">
        <v>3</v>
      </c>
      <c r="D214">
        <v>17</v>
      </c>
    </row>
    <row r="215" spans="1:4">
      <c r="A215">
        <v>50000</v>
      </c>
      <c r="B215">
        <v>84.98</v>
      </c>
      <c r="C215">
        <v>1</v>
      </c>
      <c r="D215">
        <v>23</v>
      </c>
    </row>
    <row r="216" spans="1:4">
      <c r="A216">
        <v>120000</v>
      </c>
      <c r="B216">
        <v>200.19</v>
      </c>
      <c r="C216">
        <v>1</v>
      </c>
      <c r="D216">
        <v>12</v>
      </c>
    </row>
    <row r="217" spans="1:4">
      <c r="A217">
        <v>51500</v>
      </c>
      <c r="B217">
        <v>59.82</v>
      </c>
      <c r="C217">
        <v>2</v>
      </c>
      <c r="D217">
        <v>25</v>
      </c>
    </row>
    <row r="218" spans="1:4">
      <c r="A218">
        <v>48500</v>
      </c>
      <c r="B218">
        <v>81</v>
      </c>
      <c r="C218">
        <v>5</v>
      </c>
      <c r="D218">
        <v>17</v>
      </c>
    </row>
    <row r="219" spans="1:4">
      <c r="A219">
        <v>45000</v>
      </c>
      <c r="B219">
        <v>84.94</v>
      </c>
      <c r="C219">
        <v>3</v>
      </c>
      <c r="D219">
        <v>19</v>
      </c>
    </row>
    <row r="220" spans="1:4">
      <c r="A220">
        <v>139800</v>
      </c>
      <c r="B220">
        <v>84.858000000000004</v>
      </c>
      <c r="C220">
        <v>8</v>
      </c>
      <c r="D220">
        <v>13</v>
      </c>
    </row>
    <row r="221" spans="1:4">
      <c r="A221">
        <v>139800</v>
      </c>
      <c r="B221">
        <v>84.858000000000004</v>
      </c>
      <c r="C221">
        <v>8</v>
      </c>
      <c r="D221">
        <v>13</v>
      </c>
    </row>
    <row r="222" spans="1:4">
      <c r="A222">
        <v>165000</v>
      </c>
      <c r="B222">
        <v>157.28899999999999</v>
      </c>
      <c r="C222">
        <v>7</v>
      </c>
      <c r="D222">
        <v>13</v>
      </c>
    </row>
    <row r="223" spans="1:4">
      <c r="A223">
        <v>144950</v>
      </c>
      <c r="B223">
        <v>114.9</v>
      </c>
      <c r="C223">
        <v>19</v>
      </c>
      <c r="D223">
        <v>21</v>
      </c>
    </row>
    <row r="224" spans="1:4">
      <c r="A224">
        <v>155000</v>
      </c>
      <c r="B224">
        <v>126.34</v>
      </c>
      <c r="C224">
        <v>1</v>
      </c>
      <c r="D224">
        <v>13</v>
      </c>
    </row>
    <row r="225" spans="1:4">
      <c r="A225">
        <v>169000</v>
      </c>
      <c r="B225">
        <v>124.17</v>
      </c>
      <c r="C225">
        <v>8</v>
      </c>
      <c r="D225">
        <v>17</v>
      </c>
    </row>
    <row r="226" spans="1:4">
      <c r="A226">
        <v>74000</v>
      </c>
      <c r="B226">
        <v>83.26</v>
      </c>
      <c r="C226">
        <v>13</v>
      </c>
      <c r="D226">
        <v>16</v>
      </c>
    </row>
    <row r="227" spans="1:4">
      <c r="A227">
        <v>32000</v>
      </c>
      <c r="B227">
        <v>46.64</v>
      </c>
      <c r="C227">
        <v>3</v>
      </c>
      <c r="D227">
        <v>18</v>
      </c>
    </row>
    <row r="228" spans="1:4">
      <c r="A228">
        <v>87500</v>
      </c>
      <c r="B228">
        <v>84.64</v>
      </c>
      <c r="C228">
        <v>7</v>
      </c>
      <c r="D228">
        <v>15</v>
      </c>
    </row>
    <row r="229" spans="1:4">
      <c r="A229">
        <v>15000</v>
      </c>
      <c r="B229">
        <v>22.17</v>
      </c>
      <c r="C229">
        <v>13</v>
      </c>
      <c r="D229">
        <v>10</v>
      </c>
    </row>
    <row r="230" spans="1:4">
      <c r="A230">
        <v>66500</v>
      </c>
      <c r="B230">
        <v>54.7</v>
      </c>
      <c r="C230">
        <v>4</v>
      </c>
      <c r="D230">
        <v>29</v>
      </c>
    </row>
    <row r="231" spans="1:4">
      <c r="A231">
        <v>79400</v>
      </c>
      <c r="B231">
        <v>79.87</v>
      </c>
      <c r="C231">
        <v>6</v>
      </c>
      <c r="D231">
        <v>29</v>
      </c>
    </row>
    <row r="232" spans="1:4">
      <c r="A232">
        <v>77800</v>
      </c>
      <c r="B232">
        <v>79.87</v>
      </c>
      <c r="C232">
        <v>14</v>
      </c>
      <c r="D232">
        <v>28</v>
      </c>
    </row>
    <row r="233" spans="1:4">
      <c r="A233">
        <v>68000</v>
      </c>
      <c r="B233">
        <v>64.66</v>
      </c>
      <c r="C233">
        <v>8</v>
      </c>
      <c r="D233">
        <v>28</v>
      </c>
    </row>
    <row r="234" spans="1:4">
      <c r="A234">
        <v>74800</v>
      </c>
      <c r="B234">
        <v>68.06</v>
      </c>
      <c r="C234">
        <v>6</v>
      </c>
      <c r="D234">
        <v>18</v>
      </c>
    </row>
    <row r="235" spans="1:4">
      <c r="A235">
        <v>64000</v>
      </c>
      <c r="B235">
        <v>54.7</v>
      </c>
      <c r="C235">
        <v>10</v>
      </c>
      <c r="D235">
        <v>29</v>
      </c>
    </row>
    <row r="236" spans="1:4">
      <c r="A236">
        <v>54000</v>
      </c>
      <c r="B236">
        <v>54.7</v>
      </c>
      <c r="C236">
        <v>10</v>
      </c>
      <c r="D236">
        <v>29</v>
      </c>
    </row>
    <row r="237" spans="1:4">
      <c r="A237">
        <v>104000</v>
      </c>
      <c r="B237">
        <v>84.947800000000001</v>
      </c>
      <c r="C237">
        <v>14</v>
      </c>
      <c r="D237">
        <v>12</v>
      </c>
    </row>
    <row r="238" spans="1:4">
      <c r="A238">
        <v>92400</v>
      </c>
      <c r="B238">
        <v>59.942599999999999</v>
      </c>
      <c r="C238">
        <v>6</v>
      </c>
      <c r="D238">
        <v>12</v>
      </c>
    </row>
    <row r="239" spans="1:4">
      <c r="A239">
        <v>98000</v>
      </c>
      <c r="B239">
        <v>59.92</v>
      </c>
      <c r="C239">
        <v>8</v>
      </c>
      <c r="D239">
        <v>13</v>
      </c>
    </row>
    <row r="240" spans="1:4">
      <c r="A240">
        <v>10300</v>
      </c>
      <c r="B240">
        <v>16.670000000000002</v>
      </c>
      <c r="C240">
        <v>4</v>
      </c>
      <c r="D240">
        <v>9</v>
      </c>
    </row>
    <row r="241" spans="1:4">
      <c r="A241">
        <v>36000</v>
      </c>
      <c r="B241">
        <v>60</v>
      </c>
      <c r="C241">
        <v>-1</v>
      </c>
      <c r="D241">
        <v>19</v>
      </c>
    </row>
    <row r="242" spans="1:4">
      <c r="A242">
        <v>185000</v>
      </c>
      <c r="B242">
        <v>84.835999999999999</v>
      </c>
      <c r="C242">
        <v>17</v>
      </c>
      <c r="D242">
        <v>4</v>
      </c>
    </row>
    <row r="243" spans="1:4">
      <c r="A243">
        <v>185000</v>
      </c>
      <c r="B243">
        <v>84.835999999999999</v>
      </c>
      <c r="C243">
        <v>21</v>
      </c>
      <c r="D243">
        <v>4</v>
      </c>
    </row>
    <row r="244" spans="1:4">
      <c r="A244">
        <v>85500</v>
      </c>
      <c r="B244">
        <v>37.263500000000001</v>
      </c>
      <c r="C244">
        <v>2</v>
      </c>
      <c r="D244">
        <v>4</v>
      </c>
    </row>
    <row r="245" spans="1:4">
      <c r="A245">
        <v>85900</v>
      </c>
      <c r="B245">
        <v>37.263500000000001</v>
      </c>
      <c r="C245">
        <v>8</v>
      </c>
      <c r="D245">
        <v>4</v>
      </c>
    </row>
    <row r="246" spans="1:4">
      <c r="A246">
        <v>89500</v>
      </c>
      <c r="B246">
        <v>37.263500000000001</v>
      </c>
      <c r="C246">
        <v>11</v>
      </c>
      <c r="D246">
        <v>4</v>
      </c>
    </row>
    <row r="247" spans="1:4">
      <c r="A247">
        <v>23000</v>
      </c>
      <c r="B247">
        <v>45.39</v>
      </c>
      <c r="C247">
        <v>1</v>
      </c>
      <c r="D247">
        <v>50</v>
      </c>
    </row>
    <row r="248" spans="1:4">
      <c r="A248">
        <v>74000</v>
      </c>
      <c r="B248">
        <v>108.18</v>
      </c>
      <c r="C248">
        <v>3</v>
      </c>
      <c r="D248">
        <v>17</v>
      </c>
    </row>
    <row r="249" spans="1:4">
      <c r="A249">
        <v>44000</v>
      </c>
      <c r="B249">
        <v>91.87</v>
      </c>
      <c r="C249">
        <v>5</v>
      </c>
      <c r="D249">
        <v>16</v>
      </c>
    </row>
    <row r="250" spans="1:4">
      <c r="A250">
        <v>54000</v>
      </c>
      <c r="B250">
        <v>59.97</v>
      </c>
      <c r="C250">
        <v>10</v>
      </c>
      <c r="D250">
        <v>23</v>
      </c>
    </row>
    <row r="251" spans="1:4">
      <c r="A251">
        <v>105000</v>
      </c>
      <c r="B251">
        <v>133.34</v>
      </c>
      <c r="C251">
        <v>5</v>
      </c>
      <c r="D251">
        <v>20</v>
      </c>
    </row>
    <row r="252" spans="1:4">
      <c r="A252">
        <v>108000</v>
      </c>
      <c r="B252">
        <v>110.53</v>
      </c>
      <c r="C252">
        <v>8</v>
      </c>
      <c r="D252">
        <v>20</v>
      </c>
    </row>
    <row r="253" spans="1:4">
      <c r="A253">
        <v>50000</v>
      </c>
      <c r="B253">
        <v>81.08</v>
      </c>
      <c r="C253">
        <v>5</v>
      </c>
      <c r="D253">
        <v>17</v>
      </c>
    </row>
    <row r="254" spans="1:4">
      <c r="A254">
        <v>119950</v>
      </c>
      <c r="B254">
        <v>84.92</v>
      </c>
      <c r="C254">
        <v>15</v>
      </c>
      <c r="D254">
        <v>21</v>
      </c>
    </row>
    <row r="255" spans="1:4">
      <c r="A255">
        <v>119960</v>
      </c>
      <c r="B255">
        <v>84.92</v>
      </c>
      <c r="C255">
        <v>4</v>
      </c>
      <c r="D255">
        <v>21</v>
      </c>
    </row>
    <row r="256" spans="1:4">
      <c r="A256">
        <v>163000</v>
      </c>
      <c r="B256">
        <v>84.879199999999997</v>
      </c>
      <c r="C256">
        <v>5</v>
      </c>
      <c r="D256">
        <v>2</v>
      </c>
    </row>
    <row r="257" spans="1:4">
      <c r="A257">
        <v>126000</v>
      </c>
      <c r="B257">
        <v>84.454099999999997</v>
      </c>
      <c r="C257">
        <v>12</v>
      </c>
      <c r="D257">
        <v>6</v>
      </c>
    </row>
    <row r="258" spans="1:4">
      <c r="A258">
        <v>140000</v>
      </c>
      <c r="B258">
        <v>114.931</v>
      </c>
      <c r="C258">
        <v>11</v>
      </c>
      <c r="D258">
        <v>13</v>
      </c>
    </row>
    <row r="259" spans="1:4">
      <c r="A259">
        <v>120000</v>
      </c>
      <c r="B259">
        <v>84.858000000000004</v>
      </c>
      <c r="C259">
        <v>2</v>
      </c>
      <c r="D259">
        <v>13</v>
      </c>
    </row>
    <row r="260" spans="1:4">
      <c r="A260">
        <v>124950</v>
      </c>
      <c r="B260">
        <v>84.92</v>
      </c>
      <c r="C260">
        <v>10</v>
      </c>
      <c r="D260">
        <v>21</v>
      </c>
    </row>
    <row r="261" spans="1:4">
      <c r="A261">
        <v>151000</v>
      </c>
      <c r="B261">
        <v>84.879199999999997</v>
      </c>
      <c r="C261">
        <v>1</v>
      </c>
      <c r="D261">
        <v>2</v>
      </c>
    </row>
    <row r="262" spans="1:4">
      <c r="A262">
        <v>120000</v>
      </c>
      <c r="B262">
        <v>84.858000000000004</v>
      </c>
      <c r="C262">
        <v>2</v>
      </c>
      <c r="D262">
        <v>13</v>
      </c>
    </row>
    <row r="263" spans="1:4">
      <c r="A263">
        <v>130000</v>
      </c>
      <c r="B263">
        <v>84.858000000000004</v>
      </c>
      <c r="C263">
        <v>13</v>
      </c>
      <c r="D263">
        <v>13</v>
      </c>
    </row>
    <row r="264" spans="1:4">
      <c r="A264">
        <v>144000</v>
      </c>
      <c r="B264">
        <v>84.858000000000004</v>
      </c>
      <c r="C264">
        <v>13</v>
      </c>
      <c r="D264">
        <v>13</v>
      </c>
    </row>
    <row r="265" spans="1:4">
      <c r="A265">
        <v>130000</v>
      </c>
      <c r="B265">
        <v>129.76</v>
      </c>
      <c r="C265">
        <v>2</v>
      </c>
      <c r="D265">
        <v>21</v>
      </c>
    </row>
    <row r="266" spans="1:4">
      <c r="A266">
        <v>150000</v>
      </c>
      <c r="B266">
        <v>144.52000000000001</v>
      </c>
      <c r="C266">
        <v>6</v>
      </c>
      <c r="D266">
        <v>13</v>
      </c>
    </row>
    <row r="267" spans="1:4">
      <c r="A267">
        <v>175000</v>
      </c>
      <c r="B267">
        <v>174.55</v>
      </c>
      <c r="C267">
        <v>4</v>
      </c>
      <c r="D267">
        <v>17</v>
      </c>
    </row>
    <row r="268" spans="1:4">
      <c r="A268">
        <v>175000</v>
      </c>
      <c r="B268">
        <v>174.55</v>
      </c>
      <c r="C268">
        <v>4</v>
      </c>
      <c r="D268">
        <v>17</v>
      </c>
    </row>
    <row r="269" spans="1:4">
      <c r="A269">
        <v>180000</v>
      </c>
      <c r="B269">
        <v>123.13</v>
      </c>
      <c r="C269">
        <v>13</v>
      </c>
      <c r="D269">
        <v>17</v>
      </c>
    </row>
    <row r="270" spans="1:4">
      <c r="A270">
        <v>180000</v>
      </c>
      <c r="B270">
        <v>123.13</v>
      </c>
      <c r="C270">
        <v>13</v>
      </c>
      <c r="D270">
        <v>17</v>
      </c>
    </row>
    <row r="271" spans="1:4">
      <c r="A271">
        <v>127000</v>
      </c>
      <c r="B271">
        <v>149.80000000000001</v>
      </c>
      <c r="C271">
        <v>11</v>
      </c>
      <c r="D271">
        <v>13</v>
      </c>
    </row>
    <row r="272" spans="1:4">
      <c r="A272">
        <v>29800</v>
      </c>
      <c r="B272">
        <v>45.5</v>
      </c>
      <c r="C272">
        <v>5</v>
      </c>
      <c r="D272">
        <v>18</v>
      </c>
    </row>
    <row r="273" spans="1:4">
      <c r="A273">
        <v>29500</v>
      </c>
      <c r="B273">
        <v>45.5</v>
      </c>
      <c r="C273">
        <v>4</v>
      </c>
      <c r="D273">
        <v>18</v>
      </c>
    </row>
    <row r="274" spans="1:4">
      <c r="A274">
        <v>86500</v>
      </c>
      <c r="B274">
        <v>84.98</v>
      </c>
      <c r="C274">
        <v>9</v>
      </c>
      <c r="D274">
        <v>15</v>
      </c>
    </row>
    <row r="275" spans="1:4">
      <c r="A275">
        <v>15000</v>
      </c>
      <c r="B275">
        <v>22.17</v>
      </c>
      <c r="C275">
        <v>7</v>
      </c>
      <c r="D275">
        <v>10</v>
      </c>
    </row>
    <row r="276" spans="1:4">
      <c r="A276">
        <v>63000</v>
      </c>
      <c r="B276">
        <v>84.62</v>
      </c>
      <c r="C276">
        <v>1</v>
      </c>
      <c r="D276">
        <v>18</v>
      </c>
    </row>
    <row r="277" spans="1:4">
      <c r="A277">
        <v>110000</v>
      </c>
      <c r="B277">
        <v>84.9</v>
      </c>
      <c r="C277">
        <v>7</v>
      </c>
      <c r="D277">
        <v>26</v>
      </c>
    </row>
    <row r="278" spans="1:4">
      <c r="A278">
        <v>160000</v>
      </c>
      <c r="B278">
        <v>172.17</v>
      </c>
      <c r="C278">
        <v>8</v>
      </c>
      <c r="D278">
        <v>22</v>
      </c>
    </row>
    <row r="279" spans="1:4">
      <c r="A279">
        <v>160000</v>
      </c>
      <c r="B279">
        <v>172.17</v>
      </c>
      <c r="C279">
        <v>8</v>
      </c>
      <c r="D279">
        <v>22</v>
      </c>
    </row>
    <row r="280" spans="1:4">
      <c r="A280">
        <v>65000</v>
      </c>
      <c r="B280">
        <v>64.66</v>
      </c>
      <c r="C280">
        <v>14</v>
      </c>
      <c r="D280">
        <v>28</v>
      </c>
    </row>
    <row r="281" spans="1:4">
      <c r="A281">
        <v>88000</v>
      </c>
      <c r="B281">
        <v>115.53</v>
      </c>
      <c r="C281">
        <v>2</v>
      </c>
      <c r="D281">
        <v>28</v>
      </c>
    </row>
    <row r="282" spans="1:4">
      <c r="A282">
        <v>67500</v>
      </c>
      <c r="B282">
        <v>64.66</v>
      </c>
      <c r="C282">
        <v>7</v>
      </c>
      <c r="D282">
        <v>28</v>
      </c>
    </row>
    <row r="283" spans="1:4">
      <c r="A283">
        <v>74000</v>
      </c>
      <c r="B283">
        <v>79.87</v>
      </c>
      <c r="C283">
        <v>14</v>
      </c>
      <c r="D283">
        <v>28</v>
      </c>
    </row>
    <row r="284" spans="1:4">
      <c r="A284">
        <v>31000</v>
      </c>
      <c r="B284">
        <v>59.3</v>
      </c>
      <c r="C284">
        <v>4</v>
      </c>
      <c r="D284">
        <v>19</v>
      </c>
    </row>
    <row r="285" spans="1:4">
      <c r="A285">
        <v>92000</v>
      </c>
      <c r="B285">
        <v>84.9</v>
      </c>
      <c r="C285">
        <v>5</v>
      </c>
      <c r="D285">
        <v>22</v>
      </c>
    </row>
    <row r="286" spans="1:4">
      <c r="A286">
        <v>73000</v>
      </c>
      <c r="B286">
        <v>79.87</v>
      </c>
      <c r="C286">
        <v>2</v>
      </c>
      <c r="D286">
        <v>29</v>
      </c>
    </row>
    <row r="287" spans="1:4">
      <c r="A287">
        <v>64000</v>
      </c>
      <c r="B287">
        <v>64.66</v>
      </c>
      <c r="C287">
        <v>4</v>
      </c>
      <c r="D287">
        <v>28</v>
      </c>
    </row>
    <row r="288" spans="1:4">
      <c r="A288">
        <v>83500</v>
      </c>
      <c r="B288">
        <v>84.5</v>
      </c>
      <c r="C288">
        <v>9</v>
      </c>
      <c r="D288">
        <v>18</v>
      </c>
    </row>
    <row r="289" spans="1:4">
      <c r="A289">
        <v>102000</v>
      </c>
      <c r="B289">
        <v>84.9</v>
      </c>
      <c r="C289">
        <v>6</v>
      </c>
      <c r="D289">
        <v>22</v>
      </c>
    </row>
    <row r="290" spans="1:4">
      <c r="A290">
        <v>32000</v>
      </c>
      <c r="B290">
        <v>59.67</v>
      </c>
      <c r="C290">
        <v>4</v>
      </c>
      <c r="D290">
        <v>27</v>
      </c>
    </row>
    <row r="291" spans="1:4">
      <c r="A291">
        <v>61500</v>
      </c>
      <c r="B291">
        <v>54.7</v>
      </c>
      <c r="C291">
        <v>8</v>
      </c>
      <c r="D291">
        <v>28</v>
      </c>
    </row>
    <row r="292" spans="1:4">
      <c r="A292">
        <v>74000</v>
      </c>
      <c r="B292">
        <v>79.87</v>
      </c>
      <c r="C292">
        <v>7</v>
      </c>
      <c r="D292">
        <v>28</v>
      </c>
    </row>
    <row r="293" spans="1:4">
      <c r="A293">
        <v>63500</v>
      </c>
      <c r="B293">
        <v>54.7</v>
      </c>
      <c r="C293">
        <v>9</v>
      </c>
      <c r="D293">
        <v>29</v>
      </c>
    </row>
    <row r="294" spans="1:4">
      <c r="A294">
        <v>107750</v>
      </c>
      <c r="B294">
        <v>111.73</v>
      </c>
      <c r="C294">
        <v>5</v>
      </c>
      <c r="D294">
        <v>17</v>
      </c>
    </row>
    <row r="295" spans="1:4">
      <c r="A295">
        <v>84000</v>
      </c>
      <c r="B295">
        <v>59.942599999999999</v>
      </c>
      <c r="C295">
        <v>8</v>
      </c>
      <c r="D295">
        <v>12</v>
      </c>
    </row>
    <row r="296" spans="1:4">
      <c r="A296">
        <v>10800</v>
      </c>
      <c r="B296">
        <v>15.855</v>
      </c>
      <c r="C296">
        <v>11</v>
      </c>
      <c r="D296">
        <v>8</v>
      </c>
    </row>
    <row r="297" spans="1:4">
      <c r="A297">
        <v>81000</v>
      </c>
      <c r="B297">
        <v>59.92</v>
      </c>
      <c r="C297">
        <v>3</v>
      </c>
      <c r="D297">
        <v>13</v>
      </c>
    </row>
    <row r="298" spans="1:4">
      <c r="A298">
        <v>52000</v>
      </c>
      <c r="B298">
        <v>75.25</v>
      </c>
      <c r="C298">
        <v>4</v>
      </c>
      <c r="D298">
        <v>7</v>
      </c>
    </row>
    <row r="299" spans="1:4">
      <c r="A299">
        <v>53000</v>
      </c>
      <c r="B299">
        <v>69.94</v>
      </c>
      <c r="C299">
        <v>2</v>
      </c>
      <c r="D299">
        <v>7</v>
      </c>
    </row>
    <row r="300" spans="1:4">
      <c r="A300">
        <v>12000</v>
      </c>
      <c r="B300">
        <v>15.09</v>
      </c>
      <c r="C300">
        <v>14</v>
      </c>
      <c r="D300">
        <v>7</v>
      </c>
    </row>
    <row r="301" spans="1:4">
      <c r="A301">
        <v>190000</v>
      </c>
      <c r="B301">
        <v>84.835999999999999</v>
      </c>
      <c r="C301">
        <v>7</v>
      </c>
      <c r="D301">
        <v>4</v>
      </c>
    </row>
    <row r="302" spans="1:4">
      <c r="A302">
        <v>175000</v>
      </c>
      <c r="B302">
        <v>84.906999999999996</v>
      </c>
      <c r="C302">
        <v>4</v>
      </c>
      <c r="D302">
        <v>4</v>
      </c>
    </row>
    <row r="303" spans="1:4">
      <c r="A303">
        <v>175000</v>
      </c>
      <c r="B303">
        <v>84.906999999999996</v>
      </c>
      <c r="C303">
        <v>4</v>
      </c>
      <c r="D303">
        <v>4</v>
      </c>
    </row>
    <row r="304" spans="1:4">
      <c r="A304">
        <v>114000</v>
      </c>
      <c r="B304">
        <v>45.878999999999998</v>
      </c>
      <c r="C304">
        <v>17</v>
      </c>
      <c r="D304">
        <v>4</v>
      </c>
    </row>
    <row r="305" spans="1:4">
      <c r="A305">
        <v>16000</v>
      </c>
      <c r="B305">
        <v>30.28</v>
      </c>
      <c r="C305">
        <v>1</v>
      </c>
      <c r="D305">
        <v>50</v>
      </c>
    </row>
    <row r="306" spans="1:4">
      <c r="A306">
        <v>70000</v>
      </c>
      <c r="B306">
        <v>84.93</v>
      </c>
      <c r="C306">
        <v>6</v>
      </c>
      <c r="D306">
        <v>23</v>
      </c>
    </row>
    <row r="307" spans="1:4">
      <c r="A307">
        <v>123000</v>
      </c>
      <c r="B307">
        <v>236.07</v>
      </c>
      <c r="C307">
        <v>5</v>
      </c>
      <c r="D307">
        <v>12</v>
      </c>
    </row>
    <row r="308" spans="1:4">
      <c r="A308">
        <v>67900</v>
      </c>
      <c r="B308">
        <v>84.99</v>
      </c>
      <c r="C308">
        <v>5</v>
      </c>
      <c r="D308">
        <v>25</v>
      </c>
    </row>
    <row r="309" spans="1:4">
      <c r="A309">
        <v>112400</v>
      </c>
      <c r="B309">
        <v>84.92</v>
      </c>
      <c r="C309">
        <v>6</v>
      </c>
      <c r="D309">
        <v>21</v>
      </c>
    </row>
    <row r="310" spans="1:4">
      <c r="A310">
        <v>112400</v>
      </c>
      <c r="B310">
        <v>84.92</v>
      </c>
      <c r="C310">
        <v>6</v>
      </c>
      <c r="D310">
        <v>21</v>
      </c>
    </row>
    <row r="311" spans="1:4">
      <c r="A311">
        <v>89970</v>
      </c>
      <c r="B311">
        <v>60</v>
      </c>
      <c r="C311">
        <v>4</v>
      </c>
      <c r="D311">
        <v>21</v>
      </c>
    </row>
    <row r="312" spans="1:4">
      <c r="A312">
        <v>125000</v>
      </c>
      <c r="B312">
        <v>84.028300000000002</v>
      </c>
      <c r="C312">
        <v>4</v>
      </c>
      <c r="D312">
        <v>6</v>
      </c>
    </row>
    <row r="313" spans="1:4">
      <c r="A313">
        <v>116000</v>
      </c>
      <c r="B313">
        <v>84.92</v>
      </c>
      <c r="C313">
        <v>14</v>
      </c>
      <c r="D313">
        <v>21</v>
      </c>
    </row>
    <row r="314" spans="1:4">
      <c r="A314">
        <v>138000</v>
      </c>
      <c r="B314">
        <v>59.673699999999997</v>
      </c>
      <c r="C314">
        <v>4</v>
      </c>
      <c r="D314">
        <v>2</v>
      </c>
    </row>
    <row r="315" spans="1:4">
      <c r="A315">
        <v>86470</v>
      </c>
      <c r="B315">
        <v>60</v>
      </c>
      <c r="C315">
        <v>1</v>
      </c>
      <c r="D315">
        <v>21</v>
      </c>
    </row>
    <row r="316" spans="1:4">
      <c r="A316">
        <v>86500</v>
      </c>
      <c r="B316">
        <v>60</v>
      </c>
      <c r="C316">
        <v>1</v>
      </c>
      <c r="D316">
        <v>21</v>
      </c>
    </row>
    <row r="317" spans="1:4">
      <c r="A317">
        <v>135000</v>
      </c>
      <c r="B317">
        <v>59.673699999999997</v>
      </c>
      <c r="C317">
        <v>13</v>
      </c>
      <c r="D317">
        <v>2</v>
      </c>
    </row>
    <row r="318" spans="1:4">
      <c r="A318">
        <v>120000</v>
      </c>
      <c r="B318">
        <v>114.931</v>
      </c>
      <c r="C318">
        <v>9</v>
      </c>
      <c r="D318">
        <v>13</v>
      </c>
    </row>
    <row r="319" spans="1:4">
      <c r="A319">
        <v>109990</v>
      </c>
      <c r="B319">
        <v>84.92</v>
      </c>
      <c r="C319">
        <v>9</v>
      </c>
      <c r="D319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F17A-91AF-404D-BCF2-362E33BB59BB}">
  <dimension ref="A1:E5"/>
  <sheetViews>
    <sheetView workbookViewId="0">
      <selection activeCell="G21" sqref="G21"/>
    </sheetView>
  </sheetViews>
  <sheetFormatPr defaultRowHeight="17.399999999999999"/>
  <sheetData>
    <row r="1" spans="1:5">
      <c r="A1" s="9"/>
      <c r="B1" s="9" t="s">
        <v>0</v>
      </c>
      <c r="C1" s="9" t="s">
        <v>7</v>
      </c>
      <c r="D1" s="9" t="s">
        <v>10</v>
      </c>
      <c r="E1" s="9" t="s">
        <v>233</v>
      </c>
    </row>
    <row r="2" spans="1:5">
      <c r="A2" s="7" t="s">
        <v>0</v>
      </c>
      <c r="B2" s="10">
        <v>1</v>
      </c>
      <c r="C2" s="10"/>
      <c r="D2" s="10"/>
      <c r="E2" s="10"/>
    </row>
    <row r="3" spans="1:5">
      <c r="A3" s="7" t="s">
        <v>7</v>
      </c>
      <c r="B3" s="10">
        <v>0.70719510026549681</v>
      </c>
      <c r="C3" s="10">
        <v>1</v>
      </c>
      <c r="D3" s="10"/>
      <c r="E3" s="10"/>
    </row>
    <row r="4" spans="1:5">
      <c r="A4" s="7" t="s">
        <v>10</v>
      </c>
      <c r="B4" s="10">
        <v>0.22396031193315227</v>
      </c>
      <c r="C4" s="10">
        <v>-1.6337820717626204E-2</v>
      </c>
      <c r="D4" s="10">
        <v>1</v>
      </c>
      <c r="E4" s="10"/>
    </row>
    <row r="5" spans="1:5" ht="18" thickBot="1">
      <c r="A5" s="8" t="s">
        <v>233</v>
      </c>
      <c r="B5" s="11">
        <v>-0.40590290813175633</v>
      </c>
      <c r="C5" s="11">
        <v>-8.5322515472870161E-2</v>
      </c>
      <c r="D5" s="11">
        <v>-0.21211253384370837</v>
      </c>
      <c r="E5" s="1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24C-8AB6-4934-B8D7-7D55FB947ECB}">
  <dimension ref="A1:M319"/>
  <sheetViews>
    <sheetView zoomScaleNormal="100" workbookViewId="0">
      <selection activeCell="J10" sqref="J10"/>
    </sheetView>
  </sheetViews>
  <sheetFormatPr defaultRowHeight="17.399999999999999"/>
  <cols>
    <col min="1" max="1" width="10.8984375" bestFit="1" customWidth="1"/>
    <col min="2" max="2" width="11.69921875" style="3" customWidth="1"/>
    <col min="3" max="3" width="8" style="3" bestFit="1" customWidth="1"/>
    <col min="4" max="4" width="10.796875" style="3" bestFit="1" customWidth="1"/>
    <col min="5" max="5" width="11.69921875" style="3" bestFit="1" customWidth="1"/>
    <col min="6" max="6" width="10.796875" style="3" bestFit="1" customWidth="1"/>
    <col min="7" max="7" width="15.5" style="3" bestFit="1" customWidth="1"/>
    <col min="8" max="8" width="3.09765625" customWidth="1"/>
    <col min="9" max="9" width="15.8984375" bestFit="1" customWidth="1"/>
    <col min="10" max="10" width="18.8984375" bestFit="1" customWidth="1"/>
    <col min="11" max="11" width="3" customWidth="1"/>
    <col min="12" max="12" width="24.59765625" bestFit="1" customWidth="1"/>
    <col min="13" max="13" width="15" bestFit="1" customWidth="1"/>
  </cols>
  <sheetData>
    <row r="1" spans="1:13" s="12" customFormat="1" ht="18" thickBot="1">
      <c r="A1" s="12" t="s">
        <v>239</v>
      </c>
      <c r="B1" s="13" t="s">
        <v>240</v>
      </c>
      <c r="C1" s="13" t="s">
        <v>238</v>
      </c>
      <c r="D1" s="13" t="s">
        <v>241</v>
      </c>
      <c r="E1" s="13" t="s">
        <v>242</v>
      </c>
      <c r="F1" s="13" t="s">
        <v>243</v>
      </c>
      <c r="G1" s="13" t="s">
        <v>244</v>
      </c>
      <c r="I1" s="2" t="s">
        <v>254</v>
      </c>
      <c r="J1" s="15">
        <f>COUNT(B2:B319)</f>
        <v>318</v>
      </c>
    </row>
    <row r="2" spans="1:13" ht="18" thickBot="1">
      <c r="A2">
        <v>84.82</v>
      </c>
      <c r="B2" s="3">
        <v>80000</v>
      </c>
      <c r="C2" s="3">
        <f>A2-$J$2</f>
        <v>3.3277125786164419</v>
      </c>
      <c r="D2" s="3">
        <f t="shared" ref="D2:D65" si="0">B2-$J$3</f>
        <v>-17886.477987421385</v>
      </c>
      <c r="E2" s="3">
        <f>C2*D2</f>
        <v>-59521.057785888246</v>
      </c>
      <c r="F2" s="3">
        <f>C2^2</f>
        <v>11.073671005882089</v>
      </c>
      <c r="G2" s="3">
        <f>D2^2</f>
        <v>319926094.79450977</v>
      </c>
      <c r="I2" t="s">
        <v>252</v>
      </c>
      <c r="J2" s="4">
        <f>AVERAGE(A2:A319)</f>
        <v>81.492287421383551</v>
      </c>
      <c r="L2" t="s">
        <v>259</v>
      </c>
      <c r="M2" s="19">
        <f>CORREL(A2:A319,B2:B319)</f>
        <v>0.70719510026549681</v>
      </c>
    </row>
    <row r="3" spans="1:13">
      <c r="A3">
        <v>163.33000000000001</v>
      </c>
      <c r="B3" s="3">
        <v>209000</v>
      </c>
      <c r="C3" s="3">
        <f t="shared" ref="C3:C66" si="1">A3-$J$2</f>
        <v>81.837712578616461</v>
      </c>
      <c r="D3" s="3">
        <f t="shared" si="0"/>
        <v>111113.52201257861</v>
      </c>
      <c r="E3" s="3">
        <f t="shared" ref="E3:E66" si="2">C3*D3</f>
        <v>9093276.478063181</v>
      </c>
      <c r="F3" s="3">
        <f t="shared" ref="F3:F66" si="3">C3^2</f>
        <v>6697.4112001002386</v>
      </c>
      <c r="G3" s="3">
        <f t="shared" ref="G3:G66" si="4">D3^2</f>
        <v>12346214774.039793</v>
      </c>
      <c r="I3" t="s">
        <v>253</v>
      </c>
      <c r="J3" s="4">
        <f>AVERAGE(B2:B319)</f>
        <v>97886.477987421385</v>
      </c>
    </row>
    <row r="4" spans="1:13" ht="18" thickBot="1">
      <c r="A4">
        <v>158.99</v>
      </c>
      <c r="B4" s="3">
        <v>160000</v>
      </c>
      <c r="C4" s="3">
        <f t="shared" si="1"/>
        <v>77.497712578616458</v>
      </c>
      <c r="D4" s="3">
        <f t="shared" si="0"/>
        <v>62113.522012578615</v>
      </c>
      <c r="E4" s="3">
        <f t="shared" si="2"/>
        <v>4813655.8761763843</v>
      </c>
      <c r="F4" s="3">
        <f t="shared" si="3"/>
        <v>6005.8954549178479</v>
      </c>
      <c r="G4" s="3">
        <f t="shared" si="4"/>
        <v>3858089616.8070879</v>
      </c>
      <c r="K4" s="14"/>
      <c r="L4" t="s">
        <v>255</v>
      </c>
      <c r="M4" s="3">
        <f>_xlfn.COVARIANCE.S(A2:A319,B2:B319)</f>
        <v>1741364.5041195955</v>
      </c>
    </row>
    <row r="5" spans="1:13" ht="18" thickBot="1">
      <c r="A5">
        <v>116.03</v>
      </c>
      <c r="B5" s="3">
        <v>96000</v>
      </c>
      <c r="C5" s="3">
        <f t="shared" si="1"/>
        <v>34.53771257861645</v>
      </c>
      <c r="D5" s="3">
        <f t="shared" si="0"/>
        <v>-1886.4779874213855</v>
      </c>
      <c r="E5" s="3">
        <f t="shared" si="2"/>
        <v>-65154.634515446633</v>
      </c>
      <c r="F5" s="3">
        <f t="shared" si="3"/>
        <v>1192.853590163121</v>
      </c>
      <c r="G5" s="3">
        <f t="shared" si="4"/>
        <v>3558799.1970254411</v>
      </c>
      <c r="I5" t="s">
        <v>251</v>
      </c>
      <c r="J5" s="16">
        <f>SUM(E2:E319)</f>
        <v>552012547.80591178</v>
      </c>
    </row>
    <row r="6" spans="1:13" ht="18" thickBot="1">
      <c r="A6">
        <v>48.54</v>
      </c>
      <c r="B6" s="3">
        <v>32000</v>
      </c>
      <c r="C6" s="3">
        <f t="shared" si="1"/>
        <v>-32.952287421383552</v>
      </c>
      <c r="D6" s="3">
        <f t="shared" si="0"/>
        <v>-65886.477987421385</v>
      </c>
      <c r="E6" s="3">
        <f t="shared" si="2"/>
        <v>2171110.1598241702</v>
      </c>
      <c r="F6" s="3">
        <f t="shared" si="3"/>
        <v>1085.8532463014726</v>
      </c>
      <c r="G6" s="3">
        <f t="shared" si="4"/>
        <v>4341027981.5869627</v>
      </c>
      <c r="L6" t="s">
        <v>256</v>
      </c>
      <c r="M6" s="3">
        <f>_xlfn.VAR.S(A2:A319)</f>
        <v>1748.8593141913445</v>
      </c>
    </row>
    <row r="7" spans="1:13" ht="18" thickBot="1">
      <c r="A7">
        <v>16.98</v>
      </c>
      <c r="B7" s="3">
        <v>19700</v>
      </c>
      <c r="C7" s="3">
        <f t="shared" si="1"/>
        <v>-64.512287421383547</v>
      </c>
      <c r="D7" s="3">
        <f t="shared" si="0"/>
        <v>-78186.477987421385</v>
      </c>
      <c r="E7" s="3">
        <f t="shared" si="2"/>
        <v>5043988.5403902065</v>
      </c>
      <c r="F7" s="3">
        <f t="shared" si="3"/>
        <v>4161.8352283392014</v>
      </c>
      <c r="G7" s="3">
        <f t="shared" si="4"/>
        <v>6113125340.077529</v>
      </c>
      <c r="I7" t="s">
        <v>245</v>
      </c>
      <c r="J7" s="17">
        <f>SUM(F2:F319)</f>
        <v>554388.40259864961</v>
      </c>
      <c r="L7" t="s">
        <v>257</v>
      </c>
      <c r="M7" s="3">
        <f>_xlfn.VAR.S(B2:B319)</f>
        <v>3466937517.5247498</v>
      </c>
    </row>
    <row r="8" spans="1:13" ht="18" thickBot="1">
      <c r="A8">
        <v>16.98</v>
      </c>
      <c r="B8" s="3">
        <v>20000</v>
      </c>
      <c r="C8" s="3">
        <f t="shared" si="1"/>
        <v>-64.512287421383547</v>
      </c>
      <c r="D8" s="3">
        <f t="shared" si="0"/>
        <v>-77886.477987421385</v>
      </c>
      <c r="E8" s="3">
        <f t="shared" si="2"/>
        <v>5024634.8541637911</v>
      </c>
      <c r="F8" s="3">
        <f t="shared" si="3"/>
        <v>4161.8352283392014</v>
      </c>
      <c r="G8" s="3">
        <f t="shared" si="4"/>
        <v>6066303453.2850761</v>
      </c>
      <c r="I8" t="s">
        <v>246</v>
      </c>
      <c r="J8" s="18">
        <f>SUM(G2:G319)</f>
        <v>1099019193055.3448</v>
      </c>
    </row>
    <row r="9" spans="1:13" ht="18" thickBot="1">
      <c r="A9">
        <v>84.9</v>
      </c>
      <c r="B9" s="3">
        <v>120000</v>
      </c>
      <c r="C9" s="3">
        <f t="shared" si="1"/>
        <v>3.4077125786164544</v>
      </c>
      <c r="D9" s="3">
        <f t="shared" si="0"/>
        <v>22113.522012578615</v>
      </c>
      <c r="E9" s="3">
        <f t="shared" si="2"/>
        <v>75356.527119776001</v>
      </c>
      <c r="F9" s="3">
        <f t="shared" si="3"/>
        <v>11.612505018460805</v>
      </c>
      <c r="G9" s="3">
        <f t="shared" si="4"/>
        <v>489007855.80079895</v>
      </c>
      <c r="I9" t="s">
        <v>247</v>
      </c>
      <c r="J9" s="5">
        <f>SQRT(J7)</f>
        <v>744.57263084177998</v>
      </c>
      <c r="L9" t="s">
        <v>258</v>
      </c>
      <c r="M9" s="19">
        <f>M4/(SQRT(M6)*SQRT(M7))</f>
        <v>0.70719510026549226</v>
      </c>
    </row>
    <row r="10" spans="1:13">
      <c r="A10">
        <v>84.67</v>
      </c>
      <c r="B10" s="3">
        <v>84500</v>
      </c>
      <c r="C10" s="3">
        <f t="shared" si="1"/>
        <v>3.1777125786164504</v>
      </c>
      <c r="D10" s="3">
        <f t="shared" si="0"/>
        <v>-13386.477987421385</v>
      </c>
      <c r="E10" s="3">
        <f t="shared" si="2"/>
        <v>-42538.379484001161</v>
      </c>
      <c r="F10" s="3">
        <f t="shared" si="3"/>
        <v>10.09785723229721</v>
      </c>
      <c r="G10" s="3">
        <f t="shared" si="4"/>
        <v>179197792.90771732</v>
      </c>
      <c r="I10" t="s">
        <v>248</v>
      </c>
      <c r="J10" s="5">
        <f>SQRT(J8)</f>
        <v>1048341.1625302829</v>
      </c>
    </row>
    <row r="11" spans="1:13">
      <c r="A11">
        <v>54.7</v>
      </c>
      <c r="B11" s="3">
        <v>67700</v>
      </c>
      <c r="C11" s="3">
        <f t="shared" si="1"/>
        <v>-26.792287421383548</v>
      </c>
      <c r="D11" s="3">
        <f t="shared" si="0"/>
        <v>-30186.477987421385</v>
      </c>
      <c r="E11" s="3">
        <f t="shared" si="2"/>
        <v>808764.79447826138</v>
      </c>
      <c r="F11" s="3">
        <f t="shared" si="3"/>
        <v>717.82666527002709</v>
      </c>
      <c r="G11" s="3">
        <f t="shared" si="4"/>
        <v>911223453.2850759</v>
      </c>
      <c r="I11" t="s">
        <v>249</v>
      </c>
      <c r="J11" s="3">
        <f>J9*J10</f>
        <v>780566137.40490282</v>
      </c>
    </row>
    <row r="12" spans="1:13" ht="18" thickBot="1">
      <c r="A12">
        <v>111.73</v>
      </c>
      <c r="B12" s="3">
        <v>127500</v>
      </c>
      <c r="C12" s="3">
        <f t="shared" si="1"/>
        <v>30.237712578616453</v>
      </c>
      <c r="D12" s="3">
        <f t="shared" si="0"/>
        <v>29613.522012578615</v>
      </c>
      <c r="E12" s="3">
        <f t="shared" si="2"/>
        <v>895445.16705688357</v>
      </c>
      <c r="F12" s="3">
        <f t="shared" si="3"/>
        <v>914.31926198701967</v>
      </c>
      <c r="G12" s="3">
        <f t="shared" si="4"/>
        <v>876960685.98947811</v>
      </c>
    </row>
    <row r="13" spans="1:13" ht="18" thickBot="1">
      <c r="A13">
        <v>15</v>
      </c>
      <c r="B13" s="3">
        <v>11600</v>
      </c>
      <c r="C13" s="3">
        <f t="shared" si="1"/>
        <v>-66.492287421383551</v>
      </c>
      <c r="D13" s="3">
        <f t="shared" si="0"/>
        <v>-86286.477987421385</v>
      </c>
      <c r="E13" s="3">
        <f t="shared" si="2"/>
        <v>5737385.2949185073</v>
      </c>
      <c r="F13" s="3">
        <f t="shared" si="3"/>
        <v>4421.2242865278813</v>
      </c>
      <c r="G13" s="3">
        <f t="shared" si="4"/>
        <v>7445356283.4737549</v>
      </c>
      <c r="I13" s="20" t="s">
        <v>250</v>
      </c>
      <c r="J13" s="21">
        <f>J5/J11</f>
        <v>0.70719510026549681</v>
      </c>
    </row>
    <row r="14" spans="1:13">
      <c r="A14">
        <v>17.811</v>
      </c>
      <c r="B14" s="3">
        <v>13000</v>
      </c>
      <c r="C14" s="3">
        <f t="shared" si="1"/>
        <v>-63.681287421383551</v>
      </c>
      <c r="D14" s="3">
        <f t="shared" si="0"/>
        <v>-84886.477987421385</v>
      </c>
      <c r="E14" s="3">
        <f t="shared" si="2"/>
        <v>5405680.2029059296</v>
      </c>
      <c r="F14" s="3">
        <f t="shared" si="3"/>
        <v>4055.3063676448628</v>
      </c>
      <c r="G14" s="3">
        <f t="shared" si="4"/>
        <v>7205714145.1089754</v>
      </c>
    </row>
    <row r="15" spans="1:13">
      <c r="A15">
        <v>17.811</v>
      </c>
      <c r="B15" s="3">
        <v>12500</v>
      </c>
      <c r="C15" s="3">
        <f t="shared" si="1"/>
        <v>-63.681287421383551</v>
      </c>
      <c r="D15" s="3">
        <f t="shared" si="0"/>
        <v>-85386.477987421385</v>
      </c>
      <c r="E15" s="3">
        <f t="shared" si="2"/>
        <v>5437520.8466166211</v>
      </c>
      <c r="F15" s="3">
        <f t="shared" si="3"/>
        <v>4055.3063676448628</v>
      </c>
      <c r="G15" s="3">
        <f t="shared" si="4"/>
        <v>7290850623.0963964</v>
      </c>
    </row>
    <row r="16" spans="1:13">
      <c r="A16">
        <v>17.811</v>
      </c>
      <c r="B16" s="3">
        <v>12650</v>
      </c>
      <c r="C16" s="3">
        <f t="shared" si="1"/>
        <v>-63.681287421383551</v>
      </c>
      <c r="D16" s="3">
        <f t="shared" si="0"/>
        <v>-85236.477987421385</v>
      </c>
      <c r="E16" s="3">
        <f t="shared" si="2"/>
        <v>5427968.6535034133</v>
      </c>
      <c r="F16" s="3">
        <f t="shared" si="3"/>
        <v>4055.3063676448628</v>
      </c>
      <c r="G16" s="3">
        <f t="shared" si="4"/>
        <v>7265257179.7001705</v>
      </c>
    </row>
    <row r="17" spans="1:7">
      <c r="A17">
        <v>84.614000000000004</v>
      </c>
      <c r="B17" s="3">
        <v>197000</v>
      </c>
      <c r="C17" s="3">
        <f t="shared" si="1"/>
        <v>3.121712578616453</v>
      </c>
      <c r="D17" s="3">
        <f t="shared" si="0"/>
        <v>99113.522012578615</v>
      </c>
      <c r="E17" s="3">
        <f t="shared" si="2"/>
        <v>309403.92837764538</v>
      </c>
      <c r="F17" s="3">
        <f t="shared" si="3"/>
        <v>9.7450894234921837</v>
      </c>
      <c r="G17" s="3">
        <f t="shared" si="4"/>
        <v>9823490245.7379055</v>
      </c>
    </row>
    <row r="18" spans="1:7">
      <c r="A18">
        <v>84.835999999999999</v>
      </c>
      <c r="B18" s="3">
        <v>199500</v>
      </c>
      <c r="C18" s="3">
        <f t="shared" si="1"/>
        <v>3.3437125786164472</v>
      </c>
      <c r="D18" s="3">
        <f t="shared" si="0"/>
        <v>101613.52201257861</v>
      </c>
      <c r="E18" s="3">
        <f t="shared" si="2"/>
        <v>339766.41171097837</v>
      </c>
      <c r="F18" s="3">
        <f t="shared" si="3"/>
        <v>11.180413808397851</v>
      </c>
      <c r="G18" s="3">
        <f t="shared" si="4"/>
        <v>10325307855.800798</v>
      </c>
    </row>
    <row r="19" spans="1:7">
      <c r="A19">
        <v>84.835999999999999</v>
      </c>
      <c r="B19" s="3">
        <v>205000</v>
      </c>
      <c r="C19" s="3">
        <f t="shared" si="1"/>
        <v>3.3437125786164472</v>
      </c>
      <c r="D19" s="3">
        <f t="shared" si="0"/>
        <v>107113.52201257861</v>
      </c>
      <c r="E19" s="3">
        <f t="shared" si="2"/>
        <v>358156.83089336881</v>
      </c>
      <c r="F19" s="3">
        <f t="shared" si="3"/>
        <v>11.180413808397851</v>
      </c>
      <c r="G19" s="3">
        <f t="shared" si="4"/>
        <v>11473306597.939163</v>
      </c>
    </row>
    <row r="20" spans="1:7">
      <c r="A20">
        <v>30.28</v>
      </c>
      <c r="B20" s="3">
        <v>20000</v>
      </c>
      <c r="C20" s="3">
        <f t="shared" si="1"/>
        <v>-51.21228742138355</v>
      </c>
      <c r="D20" s="3">
        <f t="shared" si="0"/>
        <v>-77886.477987421385</v>
      </c>
      <c r="E20" s="3">
        <f t="shared" si="2"/>
        <v>3988744.6969310869</v>
      </c>
      <c r="F20" s="3">
        <f t="shared" si="3"/>
        <v>2622.6983829303999</v>
      </c>
      <c r="G20" s="3">
        <f t="shared" si="4"/>
        <v>6066303453.2850761</v>
      </c>
    </row>
    <row r="21" spans="1:7">
      <c r="A21">
        <v>64.88</v>
      </c>
      <c r="B21" s="3">
        <v>33000</v>
      </c>
      <c r="C21" s="3">
        <f t="shared" si="1"/>
        <v>-16.612287421383556</v>
      </c>
      <c r="D21" s="3">
        <f t="shared" si="0"/>
        <v>-64886.477987421385</v>
      </c>
      <c r="E21" s="3">
        <f t="shared" si="2"/>
        <v>1077912.8220883212</v>
      </c>
      <c r="F21" s="3">
        <f t="shared" si="3"/>
        <v>275.96809337065832</v>
      </c>
      <c r="G21" s="3">
        <f t="shared" si="4"/>
        <v>4210255025.6121202</v>
      </c>
    </row>
    <row r="22" spans="1:7">
      <c r="A22">
        <v>88.89</v>
      </c>
      <c r="B22" s="3">
        <v>49000</v>
      </c>
      <c r="C22" s="3">
        <f t="shared" si="1"/>
        <v>7.3977125786164493</v>
      </c>
      <c r="D22" s="3">
        <f t="shared" si="0"/>
        <v>-48886.477987421385</v>
      </c>
      <c r="E22" s="3">
        <f t="shared" si="2"/>
        <v>-361648.11313180334</v>
      </c>
      <c r="F22" s="3">
        <f t="shared" si="3"/>
        <v>54.726151395820033</v>
      </c>
      <c r="G22" s="3">
        <f t="shared" si="4"/>
        <v>2389887730.0146356</v>
      </c>
    </row>
    <row r="23" spans="1:7">
      <c r="A23">
        <v>114.931</v>
      </c>
      <c r="B23" s="3">
        <v>169500</v>
      </c>
      <c r="C23" s="3">
        <f t="shared" si="1"/>
        <v>33.438712578616446</v>
      </c>
      <c r="D23" s="3">
        <f t="shared" si="0"/>
        <v>71613.522012578615</v>
      </c>
      <c r="E23" s="3">
        <f t="shared" si="2"/>
        <v>2394663.9793210384</v>
      </c>
      <c r="F23" s="3">
        <f t="shared" si="3"/>
        <v>1118.1474989153216</v>
      </c>
      <c r="G23" s="3">
        <f t="shared" si="4"/>
        <v>5128496535.0460815</v>
      </c>
    </row>
    <row r="24" spans="1:7">
      <c r="A24">
        <v>84.858000000000004</v>
      </c>
      <c r="B24" s="3">
        <v>126500</v>
      </c>
      <c r="C24" s="3">
        <f t="shared" si="1"/>
        <v>3.3657125786164528</v>
      </c>
      <c r="D24" s="3">
        <f t="shared" si="0"/>
        <v>28613.522012578615</v>
      </c>
      <c r="E24" s="3">
        <f t="shared" si="2"/>
        <v>96304.890956254603</v>
      </c>
      <c r="F24" s="3">
        <f t="shared" si="3"/>
        <v>11.328021161857011</v>
      </c>
      <c r="G24" s="3">
        <f t="shared" si="4"/>
        <v>818733641.9643209</v>
      </c>
    </row>
    <row r="25" spans="1:7">
      <c r="A25">
        <v>84.92</v>
      </c>
      <c r="B25" s="3">
        <v>137900</v>
      </c>
      <c r="C25" s="3">
        <f t="shared" si="1"/>
        <v>3.4277125786164504</v>
      </c>
      <c r="D25" s="3">
        <f t="shared" si="0"/>
        <v>40013.522012578615</v>
      </c>
      <c r="E25" s="3">
        <f t="shared" si="2"/>
        <v>137154.85271726194</v>
      </c>
      <c r="F25" s="3">
        <f t="shared" si="3"/>
        <v>11.749213521605435</v>
      </c>
      <c r="G25" s="3">
        <f t="shared" si="4"/>
        <v>1601081943.8511133</v>
      </c>
    </row>
    <row r="26" spans="1:7">
      <c r="A26">
        <v>144.52000000000001</v>
      </c>
      <c r="B26" s="3">
        <v>167000</v>
      </c>
      <c r="C26" s="3">
        <f t="shared" si="1"/>
        <v>63.027712578616459</v>
      </c>
      <c r="D26" s="3">
        <f t="shared" si="0"/>
        <v>69113.522012578615</v>
      </c>
      <c r="E26" s="3">
        <f t="shared" si="2"/>
        <v>4356067.2007046863</v>
      </c>
      <c r="F26" s="3">
        <f t="shared" si="3"/>
        <v>3972.4925528926874</v>
      </c>
      <c r="G26" s="3">
        <f t="shared" si="4"/>
        <v>4776678924.9831886</v>
      </c>
    </row>
    <row r="27" spans="1:7">
      <c r="A27">
        <v>147.31</v>
      </c>
      <c r="B27" s="3">
        <v>180000</v>
      </c>
      <c r="C27" s="3">
        <f t="shared" si="1"/>
        <v>65.817712578616451</v>
      </c>
      <c r="D27" s="3">
        <f t="shared" si="0"/>
        <v>82113.522012578615</v>
      </c>
      <c r="E27" s="3">
        <f t="shared" si="2"/>
        <v>5404524.1906417944</v>
      </c>
      <c r="F27" s="3">
        <f t="shared" si="3"/>
        <v>4331.9712890813662</v>
      </c>
      <c r="G27" s="3">
        <f t="shared" si="4"/>
        <v>6742630497.3102331</v>
      </c>
    </row>
    <row r="28" spans="1:7">
      <c r="A28">
        <v>159.01</v>
      </c>
      <c r="B28" s="3">
        <v>164500</v>
      </c>
      <c r="C28" s="3">
        <f t="shared" si="1"/>
        <v>77.51771257861644</v>
      </c>
      <c r="D28" s="3">
        <f t="shared" si="0"/>
        <v>66613.522012578615</v>
      </c>
      <c r="E28" s="3">
        <f t="shared" si="2"/>
        <v>5163727.8532204088</v>
      </c>
      <c r="F28" s="3">
        <f t="shared" si="3"/>
        <v>6008.9957634209895</v>
      </c>
      <c r="G28" s="3">
        <f t="shared" si="4"/>
        <v>4437361314.9202957</v>
      </c>
    </row>
    <row r="29" spans="1:7">
      <c r="A29">
        <v>97.61</v>
      </c>
      <c r="B29" s="3">
        <v>129500</v>
      </c>
      <c r="C29" s="3">
        <f t="shared" si="1"/>
        <v>16.117712578616448</v>
      </c>
      <c r="D29" s="3">
        <f t="shared" si="0"/>
        <v>31613.522012578615</v>
      </c>
      <c r="E29" s="3">
        <f t="shared" si="2"/>
        <v>509537.6613965063</v>
      </c>
      <c r="F29" s="3">
        <f t="shared" si="3"/>
        <v>259.78065876689089</v>
      </c>
      <c r="G29" s="3">
        <f t="shared" si="4"/>
        <v>999414774.03979266</v>
      </c>
    </row>
    <row r="30" spans="1:7">
      <c r="A30">
        <v>94.51</v>
      </c>
      <c r="B30" s="3">
        <v>138000</v>
      </c>
      <c r="C30" s="3">
        <f t="shared" si="1"/>
        <v>13.017712578616454</v>
      </c>
      <c r="D30" s="3">
        <f t="shared" si="0"/>
        <v>40113.522012578615</v>
      </c>
      <c r="E30" s="3">
        <f t="shared" si="2"/>
        <v>522186.30007575266</v>
      </c>
      <c r="F30" s="3">
        <f t="shared" si="3"/>
        <v>169.46084077946904</v>
      </c>
      <c r="G30" s="3">
        <f t="shared" si="4"/>
        <v>1609094648.253629</v>
      </c>
    </row>
    <row r="31" spans="1:7">
      <c r="A31">
        <v>150.47999999999999</v>
      </c>
      <c r="B31" s="3">
        <v>177000</v>
      </c>
      <c r="C31" s="3">
        <f t="shared" si="1"/>
        <v>68.987712578616438</v>
      </c>
      <c r="D31" s="3">
        <f t="shared" si="0"/>
        <v>79113.522012578615</v>
      </c>
      <c r="E31" s="3">
        <f t="shared" si="2"/>
        <v>5457860.9176858179</v>
      </c>
      <c r="F31" s="3">
        <f t="shared" si="3"/>
        <v>4759.3044868297929</v>
      </c>
      <c r="G31" s="3">
        <f t="shared" si="4"/>
        <v>6258949365.2347612</v>
      </c>
    </row>
    <row r="32" spans="1:7">
      <c r="A32">
        <v>150.47999999999999</v>
      </c>
      <c r="B32" s="3">
        <v>205000</v>
      </c>
      <c r="C32" s="3">
        <f t="shared" si="1"/>
        <v>68.987712578616438</v>
      </c>
      <c r="D32" s="3">
        <f t="shared" si="0"/>
        <v>107113.52201257861</v>
      </c>
      <c r="E32" s="3">
        <f t="shared" si="2"/>
        <v>7389516.8698870782</v>
      </c>
      <c r="F32" s="3">
        <f t="shared" si="3"/>
        <v>4759.3044868297929</v>
      </c>
      <c r="G32" s="3">
        <f t="shared" si="4"/>
        <v>11473306597.939163</v>
      </c>
    </row>
    <row r="33" spans="1:7">
      <c r="A33">
        <v>158.32400000000001</v>
      </c>
      <c r="B33" s="3">
        <v>360000</v>
      </c>
      <c r="C33" s="3">
        <f t="shared" si="1"/>
        <v>76.831712578616461</v>
      </c>
      <c r="D33" s="3">
        <f t="shared" si="0"/>
        <v>262113.52201257861</v>
      </c>
      <c r="E33" s="3">
        <f t="shared" si="2"/>
        <v>20138630.7862393</v>
      </c>
      <c r="F33" s="3">
        <f t="shared" si="3"/>
        <v>5903.1120577631309</v>
      </c>
      <c r="G33" s="3">
        <f t="shared" si="4"/>
        <v>68703498421.838531</v>
      </c>
    </row>
    <row r="34" spans="1:7">
      <c r="A34">
        <v>130.97999999999999</v>
      </c>
      <c r="B34" s="3">
        <v>130000</v>
      </c>
      <c r="C34" s="3">
        <f t="shared" si="1"/>
        <v>49.487712578616438</v>
      </c>
      <c r="D34" s="3">
        <f t="shared" si="0"/>
        <v>32113.522012578615</v>
      </c>
      <c r="E34" s="3">
        <f t="shared" si="2"/>
        <v>1589224.7472455625</v>
      </c>
      <c r="F34" s="3">
        <f t="shared" si="3"/>
        <v>2449.0336962637516</v>
      </c>
      <c r="G34" s="3">
        <f t="shared" si="4"/>
        <v>1031278296.0523713</v>
      </c>
    </row>
    <row r="35" spans="1:7">
      <c r="A35">
        <v>137.55000000000001</v>
      </c>
      <c r="B35" s="3">
        <v>126500</v>
      </c>
      <c r="C35" s="3">
        <f t="shared" si="1"/>
        <v>56.05771257861646</v>
      </c>
      <c r="D35" s="3">
        <f t="shared" si="0"/>
        <v>28613.522012578615</v>
      </c>
      <c r="E35" s="3">
        <f t="shared" si="2"/>
        <v>1604008.5928430471</v>
      </c>
      <c r="F35" s="3">
        <f t="shared" si="3"/>
        <v>3142.467139546774</v>
      </c>
      <c r="G35" s="3">
        <f t="shared" si="4"/>
        <v>818733641.9643209</v>
      </c>
    </row>
    <row r="36" spans="1:7">
      <c r="A36">
        <v>48.54</v>
      </c>
      <c r="B36" s="3">
        <v>31500</v>
      </c>
      <c r="C36" s="3">
        <f t="shared" si="1"/>
        <v>-32.952287421383552</v>
      </c>
      <c r="D36" s="3">
        <f t="shared" si="0"/>
        <v>-66386.477987421385</v>
      </c>
      <c r="E36" s="3">
        <f t="shared" si="2"/>
        <v>2187586.3035348617</v>
      </c>
      <c r="F36" s="3">
        <f t="shared" si="3"/>
        <v>1085.8532463014726</v>
      </c>
      <c r="G36" s="3">
        <f t="shared" si="4"/>
        <v>4407164459.5743837</v>
      </c>
    </row>
    <row r="37" spans="1:7">
      <c r="A37">
        <v>36.08</v>
      </c>
      <c r="B37" s="3">
        <v>26800</v>
      </c>
      <c r="C37" s="3">
        <f t="shared" si="1"/>
        <v>-45.412287421383553</v>
      </c>
      <c r="D37" s="3">
        <f t="shared" si="0"/>
        <v>-71086.477987421385</v>
      </c>
      <c r="E37" s="3">
        <f t="shared" si="2"/>
        <v>3228199.5701386351</v>
      </c>
      <c r="F37" s="3">
        <f t="shared" si="3"/>
        <v>2062.275848842351</v>
      </c>
      <c r="G37" s="3">
        <f t="shared" si="4"/>
        <v>5053287352.6561451</v>
      </c>
    </row>
    <row r="38" spans="1:7">
      <c r="A38">
        <v>43.98</v>
      </c>
      <c r="B38" s="3">
        <v>30000</v>
      </c>
      <c r="C38" s="3">
        <f t="shared" si="1"/>
        <v>-37.512287421383554</v>
      </c>
      <c r="D38" s="3">
        <f t="shared" si="0"/>
        <v>-67886.477987421385</v>
      </c>
      <c r="E38" s="3">
        <f t="shared" si="2"/>
        <v>2546577.0742895789</v>
      </c>
      <c r="F38" s="3">
        <f t="shared" si="3"/>
        <v>1407.1717075844908</v>
      </c>
      <c r="G38" s="3">
        <f t="shared" si="4"/>
        <v>4608573893.5366488</v>
      </c>
    </row>
    <row r="39" spans="1:7">
      <c r="A39">
        <v>84.64</v>
      </c>
      <c r="B39" s="3">
        <v>89000</v>
      </c>
      <c r="C39" s="3">
        <f t="shared" si="1"/>
        <v>3.1477125786164493</v>
      </c>
      <c r="D39" s="3">
        <f t="shared" si="0"/>
        <v>-8886.4779874213855</v>
      </c>
      <c r="E39" s="3">
        <f t="shared" si="2"/>
        <v>-27972.078540604485</v>
      </c>
      <c r="F39" s="3">
        <f t="shared" si="3"/>
        <v>9.9080944775802156</v>
      </c>
      <c r="G39" s="3">
        <f t="shared" si="4"/>
        <v>78969491.020924836</v>
      </c>
    </row>
    <row r="40" spans="1:7">
      <c r="A40">
        <v>79.87</v>
      </c>
      <c r="B40" s="3">
        <v>75000</v>
      </c>
      <c r="C40" s="3">
        <f t="shared" si="1"/>
        <v>-1.6222874213835468</v>
      </c>
      <c r="D40" s="3">
        <f t="shared" si="0"/>
        <v>-22886.477987421385</v>
      </c>
      <c r="E40" s="3">
        <f t="shared" si="2"/>
        <v>37128.445358765144</v>
      </c>
      <c r="F40" s="3">
        <f t="shared" si="3"/>
        <v>2.6318164775792776</v>
      </c>
      <c r="G40" s="3">
        <f t="shared" si="4"/>
        <v>523790874.66872364</v>
      </c>
    </row>
    <row r="41" spans="1:7">
      <c r="A41">
        <v>64.66</v>
      </c>
      <c r="B41" s="3">
        <v>70000</v>
      </c>
      <c r="C41" s="3">
        <f t="shared" si="1"/>
        <v>-16.832287421383555</v>
      </c>
      <c r="D41" s="3">
        <f t="shared" si="0"/>
        <v>-27886.477987421385</v>
      </c>
      <c r="E41" s="3">
        <f t="shared" si="2"/>
        <v>469393.21265436237</v>
      </c>
      <c r="F41" s="3">
        <f t="shared" si="3"/>
        <v>283.32589983606704</v>
      </c>
      <c r="G41" s="3">
        <f t="shared" si="4"/>
        <v>777655654.54293752</v>
      </c>
    </row>
    <row r="42" spans="1:7">
      <c r="A42">
        <v>79.87</v>
      </c>
      <c r="B42" s="3">
        <v>85000</v>
      </c>
      <c r="C42" s="3">
        <f t="shared" si="1"/>
        <v>-1.6222874213835468</v>
      </c>
      <c r="D42" s="3">
        <f t="shared" si="0"/>
        <v>-12886.477987421385</v>
      </c>
      <c r="E42" s="3">
        <f t="shared" si="2"/>
        <v>20905.571144929676</v>
      </c>
      <c r="F42" s="3">
        <f t="shared" si="3"/>
        <v>2.6318164775792776</v>
      </c>
      <c r="G42" s="3">
        <f t="shared" si="4"/>
        <v>166061314.92029592</v>
      </c>
    </row>
    <row r="43" spans="1:7">
      <c r="A43">
        <v>79.87</v>
      </c>
      <c r="B43" s="3">
        <v>84500</v>
      </c>
      <c r="C43" s="3">
        <f t="shared" si="1"/>
        <v>-1.6222874213835468</v>
      </c>
      <c r="D43" s="3">
        <f t="shared" si="0"/>
        <v>-13386.477987421385</v>
      </c>
      <c r="E43" s="3">
        <f t="shared" si="2"/>
        <v>21716.714855621449</v>
      </c>
      <c r="F43" s="3">
        <f t="shared" si="3"/>
        <v>2.6318164775792776</v>
      </c>
      <c r="G43" s="3">
        <f t="shared" si="4"/>
        <v>179197792.90771732</v>
      </c>
    </row>
    <row r="44" spans="1:7">
      <c r="A44">
        <v>59.28</v>
      </c>
      <c r="B44" s="3">
        <v>55900</v>
      </c>
      <c r="C44" s="3">
        <f t="shared" si="1"/>
        <v>-22.21228742138355</v>
      </c>
      <c r="D44" s="3">
        <f t="shared" si="0"/>
        <v>-41986.477987421385</v>
      </c>
      <c r="E44" s="3">
        <f t="shared" si="2"/>
        <v>932615.71686819731</v>
      </c>
      <c r="F44" s="3">
        <f t="shared" si="3"/>
        <v>493.38571249015388</v>
      </c>
      <c r="G44" s="3">
        <f t="shared" si="4"/>
        <v>1762864333.7882206</v>
      </c>
    </row>
    <row r="45" spans="1:7">
      <c r="A45">
        <v>54.7</v>
      </c>
      <c r="B45" s="3">
        <v>69800</v>
      </c>
      <c r="C45" s="3">
        <f t="shared" si="1"/>
        <v>-26.792287421383548</v>
      </c>
      <c r="D45" s="3">
        <f t="shared" si="0"/>
        <v>-28086.477987421385</v>
      </c>
      <c r="E45" s="3">
        <f t="shared" si="2"/>
        <v>752500.99089335592</v>
      </c>
      <c r="F45" s="3">
        <f t="shared" si="3"/>
        <v>717.82666527002709</v>
      </c>
      <c r="G45" s="3">
        <f t="shared" si="4"/>
        <v>788850245.7379061</v>
      </c>
    </row>
    <row r="46" spans="1:7">
      <c r="A46">
        <v>84.9</v>
      </c>
      <c r="B46" s="3">
        <v>108500</v>
      </c>
      <c r="C46" s="3">
        <f t="shared" si="1"/>
        <v>3.4077125786164544</v>
      </c>
      <c r="D46" s="3">
        <f t="shared" si="0"/>
        <v>10613.522012578615</v>
      </c>
      <c r="E46" s="3">
        <f t="shared" si="2"/>
        <v>36167.83246568677</v>
      </c>
      <c r="F46" s="3">
        <f t="shared" si="3"/>
        <v>11.612505018460805</v>
      </c>
      <c r="G46" s="3">
        <f t="shared" si="4"/>
        <v>112646849.51149081</v>
      </c>
    </row>
    <row r="47" spans="1:7">
      <c r="A47">
        <v>64.66</v>
      </c>
      <c r="B47" s="3">
        <v>65500</v>
      </c>
      <c r="C47" s="3">
        <f t="shared" si="1"/>
        <v>-16.832287421383555</v>
      </c>
      <c r="D47" s="3">
        <f t="shared" si="0"/>
        <v>-32386.477987421385</v>
      </c>
      <c r="E47" s="3">
        <f t="shared" si="2"/>
        <v>545138.50605058833</v>
      </c>
      <c r="F47" s="3">
        <f t="shared" si="3"/>
        <v>283.32589983606704</v>
      </c>
      <c r="G47" s="3">
        <f t="shared" si="4"/>
        <v>1048883956.4297299</v>
      </c>
    </row>
    <row r="48" spans="1:7">
      <c r="A48">
        <v>58.79</v>
      </c>
      <c r="B48" s="3">
        <v>30000</v>
      </c>
      <c r="C48" s="3">
        <f t="shared" si="1"/>
        <v>-22.702287421383552</v>
      </c>
      <c r="D48" s="3">
        <f t="shared" si="0"/>
        <v>-67886.477987421385</v>
      </c>
      <c r="E48" s="3">
        <f t="shared" si="2"/>
        <v>1541178.3352958679</v>
      </c>
      <c r="F48" s="3">
        <f t="shared" si="3"/>
        <v>515.39385416310984</v>
      </c>
      <c r="G48" s="3">
        <f t="shared" si="4"/>
        <v>4608573893.5366488</v>
      </c>
    </row>
    <row r="49" spans="1:7">
      <c r="A49">
        <v>12.15</v>
      </c>
      <c r="B49" s="3">
        <v>10500</v>
      </c>
      <c r="C49" s="3">
        <f t="shared" si="1"/>
        <v>-69.342287421383546</v>
      </c>
      <c r="D49" s="3">
        <f t="shared" si="0"/>
        <v>-87386.477987421385</v>
      </c>
      <c r="E49" s="3">
        <f t="shared" si="2"/>
        <v>6059578.2733461801</v>
      </c>
      <c r="F49" s="3">
        <f t="shared" si="3"/>
        <v>4808.3528248297671</v>
      </c>
      <c r="G49" s="3">
        <f t="shared" si="4"/>
        <v>7636396535.0460825</v>
      </c>
    </row>
    <row r="50" spans="1:7">
      <c r="A50">
        <v>15.855</v>
      </c>
      <c r="B50" s="3">
        <v>12000</v>
      </c>
      <c r="C50" s="3">
        <f t="shared" si="1"/>
        <v>-65.637287421383547</v>
      </c>
      <c r="D50" s="3">
        <f t="shared" si="0"/>
        <v>-85886.477987421385</v>
      </c>
      <c r="E50" s="3">
        <f t="shared" si="2"/>
        <v>5637355.441270709</v>
      </c>
      <c r="F50" s="3">
        <f t="shared" si="3"/>
        <v>4308.2535000373146</v>
      </c>
      <c r="G50" s="3">
        <f t="shared" si="4"/>
        <v>7376487101.0838184</v>
      </c>
    </row>
    <row r="51" spans="1:7">
      <c r="A51">
        <v>15.855</v>
      </c>
      <c r="B51" s="3">
        <v>11500</v>
      </c>
      <c r="C51" s="3">
        <f t="shared" si="1"/>
        <v>-65.637287421383547</v>
      </c>
      <c r="D51" s="3">
        <f t="shared" si="0"/>
        <v>-86386.477987421385</v>
      </c>
      <c r="E51" s="3">
        <f t="shared" si="2"/>
        <v>5670174.0849814005</v>
      </c>
      <c r="F51" s="3">
        <f t="shared" si="3"/>
        <v>4308.2535000373146</v>
      </c>
      <c r="G51" s="3">
        <f t="shared" si="4"/>
        <v>7462623579.0712395</v>
      </c>
    </row>
    <row r="52" spans="1:7">
      <c r="A52">
        <v>59.92</v>
      </c>
      <c r="B52" s="3">
        <v>95000</v>
      </c>
      <c r="C52" s="3">
        <f t="shared" si="1"/>
        <v>-21.57228742138355</v>
      </c>
      <c r="D52" s="3">
        <f t="shared" si="0"/>
        <v>-2886.4779874213855</v>
      </c>
      <c r="E52" s="3">
        <f t="shared" si="2"/>
        <v>62267.932780150855</v>
      </c>
      <c r="F52" s="3">
        <f t="shared" si="3"/>
        <v>465.36358459078292</v>
      </c>
      <c r="G52" s="3">
        <f t="shared" si="4"/>
        <v>8331755.1718682116</v>
      </c>
    </row>
    <row r="53" spans="1:7">
      <c r="A53">
        <v>84.614000000000004</v>
      </c>
      <c r="B53" s="3">
        <v>189000</v>
      </c>
      <c r="C53" s="3">
        <f t="shared" si="1"/>
        <v>3.121712578616453</v>
      </c>
      <c r="D53" s="3">
        <f t="shared" si="0"/>
        <v>91113.522012578615</v>
      </c>
      <c r="E53" s="3">
        <f t="shared" si="2"/>
        <v>284430.22774871375</v>
      </c>
      <c r="F53" s="3">
        <f t="shared" si="3"/>
        <v>9.7450894234921837</v>
      </c>
      <c r="G53" s="3">
        <f t="shared" si="4"/>
        <v>8301673893.5366478</v>
      </c>
    </row>
    <row r="54" spans="1:7">
      <c r="A54">
        <v>84.944000000000003</v>
      </c>
      <c r="B54" s="3">
        <v>194000</v>
      </c>
      <c r="C54" s="3">
        <f t="shared" si="1"/>
        <v>3.4517125786164513</v>
      </c>
      <c r="D54" s="3">
        <f t="shared" si="0"/>
        <v>96113.522012578615</v>
      </c>
      <c r="E54" s="3">
        <f t="shared" si="2"/>
        <v>331756.25290594681</v>
      </c>
      <c r="F54" s="3">
        <f t="shared" si="3"/>
        <v>11.914319725379032</v>
      </c>
      <c r="G54" s="3">
        <f t="shared" si="4"/>
        <v>9237809113.6624336</v>
      </c>
    </row>
    <row r="55" spans="1:7">
      <c r="A55">
        <v>84.906999999999996</v>
      </c>
      <c r="B55" s="3">
        <v>195000</v>
      </c>
      <c r="C55" s="3">
        <f t="shared" si="1"/>
        <v>3.4147125786164452</v>
      </c>
      <c r="D55" s="3">
        <f t="shared" si="0"/>
        <v>97113.522012578615</v>
      </c>
      <c r="E55" s="3">
        <f t="shared" si="2"/>
        <v>331614.76517009723</v>
      </c>
      <c r="F55" s="3">
        <f t="shared" si="3"/>
        <v>11.660261994561372</v>
      </c>
      <c r="G55" s="3">
        <f t="shared" si="4"/>
        <v>9431036157.6875916</v>
      </c>
    </row>
    <row r="56" spans="1:7">
      <c r="A56">
        <v>59.854999999999997</v>
      </c>
      <c r="B56" s="3">
        <v>164700</v>
      </c>
      <c r="C56" s="3">
        <f t="shared" si="1"/>
        <v>-21.637287421383554</v>
      </c>
      <c r="D56" s="3">
        <f t="shared" si="0"/>
        <v>66813.522012578615</v>
      </c>
      <c r="E56" s="3">
        <f t="shared" si="2"/>
        <v>-1445663.3794211005</v>
      </c>
      <c r="F56" s="3">
        <f t="shared" si="3"/>
        <v>468.17220695556301</v>
      </c>
      <c r="G56" s="3">
        <f t="shared" si="4"/>
        <v>4464046723.7253275</v>
      </c>
    </row>
    <row r="57" spans="1:7">
      <c r="A57">
        <v>37.263500000000001</v>
      </c>
      <c r="B57" s="3">
        <v>87000</v>
      </c>
      <c r="C57" s="3">
        <f t="shared" si="1"/>
        <v>-44.228787421383551</v>
      </c>
      <c r="D57" s="3">
        <f t="shared" si="0"/>
        <v>-10886.477987421385</v>
      </c>
      <c r="E57" s="3">
        <f t="shared" si="2"/>
        <v>481495.72067323187</v>
      </c>
      <c r="F57" s="3">
        <f t="shared" si="3"/>
        <v>1956.1856367659359</v>
      </c>
      <c r="G57" s="3">
        <f t="shared" si="4"/>
        <v>118515402.97061038</v>
      </c>
    </row>
    <row r="58" spans="1:7">
      <c r="A58">
        <v>45.878999999999998</v>
      </c>
      <c r="B58" s="3">
        <v>119000</v>
      </c>
      <c r="C58" s="3">
        <f t="shared" si="1"/>
        <v>-35.613287421383554</v>
      </c>
      <c r="D58" s="3">
        <f t="shared" si="0"/>
        <v>21113.522012578615</v>
      </c>
      <c r="E58" s="3">
        <f t="shared" si="2"/>
        <v>-751921.92791167076</v>
      </c>
      <c r="F58" s="3">
        <f t="shared" si="3"/>
        <v>1268.3062409580759</v>
      </c>
      <c r="G58" s="3">
        <f t="shared" si="4"/>
        <v>445780811.77564168</v>
      </c>
    </row>
    <row r="59" spans="1:7">
      <c r="A59">
        <v>33.981999999999999</v>
      </c>
      <c r="B59" s="3">
        <v>85000</v>
      </c>
      <c r="C59" s="3">
        <f t="shared" si="1"/>
        <v>-47.510287421383552</v>
      </c>
      <c r="D59" s="3">
        <f t="shared" si="0"/>
        <v>-12886.477987421385</v>
      </c>
      <c r="E59" s="3">
        <f t="shared" si="2"/>
        <v>612240.27303172229</v>
      </c>
      <c r="F59" s="3">
        <f t="shared" si="3"/>
        <v>2257.2274108624761</v>
      </c>
      <c r="G59" s="3">
        <f t="shared" si="4"/>
        <v>166061314.92029592</v>
      </c>
    </row>
    <row r="60" spans="1:7">
      <c r="A60">
        <v>94.94</v>
      </c>
      <c r="B60" s="3">
        <v>46300</v>
      </c>
      <c r="C60" s="3">
        <f t="shared" si="1"/>
        <v>13.447712578616446</v>
      </c>
      <c r="D60" s="3">
        <f t="shared" si="0"/>
        <v>-51586.477987421385</v>
      </c>
      <c r="E60" s="3">
        <f t="shared" si="2"/>
        <v>-693720.12891796697</v>
      </c>
      <c r="F60" s="3">
        <f t="shared" si="3"/>
        <v>180.840973597079</v>
      </c>
      <c r="G60" s="3">
        <f t="shared" si="4"/>
        <v>2661164711.1467113</v>
      </c>
    </row>
    <row r="61" spans="1:7">
      <c r="A61">
        <v>19.27</v>
      </c>
      <c r="B61" s="3">
        <v>14000</v>
      </c>
      <c r="C61" s="3">
        <f t="shared" si="1"/>
        <v>-62.222287421383555</v>
      </c>
      <c r="D61" s="3">
        <f t="shared" si="0"/>
        <v>-83886.477987421385</v>
      </c>
      <c r="E61" s="3">
        <f t="shared" si="2"/>
        <v>5219608.5441008983</v>
      </c>
      <c r="F61" s="3">
        <f t="shared" si="3"/>
        <v>3871.6130519492663</v>
      </c>
      <c r="G61" s="3">
        <f t="shared" si="4"/>
        <v>7036941189.1341324</v>
      </c>
    </row>
    <row r="62" spans="1:7">
      <c r="A62">
        <v>66.13</v>
      </c>
      <c r="B62" s="3">
        <v>58500</v>
      </c>
      <c r="C62" s="3">
        <f t="shared" si="1"/>
        <v>-15.362287421383556</v>
      </c>
      <c r="D62" s="3">
        <f t="shared" si="0"/>
        <v>-39386.477987421385</v>
      </c>
      <c r="E62" s="3">
        <f t="shared" si="2"/>
        <v>605066.39535876387</v>
      </c>
      <c r="F62" s="3">
        <f t="shared" si="3"/>
        <v>235.99987481719941</v>
      </c>
      <c r="G62" s="3">
        <f t="shared" si="4"/>
        <v>1551294648.2536294</v>
      </c>
    </row>
    <row r="63" spans="1:7">
      <c r="A63">
        <v>186.9</v>
      </c>
      <c r="B63" s="3">
        <v>162500</v>
      </c>
      <c r="C63" s="3">
        <f t="shared" si="1"/>
        <v>105.40771257861645</v>
      </c>
      <c r="D63" s="3">
        <f t="shared" si="0"/>
        <v>64613.522012578615</v>
      </c>
      <c r="E63" s="3">
        <f t="shared" si="2"/>
        <v>6810763.5569939939</v>
      </c>
      <c r="F63" s="3">
        <f t="shared" si="3"/>
        <v>11110.785871056218</v>
      </c>
      <c r="G63" s="3">
        <f t="shared" si="4"/>
        <v>4174907226.8699813</v>
      </c>
    </row>
    <row r="64" spans="1:7">
      <c r="A64">
        <v>30.46</v>
      </c>
      <c r="B64" s="3">
        <v>19000</v>
      </c>
      <c r="C64" s="3">
        <f t="shared" si="1"/>
        <v>-51.03228742138355</v>
      </c>
      <c r="D64" s="3">
        <f t="shared" si="0"/>
        <v>-78886.477987421385</v>
      </c>
      <c r="E64" s="3">
        <f t="shared" si="2"/>
        <v>4025757.4183147349</v>
      </c>
      <c r="F64" s="3">
        <f t="shared" si="3"/>
        <v>2604.2943594587018</v>
      </c>
      <c r="G64" s="3">
        <f t="shared" si="4"/>
        <v>6223076409.2599192</v>
      </c>
    </row>
    <row r="65" spans="1:7">
      <c r="A65">
        <v>76.650000000000006</v>
      </c>
      <c r="B65" s="3">
        <v>50000</v>
      </c>
      <c r="C65" s="3">
        <f t="shared" si="1"/>
        <v>-4.8422874213835456</v>
      </c>
      <c r="D65" s="3">
        <f t="shared" si="0"/>
        <v>-47886.477987421385</v>
      </c>
      <c r="E65" s="3">
        <f t="shared" si="2"/>
        <v>231880.09001285062</v>
      </c>
      <c r="F65" s="3">
        <f t="shared" si="3"/>
        <v>23.447747471289308</v>
      </c>
      <c r="G65" s="3">
        <f t="shared" si="4"/>
        <v>2293114774.039793</v>
      </c>
    </row>
    <row r="66" spans="1:7">
      <c r="A66">
        <v>81</v>
      </c>
      <c r="B66" s="3">
        <v>49000</v>
      </c>
      <c r="C66" s="3">
        <f t="shared" si="1"/>
        <v>-0.4922874213835513</v>
      </c>
      <c r="D66" s="3">
        <f t="shared" ref="D66:D129" si="5">B66-$J$3</f>
        <v>-48886.477987421385</v>
      </c>
      <c r="E66" s="3">
        <f t="shared" si="2"/>
        <v>24066.198188951417</v>
      </c>
      <c r="F66" s="3">
        <f t="shared" si="3"/>
        <v>0.24234690525246622</v>
      </c>
      <c r="G66" s="3">
        <f t="shared" si="4"/>
        <v>2389887730.0146356</v>
      </c>
    </row>
    <row r="67" spans="1:7">
      <c r="A67">
        <v>84.858000000000004</v>
      </c>
      <c r="B67" s="3">
        <v>139400</v>
      </c>
      <c r="C67" s="3">
        <f t="shared" ref="C67:C130" si="6">A67-$J$2</f>
        <v>3.3657125786164528</v>
      </c>
      <c r="D67" s="3">
        <f t="shared" si="5"/>
        <v>41513.522012578615</v>
      </c>
      <c r="E67" s="3">
        <f t="shared" ref="E67:E130" si="7">C67*D67</f>
        <v>139722.58322040684</v>
      </c>
      <c r="F67" s="3">
        <f t="shared" ref="F67:F130" si="8">C67^2</f>
        <v>11.328021161857011</v>
      </c>
      <c r="G67" s="3">
        <f t="shared" ref="G67:G130" si="9">D67^2</f>
        <v>1723372509.8888493</v>
      </c>
    </row>
    <row r="68" spans="1:7">
      <c r="A68">
        <v>84.92</v>
      </c>
      <c r="B68" s="3">
        <v>125000</v>
      </c>
      <c r="C68" s="3">
        <f t="shared" si="6"/>
        <v>3.4277125786164504</v>
      </c>
      <c r="D68" s="3">
        <f t="shared" si="5"/>
        <v>27113.522012578615</v>
      </c>
      <c r="E68" s="3">
        <f t="shared" si="7"/>
        <v>92937.360453109737</v>
      </c>
      <c r="F68" s="3">
        <f t="shared" si="8"/>
        <v>11.749213521605435</v>
      </c>
      <c r="G68" s="3">
        <f t="shared" si="9"/>
        <v>735143075.92658508</v>
      </c>
    </row>
    <row r="69" spans="1:7">
      <c r="A69">
        <v>59.673699999999997</v>
      </c>
      <c r="B69" s="3">
        <v>140000</v>
      </c>
      <c r="C69" s="3">
        <f t="shared" si="6"/>
        <v>-21.818587421383555</v>
      </c>
      <c r="D69" s="3">
        <f t="shared" si="5"/>
        <v>42113.522012578615</v>
      </c>
      <c r="E69" s="3">
        <f t="shared" si="7"/>
        <v>-918857.56165380718</v>
      </c>
      <c r="F69" s="3">
        <f t="shared" si="8"/>
        <v>476.05075706455665</v>
      </c>
      <c r="G69" s="3">
        <f t="shared" si="9"/>
        <v>1773548736.3039436</v>
      </c>
    </row>
    <row r="70" spans="1:7">
      <c r="A70">
        <v>114.9</v>
      </c>
      <c r="B70" s="3">
        <v>139950</v>
      </c>
      <c r="C70" s="3">
        <f t="shared" si="6"/>
        <v>33.407712578616454</v>
      </c>
      <c r="D70" s="3">
        <f t="shared" si="5"/>
        <v>42063.522012578615</v>
      </c>
      <c r="E70" s="3">
        <f t="shared" si="7"/>
        <v>1405246.0534405326</v>
      </c>
      <c r="F70" s="3">
        <f t="shared" si="8"/>
        <v>1116.0752597354481</v>
      </c>
      <c r="G70" s="3">
        <f t="shared" si="9"/>
        <v>1769339884.1026857</v>
      </c>
    </row>
    <row r="71" spans="1:7">
      <c r="A71">
        <v>84.82</v>
      </c>
      <c r="B71" s="3">
        <v>80000</v>
      </c>
      <c r="C71" s="3">
        <f t="shared" si="6"/>
        <v>3.3277125786164419</v>
      </c>
      <c r="D71" s="3">
        <f t="shared" si="5"/>
        <v>-17886.477987421385</v>
      </c>
      <c r="E71" s="3">
        <f t="shared" si="7"/>
        <v>-59521.057785888246</v>
      </c>
      <c r="F71" s="3">
        <f t="shared" si="8"/>
        <v>11.073671005882089</v>
      </c>
      <c r="G71" s="3">
        <f t="shared" si="9"/>
        <v>319926094.79450977</v>
      </c>
    </row>
    <row r="72" spans="1:7">
      <c r="A72">
        <v>201.82</v>
      </c>
      <c r="B72" s="3">
        <v>175000</v>
      </c>
      <c r="C72" s="3">
        <f t="shared" si="6"/>
        <v>120.32771257861644</v>
      </c>
      <c r="D72" s="3">
        <f t="shared" si="5"/>
        <v>77113.522012578615</v>
      </c>
      <c r="E72" s="3">
        <f t="shared" si="7"/>
        <v>9278893.7126543708</v>
      </c>
      <c r="F72" s="3">
        <f t="shared" si="8"/>
        <v>14478.758414402129</v>
      </c>
      <c r="G72" s="3">
        <f t="shared" si="9"/>
        <v>5946495277.1844463</v>
      </c>
    </row>
    <row r="73" spans="1:7">
      <c r="A73">
        <v>92.81</v>
      </c>
      <c r="B73" s="3">
        <v>95000</v>
      </c>
      <c r="C73" s="3">
        <f t="shared" si="6"/>
        <v>11.317712578616451</v>
      </c>
      <c r="D73" s="3">
        <f t="shared" si="5"/>
        <v>-2886.4779874213855</v>
      </c>
      <c r="E73" s="3">
        <f t="shared" si="7"/>
        <v>-32668.328226138514</v>
      </c>
      <c r="F73" s="3">
        <f t="shared" si="8"/>
        <v>128.09061801217302</v>
      </c>
      <c r="G73" s="3">
        <f t="shared" si="9"/>
        <v>8331755.1718682116</v>
      </c>
    </row>
    <row r="74" spans="1:7">
      <c r="A74">
        <v>106.81</v>
      </c>
      <c r="B74" s="3">
        <v>105000</v>
      </c>
      <c r="C74" s="3">
        <f t="shared" si="6"/>
        <v>25.317712578616451</v>
      </c>
      <c r="D74" s="3">
        <f t="shared" si="5"/>
        <v>7113.5220125786145</v>
      </c>
      <c r="E74" s="3">
        <f t="shared" si="7"/>
        <v>180098.1057361266</v>
      </c>
      <c r="F74" s="3">
        <f t="shared" si="8"/>
        <v>640.98657021343365</v>
      </c>
      <c r="G74" s="3">
        <f t="shared" si="9"/>
        <v>50602195.423440501</v>
      </c>
    </row>
    <row r="75" spans="1:7">
      <c r="A75">
        <v>59.28</v>
      </c>
      <c r="B75" s="3">
        <v>53000</v>
      </c>
      <c r="C75" s="3">
        <f t="shared" si="6"/>
        <v>-22.21228742138355</v>
      </c>
      <c r="D75" s="3">
        <f t="shared" si="5"/>
        <v>-44886.477987421385</v>
      </c>
      <c r="E75" s="3">
        <f t="shared" si="7"/>
        <v>997031.3503902097</v>
      </c>
      <c r="F75" s="3">
        <f t="shared" si="8"/>
        <v>493.38571249015388</v>
      </c>
      <c r="G75" s="3">
        <f t="shared" si="9"/>
        <v>2014795906.1152647</v>
      </c>
    </row>
    <row r="76" spans="1:7">
      <c r="A76">
        <v>54.7</v>
      </c>
      <c r="B76" s="3">
        <v>74500</v>
      </c>
      <c r="C76" s="3">
        <f t="shared" si="6"/>
        <v>-26.792287421383548</v>
      </c>
      <c r="D76" s="3">
        <f t="shared" si="5"/>
        <v>-23386.477987421385</v>
      </c>
      <c r="E76" s="3">
        <f t="shared" si="7"/>
        <v>626577.24001285317</v>
      </c>
      <c r="F76" s="3">
        <f t="shared" si="8"/>
        <v>717.82666527002709</v>
      </c>
      <c r="G76" s="3">
        <f t="shared" si="9"/>
        <v>546927352.65614498</v>
      </c>
    </row>
    <row r="77" spans="1:7">
      <c r="A77">
        <v>54.7</v>
      </c>
      <c r="B77" s="3">
        <v>64400</v>
      </c>
      <c r="C77" s="3">
        <f t="shared" si="6"/>
        <v>-26.792287421383548</v>
      </c>
      <c r="D77" s="3">
        <f t="shared" si="5"/>
        <v>-33486.477987421385</v>
      </c>
      <c r="E77" s="3">
        <f t="shared" si="7"/>
        <v>897179.34296882711</v>
      </c>
      <c r="F77" s="3">
        <f t="shared" si="8"/>
        <v>717.82666527002709</v>
      </c>
      <c r="G77" s="3">
        <f t="shared" si="9"/>
        <v>1121344208.0020571</v>
      </c>
    </row>
    <row r="78" spans="1:7">
      <c r="A78">
        <v>79.87</v>
      </c>
      <c r="B78" s="3">
        <v>86000</v>
      </c>
      <c r="C78" s="3">
        <f t="shared" si="6"/>
        <v>-1.6222874213835468</v>
      </c>
      <c r="D78" s="3">
        <f t="shared" si="5"/>
        <v>-11886.477987421385</v>
      </c>
      <c r="E78" s="3">
        <f t="shared" si="7"/>
        <v>19283.28372354613</v>
      </c>
      <c r="F78" s="3">
        <f t="shared" si="8"/>
        <v>2.6318164775792776</v>
      </c>
      <c r="G78" s="3">
        <f t="shared" si="9"/>
        <v>141288358.94545314</v>
      </c>
    </row>
    <row r="79" spans="1:7">
      <c r="A79">
        <v>59.04</v>
      </c>
      <c r="B79" s="3">
        <v>56500</v>
      </c>
      <c r="C79" s="3">
        <f t="shared" si="6"/>
        <v>-22.452287421383552</v>
      </c>
      <c r="D79" s="3">
        <f t="shared" si="5"/>
        <v>-41386.477987421385</v>
      </c>
      <c r="E79" s="3">
        <f t="shared" si="7"/>
        <v>929221.09913234843</v>
      </c>
      <c r="F79" s="3">
        <f t="shared" si="8"/>
        <v>504.10521045241808</v>
      </c>
      <c r="G79" s="3">
        <f t="shared" si="9"/>
        <v>1712840560.2033148</v>
      </c>
    </row>
    <row r="80" spans="1:7">
      <c r="A80">
        <v>64.66</v>
      </c>
      <c r="B80" s="3">
        <v>69900</v>
      </c>
      <c r="C80" s="3">
        <f t="shared" si="6"/>
        <v>-16.832287421383555</v>
      </c>
      <c r="D80" s="3">
        <f t="shared" si="5"/>
        <v>-27986.477987421385</v>
      </c>
      <c r="E80" s="3">
        <f t="shared" si="7"/>
        <v>471076.44139650074</v>
      </c>
      <c r="F80" s="3">
        <f t="shared" si="8"/>
        <v>283.32589983606704</v>
      </c>
      <c r="G80" s="3">
        <f t="shared" si="9"/>
        <v>783242950.14042175</v>
      </c>
    </row>
    <row r="81" spans="1:7">
      <c r="A81">
        <v>54.7</v>
      </c>
      <c r="B81" s="3">
        <v>67800</v>
      </c>
      <c r="C81" s="3">
        <f t="shared" si="6"/>
        <v>-26.792287421383548</v>
      </c>
      <c r="D81" s="3">
        <f t="shared" si="5"/>
        <v>-30086.477987421385</v>
      </c>
      <c r="E81" s="3">
        <f t="shared" si="7"/>
        <v>806085.56573612301</v>
      </c>
      <c r="F81" s="3">
        <f t="shared" si="8"/>
        <v>717.82666527002709</v>
      </c>
      <c r="G81" s="3">
        <f t="shared" si="9"/>
        <v>905196157.68759155</v>
      </c>
    </row>
    <row r="82" spans="1:7">
      <c r="A82">
        <v>59.95</v>
      </c>
      <c r="B82" s="3">
        <v>83000</v>
      </c>
      <c r="C82" s="3">
        <f t="shared" si="6"/>
        <v>-21.542287421383548</v>
      </c>
      <c r="D82" s="3">
        <f t="shared" si="5"/>
        <v>-14886.477987421385</v>
      </c>
      <c r="E82" s="3">
        <f t="shared" si="7"/>
        <v>320688.7874971308</v>
      </c>
      <c r="F82" s="3">
        <f t="shared" si="8"/>
        <v>464.07014734549983</v>
      </c>
      <c r="G82" s="3">
        <f t="shared" si="9"/>
        <v>221607226.86998147</v>
      </c>
    </row>
    <row r="83" spans="1:7">
      <c r="A83">
        <v>54.7</v>
      </c>
      <c r="B83" s="3">
        <v>67000</v>
      </c>
      <c r="C83" s="3">
        <f t="shared" si="6"/>
        <v>-26.792287421383548</v>
      </c>
      <c r="D83" s="3">
        <f t="shared" si="5"/>
        <v>-30886.477987421385</v>
      </c>
      <c r="E83" s="3">
        <f t="shared" si="7"/>
        <v>827519.39567322982</v>
      </c>
      <c r="F83" s="3">
        <f t="shared" si="8"/>
        <v>717.82666527002709</v>
      </c>
      <c r="G83" s="3">
        <f t="shared" si="9"/>
        <v>953974522.46746576</v>
      </c>
    </row>
    <row r="84" spans="1:7">
      <c r="A84">
        <v>12.09</v>
      </c>
      <c r="B84" s="3">
        <v>11000</v>
      </c>
      <c r="C84" s="3">
        <f t="shared" si="6"/>
        <v>-69.402287421383548</v>
      </c>
      <c r="D84" s="3">
        <f t="shared" si="5"/>
        <v>-86886.477987421385</v>
      </c>
      <c r="E84" s="3">
        <f t="shared" si="7"/>
        <v>6030120.3183147339</v>
      </c>
      <c r="F84" s="3">
        <f t="shared" si="8"/>
        <v>4816.6774993203335</v>
      </c>
      <c r="G84" s="3">
        <f t="shared" si="9"/>
        <v>7549260057.0586605</v>
      </c>
    </row>
    <row r="85" spans="1:7">
      <c r="A85">
        <v>17.811</v>
      </c>
      <c r="B85" s="3">
        <v>12900</v>
      </c>
      <c r="C85" s="3">
        <f t="shared" si="6"/>
        <v>-63.681287421383551</v>
      </c>
      <c r="D85" s="3">
        <f t="shared" si="5"/>
        <v>-84986.477987421385</v>
      </c>
      <c r="E85" s="3">
        <f t="shared" si="7"/>
        <v>5412048.3316480676</v>
      </c>
      <c r="F85" s="3">
        <f t="shared" si="8"/>
        <v>4055.3063676448628</v>
      </c>
      <c r="G85" s="3">
        <f t="shared" si="9"/>
        <v>7222701440.70646</v>
      </c>
    </row>
    <row r="86" spans="1:7">
      <c r="A86">
        <v>16.670000000000002</v>
      </c>
      <c r="B86" s="3">
        <v>11700</v>
      </c>
      <c r="C86" s="3">
        <f t="shared" si="6"/>
        <v>-64.82228742138355</v>
      </c>
      <c r="D86" s="3">
        <f t="shared" si="5"/>
        <v>-86186.477987421385</v>
      </c>
      <c r="E86" s="3">
        <f t="shared" si="7"/>
        <v>5586804.6479373751</v>
      </c>
      <c r="F86" s="3">
        <f t="shared" si="8"/>
        <v>4201.9289465404599</v>
      </c>
      <c r="G86" s="3">
        <f t="shared" si="9"/>
        <v>7428108987.8762712</v>
      </c>
    </row>
    <row r="87" spans="1:7">
      <c r="A87">
        <v>59.92</v>
      </c>
      <c r="B87" s="3">
        <v>98000</v>
      </c>
      <c r="C87" s="3">
        <f t="shared" si="6"/>
        <v>-21.57228742138355</v>
      </c>
      <c r="D87" s="3">
        <f t="shared" si="5"/>
        <v>113.52201257861452</v>
      </c>
      <c r="E87" s="3">
        <f t="shared" si="7"/>
        <v>-2448.929483999791</v>
      </c>
      <c r="F87" s="3">
        <f t="shared" si="8"/>
        <v>465.36358459078292</v>
      </c>
      <c r="G87" s="3">
        <f t="shared" si="9"/>
        <v>12887.247339899113</v>
      </c>
    </row>
    <row r="88" spans="1:7">
      <c r="A88">
        <v>15.855</v>
      </c>
      <c r="B88" s="3">
        <v>10800</v>
      </c>
      <c r="C88" s="3">
        <f t="shared" si="6"/>
        <v>-65.637287421383547</v>
      </c>
      <c r="D88" s="3">
        <f t="shared" si="5"/>
        <v>-87086.477987421385</v>
      </c>
      <c r="E88" s="3">
        <f t="shared" si="7"/>
        <v>5716120.186176369</v>
      </c>
      <c r="F88" s="3">
        <f t="shared" si="8"/>
        <v>4308.2535000373146</v>
      </c>
      <c r="G88" s="3">
        <f t="shared" si="9"/>
        <v>7584054648.2536297</v>
      </c>
    </row>
    <row r="89" spans="1:7">
      <c r="A89">
        <v>84.947800000000001</v>
      </c>
      <c r="B89" s="3">
        <v>108500</v>
      </c>
      <c r="C89" s="3">
        <f t="shared" si="6"/>
        <v>3.4555125786164496</v>
      </c>
      <c r="D89" s="3">
        <f t="shared" si="5"/>
        <v>10613.522012578615</v>
      </c>
      <c r="E89" s="3">
        <f t="shared" si="7"/>
        <v>36675.158817887976</v>
      </c>
      <c r="F89" s="3">
        <f t="shared" si="8"/>
        <v>11.940567180976505</v>
      </c>
      <c r="G89" s="3">
        <f t="shared" si="9"/>
        <v>112646849.51149081</v>
      </c>
    </row>
    <row r="90" spans="1:7">
      <c r="A90">
        <v>84.614000000000004</v>
      </c>
      <c r="B90" s="3">
        <v>194500</v>
      </c>
      <c r="C90" s="3">
        <f t="shared" si="6"/>
        <v>3.121712578616453</v>
      </c>
      <c r="D90" s="3">
        <f t="shared" si="5"/>
        <v>96613.522012578615</v>
      </c>
      <c r="E90" s="3">
        <f t="shared" si="7"/>
        <v>301599.64693110425</v>
      </c>
      <c r="F90" s="3">
        <f t="shared" si="8"/>
        <v>9.7450894234921837</v>
      </c>
      <c r="G90" s="3">
        <f t="shared" si="9"/>
        <v>9334172635.6750126</v>
      </c>
    </row>
    <row r="91" spans="1:7">
      <c r="A91">
        <v>140.49</v>
      </c>
      <c r="B91" s="3">
        <v>100000</v>
      </c>
      <c r="C91" s="3">
        <f t="shared" si="6"/>
        <v>58.997712578616458</v>
      </c>
      <c r="D91" s="3">
        <f t="shared" si="5"/>
        <v>2113.5220125786145</v>
      </c>
      <c r="E91" s="3">
        <f t="shared" si="7"/>
        <v>124692.9642266921</v>
      </c>
      <c r="F91" s="3">
        <f t="shared" si="8"/>
        <v>3480.7300895090384</v>
      </c>
      <c r="G91" s="3">
        <f t="shared" si="9"/>
        <v>4466975.2976543568</v>
      </c>
    </row>
    <row r="92" spans="1:7">
      <c r="A92">
        <v>81</v>
      </c>
      <c r="B92" s="3">
        <v>58400</v>
      </c>
      <c r="C92" s="3">
        <f t="shared" si="6"/>
        <v>-0.4922874213835513</v>
      </c>
      <c r="D92" s="3">
        <f t="shared" si="5"/>
        <v>-39486.477987421385</v>
      </c>
      <c r="E92" s="3">
        <f t="shared" si="7"/>
        <v>19438.696427946034</v>
      </c>
      <c r="F92" s="3">
        <f t="shared" si="8"/>
        <v>0.24234690525246622</v>
      </c>
      <c r="G92" s="3">
        <f t="shared" si="9"/>
        <v>1559181943.8511136</v>
      </c>
    </row>
    <row r="93" spans="1:7">
      <c r="A93">
        <v>59.22</v>
      </c>
      <c r="B93" s="3">
        <v>39000</v>
      </c>
      <c r="C93" s="3">
        <f t="shared" si="6"/>
        <v>-22.272287421383552</v>
      </c>
      <c r="D93" s="3">
        <f t="shared" si="5"/>
        <v>-58886.477987421385</v>
      </c>
      <c r="E93" s="3">
        <f t="shared" si="7"/>
        <v>1311536.5629688248</v>
      </c>
      <c r="F93" s="3">
        <f t="shared" si="8"/>
        <v>496.05478698072</v>
      </c>
      <c r="G93" s="3">
        <f t="shared" si="9"/>
        <v>3467617289.7630634</v>
      </c>
    </row>
    <row r="94" spans="1:7">
      <c r="A94">
        <v>114.9</v>
      </c>
      <c r="B94" s="3">
        <v>149000</v>
      </c>
      <c r="C94" s="3">
        <f t="shared" si="6"/>
        <v>33.407712578616454</v>
      </c>
      <c r="D94" s="3">
        <f t="shared" si="5"/>
        <v>51113.522012578615</v>
      </c>
      <c r="E94" s="3">
        <f t="shared" si="7"/>
        <v>1707585.8522770116</v>
      </c>
      <c r="F94" s="3">
        <f t="shared" si="8"/>
        <v>1116.0752597354481</v>
      </c>
      <c r="G94" s="3">
        <f t="shared" si="9"/>
        <v>2612592132.5303588</v>
      </c>
    </row>
    <row r="95" spans="1:7">
      <c r="A95">
        <v>60</v>
      </c>
      <c r="B95" s="3">
        <v>98950</v>
      </c>
      <c r="C95" s="3">
        <f t="shared" si="6"/>
        <v>-21.492287421383551</v>
      </c>
      <c r="D95" s="3">
        <f t="shared" si="5"/>
        <v>1063.5220125786145</v>
      </c>
      <c r="E95" s="3">
        <f t="shared" si="7"/>
        <v>-22857.520773307875</v>
      </c>
      <c r="F95" s="3">
        <f t="shared" si="8"/>
        <v>461.9184186033616</v>
      </c>
      <c r="G95" s="3">
        <f t="shared" si="9"/>
        <v>1131079.0712392668</v>
      </c>
    </row>
    <row r="96" spans="1:7">
      <c r="A96">
        <v>84.858000000000004</v>
      </c>
      <c r="B96" s="3">
        <v>145000</v>
      </c>
      <c r="C96" s="3">
        <f t="shared" si="6"/>
        <v>3.3657125786164528</v>
      </c>
      <c r="D96" s="3">
        <f t="shared" si="5"/>
        <v>47113.522012578615</v>
      </c>
      <c r="E96" s="3">
        <f t="shared" si="7"/>
        <v>158570.57366065899</v>
      </c>
      <c r="F96" s="3">
        <f t="shared" si="8"/>
        <v>11.328021161857011</v>
      </c>
      <c r="G96" s="3">
        <f t="shared" si="9"/>
        <v>2219683956.4297295</v>
      </c>
    </row>
    <row r="97" spans="1:7">
      <c r="A97">
        <v>60</v>
      </c>
      <c r="B97" s="3">
        <v>94490</v>
      </c>
      <c r="C97" s="3">
        <f t="shared" si="6"/>
        <v>-21.492287421383551</v>
      </c>
      <c r="D97" s="3">
        <f t="shared" si="5"/>
        <v>-3396.4779874213855</v>
      </c>
      <c r="E97" s="3">
        <f t="shared" si="7"/>
        <v>72998.081126062767</v>
      </c>
      <c r="F97" s="3">
        <f t="shared" si="8"/>
        <v>461.9184186033616</v>
      </c>
      <c r="G97" s="3">
        <f t="shared" si="9"/>
        <v>11536062.719038025</v>
      </c>
    </row>
    <row r="98" spans="1:7">
      <c r="A98">
        <v>61.49</v>
      </c>
      <c r="B98" s="3">
        <v>32000</v>
      </c>
      <c r="C98" s="3">
        <f t="shared" si="6"/>
        <v>-20.002287421383549</v>
      </c>
      <c r="D98" s="3">
        <f t="shared" si="5"/>
        <v>-65886.477987421385</v>
      </c>
      <c r="E98" s="3">
        <f t="shared" si="7"/>
        <v>1317880.269887063</v>
      </c>
      <c r="F98" s="3">
        <f t="shared" si="8"/>
        <v>400.09150208763856</v>
      </c>
      <c r="G98" s="3">
        <f t="shared" si="9"/>
        <v>4341027981.5869627</v>
      </c>
    </row>
    <row r="99" spans="1:7">
      <c r="A99">
        <v>151.81</v>
      </c>
      <c r="B99" s="3">
        <v>177700</v>
      </c>
      <c r="C99" s="3">
        <f t="shared" si="6"/>
        <v>70.317712578616451</v>
      </c>
      <c r="D99" s="3">
        <f t="shared" si="5"/>
        <v>79813.522012578615</v>
      </c>
      <c r="E99" s="3">
        <f t="shared" si="7"/>
        <v>5612304.30076758</v>
      </c>
      <c r="F99" s="3">
        <f t="shared" si="8"/>
        <v>4944.5807022889139</v>
      </c>
      <c r="G99" s="3">
        <f t="shared" si="9"/>
        <v>6370198296.052371</v>
      </c>
    </row>
    <row r="100" spans="1:7">
      <c r="A100">
        <v>91.53</v>
      </c>
      <c r="B100" s="3">
        <v>78000</v>
      </c>
      <c r="C100" s="3">
        <f t="shared" si="6"/>
        <v>10.03771257861645</v>
      </c>
      <c r="D100" s="3">
        <f t="shared" si="5"/>
        <v>-19886.477987421385</v>
      </c>
      <c r="E100" s="3">
        <f t="shared" si="7"/>
        <v>-199614.75023871879</v>
      </c>
      <c r="F100" s="3">
        <f t="shared" si="8"/>
        <v>100.7556738109149</v>
      </c>
      <c r="G100" s="3">
        <f t="shared" si="9"/>
        <v>395472006.74419534</v>
      </c>
    </row>
    <row r="101" spans="1:7">
      <c r="A101">
        <v>116.03</v>
      </c>
      <c r="B101" s="3">
        <v>80000</v>
      </c>
      <c r="C101" s="3">
        <f t="shared" si="6"/>
        <v>34.53771257861645</v>
      </c>
      <c r="D101" s="3">
        <f t="shared" si="5"/>
        <v>-17886.477987421385</v>
      </c>
      <c r="E101" s="3">
        <f t="shared" si="7"/>
        <v>-617758.03577330988</v>
      </c>
      <c r="F101" s="3">
        <f t="shared" si="8"/>
        <v>1192.853590163121</v>
      </c>
      <c r="G101" s="3">
        <f t="shared" si="9"/>
        <v>319926094.79450977</v>
      </c>
    </row>
    <row r="102" spans="1:7">
      <c r="A102">
        <v>46.64</v>
      </c>
      <c r="B102" s="3">
        <v>31700</v>
      </c>
      <c r="C102" s="3">
        <f t="shared" si="6"/>
        <v>-34.852287421383551</v>
      </c>
      <c r="D102" s="3">
        <f t="shared" si="5"/>
        <v>-66186.477987421385</v>
      </c>
      <c r="E102" s="3">
        <f t="shared" si="7"/>
        <v>2306750.1542266854</v>
      </c>
      <c r="F102" s="3">
        <f t="shared" si="8"/>
        <v>1214.68193850273</v>
      </c>
      <c r="G102" s="3">
        <f t="shared" si="9"/>
        <v>4380649868.3794155</v>
      </c>
    </row>
    <row r="103" spans="1:7">
      <c r="A103">
        <v>36.08</v>
      </c>
      <c r="B103" s="3">
        <v>26100</v>
      </c>
      <c r="C103" s="3">
        <f t="shared" si="6"/>
        <v>-45.412287421383553</v>
      </c>
      <c r="D103" s="3">
        <f t="shared" si="5"/>
        <v>-71786.477987421385</v>
      </c>
      <c r="E103" s="3">
        <f t="shared" si="7"/>
        <v>3259988.1713336036</v>
      </c>
      <c r="F103" s="3">
        <f t="shared" si="8"/>
        <v>2062.275848842351</v>
      </c>
      <c r="G103" s="3">
        <f t="shared" si="9"/>
        <v>5153298421.8385353</v>
      </c>
    </row>
    <row r="104" spans="1:7">
      <c r="A104">
        <v>43.98</v>
      </c>
      <c r="B104" s="3">
        <v>29000</v>
      </c>
      <c r="C104" s="3">
        <f t="shared" si="6"/>
        <v>-37.512287421383554</v>
      </c>
      <c r="D104" s="3">
        <f t="shared" si="5"/>
        <v>-68886.477987421385</v>
      </c>
      <c r="E104" s="3">
        <f t="shared" si="7"/>
        <v>2584089.3617109624</v>
      </c>
      <c r="F104" s="3">
        <f t="shared" si="8"/>
        <v>1407.1717075844908</v>
      </c>
      <c r="G104" s="3">
        <f t="shared" si="9"/>
        <v>4745346849.5114908</v>
      </c>
    </row>
    <row r="105" spans="1:7">
      <c r="A105">
        <v>45.5</v>
      </c>
      <c r="B105" s="3">
        <v>30000</v>
      </c>
      <c r="C105" s="3">
        <f t="shared" si="6"/>
        <v>-35.992287421383551</v>
      </c>
      <c r="D105" s="3">
        <f t="shared" si="5"/>
        <v>-67886.477987421385</v>
      </c>
      <c r="E105" s="3">
        <f t="shared" si="7"/>
        <v>2443389.627748698</v>
      </c>
      <c r="F105" s="3">
        <f t="shared" si="8"/>
        <v>1295.4447538234847</v>
      </c>
      <c r="G105" s="3">
        <f t="shared" si="9"/>
        <v>4608573893.5366488</v>
      </c>
    </row>
    <row r="106" spans="1:7">
      <c r="A106">
        <v>84.9</v>
      </c>
      <c r="B106" s="3">
        <v>120000</v>
      </c>
      <c r="C106" s="3">
        <f t="shared" si="6"/>
        <v>3.4077125786164544</v>
      </c>
      <c r="D106" s="3">
        <f t="shared" si="5"/>
        <v>22113.522012578615</v>
      </c>
      <c r="E106" s="3">
        <f t="shared" si="7"/>
        <v>75356.527119776001</v>
      </c>
      <c r="F106" s="3">
        <f t="shared" si="8"/>
        <v>11.612505018460805</v>
      </c>
      <c r="G106" s="3">
        <f t="shared" si="9"/>
        <v>489007855.80079895</v>
      </c>
    </row>
    <row r="107" spans="1:7">
      <c r="A107">
        <v>84.9</v>
      </c>
      <c r="B107" s="3">
        <v>123000</v>
      </c>
      <c r="C107" s="3">
        <f t="shared" si="6"/>
        <v>3.4077125786164544</v>
      </c>
      <c r="D107" s="3">
        <f t="shared" si="5"/>
        <v>25113.522012578615</v>
      </c>
      <c r="E107" s="3">
        <f t="shared" si="7"/>
        <v>85579.664855625364</v>
      </c>
      <c r="F107" s="3">
        <f t="shared" si="8"/>
        <v>11.612505018460805</v>
      </c>
      <c r="G107" s="3">
        <f t="shared" si="9"/>
        <v>630688987.87627065</v>
      </c>
    </row>
    <row r="108" spans="1:7">
      <c r="A108">
        <v>79.87</v>
      </c>
      <c r="B108" s="3">
        <v>77500</v>
      </c>
      <c r="C108" s="3">
        <f t="shared" si="6"/>
        <v>-1.6222874213835468</v>
      </c>
      <c r="D108" s="3">
        <f t="shared" si="5"/>
        <v>-20386.477987421385</v>
      </c>
      <c r="E108" s="3">
        <f t="shared" si="7"/>
        <v>33072.72680530628</v>
      </c>
      <c r="F108" s="3">
        <f t="shared" si="8"/>
        <v>2.6318164775792776</v>
      </c>
      <c r="G108" s="3">
        <f t="shared" si="9"/>
        <v>415608484.73161668</v>
      </c>
    </row>
    <row r="109" spans="1:7">
      <c r="A109">
        <v>84.5</v>
      </c>
      <c r="B109" s="3">
        <v>84800</v>
      </c>
      <c r="C109" s="3">
        <f t="shared" si="6"/>
        <v>3.0077125786164487</v>
      </c>
      <c r="D109" s="3">
        <f t="shared" si="5"/>
        <v>-13086.477987421385</v>
      </c>
      <c r="E109" s="3">
        <f t="shared" si="7"/>
        <v>-39360.364452554568</v>
      </c>
      <c r="F109" s="3">
        <f t="shared" si="8"/>
        <v>9.0463349555676071</v>
      </c>
      <c r="G109" s="3">
        <f t="shared" si="9"/>
        <v>171255906.11526448</v>
      </c>
    </row>
    <row r="110" spans="1:7">
      <c r="A110">
        <v>54.7</v>
      </c>
      <c r="B110" s="3">
        <v>62900</v>
      </c>
      <c r="C110" s="3">
        <f t="shared" si="6"/>
        <v>-26.792287421383548</v>
      </c>
      <c r="D110" s="3">
        <f t="shared" si="5"/>
        <v>-34986.477987421385</v>
      </c>
      <c r="E110" s="3">
        <f t="shared" si="7"/>
        <v>937367.77410090237</v>
      </c>
      <c r="F110" s="3">
        <f t="shared" si="8"/>
        <v>717.82666527002709</v>
      </c>
      <c r="G110" s="3">
        <f t="shared" si="9"/>
        <v>1224053641.9643211</v>
      </c>
    </row>
    <row r="111" spans="1:7">
      <c r="A111">
        <v>59.95</v>
      </c>
      <c r="B111" s="3">
        <v>79500</v>
      </c>
      <c r="C111" s="3">
        <f t="shared" si="6"/>
        <v>-21.542287421383548</v>
      </c>
      <c r="D111" s="3">
        <f t="shared" si="5"/>
        <v>-18386.477987421385</v>
      </c>
      <c r="E111" s="3">
        <f t="shared" si="7"/>
        <v>396086.79347197321</v>
      </c>
      <c r="F111" s="3">
        <f t="shared" si="8"/>
        <v>464.07014734549983</v>
      </c>
      <c r="G111" s="3">
        <f t="shared" si="9"/>
        <v>338062572.78193116</v>
      </c>
    </row>
    <row r="112" spans="1:7">
      <c r="A112">
        <v>64.66</v>
      </c>
      <c r="B112" s="3">
        <v>68800</v>
      </c>
      <c r="C112" s="3">
        <f t="shared" si="6"/>
        <v>-16.832287421383555</v>
      </c>
      <c r="D112" s="3">
        <f t="shared" si="5"/>
        <v>-29086.477987421385</v>
      </c>
      <c r="E112" s="3">
        <f t="shared" si="7"/>
        <v>489591.95756002265</v>
      </c>
      <c r="F112" s="3">
        <f t="shared" si="8"/>
        <v>283.32589983606704</v>
      </c>
      <c r="G112" s="3">
        <f t="shared" si="9"/>
        <v>846023201.71274877</v>
      </c>
    </row>
    <row r="113" spans="1:7">
      <c r="A113">
        <v>54.7</v>
      </c>
      <c r="B113" s="3">
        <v>64900</v>
      </c>
      <c r="C113" s="3">
        <f t="shared" si="6"/>
        <v>-26.792287421383548</v>
      </c>
      <c r="D113" s="3">
        <f t="shared" si="5"/>
        <v>-32986.477987421385</v>
      </c>
      <c r="E113" s="3">
        <f t="shared" si="7"/>
        <v>883783.19925813528</v>
      </c>
      <c r="F113" s="3">
        <f t="shared" si="8"/>
        <v>717.82666527002709</v>
      </c>
      <c r="G113" s="3">
        <f t="shared" si="9"/>
        <v>1088107730.0146356</v>
      </c>
    </row>
    <row r="114" spans="1:7">
      <c r="A114">
        <v>54.7</v>
      </c>
      <c r="B114" s="3">
        <v>61000</v>
      </c>
      <c r="C114" s="3">
        <f t="shared" si="6"/>
        <v>-26.792287421383548</v>
      </c>
      <c r="D114" s="3">
        <f t="shared" si="5"/>
        <v>-36886.477987421385</v>
      </c>
      <c r="E114" s="3">
        <f t="shared" si="7"/>
        <v>988273.1202015311</v>
      </c>
      <c r="F114" s="3">
        <f t="shared" si="8"/>
        <v>717.82666527002709</v>
      </c>
      <c r="G114" s="3">
        <f t="shared" si="9"/>
        <v>1360612258.3165224</v>
      </c>
    </row>
    <row r="115" spans="1:7">
      <c r="A115">
        <v>114.7153</v>
      </c>
      <c r="B115" s="3">
        <v>110000</v>
      </c>
      <c r="C115" s="3">
        <f t="shared" si="6"/>
        <v>33.223012578616448</v>
      </c>
      <c r="D115" s="3">
        <f t="shared" si="5"/>
        <v>12113.522012578615</v>
      </c>
      <c r="E115" s="3">
        <f t="shared" si="7"/>
        <v>402447.69419524656</v>
      </c>
      <c r="F115" s="3">
        <f t="shared" si="8"/>
        <v>1103.7685647989067</v>
      </c>
      <c r="G115" s="3">
        <f t="shared" si="9"/>
        <v>146737415.54922664</v>
      </c>
    </row>
    <row r="116" spans="1:7">
      <c r="A116">
        <v>17.96</v>
      </c>
      <c r="B116" s="3">
        <v>12000</v>
      </c>
      <c r="C116" s="3">
        <f t="shared" si="6"/>
        <v>-63.53228742138355</v>
      </c>
      <c r="D116" s="3">
        <f t="shared" si="5"/>
        <v>-85886.477987421385</v>
      </c>
      <c r="E116" s="3">
        <f t="shared" si="7"/>
        <v>5456564.4051071871</v>
      </c>
      <c r="F116" s="3">
        <f t="shared" si="8"/>
        <v>4036.3515449932906</v>
      </c>
      <c r="G116" s="3">
        <f t="shared" si="9"/>
        <v>7376487101.0838184</v>
      </c>
    </row>
    <row r="117" spans="1:7">
      <c r="A117">
        <v>59.74</v>
      </c>
      <c r="B117" s="3">
        <v>36000</v>
      </c>
      <c r="C117" s="3">
        <f t="shared" si="6"/>
        <v>-21.752287421383549</v>
      </c>
      <c r="D117" s="3">
        <f t="shared" si="5"/>
        <v>-61886.477987421385</v>
      </c>
      <c r="E117" s="3">
        <f t="shared" si="7"/>
        <v>1346172.456679516</v>
      </c>
      <c r="F117" s="3">
        <f t="shared" si="8"/>
        <v>473.16200806248099</v>
      </c>
      <c r="G117" s="3">
        <f t="shared" si="9"/>
        <v>3829936157.6875916</v>
      </c>
    </row>
    <row r="118" spans="1:7">
      <c r="A118">
        <v>116.938</v>
      </c>
      <c r="B118" s="3">
        <v>240000</v>
      </c>
      <c r="C118" s="3">
        <f t="shared" si="6"/>
        <v>35.445712578616451</v>
      </c>
      <c r="D118" s="3">
        <f t="shared" si="5"/>
        <v>142113.52201257861</v>
      </c>
      <c r="E118" s="3">
        <f t="shared" si="7"/>
        <v>5037315.0547927441</v>
      </c>
      <c r="F118" s="3">
        <f t="shared" si="8"/>
        <v>1256.3985402058886</v>
      </c>
      <c r="G118" s="3">
        <f t="shared" si="9"/>
        <v>20196253138.819668</v>
      </c>
    </row>
    <row r="119" spans="1:7">
      <c r="A119">
        <v>59.854999999999997</v>
      </c>
      <c r="B119" s="3">
        <v>157000</v>
      </c>
      <c r="C119" s="3">
        <f t="shared" si="6"/>
        <v>-21.637287421383554</v>
      </c>
      <c r="D119" s="3">
        <f t="shared" si="5"/>
        <v>59113.522012578615</v>
      </c>
      <c r="E119" s="3">
        <f t="shared" si="7"/>
        <v>-1279056.2662764471</v>
      </c>
      <c r="F119" s="3">
        <f t="shared" si="8"/>
        <v>468.17220695556301</v>
      </c>
      <c r="G119" s="3">
        <f t="shared" si="9"/>
        <v>3494408484.7316165</v>
      </c>
    </row>
    <row r="120" spans="1:7">
      <c r="A120">
        <v>84.835999999999999</v>
      </c>
      <c r="B120" s="3">
        <v>197000</v>
      </c>
      <c r="C120" s="3">
        <f t="shared" si="6"/>
        <v>3.3437125786164472</v>
      </c>
      <c r="D120" s="3">
        <f t="shared" si="5"/>
        <v>99113.522012578615</v>
      </c>
      <c r="E120" s="3">
        <f t="shared" si="7"/>
        <v>331407.13026443723</v>
      </c>
      <c r="F120" s="3">
        <f t="shared" si="8"/>
        <v>11.180413808397851</v>
      </c>
      <c r="G120" s="3">
        <f t="shared" si="9"/>
        <v>9823490245.7379055</v>
      </c>
    </row>
    <row r="121" spans="1:7">
      <c r="A121">
        <v>59.470999999999997</v>
      </c>
      <c r="B121" s="3">
        <v>160000</v>
      </c>
      <c r="C121" s="3">
        <f t="shared" si="6"/>
        <v>-22.021287421383555</v>
      </c>
      <c r="D121" s="3">
        <f t="shared" si="5"/>
        <v>62113.522012578615</v>
      </c>
      <c r="E121" s="3">
        <f t="shared" si="7"/>
        <v>-1367819.720993428</v>
      </c>
      <c r="F121" s="3">
        <f t="shared" si="8"/>
        <v>484.93709969518557</v>
      </c>
      <c r="G121" s="3">
        <f t="shared" si="9"/>
        <v>3858089616.8070879</v>
      </c>
    </row>
    <row r="122" spans="1:7">
      <c r="A122">
        <v>84.614000000000004</v>
      </c>
      <c r="B122" s="3">
        <v>185000</v>
      </c>
      <c r="C122" s="3">
        <f t="shared" si="6"/>
        <v>3.121712578616453</v>
      </c>
      <c r="D122" s="3">
        <f t="shared" si="5"/>
        <v>87113.522012578615</v>
      </c>
      <c r="E122" s="3">
        <f t="shared" si="7"/>
        <v>271943.37743424793</v>
      </c>
      <c r="F122" s="3">
        <f t="shared" si="8"/>
        <v>9.7450894234921837</v>
      </c>
      <c r="G122" s="3">
        <f t="shared" si="9"/>
        <v>7588765717.4360189</v>
      </c>
    </row>
    <row r="123" spans="1:7">
      <c r="A123">
        <v>30.28</v>
      </c>
      <c r="B123" s="3">
        <v>18000</v>
      </c>
      <c r="C123" s="3">
        <f t="shared" si="6"/>
        <v>-51.21228742138355</v>
      </c>
      <c r="D123" s="3">
        <f t="shared" si="5"/>
        <v>-79886.477987421385</v>
      </c>
      <c r="E123" s="3">
        <f t="shared" si="7"/>
        <v>4091169.2717738543</v>
      </c>
      <c r="F123" s="3">
        <f t="shared" si="8"/>
        <v>2622.6983829303999</v>
      </c>
      <c r="G123" s="3">
        <f t="shared" si="9"/>
        <v>6381849365.2347612</v>
      </c>
    </row>
    <row r="124" spans="1:7">
      <c r="A124">
        <v>30.28</v>
      </c>
      <c r="B124" s="3">
        <v>21500</v>
      </c>
      <c r="C124" s="3">
        <f t="shared" si="6"/>
        <v>-51.21228742138355</v>
      </c>
      <c r="D124" s="3">
        <f t="shared" si="5"/>
        <v>-76386.477987421385</v>
      </c>
      <c r="E124" s="3">
        <f t="shared" si="7"/>
        <v>3911926.2657990116</v>
      </c>
      <c r="F124" s="3">
        <f t="shared" si="8"/>
        <v>2622.6983829303999</v>
      </c>
      <c r="G124" s="3">
        <f t="shared" si="9"/>
        <v>5834894019.3228121</v>
      </c>
    </row>
    <row r="125" spans="1:7">
      <c r="A125">
        <v>84.93</v>
      </c>
      <c r="B125" s="3">
        <v>74500</v>
      </c>
      <c r="C125" s="3">
        <f t="shared" si="6"/>
        <v>3.4377125786164555</v>
      </c>
      <c r="D125" s="3">
        <f t="shared" si="5"/>
        <v>-23386.477987421385</v>
      </c>
      <c r="E125" s="3">
        <f t="shared" si="7"/>
        <v>-80395.989546895347</v>
      </c>
      <c r="F125" s="3">
        <f t="shared" si="8"/>
        <v>11.817867773177801</v>
      </c>
      <c r="G125" s="3">
        <f t="shared" si="9"/>
        <v>546927352.65614498</v>
      </c>
    </row>
    <row r="126" spans="1:7">
      <c r="A126">
        <v>238.858</v>
      </c>
      <c r="B126" s="3">
        <v>210000</v>
      </c>
      <c r="C126" s="3">
        <f t="shared" si="6"/>
        <v>157.36571257861647</v>
      </c>
      <c r="D126" s="3">
        <f t="shared" si="5"/>
        <v>112113.52201257861</v>
      </c>
      <c r="E126" s="3">
        <f t="shared" si="7"/>
        <v>17642824.281207837</v>
      </c>
      <c r="F126" s="3">
        <f t="shared" si="8"/>
        <v>24763.967495375728</v>
      </c>
      <c r="G126" s="3">
        <f t="shared" si="9"/>
        <v>12569441818.064949</v>
      </c>
    </row>
    <row r="127" spans="1:7">
      <c r="A127">
        <v>210.53</v>
      </c>
      <c r="B127" s="3">
        <v>155000</v>
      </c>
      <c r="C127" s="3">
        <f t="shared" si="6"/>
        <v>129.03771257861644</v>
      </c>
      <c r="D127" s="3">
        <f t="shared" si="5"/>
        <v>57113.522012578615</v>
      </c>
      <c r="E127" s="3">
        <f t="shared" si="7"/>
        <v>7369798.2378116017</v>
      </c>
      <c r="F127" s="3">
        <f t="shared" si="8"/>
        <v>16650.731267521627</v>
      </c>
      <c r="G127" s="3">
        <f t="shared" si="9"/>
        <v>3261954396.6813021</v>
      </c>
    </row>
    <row r="128" spans="1:7">
      <c r="A128">
        <v>84.858000000000004</v>
      </c>
      <c r="B128" s="3">
        <v>142000</v>
      </c>
      <c r="C128" s="3">
        <f t="shared" si="6"/>
        <v>3.3657125786164528</v>
      </c>
      <c r="D128" s="3">
        <f t="shared" si="5"/>
        <v>44113.522012578615</v>
      </c>
      <c r="E128" s="3">
        <f t="shared" si="7"/>
        <v>148473.43592480963</v>
      </c>
      <c r="F128" s="3">
        <f t="shared" si="8"/>
        <v>11.328021161857011</v>
      </c>
      <c r="G128" s="3">
        <f t="shared" si="9"/>
        <v>1946002824.3542581</v>
      </c>
    </row>
    <row r="129" spans="1:7">
      <c r="A129">
        <v>84.92</v>
      </c>
      <c r="B129" s="3">
        <v>126990</v>
      </c>
      <c r="C129" s="3">
        <f t="shared" si="6"/>
        <v>3.4277125786164504</v>
      </c>
      <c r="D129" s="3">
        <f t="shared" si="5"/>
        <v>29103.522012578615</v>
      </c>
      <c r="E129" s="3">
        <f t="shared" si="7"/>
        <v>99758.508484556471</v>
      </c>
      <c r="F129" s="3">
        <f t="shared" si="8"/>
        <v>11.749213521605435</v>
      </c>
      <c r="G129" s="3">
        <f t="shared" si="9"/>
        <v>847014993.53664792</v>
      </c>
    </row>
    <row r="130" spans="1:7">
      <c r="A130">
        <v>59.993000000000002</v>
      </c>
      <c r="B130" s="3">
        <v>115000</v>
      </c>
      <c r="C130" s="3">
        <f t="shared" si="6"/>
        <v>-21.499287421383549</v>
      </c>
      <c r="D130" s="3">
        <f t="shared" ref="D130:D193" si="10">B130-$J$3</f>
        <v>17113.522012578615</v>
      </c>
      <c r="E130" s="3">
        <f t="shared" si="7"/>
        <v>-367928.5285406019</v>
      </c>
      <c r="F130" s="3">
        <f t="shared" si="8"/>
        <v>462.21935962726093</v>
      </c>
      <c r="G130" s="3">
        <f t="shared" si="9"/>
        <v>292872635.67501277</v>
      </c>
    </row>
    <row r="131" spans="1:7">
      <c r="A131">
        <v>84.858000000000004</v>
      </c>
      <c r="B131" s="3">
        <v>129000</v>
      </c>
      <c r="C131" s="3">
        <f t="shared" ref="C131:C194" si="11">A131-$J$2</f>
        <v>3.3657125786164528</v>
      </c>
      <c r="D131" s="3">
        <f t="shared" si="10"/>
        <v>31113.522012578615</v>
      </c>
      <c r="E131" s="3">
        <f t="shared" ref="E131:E194" si="12">C131*D131</f>
        <v>104719.17240279574</v>
      </c>
      <c r="F131" s="3">
        <f t="shared" ref="F131:F194" si="13">C131^2</f>
        <v>11.328021161857011</v>
      </c>
      <c r="G131" s="3">
        <f t="shared" ref="G131:G194" si="14">D131^2</f>
        <v>968051252.02721405</v>
      </c>
    </row>
    <row r="132" spans="1:7">
      <c r="A132">
        <v>61.49</v>
      </c>
      <c r="B132" s="3">
        <v>29000</v>
      </c>
      <c r="C132" s="3">
        <f t="shared" si="11"/>
        <v>-20.002287421383549</v>
      </c>
      <c r="D132" s="3">
        <f t="shared" si="10"/>
        <v>-68886.477987421385</v>
      </c>
      <c r="E132" s="3">
        <f t="shared" si="12"/>
        <v>1377887.1321512135</v>
      </c>
      <c r="F132" s="3">
        <f t="shared" si="13"/>
        <v>400.09150208763856</v>
      </c>
      <c r="G132" s="3">
        <f t="shared" si="14"/>
        <v>4745346849.5114908</v>
      </c>
    </row>
    <row r="133" spans="1:7">
      <c r="A133">
        <v>111.31</v>
      </c>
      <c r="B133" s="3">
        <v>93500</v>
      </c>
      <c r="C133" s="3">
        <f t="shared" si="11"/>
        <v>29.817712578616451</v>
      </c>
      <c r="D133" s="3">
        <f t="shared" si="10"/>
        <v>-4386.4779874213855</v>
      </c>
      <c r="E133" s="3">
        <f t="shared" si="12"/>
        <v>-130794.73986135882</v>
      </c>
      <c r="F133" s="3">
        <f t="shared" si="13"/>
        <v>889.09598342098172</v>
      </c>
      <c r="G133" s="3">
        <f t="shared" si="14"/>
        <v>19241189.134132367</v>
      </c>
    </row>
    <row r="134" spans="1:7">
      <c r="A134">
        <v>94.51</v>
      </c>
      <c r="B134" s="3">
        <v>134000</v>
      </c>
      <c r="C134" s="3">
        <f t="shared" si="11"/>
        <v>13.017712578616454</v>
      </c>
      <c r="D134" s="3">
        <f t="shared" si="10"/>
        <v>36113.522012578615</v>
      </c>
      <c r="E134" s="3">
        <f t="shared" si="12"/>
        <v>470115.44976128684</v>
      </c>
      <c r="F134" s="3">
        <f t="shared" si="13"/>
        <v>169.46084077946904</v>
      </c>
      <c r="G134" s="3">
        <f t="shared" si="14"/>
        <v>1304186472.1530001</v>
      </c>
    </row>
    <row r="135" spans="1:7">
      <c r="A135">
        <v>94.51</v>
      </c>
      <c r="B135" s="3">
        <v>140000</v>
      </c>
      <c r="C135" s="3">
        <f t="shared" si="11"/>
        <v>13.017712578616454</v>
      </c>
      <c r="D135" s="3">
        <f t="shared" si="10"/>
        <v>42113.522012578615</v>
      </c>
      <c r="E135" s="3">
        <f t="shared" si="12"/>
        <v>548221.72523298557</v>
      </c>
      <c r="F135" s="3">
        <f t="shared" si="13"/>
        <v>169.46084077946904</v>
      </c>
      <c r="G135" s="3">
        <f t="shared" si="14"/>
        <v>1773548736.3039436</v>
      </c>
    </row>
    <row r="136" spans="1:7">
      <c r="A136">
        <v>151.81</v>
      </c>
      <c r="B136" s="3">
        <v>170000</v>
      </c>
      <c r="C136" s="3">
        <f t="shared" si="11"/>
        <v>70.317712578616451</v>
      </c>
      <c r="D136" s="3">
        <f t="shared" si="10"/>
        <v>72113.522012578615</v>
      </c>
      <c r="E136" s="3">
        <f t="shared" si="12"/>
        <v>5070857.9139122339</v>
      </c>
      <c r="F136" s="3">
        <f t="shared" si="13"/>
        <v>4944.5807022889139</v>
      </c>
      <c r="G136" s="3">
        <f t="shared" si="14"/>
        <v>5200360057.0586605</v>
      </c>
    </row>
    <row r="137" spans="1:7">
      <c r="A137">
        <v>158.99</v>
      </c>
      <c r="B137" s="3">
        <v>170000</v>
      </c>
      <c r="C137" s="3">
        <f t="shared" si="11"/>
        <v>77.497712578616458</v>
      </c>
      <c r="D137" s="3">
        <f t="shared" si="10"/>
        <v>72113.522012578615</v>
      </c>
      <c r="E137" s="3">
        <f t="shared" si="12"/>
        <v>5588633.0019625481</v>
      </c>
      <c r="F137" s="3">
        <f t="shared" si="13"/>
        <v>6005.8954549178479</v>
      </c>
      <c r="G137" s="3">
        <f t="shared" si="14"/>
        <v>5200360057.0586605</v>
      </c>
    </row>
    <row r="138" spans="1:7">
      <c r="A138">
        <v>146.38999999999999</v>
      </c>
      <c r="B138" s="3">
        <v>183000</v>
      </c>
      <c r="C138" s="3">
        <f t="shared" si="11"/>
        <v>64.897712578616435</v>
      </c>
      <c r="D138" s="3">
        <f t="shared" si="10"/>
        <v>85113.522012578615</v>
      </c>
      <c r="E138" s="3">
        <f t="shared" si="12"/>
        <v>5523672.8881260697</v>
      </c>
      <c r="F138" s="3">
        <f t="shared" si="13"/>
        <v>4211.7130979367103</v>
      </c>
      <c r="G138" s="3">
        <f t="shared" si="14"/>
        <v>7244311629.385704</v>
      </c>
    </row>
    <row r="139" spans="1:7">
      <c r="A139">
        <v>147.62</v>
      </c>
      <c r="B139" s="3">
        <v>175000</v>
      </c>
      <c r="C139" s="3">
        <f t="shared" si="11"/>
        <v>66.127712578616453</v>
      </c>
      <c r="D139" s="3">
        <f t="shared" si="10"/>
        <v>77113.522012578615</v>
      </c>
      <c r="E139" s="3">
        <f t="shared" si="12"/>
        <v>5099340.8195726117</v>
      </c>
      <c r="F139" s="3">
        <f t="shared" si="13"/>
        <v>4372.8743708801085</v>
      </c>
      <c r="G139" s="3">
        <f t="shared" si="14"/>
        <v>5946495277.1844463</v>
      </c>
    </row>
    <row r="140" spans="1:7">
      <c r="A140">
        <v>147.62</v>
      </c>
      <c r="B140" s="3">
        <v>175000</v>
      </c>
      <c r="C140" s="3">
        <f t="shared" si="11"/>
        <v>66.127712578616453</v>
      </c>
      <c r="D140" s="3">
        <f t="shared" si="10"/>
        <v>77113.522012578615</v>
      </c>
      <c r="E140" s="3">
        <f t="shared" si="12"/>
        <v>5099340.8195726117</v>
      </c>
      <c r="F140" s="3">
        <f t="shared" si="13"/>
        <v>4372.8743708801085</v>
      </c>
      <c r="G140" s="3">
        <f t="shared" si="14"/>
        <v>5946495277.1844463</v>
      </c>
    </row>
    <row r="141" spans="1:7">
      <c r="A141">
        <v>174.55</v>
      </c>
      <c r="B141" s="3">
        <v>189000</v>
      </c>
      <c r="C141" s="3">
        <f t="shared" si="11"/>
        <v>93.05771257861646</v>
      </c>
      <c r="D141" s="3">
        <f t="shared" si="10"/>
        <v>91113.522012578615</v>
      </c>
      <c r="E141" s="3">
        <f t="shared" si="12"/>
        <v>8478815.9434719849</v>
      </c>
      <c r="F141" s="3">
        <f t="shared" si="13"/>
        <v>8659.7378703643917</v>
      </c>
      <c r="G141" s="3">
        <f t="shared" si="14"/>
        <v>8301673893.5366478</v>
      </c>
    </row>
    <row r="142" spans="1:7">
      <c r="A142">
        <v>158.32400000000001</v>
      </c>
      <c r="B142" s="3">
        <v>375000</v>
      </c>
      <c r="C142" s="3">
        <f t="shared" si="11"/>
        <v>76.831712578616461</v>
      </c>
      <c r="D142" s="3">
        <f t="shared" si="10"/>
        <v>277113.52201257861</v>
      </c>
      <c r="E142" s="3">
        <f t="shared" si="12"/>
        <v>21291106.474918544</v>
      </c>
      <c r="F142" s="3">
        <f t="shared" si="13"/>
        <v>5903.1120577631309</v>
      </c>
      <c r="G142" s="3">
        <f t="shared" si="14"/>
        <v>76791904082.215897</v>
      </c>
    </row>
    <row r="143" spans="1:7">
      <c r="A143">
        <v>149.80000000000001</v>
      </c>
      <c r="B143" s="3">
        <v>124000</v>
      </c>
      <c r="C143" s="3">
        <f t="shared" si="11"/>
        <v>68.30771257861646</v>
      </c>
      <c r="D143" s="3">
        <f t="shared" si="10"/>
        <v>26113.522012578615</v>
      </c>
      <c r="E143" s="3">
        <f t="shared" si="12"/>
        <v>1783754.9560505941</v>
      </c>
      <c r="F143" s="3">
        <f t="shared" si="13"/>
        <v>4665.9435977228777</v>
      </c>
      <c r="G143" s="3">
        <f t="shared" si="14"/>
        <v>681916031.90142787</v>
      </c>
    </row>
    <row r="144" spans="1:7">
      <c r="A144">
        <v>100.77</v>
      </c>
      <c r="B144" s="3">
        <v>85000</v>
      </c>
      <c r="C144" s="3">
        <f t="shared" si="11"/>
        <v>19.277712578616445</v>
      </c>
      <c r="D144" s="3">
        <f t="shared" si="10"/>
        <v>-12886.477987421385</v>
      </c>
      <c r="E144" s="3">
        <f t="shared" si="12"/>
        <v>-248421.81879217716</v>
      </c>
      <c r="F144" s="3">
        <f t="shared" si="13"/>
        <v>371.6302022637467</v>
      </c>
      <c r="G144" s="3">
        <f t="shared" si="14"/>
        <v>166061314.92029592</v>
      </c>
    </row>
    <row r="145" spans="1:7">
      <c r="A145">
        <v>28.1</v>
      </c>
      <c r="B145" s="3">
        <v>23000</v>
      </c>
      <c r="C145" s="3">
        <f t="shared" si="11"/>
        <v>-53.39228742138355</v>
      </c>
      <c r="D145" s="3">
        <f t="shared" si="10"/>
        <v>-74886.477987421385</v>
      </c>
      <c r="E145" s="3">
        <f t="shared" si="12"/>
        <v>3998360.356679515</v>
      </c>
      <c r="F145" s="3">
        <f t="shared" si="13"/>
        <v>2850.736356087632</v>
      </c>
      <c r="G145" s="3">
        <f t="shared" si="14"/>
        <v>5607984585.360548</v>
      </c>
    </row>
    <row r="146" spans="1:7">
      <c r="A146">
        <v>84.42</v>
      </c>
      <c r="B146" s="3">
        <v>47500</v>
      </c>
      <c r="C146" s="3">
        <f t="shared" si="11"/>
        <v>2.9277125786164504</v>
      </c>
      <c r="D146" s="3">
        <f t="shared" si="10"/>
        <v>-50386.477987421385</v>
      </c>
      <c r="E146" s="3">
        <f t="shared" si="12"/>
        <v>-147517.12539595447</v>
      </c>
      <c r="F146" s="3">
        <f t="shared" si="13"/>
        <v>8.571500942988985</v>
      </c>
      <c r="G146" s="3">
        <f t="shared" si="14"/>
        <v>2538797163.9768996</v>
      </c>
    </row>
    <row r="147" spans="1:7">
      <c r="A147">
        <v>64.66</v>
      </c>
      <c r="B147" s="3">
        <v>64800</v>
      </c>
      <c r="C147" s="3">
        <f t="shared" si="11"/>
        <v>-16.832287421383555</v>
      </c>
      <c r="D147" s="3">
        <f t="shared" si="10"/>
        <v>-33086.477987421385</v>
      </c>
      <c r="E147" s="3">
        <f t="shared" si="12"/>
        <v>556921.10724555689</v>
      </c>
      <c r="F147" s="3">
        <f t="shared" si="13"/>
        <v>283.32589983606704</v>
      </c>
      <c r="G147" s="3">
        <f t="shared" si="14"/>
        <v>1094715025.6121199</v>
      </c>
    </row>
    <row r="148" spans="1:7">
      <c r="A148">
        <v>54.7</v>
      </c>
      <c r="B148" s="3">
        <v>69800</v>
      </c>
      <c r="C148" s="3">
        <f t="shared" si="11"/>
        <v>-26.792287421383548</v>
      </c>
      <c r="D148" s="3">
        <f t="shared" si="10"/>
        <v>-28086.477987421385</v>
      </c>
      <c r="E148" s="3">
        <f t="shared" si="12"/>
        <v>752500.99089335592</v>
      </c>
      <c r="F148" s="3">
        <f t="shared" si="13"/>
        <v>717.82666527002709</v>
      </c>
      <c r="G148" s="3">
        <f t="shared" si="14"/>
        <v>788850245.7379061</v>
      </c>
    </row>
    <row r="149" spans="1:7">
      <c r="A149">
        <v>79.87</v>
      </c>
      <c r="B149" s="3">
        <v>84000</v>
      </c>
      <c r="C149" s="3">
        <f t="shared" si="11"/>
        <v>-1.6222874213835468</v>
      </c>
      <c r="D149" s="3">
        <f t="shared" si="10"/>
        <v>-13886.477987421385</v>
      </c>
      <c r="E149" s="3">
        <f t="shared" si="12"/>
        <v>22527.858566313222</v>
      </c>
      <c r="F149" s="3">
        <f t="shared" si="13"/>
        <v>2.6318164775792776</v>
      </c>
      <c r="G149" s="3">
        <f t="shared" si="14"/>
        <v>192834270.89513868</v>
      </c>
    </row>
    <row r="150" spans="1:7">
      <c r="A150">
        <v>84.5</v>
      </c>
      <c r="B150" s="3">
        <v>84800</v>
      </c>
      <c r="C150" s="3">
        <f t="shared" si="11"/>
        <v>3.0077125786164487</v>
      </c>
      <c r="D150" s="3">
        <f t="shared" si="10"/>
        <v>-13086.477987421385</v>
      </c>
      <c r="E150" s="3">
        <f t="shared" si="12"/>
        <v>-39360.364452554568</v>
      </c>
      <c r="F150" s="3">
        <f t="shared" si="13"/>
        <v>9.0463349555676071</v>
      </c>
      <c r="G150" s="3">
        <f t="shared" si="14"/>
        <v>171255906.11526448</v>
      </c>
    </row>
    <row r="151" spans="1:7">
      <c r="A151">
        <v>15.09</v>
      </c>
      <c r="B151" s="3">
        <v>13000</v>
      </c>
      <c r="C151" s="3">
        <f t="shared" si="11"/>
        <v>-66.402287421383548</v>
      </c>
      <c r="D151" s="3">
        <f t="shared" si="10"/>
        <v>-84886.477987421385</v>
      </c>
      <c r="E151" s="3">
        <f t="shared" si="12"/>
        <v>5636656.309509702</v>
      </c>
      <c r="F151" s="3">
        <f t="shared" si="13"/>
        <v>4409.2637747920317</v>
      </c>
      <c r="G151" s="3">
        <f t="shared" si="14"/>
        <v>7205714145.1089754</v>
      </c>
    </row>
    <row r="152" spans="1:7">
      <c r="A152">
        <v>44.4</v>
      </c>
      <c r="B152" s="3">
        <v>20000</v>
      </c>
      <c r="C152" s="3">
        <f t="shared" si="11"/>
        <v>-37.092287421383553</v>
      </c>
      <c r="D152" s="3">
        <f t="shared" si="10"/>
        <v>-77886.477987421385</v>
      </c>
      <c r="E152" s="3">
        <f t="shared" si="12"/>
        <v>2888987.6277486971</v>
      </c>
      <c r="F152" s="3">
        <f t="shared" si="13"/>
        <v>1375.8377861505285</v>
      </c>
      <c r="G152" s="3">
        <f t="shared" si="14"/>
        <v>6066303453.2850761</v>
      </c>
    </row>
    <row r="153" spans="1:7">
      <c r="A153">
        <v>59.942599999999999</v>
      </c>
      <c r="B153" s="3">
        <v>91900</v>
      </c>
      <c r="C153" s="3">
        <f t="shared" si="11"/>
        <v>-21.549687421383553</v>
      </c>
      <c r="D153" s="3">
        <f t="shared" si="10"/>
        <v>-5986.4779874213855</v>
      </c>
      <c r="E153" s="3">
        <f t="shared" si="12"/>
        <v>129006.72938392416</v>
      </c>
      <c r="F153" s="3">
        <f t="shared" si="13"/>
        <v>464.38902795933649</v>
      </c>
      <c r="G153" s="3">
        <f t="shared" si="14"/>
        <v>35837918.693880804</v>
      </c>
    </row>
    <row r="154" spans="1:7">
      <c r="A154">
        <v>15.09</v>
      </c>
      <c r="B154" s="3">
        <v>12200</v>
      </c>
      <c r="C154" s="3">
        <f t="shared" si="11"/>
        <v>-66.402287421383548</v>
      </c>
      <c r="D154" s="3">
        <f t="shared" si="10"/>
        <v>-85686.477987421385</v>
      </c>
      <c r="E154" s="3">
        <f t="shared" si="12"/>
        <v>5689778.139446809</v>
      </c>
      <c r="F154" s="3">
        <f t="shared" si="13"/>
        <v>4409.2637747920317</v>
      </c>
      <c r="G154" s="3">
        <f t="shared" si="14"/>
        <v>7342172509.8888493</v>
      </c>
    </row>
    <row r="155" spans="1:7">
      <c r="A155">
        <v>16.670000000000002</v>
      </c>
      <c r="B155" s="3">
        <v>12000</v>
      </c>
      <c r="C155" s="3">
        <f t="shared" si="11"/>
        <v>-64.82228742138355</v>
      </c>
      <c r="D155" s="3">
        <f t="shared" si="10"/>
        <v>-85886.477987421385</v>
      </c>
      <c r="E155" s="3">
        <f t="shared" si="12"/>
        <v>5567357.9617109606</v>
      </c>
      <c r="F155" s="3">
        <f t="shared" si="13"/>
        <v>4201.9289465404599</v>
      </c>
      <c r="G155" s="3">
        <f t="shared" si="14"/>
        <v>7376487101.0838184</v>
      </c>
    </row>
    <row r="156" spans="1:7">
      <c r="A156">
        <v>112.54</v>
      </c>
      <c r="B156" s="3">
        <v>119500</v>
      </c>
      <c r="C156" s="3">
        <f t="shared" si="11"/>
        <v>31.047712578616455</v>
      </c>
      <c r="D156" s="3">
        <f t="shared" si="10"/>
        <v>21613.522012578615</v>
      </c>
      <c r="E156" s="3">
        <f t="shared" si="12"/>
        <v>671050.41925814073</v>
      </c>
      <c r="F156" s="3">
        <f t="shared" si="13"/>
        <v>963.96045636437839</v>
      </c>
      <c r="G156" s="3">
        <f t="shared" si="14"/>
        <v>467144333.78822035</v>
      </c>
    </row>
    <row r="157" spans="1:7">
      <c r="A157">
        <v>84.614000000000004</v>
      </c>
      <c r="B157" s="3">
        <v>193000</v>
      </c>
      <c r="C157" s="3">
        <f t="shared" si="11"/>
        <v>3.121712578616453</v>
      </c>
      <c r="D157" s="3">
        <f t="shared" si="10"/>
        <v>95113.522012578615</v>
      </c>
      <c r="E157" s="3">
        <f t="shared" si="12"/>
        <v>296917.07806317956</v>
      </c>
      <c r="F157" s="3">
        <f t="shared" si="13"/>
        <v>9.7450894234921837</v>
      </c>
      <c r="G157" s="3">
        <f t="shared" si="14"/>
        <v>9046582069.6372776</v>
      </c>
    </row>
    <row r="158" spans="1:7">
      <c r="A158">
        <v>84.835999999999999</v>
      </c>
      <c r="B158" s="3">
        <v>175000</v>
      </c>
      <c r="C158" s="3">
        <f t="shared" si="11"/>
        <v>3.3437125786164472</v>
      </c>
      <c r="D158" s="3">
        <f t="shared" si="10"/>
        <v>77113.522012578615</v>
      </c>
      <c r="E158" s="3">
        <f t="shared" si="12"/>
        <v>257845.45353487541</v>
      </c>
      <c r="F158" s="3">
        <f t="shared" si="13"/>
        <v>11.180413808397851</v>
      </c>
      <c r="G158" s="3">
        <f t="shared" si="14"/>
        <v>5946495277.1844463</v>
      </c>
    </row>
    <row r="159" spans="1:7">
      <c r="A159">
        <v>84.906999999999996</v>
      </c>
      <c r="B159" s="3">
        <v>180000</v>
      </c>
      <c r="C159" s="3">
        <f t="shared" si="11"/>
        <v>3.4147125786164452</v>
      </c>
      <c r="D159" s="3">
        <f t="shared" si="10"/>
        <v>82113.522012578615</v>
      </c>
      <c r="E159" s="3">
        <f t="shared" si="12"/>
        <v>280394.07649085054</v>
      </c>
      <c r="F159" s="3">
        <f t="shared" si="13"/>
        <v>11.660261994561372</v>
      </c>
      <c r="G159" s="3">
        <f t="shared" si="14"/>
        <v>6742630497.3102331</v>
      </c>
    </row>
    <row r="160" spans="1:7">
      <c r="A160">
        <v>84.944000000000003</v>
      </c>
      <c r="B160" s="3">
        <v>172000</v>
      </c>
      <c r="C160" s="3">
        <f t="shared" si="11"/>
        <v>3.4517125786164513</v>
      </c>
      <c r="D160" s="3">
        <f t="shared" si="10"/>
        <v>74113.522012578615</v>
      </c>
      <c r="E160" s="3">
        <f t="shared" si="12"/>
        <v>255818.57617638484</v>
      </c>
      <c r="F160" s="3">
        <f t="shared" si="13"/>
        <v>11.914319725379032</v>
      </c>
      <c r="G160" s="3">
        <f t="shared" si="14"/>
        <v>5492814145.1089745</v>
      </c>
    </row>
    <row r="161" spans="1:7">
      <c r="A161">
        <v>84.944000000000003</v>
      </c>
      <c r="B161" s="3">
        <v>172000</v>
      </c>
      <c r="C161" s="3">
        <f t="shared" si="11"/>
        <v>3.4517125786164513</v>
      </c>
      <c r="D161" s="3">
        <f t="shared" si="10"/>
        <v>74113.522012578615</v>
      </c>
      <c r="E161" s="3">
        <f t="shared" si="12"/>
        <v>255818.57617638484</v>
      </c>
      <c r="F161" s="3">
        <f t="shared" si="13"/>
        <v>11.914319725379032</v>
      </c>
      <c r="G161" s="3">
        <f t="shared" si="14"/>
        <v>5492814145.1089745</v>
      </c>
    </row>
    <row r="162" spans="1:7">
      <c r="A162">
        <v>37.263500000000001</v>
      </c>
      <c r="B162" s="3">
        <v>88000</v>
      </c>
      <c r="C162" s="3">
        <f t="shared" si="11"/>
        <v>-44.228787421383551</v>
      </c>
      <c r="D162" s="3">
        <f t="shared" si="10"/>
        <v>-9886.4779874213855</v>
      </c>
      <c r="E162" s="3">
        <f t="shared" si="12"/>
        <v>437266.93325184833</v>
      </c>
      <c r="F162" s="3">
        <f t="shared" si="13"/>
        <v>1956.1856367659359</v>
      </c>
      <c r="G162" s="3">
        <f t="shared" si="14"/>
        <v>97742446.995767608</v>
      </c>
    </row>
    <row r="163" spans="1:7">
      <c r="A163">
        <v>215.14599999999999</v>
      </c>
      <c r="B163" s="3">
        <v>175000</v>
      </c>
      <c r="C163" s="3">
        <f t="shared" si="11"/>
        <v>133.65371257861642</v>
      </c>
      <c r="D163" s="3">
        <f t="shared" si="10"/>
        <v>77113.522012578615</v>
      </c>
      <c r="E163" s="3">
        <f t="shared" si="12"/>
        <v>10306508.506993992</v>
      </c>
      <c r="F163" s="3">
        <f t="shared" si="13"/>
        <v>17863.31488604741</v>
      </c>
      <c r="G163" s="3">
        <f t="shared" si="14"/>
        <v>5946495277.1844463</v>
      </c>
    </row>
    <row r="164" spans="1:7">
      <c r="A164">
        <v>84.93</v>
      </c>
      <c r="B164" s="3">
        <v>75300</v>
      </c>
      <c r="C164" s="3">
        <f t="shared" si="11"/>
        <v>3.4377125786164555</v>
      </c>
      <c r="D164" s="3">
        <f t="shared" si="10"/>
        <v>-22586.477987421385</v>
      </c>
      <c r="E164" s="3">
        <f t="shared" si="12"/>
        <v>-77645.819484002175</v>
      </c>
      <c r="F164" s="3">
        <f t="shared" si="13"/>
        <v>11.817867773177801</v>
      </c>
      <c r="G164" s="3">
        <f t="shared" si="14"/>
        <v>510148987.87627077</v>
      </c>
    </row>
    <row r="165" spans="1:7">
      <c r="A165">
        <v>59.97</v>
      </c>
      <c r="B165" s="3">
        <v>52000</v>
      </c>
      <c r="C165" s="3">
        <f t="shared" si="11"/>
        <v>-21.522287421383552</v>
      </c>
      <c r="D165" s="3">
        <f t="shared" si="10"/>
        <v>-45886.477987421385</v>
      </c>
      <c r="E165" s="3">
        <f t="shared" si="12"/>
        <v>987581.96800027252</v>
      </c>
      <c r="F165" s="3">
        <f t="shared" si="13"/>
        <v>463.2088558486447</v>
      </c>
      <c r="G165" s="3">
        <f t="shared" si="14"/>
        <v>2105568862.0901074</v>
      </c>
    </row>
    <row r="166" spans="1:7">
      <c r="A166">
        <v>84.99</v>
      </c>
      <c r="B166" s="3">
        <v>76500</v>
      </c>
      <c r="C166" s="3">
        <f t="shared" si="11"/>
        <v>3.4977125786164436</v>
      </c>
      <c r="D166" s="3">
        <f t="shared" si="10"/>
        <v>-21386.477987421385</v>
      </c>
      <c r="E166" s="3">
        <f t="shared" si="12"/>
        <v>-74803.753068907463</v>
      </c>
      <c r="F166" s="3">
        <f t="shared" si="13"/>
        <v>12.23399328261169</v>
      </c>
      <c r="G166" s="3">
        <f t="shared" si="14"/>
        <v>457381440.70645946</v>
      </c>
    </row>
    <row r="167" spans="1:7">
      <c r="A167">
        <v>150.83000000000001</v>
      </c>
      <c r="B167" s="3">
        <v>140000</v>
      </c>
      <c r="C167" s="3">
        <f t="shared" si="11"/>
        <v>69.337712578616461</v>
      </c>
      <c r="D167" s="3">
        <f t="shared" si="10"/>
        <v>42113.522012578615</v>
      </c>
      <c r="E167" s="3">
        <f t="shared" si="12"/>
        <v>2920055.2849814133</v>
      </c>
      <c r="F167" s="3">
        <f t="shared" si="13"/>
        <v>4807.7183856348274</v>
      </c>
      <c r="G167" s="3">
        <f t="shared" si="14"/>
        <v>1773548736.3039436</v>
      </c>
    </row>
    <row r="168" spans="1:7">
      <c r="A168">
        <v>59.82</v>
      </c>
      <c r="B168" s="3">
        <v>54900</v>
      </c>
      <c r="C168" s="3">
        <f t="shared" si="11"/>
        <v>-21.672287421383551</v>
      </c>
      <c r="D168" s="3">
        <f t="shared" si="10"/>
        <v>-42986.477987421385</v>
      </c>
      <c r="E168" s="3">
        <f t="shared" si="12"/>
        <v>931615.30617637339</v>
      </c>
      <c r="F168" s="3">
        <f t="shared" si="13"/>
        <v>469.68804207505968</v>
      </c>
      <c r="G168" s="3">
        <f t="shared" si="14"/>
        <v>1847837289.7630634</v>
      </c>
    </row>
    <row r="169" spans="1:7">
      <c r="A169">
        <v>84.93</v>
      </c>
      <c r="B169" s="3">
        <v>75700</v>
      </c>
      <c r="C169" s="3">
        <f t="shared" si="11"/>
        <v>3.4377125786164555</v>
      </c>
      <c r="D169" s="3">
        <f t="shared" si="10"/>
        <v>-22186.477987421385</v>
      </c>
      <c r="E169" s="3">
        <f t="shared" si="12"/>
        <v>-76270.734452555596</v>
      </c>
      <c r="F169" s="3">
        <f t="shared" si="13"/>
        <v>11.817867773177801</v>
      </c>
      <c r="G169" s="3">
        <f t="shared" si="14"/>
        <v>492239805.48633367</v>
      </c>
    </row>
    <row r="170" spans="1:7">
      <c r="A170">
        <v>114.931</v>
      </c>
      <c r="B170" s="3">
        <v>165000</v>
      </c>
      <c r="C170" s="3">
        <f t="shared" si="11"/>
        <v>33.438712578616446</v>
      </c>
      <c r="D170" s="3">
        <f t="shared" si="10"/>
        <v>67113.522012578615</v>
      </c>
      <c r="E170" s="3">
        <f t="shared" si="12"/>
        <v>2244189.7727172645</v>
      </c>
      <c r="F170" s="3">
        <f t="shared" si="13"/>
        <v>1118.1474989153216</v>
      </c>
      <c r="G170" s="3">
        <f t="shared" si="14"/>
        <v>4504224836.9328747</v>
      </c>
    </row>
    <row r="171" spans="1:7">
      <c r="A171">
        <v>112.81440000000001</v>
      </c>
      <c r="B171" s="3">
        <v>145000</v>
      </c>
      <c r="C171" s="3">
        <f t="shared" si="11"/>
        <v>31.322112578616455</v>
      </c>
      <c r="D171" s="3">
        <f t="shared" si="10"/>
        <v>47113.522012578615</v>
      </c>
      <c r="E171" s="3">
        <f t="shared" si="12"/>
        <v>1475695.0404531118</v>
      </c>
      <c r="F171" s="3">
        <f t="shared" si="13"/>
        <v>981.0747363875231</v>
      </c>
      <c r="G171" s="3">
        <f t="shared" si="14"/>
        <v>2219683956.4297295</v>
      </c>
    </row>
    <row r="172" spans="1:7">
      <c r="A172">
        <v>114.9</v>
      </c>
      <c r="B172" s="3">
        <v>146000</v>
      </c>
      <c r="C172" s="3">
        <f t="shared" si="11"/>
        <v>33.407712578616454</v>
      </c>
      <c r="D172" s="3">
        <f t="shared" si="10"/>
        <v>48113.522012578615</v>
      </c>
      <c r="E172" s="3">
        <f t="shared" si="12"/>
        <v>1607362.7145411621</v>
      </c>
      <c r="F172" s="3">
        <f t="shared" si="13"/>
        <v>1116.0752597354481</v>
      </c>
      <c r="G172" s="3">
        <f t="shared" si="14"/>
        <v>2314911000.4548869</v>
      </c>
    </row>
    <row r="173" spans="1:7">
      <c r="A173">
        <v>84.239500000000007</v>
      </c>
      <c r="B173" s="3">
        <v>127000</v>
      </c>
      <c r="C173" s="3">
        <f t="shared" si="11"/>
        <v>2.7472125786164554</v>
      </c>
      <c r="D173" s="3">
        <f t="shared" si="10"/>
        <v>29113.522012578615</v>
      </c>
      <c r="E173" s="3">
        <f t="shared" si="12"/>
        <v>79981.033880783027</v>
      </c>
      <c r="F173" s="3">
        <f t="shared" si="13"/>
        <v>7.5471769521084742</v>
      </c>
      <c r="G173" s="3">
        <f t="shared" si="14"/>
        <v>847597163.9768995</v>
      </c>
    </row>
    <row r="174" spans="1:7">
      <c r="A174">
        <v>60</v>
      </c>
      <c r="B174" s="3">
        <v>84970</v>
      </c>
      <c r="C174" s="3">
        <f t="shared" si="11"/>
        <v>-21.492287421383551</v>
      </c>
      <c r="D174" s="3">
        <f t="shared" si="10"/>
        <v>-12916.477987421385</v>
      </c>
      <c r="E174" s="3">
        <f t="shared" si="12"/>
        <v>277604.6573776342</v>
      </c>
      <c r="F174" s="3">
        <f t="shared" si="13"/>
        <v>461.9184186033616</v>
      </c>
      <c r="G174" s="3">
        <f t="shared" si="14"/>
        <v>166835403.59954122</v>
      </c>
    </row>
    <row r="175" spans="1:7">
      <c r="A175">
        <v>84.92</v>
      </c>
      <c r="B175" s="3">
        <v>123460</v>
      </c>
      <c r="C175" s="3">
        <f t="shared" si="11"/>
        <v>3.4277125786164504</v>
      </c>
      <c r="D175" s="3">
        <f t="shared" si="10"/>
        <v>25573.522012578615</v>
      </c>
      <c r="E175" s="3">
        <f t="shared" si="12"/>
        <v>87658.683082040399</v>
      </c>
      <c r="F175" s="3">
        <f t="shared" si="13"/>
        <v>11.749213521605435</v>
      </c>
      <c r="G175" s="3">
        <f t="shared" si="14"/>
        <v>654005028.1278429</v>
      </c>
    </row>
    <row r="176" spans="1:7">
      <c r="A176">
        <v>158.99</v>
      </c>
      <c r="B176" s="3">
        <v>155000</v>
      </c>
      <c r="C176" s="3">
        <f t="shared" si="11"/>
        <v>77.497712578616458</v>
      </c>
      <c r="D176" s="3">
        <f t="shared" si="10"/>
        <v>57113.522012578615</v>
      </c>
      <c r="E176" s="3">
        <f t="shared" si="12"/>
        <v>4426167.3132833019</v>
      </c>
      <c r="F176" s="3">
        <f t="shared" si="13"/>
        <v>6005.8954549178479</v>
      </c>
      <c r="G176" s="3">
        <f t="shared" si="14"/>
        <v>3261954396.6813021</v>
      </c>
    </row>
    <row r="177" spans="1:7">
      <c r="A177">
        <v>95.88</v>
      </c>
      <c r="B177" s="3">
        <v>134000</v>
      </c>
      <c r="C177" s="3">
        <f t="shared" si="11"/>
        <v>14.387712578616444</v>
      </c>
      <c r="D177" s="3">
        <f t="shared" si="10"/>
        <v>36113.522012578615</v>
      </c>
      <c r="E177" s="3">
        <f t="shared" si="12"/>
        <v>519590.97491851915</v>
      </c>
      <c r="F177" s="3">
        <f t="shared" si="13"/>
        <v>207.00627324487786</v>
      </c>
      <c r="G177" s="3">
        <f t="shared" si="14"/>
        <v>1304186472.1530001</v>
      </c>
    </row>
    <row r="178" spans="1:7">
      <c r="A178">
        <v>95.88</v>
      </c>
      <c r="B178" s="3">
        <v>134500</v>
      </c>
      <c r="C178" s="3">
        <f t="shared" si="11"/>
        <v>14.387712578616444</v>
      </c>
      <c r="D178" s="3">
        <f t="shared" si="10"/>
        <v>36613.522012578615</v>
      </c>
      <c r="E178" s="3">
        <f t="shared" si="12"/>
        <v>526784.83120782743</v>
      </c>
      <c r="F178" s="3">
        <f t="shared" si="13"/>
        <v>207.00627324487786</v>
      </c>
      <c r="G178" s="3">
        <f t="shared" si="14"/>
        <v>1340549994.1655788</v>
      </c>
    </row>
    <row r="179" spans="1:7">
      <c r="A179">
        <v>108.07</v>
      </c>
      <c r="B179" s="3">
        <v>144000</v>
      </c>
      <c r="C179" s="3">
        <f t="shared" si="11"/>
        <v>26.577712578616442</v>
      </c>
      <c r="D179" s="3">
        <f t="shared" si="10"/>
        <v>46113.522012578615</v>
      </c>
      <c r="E179" s="3">
        <f t="shared" si="12"/>
        <v>1225591.9340380167</v>
      </c>
      <c r="F179" s="3">
        <f t="shared" si="13"/>
        <v>706.37480591154667</v>
      </c>
      <c r="G179" s="3">
        <f t="shared" si="14"/>
        <v>2126456912.4045725</v>
      </c>
    </row>
    <row r="180" spans="1:7">
      <c r="A180">
        <v>108.07</v>
      </c>
      <c r="B180" s="3">
        <v>144000</v>
      </c>
      <c r="C180" s="3">
        <f t="shared" si="11"/>
        <v>26.577712578616442</v>
      </c>
      <c r="D180" s="3">
        <f t="shared" si="10"/>
        <v>46113.522012578615</v>
      </c>
      <c r="E180" s="3">
        <f t="shared" si="12"/>
        <v>1225591.9340380167</v>
      </c>
      <c r="F180" s="3">
        <f t="shared" si="13"/>
        <v>706.37480591154667</v>
      </c>
      <c r="G180" s="3">
        <f t="shared" si="14"/>
        <v>2126456912.4045725</v>
      </c>
    </row>
    <row r="181" spans="1:7">
      <c r="A181">
        <v>159.01</v>
      </c>
      <c r="B181" s="3">
        <v>184000</v>
      </c>
      <c r="C181" s="3">
        <f t="shared" si="11"/>
        <v>77.51771257861644</v>
      </c>
      <c r="D181" s="3">
        <f t="shared" si="10"/>
        <v>86113.522012578615</v>
      </c>
      <c r="E181" s="3">
        <f t="shared" si="12"/>
        <v>6675323.2485034289</v>
      </c>
      <c r="F181" s="3">
        <f t="shared" si="13"/>
        <v>6008.9957634209895</v>
      </c>
      <c r="G181" s="3">
        <f t="shared" si="14"/>
        <v>7415538673.410862</v>
      </c>
    </row>
    <row r="182" spans="1:7">
      <c r="A182">
        <v>48.54</v>
      </c>
      <c r="B182" s="3">
        <v>33000</v>
      </c>
      <c r="C182" s="3">
        <f t="shared" si="11"/>
        <v>-32.952287421383552</v>
      </c>
      <c r="D182" s="3">
        <f t="shared" si="10"/>
        <v>-64886.477987421385</v>
      </c>
      <c r="E182" s="3">
        <f t="shared" si="12"/>
        <v>2138157.8724027863</v>
      </c>
      <c r="F182" s="3">
        <f t="shared" si="13"/>
        <v>1085.8532463014726</v>
      </c>
      <c r="G182" s="3">
        <f t="shared" si="14"/>
        <v>4210255025.6121202</v>
      </c>
    </row>
    <row r="183" spans="1:7">
      <c r="A183">
        <v>36.08</v>
      </c>
      <c r="B183" s="3">
        <v>26000</v>
      </c>
      <c r="C183" s="3">
        <f t="shared" si="11"/>
        <v>-45.412287421383553</v>
      </c>
      <c r="D183" s="3">
        <f t="shared" si="10"/>
        <v>-71886.477987421385</v>
      </c>
      <c r="E183" s="3">
        <f t="shared" si="12"/>
        <v>3264529.400075742</v>
      </c>
      <c r="F183" s="3">
        <f t="shared" si="13"/>
        <v>2062.275848842351</v>
      </c>
      <c r="G183" s="3">
        <f t="shared" si="14"/>
        <v>5167665717.4360189</v>
      </c>
    </row>
    <row r="184" spans="1:7">
      <c r="A184">
        <v>45.5</v>
      </c>
      <c r="B184" s="3">
        <v>25000</v>
      </c>
      <c r="C184" s="3">
        <f t="shared" si="11"/>
        <v>-35.992287421383551</v>
      </c>
      <c r="D184" s="3">
        <f t="shared" si="10"/>
        <v>-72886.477987421385</v>
      </c>
      <c r="E184" s="3">
        <f t="shared" si="12"/>
        <v>2623351.0648556156</v>
      </c>
      <c r="F184" s="3">
        <f t="shared" si="13"/>
        <v>1295.4447538234847</v>
      </c>
      <c r="G184" s="3">
        <f t="shared" si="14"/>
        <v>5312438673.410862</v>
      </c>
    </row>
    <row r="185" spans="1:7">
      <c r="A185">
        <v>46.64</v>
      </c>
      <c r="B185" s="3">
        <v>30000</v>
      </c>
      <c r="C185" s="3">
        <f t="shared" si="11"/>
        <v>-34.852287421383551</v>
      </c>
      <c r="D185" s="3">
        <f t="shared" si="10"/>
        <v>-67886.477987421385</v>
      </c>
      <c r="E185" s="3">
        <f t="shared" si="12"/>
        <v>2365999.0428430378</v>
      </c>
      <c r="F185" s="3">
        <f t="shared" si="13"/>
        <v>1214.68193850273</v>
      </c>
      <c r="G185" s="3">
        <f t="shared" si="14"/>
        <v>4608573893.5366488</v>
      </c>
    </row>
    <row r="186" spans="1:7">
      <c r="A186">
        <v>84.98</v>
      </c>
      <c r="B186" s="3">
        <v>78000</v>
      </c>
      <c r="C186" s="3">
        <f t="shared" si="11"/>
        <v>3.4877125786164527</v>
      </c>
      <c r="D186" s="3">
        <f t="shared" si="10"/>
        <v>-19886.477987421385</v>
      </c>
      <c r="E186" s="3">
        <f t="shared" si="12"/>
        <v>-69358.319421108768</v>
      </c>
      <c r="F186" s="3">
        <f t="shared" si="13"/>
        <v>12.164139031039426</v>
      </c>
      <c r="G186" s="3">
        <f t="shared" si="14"/>
        <v>395472006.74419534</v>
      </c>
    </row>
    <row r="187" spans="1:7">
      <c r="A187">
        <v>22.058399999999999</v>
      </c>
      <c r="B187" s="3">
        <v>26000</v>
      </c>
      <c r="C187" s="3">
        <f t="shared" si="11"/>
        <v>-59.433887421383552</v>
      </c>
      <c r="D187" s="3">
        <f t="shared" si="10"/>
        <v>-71886.477987421385</v>
      </c>
      <c r="E187" s="3">
        <f t="shared" si="12"/>
        <v>4272492.8398241699</v>
      </c>
      <c r="F187" s="3">
        <f t="shared" si="13"/>
        <v>3532.3869740176942</v>
      </c>
      <c r="G187" s="3">
        <f t="shared" si="14"/>
        <v>5167665717.4360189</v>
      </c>
    </row>
    <row r="188" spans="1:7">
      <c r="A188">
        <v>107.94</v>
      </c>
      <c r="B188" s="3">
        <v>91000</v>
      </c>
      <c r="C188" s="3">
        <f t="shared" si="11"/>
        <v>26.447712578616446</v>
      </c>
      <c r="D188" s="3">
        <f t="shared" si="10"/>
        <v>-6886.4779874213855</v>
      </c>
      <c r="E188" s="3">
        <f t="shared" si="12"/>
        <v>-182131.59049028985</v>
      </c>
      <c r="F188" s="3">
        <f t="shared" si="13"/>
        <v>699.48150064110655</v>
      </c>
      <c r="G188" s="3">
        <f t="shared" si="14"/>
        <v>47423579.071239293</v>
      </c>
    </row>
    <row r="189" spans="1:7">
      <c r="A189">
        <v>53.42</v>
      </c>
      <c r="B189" s="3">
        <v>48000</v>
      </c>
      <c r="C189" s="3">
        <f t="shared" si="11"/>
        <v>-28.07228742138355</v>
      </c>
      <c r="D189" s="3">
        <f t="shared" si="10"/>
        <v>-49886.477987421385</v>
      </c>
      <c r="E189" s="3">
        <f t="shared" si="12"/>
        <v>1400427.5485034166</v>
      </c>
      <c r="F189" s="3">
        <f t="shared" si="13"/>
        <v>788.05332106876904</v>
      </c>
      <c r="G189" s="3">
        <f t="shared" si="14"/>
        <v>2488660685.9894786</v>
      </c>
    </row>
    <row r="190" spans="1:7">
      <c r="A190">
        <v>84.9</v>
      </c>
      <c r="B190" s="3">
        <v>107500</v>
      </c>
      <c r="C190" s="3">
        <f t="shared" si="11"/>
        <v>3.4077125786164544</v>
      </c>
      <c r="D190" s="3">
        <f t="shared" si="10"/>
        <v>9613.5220125786145</v>
      </c>
      <c r="E190" s="3">
        <f t="shared" si="12"/>
        <v>32760.119887070316</v>
      </c>
      <c r="F190" s="3">
        <f t="shared" si="13"/>
        <v>11.612505018460805</v>
      </c>
      <c r="G190" s="3">
        <f t="shared" si="14"/>
        <v>92419805.486333579</v>
      </c>
    </row>
    <row r="191" spans="1:7">
      <c r="A191">
        <v>84.9</v>
      </c>
      <c r="B191" s="3">
        <v>109250</v>
      </c>
      <c r="C191" s="3">
        <f t="shared" si="11"/>
        <v>3.4077125786164544</v>
      </c>
      <c r="D191" s="3">
        <f t="shared" si="10"/>
        <v>11363.522012578615</v>
      </c>
      <c r="E191" s="3">
        <f t="shared" si="12"/>
        <v>38723.616899649111</v>
      </c>
      <c r="F191" s="3">
        <f t="shared" si="13"/>
        <v>11.612505018460805</v>
      </c>
      <c r="G191" s="3">
        <f t="shared" si="14"/>
        <v>129129632.53035873</v>
      </c>
    </row>
    <row r="192" spans="1:7">
      <c r="A192">
        <v>64.66</v>
      </c>
      <c r="B192" s="3">
        <v>66000</v>
      </c>
      <c r="C192" s="3">
        <f t="shared" si="11"/>
        <v>-16.832287421383555</v>
      </c>
      <c r="D192" s="3">
        <f t="shared" si="10"/>
        <v>-31886.477987421385</v>
      </c>
      <c r="E192" s="3">
        <f t="shared" si="12"/>
        <v>536722.36233989662</v>
      </c>
      <c r="F192" s="3">
        <f t="shared" si="13"/>
        <v>283.32589983606704</v>
      </c>
      <c r="G192" s="3">
        <f t="shared" si="14"/>
        <v>1016747478.4423085</v>
      </c>
    </row>
    <row r="193" spans="1:7">
      <c r="A193">
        <v>106.62</v>
      </c>
      <c r="B193" s="3">
        <v>89700</v>
      </c>
      <c r="C193" s="3">
        <f t="shared" si="11"/>
        <v>25.127712578616453</v>
      </c>
      <c r="D193" s="3">
        <f t="shared" si="10"/>
        <v>-8186.4779874213855</v>
      </c>
      <c r="E193" s="3">
        <f t="shared" si="12"/>
        <v>-205707.46589909506</v>
      </c>
      <c r="F193" s="3">
        <f t="shared" si="13"/>
        <v>631.40193943355951</v>
      </c>
      <c r="G193" s="3">
        <f t="shared" si="14"/>
        <v>67018421.838534899</v>
      </c>
    </row>
    <row r="194" spans="1:7">
      <c r="A194">
        <v>54.7</v>
      </c>
      <c r="B194" s="3">
        <v>68500</v>
      </c>
      <c r="C194" s="3">
        <f t="shared" si="11"/>
        <v>-26.792287421383548</v>
      </c>
      <c r="D194" s="3">
        <f t="shared" ref="D194:D257" si="15">B194-$J$3</f>
        <v>-29386.477987421385</v>
      </c>
      <c r="E194" s="3">
        <f t="shared" si="12"/>
        <v>787330.96454115456</v>
      </c>
      <c r="F194" s="3">
        <f t="shared" si="13"/>
        <v>717.82666527002709</v>
      </c>
      <c r="G194" s="3">
        <f t="shared" si="14"/>
        <v>863565088.5052017</v>
      </c>
    </row>
    <row r="195" spans="1:7">
      <c r="A195">
        <v>106.62</v>
      </c>
      <c r="B195" s="3">
        <v>98500</v>
      </c>
      <c r="C195" s="3">
        <f t="shared" ref="C195:C258" si="16">A195-$J$2</f>
        <v>25.127712578616453</v>
      </c>
      <c r="D195" s="3">
        <f t="shared" si="15"/>
        <v>613.52201257861452</v>
      </c>
      <c r="E195" s="3">
        <f t="shared" ref="E195:E258" si="17">C195*D195</f>
        <v>15416.404792729734</v>
      </c>
      <c r="F195" s="3">
        <f t="shared" ref="F195:F258" si="18">C195^2</f>
        <v>631.40193943355951</v>
      </c>
      <c r="G195" s="3">
        <f t="shared" ref="G195:G258" si="19">D195^2</f>
        <v>376409.25991851365</v>
      </c>
    </row>
    <row r="196" spans="1:7">
      <c r="A196">
        <v>79.87</v>
      </c>
      <c r="B196" s="3">
        <v>80000</v>
      </c>
      <c r="C196" s="3">
        <f t="shared" si="16"/>
        <v>-1.6222874213835468</v>
      </c>
      <c r="D196" s="3">
        <f t="shared" si="15"/>
        <v>-17886.477987421385</v>
      </c>
      <c r="E196" s="3">
        <f t="shared" si="17"/>
        <v>29017.008251847412</v>
      </c>
      <c r="F196" s="3">
        <f t="shared" si="18"/>
        <v>2.6318164775792776</v>
      </c>
      <c r="G196" s="3">
        <f t="shared" si="19"/>
        <v>319926094.79450977</v>
      </c>
    </row>
    <row r="197" spans="1:7">
      <c r="A197">
        <v>54.7</v>
      </c>
      <c r="B197" s="3">
        <v>63300</v>
      </c>
      <c r="C197" s="3">
        <f t="shared" si="16"/>
        <v>-26.792287421383548</v>
      </c>
      <c r="D197" s="3">
        <f t="shared" si="15"/>
        <v>-34586.477987421385</v>
      </c>
      <c r="E197" s="3">
        <f t="shared" si="17"/>
        <v>926650.85913234903</v>
      </c>
      <c r="F197" s="3">
        <f t="shared" si="18"/>
        <v>717.82666527002709</v>
      </c>
      <c r="G197" s="3">
        <f t="shared" si="19"/>
        <v>1196224459.574384</v>
      </c>
    </row>
    <row r="198" spans="1:7">
      <c r="A198">
        <v>59.28</v>
      </c>
      <c r="B198" s="3">
        <v>53000</v>
      </c>
      <c r="C198" s="3">
        <f t="shared" si="16"/>
        <v>-22.21228742138355</v>
      </c>
      <c r="D198" s="3">
        <f t="shared" si="15"/>
        <v>-44886.477987421385</v>
      </c>
      <c r="E198" s="3">
        <f t="shared" si="17"/>
        <v>997031.3503902097</v>
      </c>
      <c r="F198" s="3">
        <f t="shared" si="18"/>
        <v>493.38571249015388</v>
      </c>
      <c r="G198" s="3">
        <f t="shared" si="19"/>
        <v>2014795906.1152647</v>
      </c>
    </row>
    <row r="199" spans="1:7">
      <c r="A199">
        <v>59.28</v>
      </c>
      <c r="B199" s="3">
        <v>53000</v>
      </c>
      <c r="C199" s="3">
        <f t="shared" si="16"/>
        <v>-22.21228742138355</v>
      </c>
      <c r="D199" s="3">
        <f t="shared" si="15"/>
        <v>-44886.477987421385</v>
      </c>
      <c r="E199" s="3">
        <f t="shared" si="17"/>
        <v>997031.3503902097</v>
      </c>
      <c r="F199" s="3">
        <f t="shared" si="18"/>
        <v>493.38571249015388</v>
      </c>
      <c r="G199" s="3">
        <f t="shared" si="19"/>
        <v>2014795906.1152647</v>
      </c>
    </row>
    <row r="200" spans="1:7">
      <c r="A200">
        <v>59.95</v>
      </c>
      <c r="B200" s="3">
        <v>79500</v>
      </c>
      <c r="C200" s="3">
        <f t="shared" si="16"/>
        <v>-21.542287421383548</v>
      </c>
      <c r="D200" s="3">
        <f t="shared" si="15"/>
        <v>-18386.477987421385</v>
      </c>
      <c r="E200" s="3">
        <f t="shared" si="17"/>
        <v>396086.79347197321</v>
      </c>
      <c r="F200" s="3">
        <f t="shared" si="18"/>
        <v>464.07014734549983</v>
      </c>
      <c r="G200" s="3">
        <f t="shared" si="19"/>
        <v>338062572.78193116</v>
      </c>
    </row>
    <row r="201" spans="1:7">
      <c r="A201">
        <v>79.87</v>
      </c>
      <c r="B201" s="3">
        <v>86500</v>
      </c>
      <c r="C201" s="3">
        <f t="shared" si="16"/>
        <v>-1.6222874213835468</v>
      </c>
      <c r="D201" s="3">
        <f t="shared" si="15"/>
        <v>-11386.477987421385</v>
      </c>
      <c r="E201" s="3">
        <f t="shared" si="17"/>
        <v>18472.140012854357</v>
      </c>
      <c r="F201" s="3">
        <f t="shared" si="18"/>
        <v>2.6318164775792776</v>
      </c>
      <c r="G201" s="3">
        <f t="shared" si="19"/>
        <v>129651880.95803176</v>
      </c>
    </row>
    <row r="202" spans="1:7">
      <c r="A202">
        <v>15.855</v>
      </c>
      <c r="B202" s="3">
        <v>11450</v>
      </c>
      <c r="C202" s="3">
        <f t="shared" si="16"/>
        <v>-65.637287421383547</v>
      </c>
      <c r="D202" s="3">
        <f t="shared" si="15"/>
        <v>-86436.477987421385</v>
      </c>
      <c r="E202" s="3">
        <f t="shared" si="17"/>
        <v>5673455.9493524693</v>
      </c>
      <c r="F202" s="3">
        <f t="shared" si="18"/>
        <v>4308.2535000373146</v>
      </c>
      <c r="G202" s="3">
        <f t="shared" si="19"/>
        <v>7471264726.8699818</v>
      </c>
    </row>
    <row r="203" spans="1:7">
      <c r="A203">
        <v>84.95</v>
      </c>
      <c r="B203" s="3">
        <v>104500</v>
      </c>
      <c r="C203" s="3">
        <f t="shared" si="16"/>
        <v>3.4577125786164515</v>
      </c>
      <c r="D203" s="3">
        <f t="shared" si="15"/>
        <v>6613.5220125786145</v>
      </c>
      <c r="E203" s="3">
        <f t="shared" si="17"/>
        <v>22867.658251849865</v>
      </c>
      <c r="F203" s="3">
        <f t="shared" si="18"/>
        <v>11.95577627632243</v>
      </c>
      <c r="G203" s="3">
        <f t="shared" si="19"/>
        <v>43738673.410861887</v>
      </c>
    </row>
    <row r="204" spans="1:7">
      <c r="A204">
        <v>12.01</v>
      </c>
      <c r="B204" s="3">
        <v>11000</v>
      </c>
      <c r="C204" s="3">
        <f t="shared" si="16"/>
        <v>-69.482287421383546</v>
      </c>
      <c r="D204" s="3">
        <f t="shared" si="15"/>
        <v>-86886.477987421385</v>
      </c>
      <c r="E204" s="3">
        <f t="shared" si="17"/>
        <v>6037071.2365537276</v>
      </c>
      <c r="F204" s="3">
        <f t="shared" si="18"/>
        <v>4827.788265307754</v>
      </c>
      <c r="G204" s="3">
        <f t="shared" si="19"/>
        <v>7549260057.0586605</v>
      </c>
    </row>
    <row r="205" spans="1:7">
      <c r="A205">
        <v>59</v>
      </c>
      <c r="B205" s="3">
        <v>31000</v>
      </c>
      <c r="C205" s="3">
        <f t="shared" si="16"/>
        <v>-22.492287421383551</v>
      </c>
      <c r="D205" s="3">
        <f t="shared" si="15"/>
        <v>-66886.477987421385</v>
      </c>
      <c r="E205" s="3">
        <f t="shared" si="17"/>
        <v>1504429.8874971259</v>
      </c>
      <c r="F205" s="3">
        <f t="shared" si="18"/>
        <v>505.90299344612873</v>
      </c>
      <c r="G205" s="3">
        <f t="shared" si="19"/>
        <v>4473800937.5618057</v>
      </c>
    </row>
    <row r="206" spans="1:7">
      <c r="A206">
        <v>15.09</v>
      </c>
      <c r="B206" s="3">
        <v>12250</v>
      </c>
      <c r="C206" s="3">
        <f t="shared" si="16"/>
        <v>-66.402287421383548</v>
      </c>
      <c r="D206" s="3">
        <f t="shared" si="15"/>
        <v>-85636.477987421385</v>
      </c>
      <c r="E206" s="3">
        <f t="shared" si="17"/>
        <v>5686458.0250757402</v>
      </c>
      <c r="F206" s="3">
        <f t="shared" si="18"/>
        <v>4409.2637747920317</v>
      </c>
      <c r="G206" s="3">
        <f t="shared" si="19"/>
        <v>7333606362.0901079</v>
      </c>
    </row>
    <row r="207" spans="1:7">
      <c r="A207">
        <v>59.755000000000003</v>
      </c>
      <c r="B207" s="3">
        <v>151000</v>
      </c>
      <c r="C207" s="3">
        <f t="shared" si="16"/>
        <v>-21.737287421383549</v>
      </c>
      <c r="D207" s="3">
        <f t="shared" si="15"/>
        <v>53113.522012578615</v>
      </c>
      <c r="E207" s="3">
        <f t="shared" si="17"/>
        <v>-1154543.8939494034</v>
      </c>
      <c r="F207" s="3">
        <f t="shared" si="18"/>
        <v>472.50966443983947</v>
      </c>
      <c r="G207" s="3">
        <f t="shared" si="19"/>
        <v>2821046220.5806732</v>
      </c>
    </row>
    <row r="208" spans="1:7">
      <c r="A208">
        <v>84.933999999999997</v>
      </c>
      <c r="B208" s="3">
        <v>175000</v>
      </c>
      <c r="C208" s="3">
        <f t="shared" si="16"/>
        <v>3.4417125786164462</v>
      </c>
      <c r="D208" s="3">
        <f t="shared" si="15"/>
        <v>77113.522012578615</v>
      </c>
      <c r="E208" s="3">
        <f t="shared" si="17"/>
        <v>265402.57869210804</v>
      </c>
      <c r="F208" s="3">
        <f t="shared" si="18"/>
        <v>11.845385473806667</v>
      </c>
      <c r="G208" s="3">
        <f t="shared" si="19"/>
        <v>5946495277.1844463</v>
      </c>
    </row>
    <row r="209" spans="1:7">
      <c r="A209">
        <v>101.991</v>
      </c>
      <c r="B209" s="3">
        <v>220000</v>
      </c>
      <c r="C209" s="3">
        <f t="shared" si="16"/>
        <v>20.498712578616448</v>
      </c>
      <c r="D209" s="3">
        <f t="shared" si="15"/>
        <v>122113.52201257861</v>
      </c>
      <c r="E209" s="3">
        <f t="shared" si="17"/>
        <v>2503169.9896984017</v>
      </c>
      <c r="F209" s="3">
        <f t="shared" si="18"/>
        <v>420.1972173807282</v>
      </c>
      <c r="G209" s="3">
        <f t="shared" si="19"/>
        <v>14911712258.316523</v>
      </c>
    </row>
    <row r="210" spans="1:7">
      <c r="A210">
        <v>59.854999999999997</v>
      </c>
      <c r="B210" s="3">
        <v>160000</v>
      </c>
      <c r="C210" s="3">
        <f t="shared" si="16"/>
        <v>-21.637287421383554</v>
      </c>
      <c r="D210" s="3">
        <f t="shared" si="15"/>
        <v>62113.522012578615</v>
      </c>
      <c r="E210" s="3">
        <f t="shared" si="17"/>
        <v>-1343968.1285405979</v>
      </c>
      <c r="F210" s="3">
        <f t="shared" si="18"/>
        <v>468.17220695556301</v>
      </c>
      <c r="G210" s="3">
        <f t="shared" si="19"/>
        <v>3858089616.8070879</v>
      </c>
    </row>
    <row r="211" spans="1:7">
      <c r="A211">
        <v>84.835999999999999</v>
      </c>
      <c r="B211" s="3">
        <v>192000</v>
      </c>
      <c r="C211" s="3">
        <f t="shared" si="16"/>
        <v>3.3437125786164472</v>
      </c>
      <c r="D211" s="3">
        <f t="shared" si="15"/>
        <v>94113.522012578615</v>
      </c>
      <c r="E211" s="3">
        <f t="shared" si="17"/>
        <v>314688.56737135502</v>
      </c>
      <c r="F211" s="3">
        <f t="shared" si="18"/>
        <v>11.180413808397851</v>
      </c>
      <c r="G211" s="3">
        <f t="shared" si="19"/>
        <v>8857355025.6121197</v>
      </c>
    </row>
    <row r="212" spans="1:7">
      <c r="A212">
        <v>19.27</v>
      </c>
      <c r="B212" s="3">
        <v>7500</v>
      </c>
      <c r="C212" s="3">
        <f t="shared" si="16"/>
        <v>-62.222287421383555</v>
      </c>
      <c r="D212" s="3">
        <f t="shared" si="15"/>
        <v>-90386.477987421385</v>
      </c>
      <c r="E212" s="3">
        <f t="shared" si="17"/>
        <v>5624053.4123398913</v>
      </c>
      <c r="F212" s="3">
        <f t="shared" si="18"/>
        <v>3871.6130519492663</v>
      </c>
      <c r="G212" s="3">
        <f t="shared" si="19"/>
        <v>8169715402.9706106</v>
      </c>
    </row>
    <row r="213" spans="1:7">
      <c r="A213">
        <v>213.07</v>
      </c>
      <c r="B213" s="3">
        <v>125000</v>
      </c>
      <c r="C213" s="3">
        <f t="shared" si="16"/>
        <v>131.57771257861646</v>
      </c>
      <c r="D213" s="3">
        <f t="shared" si="15"/>
        <v>27113.522012578615</v>
      </c>
      <c r="E213" s="3">
        <f t="shared" si="17"/>
        <v>3567535.2063650591</v>
      </c>
      <c r="F213" s="3">
        <f t="shared" si="18"/>
        <v>17312.694447421003</v>
      </c>
      <c r="G213" s="3">
        <f t="shared" si="19"/>
        <v>735143075.92658508</v>
      </c>
    </row>
    <row r="214" spans="1:7">
      <c r="A214">
        <v>84.41</v>
      </c>
      <c r="B214" s="3">
        <v>65000</v>
      </c>
      <c r="C214" s="3">
        <f t="shared" si="16"/>
        <v>2.9177125786164453</v>
      </c>
      <c r="D214" s="3">
        <f t="shared" si="15"/>
        <v>-32886.477987421385</v>
      </c>
      <c r="E214" s="3">
        <f t="shared" si="17"/>
        <v>-95953.290490292216</v>
      </c>
      <c r="F214" s="3">
        <f t="shared" si="18"/>
        <v>8.5130466914166263</v>
      </c>
      <c r="G214" s="3">
        <f t="shared" si="19"/>
        <v>1081520434.4171515</v>
      </c>
    </row>
    <row r="215" spans="1:7">
      <c r="A215">
        <v>84.98</v>
      </c>
      <c r="B215" s="3">
        <v>50000</v>
      </c>
      <c r="C215" s="3">
        <f t="shared" si="16"/>
        <v>3.4877125786164527</v>
      </c>
      <c r="D215" s="3">
        <f t="shared" si="15"/>
        <v>-47886.477987421385</v>
      </c>
      <c r="E215" s="3">
        <f t="shared" si="17"/>
        <v>-167014.27162236944</v>
      </c>
      <c r="F215" s="3">
        <f t="shared" si="18"/>
        <v>12.164139031039426</v>
      </c>
      <c r="G215" s="3">
        <f t="shared" si="19"/>
        <v>2293114774.039793</v>
      </c>
    </row>
    <row r="216" spans="1:7">
      <c r="A216">
        <v>200.19</v>
      </c>
      <c r="B216" s="3">
        <v>120000</v>
      </c>
      <c r="C216" s="3">
        <f t="shared" si="16"/>
        <v>118.69771257861645</v>
      </c>
      <c r="D216" s="3">
        <f t="shared" si="15"/>
        <v>22113.522012578615</v>
      </c>
      <c r="E216" s="3">
        <f t="shared" si="17"/>
        <v>2624824.4799499642</v>
      </c>
      <c r="F216" s="3">
        <f t="shared" si="18"/>
        <v>14089.146971395841</v>
      </c>
      <c r="G216" s="3">
        <f t="shared" si="19"/>
        <v>489007855.80079895</v>
      </c>
    </row>
    <row r="217" spans="1:7">
      <c r="A217">
        <v>59.82</v>
      </c>
      <c r="B217" s="3">
        <v>51500</v>
      </c>
      <c r="C217" s="3">
        <f t="shared" si="16"/>
        <v>-21.672287421383551</v>
      </c>
      <c r="D217" s="3">
        <f t="shared" si="15"/>
        <v>-46386.477987421385</v>
      </c>
      <c r="E217" s="3">
        <f t="shared" si="17"/>
        <v>1005301.0834090775</v>
      </c>
      <c r="F217" s="3">
        <f t="shared" si="18"/>
        <v>469.68804207505968</v>
      </c>
      <c r="G217" s="3">
        <f t="shared" si="19"/>
        <v>2151705340.077529</v>
      </c>
    </row>
    <row r="218" spans="1:7">
      <c r="A218">
        <v>81</v>
      </c>
      <c r="B218" s="3">
        <v>48500</v>
      </c>
      <c r="C218" s="3">
        <f t="shared" si="16"/>
        <v>-0.4922874213835513</v>
      </c>
      <c r="D218" s="3">
        <f t="shared" si="15"/>
        <v>-49386.477987421385</v>
      </c>
      <c r="E218" s="3">
        <f t="shared" si="17"/>
        <v>24312.341899643194</v>
      </c>
      <c r="F218" s="3">
        <f t="shared" si="18"/>
        <v>0.24234690525246622</v>
      </c>
      <c r="G218" s="3">
        <f t="shared" si="19"/>
        <v>2439024208.0020571</v>
      </c>
    </row>
    <row r="219" spans="1:7">
      <c r="A219">
        <v>84.94</v>
      </c>
      <c r="B219" s="3">
        <v>45000</v>
      </c>
      <c r="C219" s="3">
        <f t="shared" si="16"/>
        <v>3.4477125786164464</v>
      </c>
      <c r="D219" s="3">
        <f t="shared" si="15"/>
        <v>-52886.477987421385</v>
      </c>
      <c r="E219" s="3">
        <f t="shared" si="17"/>
        <v>-182337.37539595453</v>
      </c>
      <c r="F219" s="3">
        <f t="shared" si="18"/>
        <v>11.886722024750066</v>
      </c>
      <c r="G219" s="3">
        <f t="shared" si="19"/>
        <v>2796979553.9140067</v>
      </c>
    </row>
    <row r="220" spans="1:7">
      <c r="A220">
        <v>84.858000000000004</v>
      </c>
      <c r="B220" s="3">
        <v>139800</v>
      </c>
      <c r="C220" s="3">
        <f t="shared" si="16"/>
        <v>3.3657125786164528</v>
      </c>
      <c r="D220" s="3">
        <f t="shared" si="15"/>
        <v>41913.522012578615</v>
      </c>
      <c r="E220" s="3">
        <f t="shared" si="17"/>
        <v>141068.86825185342</v>
      </c>
      <c r="F220" s="3">
        <f t="shared" si="18"/>
        <v>11.328021161857011</v>
      </c>
      <c r="G220" s="3">
        <f t="shared" si="19"/>
        <v>1756743327.4989121</v>
      </c>
    </row>
    <row r="221" spans="1:7">
      <c r="A221">
        <v>84.858000000000004</v>
      </c>
      <c r="B221" s="3">
        <v>139800</v>
      </c>
      <c r="C221" s="3">
        <f t="shared" si="16"/>
        <v>3.3657125786164528</v>
      </c>
      <c r="D221" s="3">
        <f t="shared" si="15"/>
        <v>41913.522012578615</v>
      </c>
      <c r="E221" s="3">
        <f t="shared" si="17"/>
        <v>141068.86825185342</v>
      </c>
      <c r="F221" s="3">
        <f t="shared" si="18"/>
        <v>11.328021161857011</v>
      </c>
      <c r="G221" s="3">
        <f t="shared" si="19"/>
        <v>1756743327.4989121</v>
      </c>
    </row>
    <row r="222" spans="1:7">
      <c r="A222">
        <v>157.28899999999999</v>
      </c>
      <c r="B222" s="3">
        <v>165000</v>
      </c>
      <c r="C222" s="3">
        <f t="shared" si="16"/>
        <v>75.796712578616436</v>
      </c>
      <c r="D222" s="3">
        <f t="shared" si="15"/>
        <v>67113.522012578615</v>
      </c>
      <c r="E222" s="3">
        <f t="shared" si="17"/>
        <v>5086984.3381260689</v>
      </c>
      <c r="F222" s="3">
        <f t="shared" si="18"/>
        <v>5745.1416377253909</v>
      </c>
      <c r="G222" s="3">
        <f t="shared" si="19"/>
        <v>4504224836.9328747</v>
      </c>
    </row>
    <row r="223" spans="1:7">
      <c r="A223">
        <v>114.9</v>
      </c>
      <c r="B223" s="3">
        <v>144950</v>
      </c>
      <c r="C223" s="3">
        <f t="shared" si="16"/>
        <v>33.407712578616454</v>
      </c>
      <c r="D223" s="3">
        <f t="shared" si="15"/>
        <v>47063.522012578615</v>
      </c>
      <c r="E223" s="3">
        <f t="shared" si="17"/>
        <v>1572284.616333615</v>
      </c>
      <c r="F223" s="3">
        <f t="shared" si="18"/>
        <v>1116.0752597354481</v>
      </c>
      <c r="G223" s="3">
        <f t="shared" si="19"/>
        <v>2214975104.2284718</v>
      </c>
    </row>
    <row r="224" spans="1:7">
      <c r="A224">
        <v>126.34</v>
      </c>
      <c r="B224" s="3">
        <v>155000</v>
      </c>
      <c r="C224" s="3">
        <f t="shared" si="16"/>
        <v>44.847712578616452</v>
      </c>
      <c r="D224" s="3">
        <f t="shared" si="15"/>
        <v>57113.522012578615</v>
      </c>
      <c r="E224" s="3">
        <f t="shared" si="17"/>
        <v>2561410.8195726094</v>
      </c>
      <c r="F224" s="3">
        <f t="shared" si="18"/>
        <v>2011.3173235341924</v>
      </c>
      <c r="G224" s="3">
        <f t="shared" si="19"/>
        <v>3261954396.6813021</v>
      </c>
    </row>
    <row r="225" spans="1:7">
      <c r="A225">
        <v>124.17</v>
      </c>
      <c r="B225" s="3">
        <v>169000</v>
      </c>
      <c r="C225" s="3">
        <f t="shared" si="16"/>
        <v>42.67771257861645</v>
      </c>
      <c r="D225" s="3">
        <f t="shared" si="15"/>
        <v>71113.522012578615</v>
      </c>
      <c r="E225" s="3">
        <f t="shared" si="17"/>
        <v>3034962.4529059441</v>
      </c>
      <c r="F225" s="3">
        <f t="shared" si="18"/>
        <v>1821.3871509429969</v>
      </c>
      <c r="G225" s="3">
        <f t="shared" si="19"/>
        <v>5057133013.0335035</v>
      </c>
    </row>
    <row r="226" spans="1:7">
      <c r="A226">
        <v>83.26</v>
      </c>
      <c r="B226" s="3">
        <v>74000</v>
      </c>
      <c r="C226" s="3">
        <f t="shared" si="16"/>
        <v>1.7677125786164538</v>
      </c>
      <c r="D226" s="3">
        <f t="shared" si="15"/>
        <v>-23886.477987421385</v>
      </c>
      <c r="E226" s="3">
        <f t="shared" si="17"/>
        <v>-42224.427597209818</v>
      </c>
      <c r="F226" s="3">
        <f t="shared" si="18"/>
        <v>3.1248077605988325</v>
      </c>
      <c r="G226" s="3">
        <f t="shared" si="19"/>
        <v>570563830.64356637</v>
      </c>
    </row>
    <row r="227" spans="1:7">
      <c r="A227">
        <v>46.64</v>
      </c>
      <c r="B227" s="3">
        <v>32000</v>
      </c>
      <c r="C227" s="3">
        <f t="shared" si="16"/>
        <v>-34.852287421383551</v>
      </c>
      <c r="D227" s="3">
        <f t="shared" si="15"/>
        <v>-65886.477987421385</v>
      </c>
      <c r="E227" s="3">
        <f t="shared" si="17"/>
        <v>2296294.4680002704</v>
      </c>
      <c r="F227" s="3">
        <f t="shared" si="18"/>
        <v>1214.68193850273</v>
      </c>
      <c r="G227" s="3">
        <f t="shared" si="19"/>
        <v>4341027981.5869627</v>
      </c>
    </row>
    <row r="228" spans="1:7">
      <c r="A228">
        <v>84.64</v>
      </c>
      <c r="B228" s="3">
        <v>87500</v>
      </c>
      <c r="C228" s="3">
        <f t="shared" si="16"/>
        <v>3.1477125786164493</v>
      </c>
      <c r="D228" s="3">
        <f t="shared" si="15"/>
        <v>-10386.477987421385</v>
      </c>
      <c r="E228" s="3">
        <f t="shared" si="17"/>
        <v>-32693.647408529159</v>
      </c>
      <c r="F228" s="3">
        <f t="shared" si="18"/>
        <v>9.9080944775802156</v>
      </c>
      <c r="G228" s="3">
        <f t="shared" si="19"/>
        <v>107878924.98318899</v>
      </c>
    </row>
    <row r="229" spans="1:7">
      <c r="A229">
        <v>22.17</v>
      </c>
      <c r="B229" s="3">
        <v>15000</v>
      </c>
      <c r="C229" s="3">
        <f t="shared" si="16"/>
        <v>-59.32228742138355</v>
      </c>
      <c r="D229" s="3">
        <f t="shared" si="15"/>
        <v>-82886.477987421385</v>
      </c>
      <c r="E229" s="3">
        <f t="shared" si="17"/>
        <v>4917015.4705159925</v>
      </c>
      <c r="F229" s="3">
        <f t="shared" si="18"/>
        <v>3519.1337849052411</v>
      </c>
      <c r="G229" s="3">
        <f t="shared" si="19"/>
        <v>6870168233.1592903</v>
      </c>
    </row>
    <row r="230" spans="1:7">
      <c r="A230">
        <v>54.7</v>
      </c>
      <c r="B230" s="3">
        <v>66500</v>
      </c>
      <c r="C230" s="3">
        <f t="shared" si="16"/>
        <v>-26.792287421383548</v>
      </c>
      <c r="D230" s="3">
        <f t="shared" si="15"/>
        <v>-31386.477987421385</v>
      </c>
      <c r="E230" s="3">
        <f t="shared" si="17"/>
        <v>840915.53938392166</v>
      </c>
      <c r="F230" s="3">
        <f t="shared" si="18"/>
        <v>717.82666527002709</v>
      </c>
      <c r="G230" s="3">
        <f t="shared" si="19"/>
        <v>985111000.45488715</v>
      </c>
    </row>
    <row r="231" spans="1:7">
      <c r="A231">
        <v>79.87</v>
      </c>
      <c r="B231" s="3">
        <v>79400</v>
      </c>
      <c r="C231" s="3">
        <f t="shared" si="16"/>
        <v>-1.6222874213835468</v>
      </c>
      <c r="D231" s="3">
        <f t="shared" si="15"/>
        <v>-18486.477987421385</v>
      </c>
      <c r="E231" s="3">
        <f t="shared" si="17"/>
        <v>29990.38070467754</v>
      </c>
      <c r="F231" s="3">
        <f t="shared" si="18"/>
        <v>2.6318164775792776</v>
      </c>
      <c r="G231" s="3">
        <f t="shared" si="19"/>
        <v>341749868.37941545</v>
      </c>
    </row>
    <row r="232" spans="1:7">
      <c r="A232">
        <v>79.87</v>
      </c>
      <c r="B232" s="3">
        <v>77800</v>
      </c>
      <c r="C232" s="3">
        <f t="shared" si="16"/>
        <v>-1.6222874213835468</v>
      </c>
      <c r="D232" s="3">
        <f t="shared" si="15"/>
        <v>-20086.477987421385</v>
      </c>
      <c r="E232" s="3">
        <f t="shared" si="17"/>
        <v>32586.040578891214</v>
      </c>
      <c r="F232" s="3">
        <f t="shared" si="18"/>
        <v>2.6318164775792776</v>
      </c>
      <c r="G232" s="3">
        <f t="shared" si="19"/>
        <v>403466597.93916386</v>
      </c>
    </row>
    <row r="233" spans="1:7">
      <c r="A233">
        <v>64.66</v>
      </c>
      <c r="B233" s="3">
        <v>68000</v>
      </c>
      <c r="C233" s="3">
        <f t="shared" si="16"/>
        <v>-16.832287421383555</v>
      </c>
      <c r="D233" s="3">
        <f t="shared" si="15"/>
        <v>-29886.477987421385</v>
      </c>
      <c r="E233" s="3">
        <f t="shared" si="17"/>
        <v>503057.78749712947</v>
      </c>
      <c r="F233" s="3">
        <f t="shared" si="18"/>
        <v>283.32589983606704</v>
      </c>
      <c r="G233" s="3">
        <f t="shared" si="19"/>
        <v>893201566.49262297</v>
      </c>
    </row>
    <row r="234" spans="1:7">
      <c r="A234">
        <v>68.06</v>
      </c>
      <c r="B234" s="3">
        <v>74800</v>
      </c>
      <c r="C234" s="3">
        <f t="shared" si="16"/>
        <v>-13.432287421383549</v>
      </c>
      <c r="D234" s="3">
        <f t="shared" si="15"/>
        <v>-23086.477987421385</v>
      </c>
      <c r="E234" s="3">
        <f t="shared" si="17"/>
        <v>310104.20787448849</v>
      </c>
      <c r="F234" s="3">
        <f t="shared" si="18"/>
        <v>180.42634537065871</v>
      </c>
      <c r="G234" s="3">
        <f t="shared" si="19"/>
        <v>532985465.86369216</v>
      </c>
    </row>
    <row r="235" spans="1:7">
      <c r="A235">
        <v>54.7</v>
      </c>
      <c r="B235" s="3">
        <v>64000</v>
      </c>
      <c r="C235" s="3">
        <f t="shared" si="16"/>
        <v>-26.792287421383548</v>
      </c>
      <c r="D235" s="3">
        <f t="shared" si="15"/>
        <v>-33886.477987421385</v>
      </c>
      <c r="E235" s="3">
        <f t="shared" si="17"/>
        <v>907896.25793738046</v>
      </c>
      <c r="F235" s="3">
        <f t="shared" si="18"/>
        <v>717.82666527002709</v>
      </c>
      <c r="G235" s="3">
        <f t="shared" si="19"/>
        <v>1148293390.391994</v>
      </c>
    </row>
    <row r="236" spans="1:7">
      <c r="A236">
        <v>54.7</v>
      </c>
      <c r="B236" s="3">
        <v>54000</v>
      </c>
      <c r="C236" s="3">
        <f t="shared" si="16"/>
        <v>-26.792287421383548</v>
      </c>
      <c r="D236" s="3">
        <f t="shared" si="15"/>
        <v>-43886.477987421385</v>
      </c>
      <c r="E236" s="3">
        <f t="shared" si="17"/>
        <v>1175819.132151216</v>
      </c>
      <c r="F236" s="3">
        <f t="shared" si="18"/>
        <v>717.82666527002709</v>
      </c>
      <c r="G236" s="3">
        <f t="shared" si="19"/>
        <v>1926022950.1404219</v>
      </c>
    </row>
    <row r="237" spans="1:7">
      <c r="A237">
        <v>84.947800000000001</v>
      </c>
      <c r="B237" s="3">
        <v>104000</v>
      </c>
      <c r="C237" s="3">
        <f t="shared" si="16"/>
        <v>3.4555125786164496</v>
      </c>
      <c r="D237" s="3">
        <f t="shared" si="15"/>
        <v>6113.5220125786145</v>
      </c>
      <c r="E237" s="3">
        <f t="shared" si="17"/>
        <v>21125.352214113955</v>
      </c>
      <c r="F237" s="3">
        <f t="shared" si="18"/>
        <v>11.940567180976505</v>
      </c>
      <c r="G237" s="3">
        <f t="shared" si="19"/>
        <v>37375151.398283273</v>
      </c>
    </row>
    <row r="238" spans="1:7">
      <c r="A238">
        <v>59.942599999999999</v>
      </c>
      <c r="B238" s="3">
        <v>92400</v>
      </c>
      <c r="C238" s="3">
        <f t="shared" si="16"/>
        <v>-21.549687421383553</v>
      </c>
      <c r="D238" s="3">
        <f t="shared" si="15"/>
        <v>-5486.4779874213855</v>
      </c>
      <c r="E238" s="3">
        <f t="shared" si="17"/>
        <v>118231.88567323238</v>
      </c>
      <c r="F238" s="3">
        <f t="shared" si="18"/>
        <v>464.38902795933649</v>
      </c>
      <c r="G238" s="3">
        <f t="shared" si="19"/>
        <v>30101440.706459418</v>
      </c>
    </row>
    <row r="239" spans="1:7">
      <c r="A239">
        <v>59.92</v>
      </c>
      <c r="B239" s="3">
        <v>98000</v>
      </c>
      <c r="C239" s="3">
        <f t="shared" si="16"/>
        <v>-21.57228742138355</v>
      </c>
      <c r="D239" s="3">
        <f t="shared" si="15"/>
        <v>113.52201257861452</v>
      </c>
      <c r="E239" s="3">
        <f t="shared" si="17"/>
        <v>-2448.929483999791</v>
      </c>
      <c r="F239" s="3">
        <f t="shared" si="18"/>
        <v>465.36358459078292</v>
      </c>
      <c r="G239" s="3">
        <f t="shared" si="19"/>
        <v>12887.247339899113</v>
      </c>
    </row>
    <row r="240" spans="1:7">
      <c r="A240">
        <v>16.670000000000002</v>
      </c>
      <c r="B240" s="3">
        <v>10300</v>
      </c>
      <c r="C240" s="3">
        <f t="shared" si="16"/>
        <v>-64.82228742138355</v>
      </c>
      <c r="D240" s="3">
        <f t="shared" si="15"/>
        <v>-87586.477987421385</v>
      </c>
      <c r="E240" s="3">
        <f t="shared" si="17"/>
        <v>5677555.850327312</v>
      </c>
      <c r="F240" s="3">
        <f t="shared" si="18"/>
        <v>4201.9289465404599</v>
      </c>
      <c r="G240" s="3">
        <f t="shared" si="19"/>
        <v>7671391126.2410507</v>
      </c>
    </row>
    <row r="241" spans="1:7">
      <c r="A241">
        <v>60</v>
      </c>
      <c r="B241" s="3">
        <v>36000</v>
      </c>
      <c r="C241" s="3">
        <f t="shared" si="16"/>
        <v>-21.492287421383551</v>
      </c>
      <c r="D241" s="3">
        <f t="shared" si="15"/>
        <v>-61886.477987421385</v>
      </c>
      <c r="E241" s="3">
        <f t="shared" si="17"/>
        <v>1330081.9724027866</v>
      </c>
      <c r="F241" s="3">
        <f t="shared" si="18"/>
        <v>461.9184186033616</v>
      </c>
      <c r="G241" s="3">
        <f t="shared" si="19"/>
        <v>3829936157.6875916</v>
      </c>
    </row>
    <row r="242" spans="1:7">
      <c r="A242">
        <v>84.835999999999999</v>
      </c>
      <c r="B242" s="3">
        <v>185000</v>
      </c>
      <c r="C242" s="3">
        <f t="shared" si="16"/>
        <v>3.3437125786164472</v>
      </c>
      <c r="D242" s="3">
        <f t="shared" si="15"/>
        <v>87113.522012578615</v>
      </c>
      <c r="E242" s="3">
        <f t="shared" si="17"/>
        <v>291282.5793210399</v>
      </c>
      <c r="F242" s="3">
        <f t="shared" si="18"/>
        <v>11.180413808397851</v>
      </c>
      <c r="G242" s="3">
        <f t="shared" si="19"/>
        <v>7588765717.4360189</v>
      </c>
    </row>
    <row r="243" spans="1:7">
      <c r="A243">
        <v>84.835999999999999</v>
      </c>
      <c r="B243" s="3">
        <v>185000</v>
      </c>
      <c r="C243" s="3">
        <f t="shared" si="16"/>
        <v>3.3437125786164472</v>
      </c>
      <c r="D243" s="3">
        <f t="shared" si="15"/>
        <v>87113.522012578615</v>
      </c>
      <c r="E243" s="3">
        <f t="shared" si="17"/>
        <v>291282.5793210399</v>
      </c>
      <c r="F243" s="3">
        <f t="shared" si="18"/>
        <v>11.180413808397851</v>
      </c>
      <c r="G243" s="3">
        <f t="shared" si="19"/>
        <v>7588765717.4360189</v>
      </c>
    </row>
    <row r="244" spans="1:7">
      <c r="A244">
        <v>37.263500000000001</v>
      </c>
      <c r="B244" s="3">
        <v>85500</v>
      </c>
      <c r="C244" s="3">
        <f t="shared" si="16"/>
        <v>-44.228787421383551</v>
      </c>
      <c r="D244" s="3">
        <f t="shared" si="15"/>
        <v>-12386.477987421385</v>
      </c>
      <c r="E244" s="3">
        <f t="shared" si="17"/>
        <v>547838.90180530725</v>
      </c>
      <c r="F244" s="3">
        <f t="shared" si="18"/>
        <v>1956.1856367659359</v>
      </c>
      <c r="G244" s="3">
        <f t="shared" si="19"/>
        <v>153424836.93287453</v>
      </c>
    </row>
    <row r="245" spans="1:7">
      <c r="A245">
        <v>37.263500000000001</v>
      </c>
      <c r="B245" s="3">
        <v>85900</v>
      </c>
      <c r="C245" s="3">
        <f t="shared" si="16"/>
        <v>-44.228787421383551</v>
      </c>
      <c r="D245" s="3">
        <f t="shared" si="15"/>
        <v>-11986.477987421385</v>
      </c>
      <c r="E245" s="3">
        <f t="shared" si="17"/>
        <v>530147.38683675381</v>
      </c>
      <c r="F245" s="3">
        <f t="shared" si="18"/>
        <v>1956.1856367659359</v>
      </c>
      <c r="G245" s="3">
        <f t="shared" si="19"/>
        <v>143675654.54293743</v>
      </c>
    </row>
    <row r="246" spans="1:7">
      <c r="A246">
        <v>37.263500000000001</v>
      </c>
      <c r="B246" s="3">
        <v>89500</v>
      </c>
      <c r="C246" s="3">
        <f t="shared" si="16"/>
        <v>-44.228787421383551</v>
      </c>
      <c r="D246" s="3">
        <f t="shared" si="15"/>
        <v>-8386.4779874213855</v>
      </c>
      <c r="E246" s="3">
        <f t="shared" si="17"/>
        <v>370923.75211977301</v>
      </c>
      <c r="F246" s="3">
        <f t="shared" si="18"/>
        <v>1956.1856367659359</v>
      </c>
      <c r="G246" s="3">
        <f t="shared" si="19"/>
        <v>70333013.033503458</v>
      </c>
    </row>
    <row r="247" spans="1:7">
      <c r="A247">
        <v>45.39</v>
      </c>
      <c r="B247" s="3">
        <v>23000</v>
      </c>
      <c r="C247" s="3">
        <f t="shared" si="16"/>
        <v>-36.102287421383551</v>
      </c>
      <c r="D247" s="3">
        <f t="shared" si="15"/>
        <v>-74886.477987421385</v>
      </c>
      <c r="E247" s="3">
        <f t="shared" si="17"/>
        <v>2703573.1522769993</v>
      </c>
      <c r="F247" s="3">
        <f t="shared" si="18"/>
        <v>1303.375157056189</v>
      </c>
      <c r="G247" s="3">
        <f t="shared" si="19"/>
        <v>5607984585.360548</v>
      </c>
    </row>
    <row r="248" spans="1:7">
      <c r="A248">
        <v>108.18</v>
      </c>
      <c r="B248" s="3">
        <v>74000</v>
      </c>
      <c r="C248" s="3">
        <f t="shared" si="16"/>
        <v>26.687712578616456</v>
      </c>
      <c r="D248" s="3">
        <f t="shared" si="15"/>
        <v>-23886.477987421385</v>
      </c>
      <c r="E248" s="3">
        <f t="shared" si="17"/>
        <v>-637475.45904375077</v>
      </c>
      <c r="F248" s="3">
        <f t="shared" si="18"/>
        <v>712.23400267884301</v>
      </c>
      <c r="G248" s="3">
        <f t="shared" si="19"/>
        <v>570563830.64356637</v>
      </c>
    </row>
    <row r="249" spans="1:7">
      <c r="A249">
        <v>91.87</v>
      </c>
      <c r="B249" s="3">
        <v>44000</v>
      </c>
      <c r="C249" s="3">
        <f t="shared" si="16"/>
        <v>10.377712578616453</v>
      </c>
      <c r="D249" s="3">
        <f t="shared" si="15"/>
        <v>-53886.477987421385</v>
      </c>
      <c r="E249" s="3">
        <f t="shared" si="17"/>
        <v>-559218.38042740151</v>
      </c>
      <c r="F249" s="3">
        <f t="shared" si="18"/>
        <v>107.69691836437416</v>
      </c>
      <c r="G249" s="3">
        <f t="shared" si="19"/>
        <v>2903752509.8888497</v>
      </c>
    </row>
    <row r="250" spans="1:7">
      <c r="A250">
        <v>59.97</v>
      </c>
      <c r="B250" s="3">
        <v>54000</v>
      </c>
      <c r="C250" s="3">
        <f t="shared" si="16"/>
        <v>-21.522287421383552</v>
      </c>
      <c r="D250" s="3">
        <f t="shared" si="15"/>
        <v>-43886.477987421385</v>
      </c>
      <c r="E250" s="3">
        <f t="shared" si="17"/>
        <v>944537.39315750543</v>
      </c>
      <c r="F250" s="3">
        <f t="shared" si="18"/>
        <v>463.2088558486447</v>
      </c>
      <c r="G250" s="3">
        <f t="shared" si="19"/>
        <v>1926022950.1404219</v>
      </c>
    </row>
    <row r="251" spans="1:7">
      <c r="A251">
        <v>133.34</v>
      </c>
      <c r="B251" s="3">
        <v>105000</v>
      </c>
      <c r="C251" s="3">
        <f t="shared" si="16"/>
        <v>51.847712578616452</v>
      </c>
      <c r="D251" s="3">
        <f t="shared" si="15"/>
        <v>7113.5220125786145</v>
      </c>
      <c r="E251" s="3">
        <f t="shared" si="17"/>
        <v>368819.84472983726</v>
      </c>
      <c r="F251" s="3">
        <f t="shared" si="18"/>
        <v>2688.1852996348225</v>
      </c>
      <c r="G251" s="3">
        <f t="shared" si="19"/>
        <v>50602195.423440501</v>
      </c>
    </row>
    <row r="252" spans="1:7">
      <c r="A252">
        <v>110.53</v>
      </c>
      <c r="B252" s="3">
        <v>108000</v>
      </c>
      <c r="C252" s="3">
        <f t="shared" si="16"/>
        <v>29.03771257861645</v>
      </c>
      <c r="D252" s="3">
        <f t="shared" si="15"/>
        <v>10113.522012578615</v>
      </c>
      <c r="E252" s="3">
        <f t="shared" si="17"/>
        <v>293673.54535876837</v>
      </c>
      <c r="F252" s="3">
        <f t="shared" si="18"/>
        <v>843.18875179834004</v>
      </c>
      <c r="G252" s="3">
        <f t="shared" si="19"/>
        <v>102283327.49891219</v>
      </c>
    </row>
    <row r="253" spans="1:7">
      <c r="A253">
        <v>81.08</v>
      </c>
      <c r="B253" s="3">
        <v>50000</v>
      </c>
      <c r="C253" s="3">
        <f t="shared" si="16"/>
        <v>-0.41228742138355301</v>
      </c>
      <c r="D253" s="3">
        <f t="shared" si="15"/>
        <v>-47886.477987421385</v>
      </c>
      <c r="E253" s="3">
        <f t="shared" si="17"/>
        <v>19742.992528574236</v>
      </c>
      <c r="F253" s="3">
        <f t="shared" si="18"/>
        <v>0.16998091783109939</v>
      </c>
      <c r="G253" s="3">
        <f t="shared" si="19"/>
        <v>2293114774.039793</v>
      </c>
    </row>
    <row r="254" spans="1:7">
      <c r="A254">
        <v>84.92</v>
      </c>
      <c r="B254" s="3">
        <v>119950</v>
      </c>
      <c r="C254" s="3">
        <f t="shared" si="16"/>
        <v>3.4277125786164504</v>
      </c>
      <c r="D254" s="3">
        <f t="shared" si="15"/>
        <v>22063.522012578615</v>
      </c>
      <c r="E254" s="3">
        <f t="shared" si="17"/>
        <v>75627.411931096663</v>
      </c>
      <c r="F254" s="3">
        <f t="shared" si="18"/>
        <v>11.749213521605435</v>
      </c>
      <c r="G254" s="3">
        <f t="shared" si="19"/>
        <v>486799003.59954107</v>
      </c>
    </row>
    <row r="255" spans="1:7">
      <c r="A255">
        <v>84.92</v>
      </c>
      <c r="B255" s="3">
        <v>119960</v>
      </c>
      <c r="C255" s="3">
        <f t="shared" si="16"/>
        <v>3.4277125786164504</v>
      </c>
      <c r="D255" s="3">
        <f t="shared" si="15"/>
        <v>22073.522012578615</v>
      </c>
      <c r="E255" s="3">
        <f t="shared" si="17"/>
        <v>75661.689056882824</v>
      </c>
      <c r="F255" s="3">
        <f t="shared" si="18"/>
        <v>11.749213521605435</v>
      </c>
      <c r="G255" s="3">
        <f t="shared" si="19"/>
        <v>487240374.03979266</v>
      </c>
    </row>
    <row r="256" spans="1:7">
      <c r="A256">
        <v>84.879199999999997</v>
      </c>
      <c r="B256" s="3">
        <v>163000</v>
      </c>
      <c r="C256" s="3">
        <f t="shared" si="16"/>
        <v>3.386912578616446</v>
      </c>
      <c r="D256" s="3">
        <f t="shared" si="15"/>
        <v>65113.522012578615</v>
      </c>
      <c r="E256" s="3">
        <f t="shared" si="17"/>
        <v>220533.80674242135</v>
      </c>
      <c r="F256" s="3">
        <f t="shared" si="18"/>
        <v>11.471176815190304</v>
      </c>
      <c r="G256" s="3">
        <f t="shared" si="19"/>
        <v>4239770748.8825598</v>
      </c>
    </row>
    <row r="257" spans="1:7">
      <c r="A257">
        <v>84.454099999999997</v>
      </c>
      <c r="B257" s="3">
        <v>126000</v>
      </c>
      <c r="C257" s="3">
        <f t="shared" si="16"/>
        <v>2.9618125786164455</v>
      </c>
      <c r="D257" s="3">
        <f t="shared" si="15"/>
        <v>28113.522012578615</v>
      </c>
      <c r="E257" s="3">
        <f t="shared" si="17"/>
        <v>83266.983126065665</v>
      </c>
      <c r="F257" s="3">
        <f t="shared" si="18"/>
        <v>8.7723337508505992</v>
      </c>
      <c r="G257" s="3">
        <f t="shared" si="19"/>
        <v>790370119.95174229</v>
      </c>
    </row>
    <row r="258" spans="1:7">
      <c r="A258">
        <v>114.931</v>
      </c>
      <c r="B258" s="3">
        <v>140000</v>
      </c>
      <c r="C258" s="3">
        <f t="shared" si="16"/>
        <v>33.438712578616446</v>
      </c>
      <c r="D258" s="3">
        <f t="shared" ref="D258:D319" si="20">B258-$J$3</f>
        <v>42113.522012578615</v>
      </c>
      <c r="E258" s="3">
        <f t="shared" si="17"/>
        <v>1408221.958251853</v>
      </c>
      <c r="F258" s="3">
        <f t="shared" si="18"/>
        <v>1118.1474989153216</v>
      </c>
      <c r="G258" s="3">
        <f t="shared" si="19"/>
        <v>1773548736.3039436</v>
      </c>
    </row>
    <row r="259" spans="1:7">
      <c r="A259">
        <v>84.858000000000004</v>
      </c>
      <c r="B259" s="3">
        <v>120000</v>
      </c>
      <c r="C259" s="3">
        <f t="shared" ref="C259:C319" si="21">A259-$J$2</f>
        <v>3.3657125786164528</v>
      </c>
      <c r="D259" s="3">
        <f t="shared" si="20"/>
        <v>22113.522012578615</v>
      </c>
      <c r="E259" s="3">
        <f t="shared" ref="E259:E319" si="22">C259*D259</f>
        <v>74427.759195247665</v>
      </c>
      <c r="F259" s="3">
        <f t="shared" ref="F259:F319" si="23">C259^2</f>
        <v>11.328021161857011</v>
      </c>
      <c r="G259" s="3">
        <f t="shared" ref="G259:G319" si="24">D259^2</f>
        <v>489007855.80079895</v>
      </c>
    </row>
    <row r="260" spans="1:7">
      <c r="A260">
        <v>84.92</v>
      </c>
      <c r="B260" s="3">
        <v>124950</v>
      </c>
      <c r="C260" s="3">
        <f t="shared" si="21"/>
        <v>3.4277125786164504</v>
      </c>
      <c r="D260" s="3">
        <f t="shared" si="20"/>
        <v>27063.522012578615</v>
      </c>
      <c r="E260" s="3">
        <f t="shared" si="22"/>
        <v>92765.974824178906</v>
      </c>
      <c r="F260" s="3">
        <f t="shared" si="23"/>
        <v>11.749213521605435</v>
      </c>
      <c r="G260" s="3">
        <f t="shared" si="24"/>
        <v>732434223.72532725</v>
      </c>
    </row>
    <row r="261" spans="1:7">
      <c r="A261">
        <v>84.879199999999997</v>
      </c>
      <c r="B261" s="3">
        <v>151000</v>
      </c>
      <c r="C261" s="3">
        <f t="shared" si="21"/>
        <v>3.386912578616446</v>
      </c>
      <c r="D261" s="3">
        <f t="shared" si="20"/>
        <v>53113.522012578615</v>
      </c>
      <c r="E261" s="3">
        <f t="shared" si="22"/>
        <v>179890.85579902399</v>
      </c>
      <c r="F261" s="3">
        <f t="shared" si="23"/>
        <v>11.471176815190304</v>
      </c>
      <c r="G261" s="3">
        <f t="shared" si="24"/>
        <v>2821046220.5806732</v>
      </c>
    </row>
    <row r="262" spans="1:7">
      <c r="A262">
        <v>84.858000000000004</v>
      </c>
      <c r="B262" s="3">
        <v>120000</v>
      </c>
      <c r="C262" s="3">
        <f t="shared" si="21"/>
        <v>3.3657125786164528</v>
      </c>
      <c r="D262" s="3">
        <f t="shared" si="20"/>
        <v>22113.522012578615</v>
      </c>
      <c r="E262" s="3">
        <f t="shared" si="22"/>
        <v>74427.759195247665</v>
      </c>
      <c r="F262" s="3">
        <f t="shared" si="23"/>
        <v>11.328021161857011</v>
      </c>
      <c r="G262" s="3">
        <f t="shared" si="24"/>
        <v>489007855.80079895</v>
      </c>
    </row>
    <row r="263" spans="1:7">
      <c r="A263">
        <v>84.858000000000004</v>
      </c>
      <c r="B263" s="3">
        <v>130000</v>
      </c>
      <c r="C263" s="3">
        <f t="shared" si="21"/>
        <v>3.3657125786164528</v>
      </c>
      <c r="D263" s="3">
        <f t="shared" si="20"/>
        <v>32113.522012578615</v>
      </c>
      <c r="E263" s="3">
        <f t="shared" si="22"/>
        <v>108084.88498141219</v>
      </c>
      <c r="F263" s="3">
        <f t="shared" si="23"/>
        <v>11.328021161857011</v>
      </c>
      <c r="G263" s="3">
        <f t="shared" si="24"/>
        <v>1031278296.0523713</v>
      </c>
    </row>
    <row r="264" spans="1:7">
      <c r="A264">
        <v>84.858000000000004</v>
      </c>
      <c r="B264" s="3">
        <v>144000</v>
      </c>
      <c r="C264" s="3">
        <f t="shared" si="21"/>
        <v>3.3657125786164528</v>
      </c>
      <c r="D264" s="3">
        <f t="shared" si="20"/>
        <v>46113.522012578615</v>
      </c>
      <c r="E264" s="3">
        <f t="shared" si="22"/>
        <v>155204.86108204254</v>
      </c>
      <c r="F264" s="3">
        <f t="shared" si="23"/>
        <v>11.328021161857011</v>
      </c>
      <c r="G264" s="3">
        <f t="shared" si="24"/>
        <v>2126456912.4045725</v>
      </c>
    </row>
    <row r="265" spans="1:7">
      <c r="A265">
        <v>129.76</v>
      </c>
      <c r="B265" s="3">
        <v>130000</v>
      </c>
      <c r="C265" s="3">
        <f t="shared" si="21"/>
        <v>48.26771257861644</v>
      </c>
      <c r="D265" s="3">
        <f t="shared" si="20"/>
        <v>32113.522012578615</v>
      </c>
      <c r="E265" s="3">
        <f t="shared" si="22"/>
        <v>1550046.2503902167</v>
      </c>
      <c r="F265" s="3">
        <f t="shared" si="23"/>
        <v>2329.7720775719276</v>
      </c>
      <c r="G265" s="3">
        <f t="shared" si="24"/>
        <v>1031278296.0523713</v>
      </c>
    </row>
    <row r="266" spans="1:7">
      <c r="A266">
        <v>144.52000000000001</v>
      </c>
      <c r="B266" s="3">
        <v>150000</v>
      </c>
      <c r="C266" s="3">
        <f t="shared" si="21"/>
        <v>63.027712578616459</v>
      </c>
      <c r="D266" s="3">
        <f t="shared" si="20"/>
        <v>52113.522012578615</v>
      </c>
      <c r="E266" s="3">
        <f t="shared" si="22"/>
        <v>3284596.086868207</v>
      </c>
      <c r="F266" s="3">
        <f t="shared" si="23"/>
        <v>3972.4925528926874</v>
      </c>
      <c r="G266" s="3">
        <f t="shared" si="24"/>
        <v>2715819176.5555158</v>
      </c>
    </row>
    <row r="267" spans="1:7">
      <c r="A267">
        <v>174.55</v>
      </c>
      <c r="B267" s="3">
        <v>175000</v>
      </c>
      <c r="C267" s="3">
        <f t="shared" si="21"/>
        <v>93.05771257861646</v>
      </c>
      <c r="D267" s="3">
        <f t="shared" si="20"/>
        <v>77113.522012578615</v>
      </c>
      <c r="E267" s="3">
        <f t="shared" si="22"/>
        <v>7176007.9673713539</v>
      </c>
      <c r="F267" s="3">
        <f t="shared" si="23"/>
        <v>8659.7378703643917</v>
      </c>
      <c r="G267" s="3">
        <f t="shared" si="24"/>
        <v>5946495277.1844463</v>
      </c>
    </row>
    <row r="268" spans="1:7">
      <c r="A268">
        <v>174.55</v>
      </c>
      <c r="B268" s="3">
        <v>175000</v>
      </c>
      <c r="C268" s="3">
        <f t="shared" si="21"/>
        <v>93.05771257861646</v>
      </c>
      <c r="D268" s="3">
        <f t="shared" si="20"/>
        <v>77113.522012578615</v>
      </c>
      <c r="E268" s="3">
        <f t="shared" si="22"/>
        <v>7176007.9673713539</v>
      </c>
      <c r="F268" s="3">
        <f t="shared" si="23"/>
        <v>8659.7378703643917</v>
      </c>
      <c r="G268" s="3">
        <f t="shared" si="24"/>
        <v>5946495277.1844463</v>
      </c>
    </row>
    <row r="269" spans="1:7">
      <c r="A269">
        <v>123.13</v>
      </c>
      <c r="B269" s="3">
        <v>180000</v>
      </c>
      <c r="C269" s="3">
        <f t="shared" si="21"/>
        <v>41.637712578616444</v>
      </c>
      <c r="D269" s="3">
        <f t="shared" si="20"/>
        <v>82113.522012578615</v>
      </c>
      <c r="E269" s="3">
        <f t="shared" si="22"/>
        <v>3419019.228377643</v>
      </c>
      <c r="F269" s="3">
        <f t="shared" si="23"/>
        <v>1733.699108779474</v>
      </c>
      <c r="G269" s="3">
        <f t="shared" si="24"/>
        <v>6742630497.3102331</v>
      </c>
    </row>
    <row r="270" spans="1:7">
      <c r="A270">
        <v>123.13</v>
      </c>
      <c r="B270" s="3">
        <v>180000</v>
      </c>
      <c r="C270" s="3">
        <f t="shared" si="21"/>
        <v>41.637712578616444</v>
      </c>
      <c r="D270" s="3">
        <f t="shared" si="20"/>
        <v>82113.522012578615</v>
      </c>
      <c r="E270" s="3">
        <f t="shared" si="22"/>
        <v>3419019.228377643</v>
      </c>
      <c r="F270" s="3">
        <f t="shared" si="23"/>
        <v>1733.699108779474</v>
      </c>
      <c r="G270" s="3">
        <f t="shared" si="24"/>
        <v>6742630497.3102331</v>
      </c>
    </row>
    <row r="271" spans="1:7">
      <c r="A271">
        <v>149.80000000000001</v>
      </c>
      <c r="B271" s="3">
        <v>127000</v>
      </c>
      <c r="C271" s="3">
        <f t="shared" si="21"/>
        <v>68.30771257861646</v>
      </c>
      <c r="D271" s="3">
        <f t="shared" si="20"/>
        <v>29113.522012578615</v>
      </c>
      <c r="E271" s="3">
        <f t="shared" si="22"/>
        <v>1988678.0937864434</v>
      </c>
      <c r="F271" s="3">
        <f t="shared" si="23"/>
        <v>4665.9435977228777</v>
      </c>
      <c r="G271" s="3">
        <f t="shared" si="24"/>
        <v>847597163.9768995</v>
      </c>
    </row>
    <row r="272" spans="1:7">
      <c r="A272">
        <v>45.5</v>
      </c>
      <c r="B272" s="3">
        <v>29800</v>
      </c>
      <c r="C272" s="3">
        <f t="shared" si="21"/>
        <v>-35.992287421383551</v>
      </c>
      <c r="D272" s="3">
        <f t="shared" si="20"/>
        <v>-68086.477987421385</v>
      </c>
      <c r="E272" s="3">
        <f t="shared" si="22"/>
        <v>2450588.085232975</v>
      </c>
      <c r="F272" s="3">
        <f t="shared" si="23"/>
        <v>1295.4447538234847</v>
      </c>
      <c r="G272" s="3">
        <f t="shared" si="24"/>
        <v>4635768484.731617</v>
      </c>
    </row>
    <row r="273" spans="1:7">
      <c r="A273">
        <v>45.5</v>
      </c>
      <c r="B273" s="3">
        <v>29500</v>
      </c>
      <c r="C273" s="3">
        <f t="shared" si="21"/>
        <v>-35.992287421383551</v>
      </c>
      <c r="D273" s="3">
        <f t="shared" si="20"/>
        <v>-68386.477987421385</v>
      </c>
      <c r="E273" s="3">
        <f t="shared" si="22"/>
        <v>2461385.7714593899</v>
      </c>
      <c r="F273" s="3">
        <f t="shared" si="23"/>
        <v>1295.4447538234847</v>
      </c>
      <c r="G273" s="3">
        <f t="shared" si="24"/>
        <v>4676710371.5240698</v>
      </c>
    </row>
    <row r="274" spans="1:7">
      <c r="A274">
        <v>84.98</v>
      </c>
      <c r="B274" s="3">
        <v>86500</v>
      </c>
      <c r="C274" s="3">
        <f t="shared" si="21"/>
        <v>3.4877125786164527</v>
      </c>
      <c r="D274" s="3">
        <f t="shared" si="20"/>
        <v>-11386.477987421385</v>
      </c>
      <c r="E274" s="3">
        <f t="shared" si="22"/>
        <v>-39712.762502868914</v>
      </c>
      <c r="F274" s="3">
        <f t="shared" si="23"/>
        <v>12.164139031039426</v>
      </c>
      <c r="G274" s="3">
        <f t="shared" si="24"/>
        <v>129651880.95803176</v>
      </c>
    </row>
    <row r="275" spans="1:7">
      <c r="A275">
        <v>22.17</v>
      </c>
      <c r="B275" s="3">
        <v>15000</v>
      </c>
      <c r="C275" s="3">
        <f t="shared" si="21"/>
        <v>-59.32228742138355</v>
      </c>
      <c r="D275" s="3">
        <f t="shared" si="20"/>
        <v>-82886.477987421385</v>
      </c>
      <c r="E275" s="3">
        <f t="shared" si="22"/>
        <v>4917015.4705159925</v>
      </c>
      <c r="F275" s="3">
        <f t="shared" si="23"/>
        <v>3519.1337849052411</v>
      </c>
      <c r="G275" s="3">
        <f t="shared" si="24"/>
        <v>6870168233.1592903</v>
      </c>
    </row>
    <row r="276" spans="1:7">
      <c r="A276">
        <v>84.62</v>
      </c>
      <c r="B276" s="3">
        <v>63000</v>
      </c>
      <c r="C276" s="3">
        <f t="shared" si="21"/>
        <v>3.1277125786164532</v>
      </c>
      <c r="D276" s="3">
        <f t="shared" si="20"/>
        <v>-34886.477987421385</v>
      </c>
      <c r="E276" s="3">
        <f t="shared" si="22"/>
        <v>-109114.87602488388</v>
      </c>
      <c r="F276" s="3">
        <f t="shared" si="23"/>
        <v>9.7825859744355839</v>
      </c>
      <c r="G276" s="3">
        <f t="shared" si="24"/>
        <v>1217066346.3668368</v>
      </c>
    </row>
    <row r="277" spans="1:7">
      <c r="A277">
        <v>84.9</v>
      </c>
      <c r="B277" s="3">
        <v>110000</v>
      </c>
      <c r="C277" s="3">
        <f t="shared" si="21"/>
        <v>3.4077125786164544</v>
      </c>
      <c r="D277" s="3">
        <f t="shared" si="20"/>
        <v>12113.522012578615</v>
      </c>
      <c r="E277" s="3">
        <f t="shared" si="22"/>
        <v>41279.401333611451</v>
      </c>
      <c r="F277" s="3">
        <f t="shared" si="23"/>
        <v>11.612505018460805</v>
      </c>
      <c r="G277" s="3">
        <f t="shared" si="24"/>
        <v>146737415.54922664</v>
      </c>
    </row>
    <row r="278" spans="1:7">
      <c r="A278">
        <v>172.17</v>
      </c>
      <c r="B278" s="3">
        <v>160000</v>
      </c>
      <c r="C278" s="3">
        <f t="shared" si="21"/>
        <v>90.677712578616436</v>
      </c>
      <c r="D278" s="3">
        <f t="shared" si="20"/>
        <v>62113.522012578615</v>
      </c>
      <c r="E278" s="3">
        <f t="shared" si="22"/>
        <v>5632312.0963021684</v>
      </c>
      <c r="F278" s="3">
        <f t="shared" si="23"/>
        <v>8222.4475584901738</v>
      </c>
      <c r="G278" s="3">
        <f t="shared" si="24"/>
        <v>3858089616.8070879</v>
      </c>
    </row>
    <row r="279" spans="1:7">
      <c r="A279">
        <v>172.17</v>
      </c>
      <c r="B279" s="3">
        <v>160000</v>
      </c>
      <c r="C279" s="3">
        <f t="shared" si="21"/>
        <v>90.677712578616436</v>
      </c>
      <c r="D279" s="3">
        <f t="shared" si="20"/>
        <v>62113.522012578615</v>
      </c>
      <c r="E279" s="3">
        <f t="shared" si="22"/>
        <v>5632312.0963021684</v>
      </c>
      <c r="F279" s="3">
        <f t="shared" si="23"/>
        <v>8222.4475584901738</v>
      </c>
      <c r="G279" s="3">
        <f t="shared" si="24"/>
        <v>3858089616.8070879</v>
      </c>
    </row>
    <row r="280" spans="1:7">
      <c r="A280">
        <v>64.66</v>
      </c>
      <c r="B280" s="3">
        <v>65000</v>
      </c>
      <c r="C280" s="3">
        <f t="shared" si="21"/>
        <v>-16.832287421383555</v>
      </c>
      <c r="D280" s="3">
        <f t="shared" si="20"/>
        <v>-32886.477987421385</v>
      </c>
      <c r="E280" s="3">
        <f t="shared" si="22"/>
        <v>553554.64976128016</v>
      </c>
      <c r="F280" s="3">
        <f t="shared" si="23"/>
        <v>283.32589983606704</v>
      </c>
      <c r="G280" s="3">
        <f t="shared" si="24"/>
        <v>1081520434.4171515</v>
      </c>
    </row>
    <row r="281" spans="1:7">
      <c r="A281">
        <v>115.53</v>
      </c>
      <c r="B281" s="3">
        <v>88000</v>
      </c>
      <c r="C281" s="3">
        <f t="shared" si="21"/>
        <v>34.03771257861645</v>
      </c>
      <c r="D281" s="3">
        <f t="shared" si="20"/>
        <v>-9886.4779874213855</v>
      </c>
      <c r="E281" s="3">
        <f t="shared" si="22"/>
        <v>-336513.09615066752</v>
      </c>
      <c r="F281" s="3">
        <f t="shared" si="23"/>
        <v>1158.5658775845045</v>
      </c>
      <c r="G281" s="3">
        <f t="shared" si="24"/>
        <v>97742446.995767608</v>
      </c>
    </row>
    <row r="282" spans="1:7">
      <c r="A282">
        <v>64.66</v>
      </c>
      <c r="B282" s="3">
        <v>67500</v>
      </c>
      <c r="C282" s="3">
        <f t="shared" si="21"/>
        <v>-16.832287421383555</v>
      </c>
      <c r="D282" s="3">
        <f t="shared" si="20"/>
        <v>-30386.477987421385</v>
      </c>
      <c r="E282" s="3">
        <f t="shared" si="22"/>
        <v>511473.93120782124</v>
      </c>
      <c r="F282" s="3">
        <f t="shared" si="23"/>
        <v>283.32589983606704</v>
      </c>
      <c r="G282" s="3">
        <f t="shared" si="24"/>
        <v>923338044.48004436</v>
      </c>
    </row>
    <row r="283" spans="1:7">
      <c r="A283">
        <v>79.87</v>
      </c>
      <c r="B283" s="3">
        <v>74000</v>
      </c>
      <c r="C283" s="3">
        <f t="shared" si="21"/>
        <v>-1.6222874213835468</v>
      </c>
      <c r="D283" s="3">
        <f t="shared" si="20"/>
        <v>-23886.477987421385</v>
      </c>
      <c r="E283" s="3">
        <f t="shared" si="22"/>
        <v>38750.73278014869</v>
      </c>
      <c r="F283" s="3">
        <f t="shared" si="23"/>
        <v>2.6318164775792776</v>
      </c>
      <c r="G283" s="3">
        <f t="shared" si="24"/>
        <v>570563830.64356637</v>
      </c>
    </row>
    <row r="284" spans="1:7">
      <c r="A284">
        <v>59.3</v>
      </c>
      <c r="B284" s="3">
        <v>31000</v>
      </c>
      <c r="C284" s="3">
        <f t="shared" si="21"/>
        <v>-22.192287421383554</v>
      </c>
      <c r="D284" s="3">
        <f t="shared" si="20"/>
        <v>-66886.477987421385</v>
      </c>
      <c r="E284" s="3">
        <f t="shared" si="22"/>
        <v>1484363.9441008996</v>
      </c>
      <c r="F284" s="3">
        <f t="shared" si="23"/>
        <v>492.49762099329871</v>
      </c>
      <c r="G284" s="3">
        <f t="shared" si="24"/>
        <v>4473800937.5618057</v>
      </c>
    </row>
    <row r="285" spans="1:7">
      <c r="A285">
        <v>84.9</v>
      </c>
      <c r="B285" s="3">
        <v>92000</v>
      </c>
      <c r="C285" s="3">
        <f t="shared" si="21"/>
        <v>3.4077125786164544</v>
      </c>
      <c r="D285" s="3">
        <f t="shared" si="20"/>
        <v>-5886.4779874213855</v>
      </c>
      <c r="E285" s="3">
        <f t="shared" si="22"/>
        <v>-20059.425081484726</v>
      </c>
      <c r="F285" s="3">
        <f t="shared" si="23"/>
        <v>11.612505018460805</v>
      </c>
      <c r="G285" s="3">
        <f t="shared" si="24"/>
        <v>34650623.096396528</v>
      </c>
    </row>
    <row r="286" spans="1:7">
      <c r="A286">
        <v>79.87</v>
      </c>
      <c r="B286" s="3">
        <v>73000</v>
      </c>
      <c r="C286" s="3">
        <f t="shared" si="21"/>
        <v>-1.6222874213835468</v>
      </c>
      <c r="D286" s="3">
        <f t="shared" si="20"/>
        <v>-24886.477987421385</v>
      </c>
      <c r="E286" s="3">
        <f t="shared" si="22"/>
        <v>40373.020201532236</v>
      </c>
      <c r="F286" s="3">
        <f t="shared" si="23"/>
        <v>2.6318164775792776</v>
      </c>
      <c r="G286" s="3">
        <f t="shared" si="24"/>
        <v>619336786.61840916</v>
      </c>
    </row>
    <row r="287" spans="1:7">
      <c r="A287">
        <v>64.66</v>
      </c>
      <c r="B287" s="3">
        <v>64000</v>
      </c>
      <c r="C287" s="3">
        <f t="shared" si="21"/>
        <v>-16.832287421383555</v>
      </c>
      <c r="D287" s="3">
        <f t="shared" si="20"/>
        <v>-33886.477987421385</v>
      </c>
      <c r="E287" s="3">
        <f t="shared" si="22"/>
        <v>570386.93718266371</v>
      </c>
      <c r="F287" s="3">
        <f t="shared" si="23"/>
        <v>283.32589983606704</v>
      </c>
      <c r="G287" s="3">
        <f t="shared" si="24"/>
        <v>1148293390.391994</v>
      </c>
    </row>
    <row r="288" spans="1:7">
      <c r="A288">
        <v>84.5</v>
      </c>
      <c r="B288" s="3">
        <v>83500</v>
      </c>
      <c r="C288" s="3">
        <f t="shared" si="21"/>
        <v>3.0077125786164487</v>
      </c>
      <c r="D288" s="3">
        <f t="shared" si="20"/>
        <v>-14386.477987421385</v>
      </c>
      <c r="E288" s="3">
        <f t="shared" si="22"/>
        <v>-43270.390804755953</v>
      </c>
      <c r="F288" s="3">
        <f t="shared" si="23"/>
        <v>9.0463349555676071</v>
      </c>
      <c r="G288" s="3">
        <f t="shared" si="24"/>
        <v>206970748.88256007</v>
      </c>
    </row>
    <row r="289" spans="1:7">
      <c r="A289">
        <v>84.9</v>
      </c>
      <c r="B289" s="3">
        <v>102000</v>
      </c>
      <c r="C289" s="3">
        <f t="shared" si="21"/>
        <v>3.4077125786164544</v>
      </c>
      <c r="D289" s="3">
        <f t="shared" si="20"/>
        <v>4113.5220125786145</v>
      </c>
      <c r="E289" s="3">
        <f t="shared" si="22"/>
        <v>14017.700704679817</v>
      </c>
      <c r="F289" s="3">
        <f t="shared" si="23"/>
        <v>11.612505018460805</v>
      </c>
      <c r="G289" s="3">
        <f t="shared" si="24"/>
        <v>16921063.347968817</v>
      </c>
    </row>
    <row r="290" spans="1:7">
      <c r="A290">
        <v>59.67</v>
      </c>
      <c r="B290" s="3">
        <v>32000</v>
      </c>
      <c r="C290" s="3">
        <f t="shared" si="21"/>
        <v>-21.82228742138355</v>
      </c>
      <c r="D290" s="3">
        <f t="shared" si="20"/>
        <v>-65886.477987421385</v>
      </c>
      <c r="E290" s="3">
        <f t="shared" si="22"/>
        <v>1437793.6598241699</v>
      </c>
      <c r="F290" s="3">
        <f t="shared" si="23"/>
        <v>476.21222830147468</v>
      </c>
      <c r="G290" s="3">
        <f t="shared" si="24"/>
        <v>4341027981.5869627</v>
      </c>
    </row>
    <row r="291" spans="1:7">
      <c r="A291">
        <v>54.7</v>
      </c>
      <c r="B291" s="3">
        <v>61500</v>
      </c>
      <c r="C291" s="3">
        <f t="shared" si="21"/>
        <v>-26.792287421383548</v>
      </c>
      <c r="D291" s="3">
        <f t="shared" si="20"/>
        <v>-36386.477987421385</v>
      </c>
      <c r="E291" s="3">
        <f t="shared" si="22"/>
        <v>974876.97649083938</v>
      </c>
      <c r="F291" s="3">
        <f t="shared" si="23"/>
        <v>717.82666527002709</v>
      </c>
      <c r="G291" s="3">
        <f t="shared" si="24"/>
        <v>1323975780.3291011</v>
      </c>
    </row>
    <row r="292" spans="1:7">
      <c r="A292">
        <v>79.87</v>
      </c>
      <c r="B292" s="3">
        <v>74000</v>
      </c>
      <c r="C292" s="3">
        <f t="shared" si="21"/>
        <v>-1.6222874213835468</v>
      </c>
      <c r="D292" s="3">
        <f t="shared" si="20"/>
        <v>-23886.477987421385</v>
      </c>
      <c r="E292" s="3">
        <f t="shared" si="22"/>
        <v>38750.73278014869</v>
      </c>
      <c r="F292" s="3">
        <f t="shared" si="23"/>
        <v>2.6318164775792776</v>
      </c>
      <c r="G292" s="3">
        <f t="shared" si="24"/>
        <v>570563830.64356637</v>
      </c>
    </row>
    <row r="293" spans="1:7">
      <c r="A293">
        <v>54.7</v>
      </c>
      <c r="B293" s="3">
        <v>63500</v>
      </c>
      <c r="C293" s="3">
        <f t="shared" si="21"/>
        <v>-26.792287421383548</v>
      </c>
      <c r="D293" s="3">
        <f t="shared" si="20"/>
        <v>-34386.477987421385</v>
      </c>
      <c r="E293" s="3">
        <f t="shared" si="22"/>
        <v>921292.40164807229</v>
      </c>
      <c r="F293" s="3">
        <f t="shared" si="23"/>
        <v>717.82666527002709</v>
      </c>
      <c r="G293" s="3">
        <f t="shared" si="24"/>
        <v>1182429868.3794155</v>
      </c>
    </row>
    <row r="294" spans="1:7">
      <c r="A294">
        <v>111.73</v>
      </c>
      <c r="B294" s="3">
        <v>107750</v>
      </c>
      <c r="C294" s="3">
        <f t="shared" si="21"/>
        <v>30.237712578616453</v>
      </c>
      <c r="D294" s="3">
        <f t="shared" si="20"/>
        <v>9863.5220125786145</v>
      </c>
      <c r="E294" s="3">
        <f t="shared" si="22"/>
        <v>298250.34362920863</v>
      </c>
      <c r="F294" s="3">
        <f t="shared" si="23"/>
        <v>914.31926198701967</v>
      </c>
      <c r="G294" s="3">
        <f t="shared" si="24"/>
        <v>97289066.492622882</v>
      </c>
    </row>
    <row r="295" spans="1:7">
      <c r="A295">
        <v>59.942599999999999</v>
      </c>
      <c r="B295" s="3">
        <v>84000</v>
      </c>
      <c r="C295" s="3">
        <f t="shared" si="21"/>
        <v>-21.549687421383553</v>
      </c>
      <c r="D295" s="3">
        <f t="shared" si="20"/>
        <v>-13886.477987421385</v>
      </c>
      <c r="E295" s="3">
        <f t="shared" si="22"/>
        <v>299249.26001285424</v>
      </c>
      <c r="F295" s="3">
        <f t="shared" si="23"/>
        <v>464.38902795933649</v>
      </c>
      <c r="G295" s="3">
        <f t="shared" si="24"/>
        <v>192834270.89513868</v>
      </c>
    </row>
    <row r="296" spans="1:7">
      <c r="A296">
        <v>15.855</v>
      </c>
      <c r="B296" s="3">
        <v>10800</v>
      </c>
      <c r="C296" s="3">
        <f t="shared" si="21"/>
        <v>-65.637287421383547</v>
      </c>
      <c r="D296" s="3">
        <f t="shared" si="20"/>
        <v>-87086.477987421385</v>
      </c>
      <c r="E296" s="3">
        <f t="shared" si="22"/>
        <v>5716120.186176369</v>
      </c>
      <c r="F296" s="3">
        <f t="shared" si="23"/>
        <v>4308.2535000373146</v>
      </c>
      <c r="G296" s="3">
        <f t="shared" si="24"/>
        <v>7584054648.2536297</v>
      </c>
    </row>
    <row r="297" spans="1:7">
      <c r="A297">
        <v>59.92</v>
      </c>
      <c r="B297" s="3">
        <v>81000</v>
      </c>
      <c r="C297" s="3">
        <f t="shared" si="21"/>
        <v>-21.57228742138355</v>
      </c>
      <c r="D297" s="3">
        <f t="shared" si="20"/>
        <v>-16886.477987421385</v>
      </c>
      <c r="E297" s="3">
        <f t="shared" si="22"/>
        <v>364279.95667952055</v>
      </c>
      <c r="F297" s="3">
        <f t="shared" si="23"/>
        <v>465.36358459078292</v>
      </c>
      <c r="G297" s="3">
        <f t="shared" si="24"/>
        <v>285153138.81966698</v>
      </c>
    </row>
    <row r="298" spans="1:7">
      <c r="A298">
        <v>75.25</v>
      </c>
      <c r="B298" s="3">
        <v>52000</v>
      </c>
      <c r="C298" s="3">
        <f t="shared" si="21"/>
        <v>-6.2422874213835513</v>
      </c>
      <c r="D298" s="3">
        <f t="shared" si="20"/>
        <v>-45886.477987421385</v>
      </c>
      <c r="E298" s="3">
        <f t="shared" si="22"/>
        <v>286436.58435247373</v>
      </c>
      <c r="F298" s="3">
        <f t="shared" si="23"/>
        <v>38.966152251163308</v>
      </c>
      <c r="G298" s="3">
        <f t="shared" si="24"/>
        <v>2105568862.0901074</v>
      </c>
    </row>
    <row r="299" spans="1:7">
      <c r="A299">
        <v>69.94</v>
      </c>
      <c r="B299" s="3">
        <v>53000</v>
      </c>
      <c r="C299" s="3">
        <f t="shared" si="21"/>
        <v>-11.552287421383554</v>
      </c>
      <c r="D299" s="3">
        <f t="shared" si="20"/>
        <v>-44886.477987421385</v>
      </c>
      <c r="E299" s="3">
        <f t="shared" si="22"/>
        <v>518541.49504429783</v>
      </c>
      <c r="F299" s="3">
        <f t="shared" si="23"/>
        <v>133.45534466625668</v>
      </c>
      <c r="G299" s="3">
        <f t="shared" si="24"/>
        <v>2014795906.1152647</v>
      </c>
    </row>
    <row r="300" spans="1:7">
      <c r="A300">
        <v>15.09</v>
      </c>
      <c r="B300" s="3">
        <v>12000</v>
      </c>
      <c r="C300" s="3">
        <f t="shared" si="21"/>
        <v>-66.402287421383548</v>
      </c>
      <c r="D300" s="3">
        <f t="shared" si="20"/>
        <v>-85886.477987421385</v>
      </c>
      <c r="E300" s="3">
        <f t="shared" si="22"/>
        <v>5703058.5969310859</v>
      </c>
      <c r="F300" s="3">
        <f t="shared" si="23"/>
        <v>4409.2637747920317</v>
      </c>
      <c r="G300" s="3">
        <f t="shared" si="24"/>
        <v>7376487101.0838184</v>
      </c>
    </row>
    <row r="301" spans="1:7">
      <c r="A301">
        <v>84.835999999999999</v>
      </c>
      <c r="B301" s="3">
        <v>190000</v>
      </c>
      <c r="C301" s="3">
        <f t="shared" si="21"/>
        <v>3.3437125786164472</v>
      </c>
      <c r="D301" s="3">
        <f t="shared" si="20"/>
        <v>92113.522012578615</v>
      </c>
      <c r="E301" s="3">
        <f t="shared" si="22"/>
        <v>308001.14221412211</v>
      </c>
      <c r="F301" s="3">
        <f t="shared" si="23"/>
        <v>11.180413808397851</v>
      </c>
      <c r="G301" s="3">
        <f t="shared" si="24"/>
        <v>8484900937.5618048</v>
      </c>
    </row>
    <row r="302" spans="1:7">
      <c r="A302">
        <v>84.906999999999996</v>
      </c>
      <c r="B302" s="3">
        <v>175000</v>
      </c>
      <c r="C302" s="3">
        <f t="shared" si="21"/>
        <v>3.4147125786164452</v>
      </c>
      <c r="D302" s="3">
        <f t="shared" si="20"/>
        <v>77113.522012578615</v>
      </c>
      <c r="E302" s="3">
        <f t="shared" si="22"/>
        <v>263320.51359776832</v>
      </c>
      <c r="F302" s="3">
        <f t="shared" si="23"/>
        <v>11.660261994561372</v>
      </c>
      <c r="G302" s="3">
        <f t="shared" si="24"/>
        <v>5946495277.1844463</v>
      </c>
    </row>
    <row r="303" spans="1:7">
      <c r="A303">
        <v>84.906999999999996</v>
      </c>
      <c r="B303" s="3">
        <v>175000</v>
      </c>
      <c r="C303" s="3">
        <f t="shared" si="21"/>
        <v>3.4147125786164452</v>
      </c>
      <c r="D303" s="3">
        <f t="shared" si="20"/>
        <v>77113.522012578615</v>
      </c>
      <c r="E303" s="3">
        <f t="shared" si="22"/>
        <v>263320.51359776832</v>
      </c>
      <c r="F303" s="3">
        <f t="shared" si="23"/>
        <v>11.660261994561372</v>
      </c>
      <c r="G303" s="3">
        <f t="shared" si="24"/>
        <v>5946495277.1844463</v>
      </c>
    </row>
    <row r="304" spans="1:7">
      <c r="A304">
        <v>45.878999999999998</v>
      </c>
      <c r="B304" s="3">
        <v>114000</v>
      </c>
      <c r="C304" s="3">
        <f t="shared" si="21"/>
        <v>-35.613287421383554</v>
      </c>
      <c r="D304" s="3">
        <f t="shared" si="20"/>
        <v>16113.522012578615</v>
      </c>
      <c r="E304" s="3">
        <f t="shared" si="22"/>
        <v>-573855.49080475292</v>
      </c>
      <c r="F304" s="3">
        <f t="shared" si="23"/>
        <v>1268.3062409580759</v>
      </c>
      <c r="G304" s="3">
        <f t="shared" si="24"/>
        <v>259645591.64985555</v>
      </c>
    </row>
    <row r="305" spans="1:7">
      <c r="A305">
        <v>30.28</v>
      </c>
      <c r="B305" s="3">
        <v>16000</v>
      </c>
      <c r="C305" s="3">
        <f t="shared" si="21"/>
        <v>-51.21228742138355</v>
      </c>
      <c r="D305" s="3">
        <f t="shared" si="20"/>
        <v>-81886.477987421385</v>
      </c>
      <c r="E305" s="3">
        <f t="shared" si="22"/>
        <v>4193593.8466166211</v>
      </c>
      <c r="F305" s="3">
        <f t="shared" si="23"/>
        <v>2622.6983829303999</v>
      </c>
      <c r="G305" s="3">
        <f t="shared" si="24"/>
        <v>6705395277.1844473</v>
      </c>
    </row>
    <row r="306" spans="1:7">
      <c r="A306">
        <v>84.93</v>
      </c>
      <c r="B306" s="3">
        <v>70000</v>
      </c>
      <c r="C306" s="3">
        <f t="shared" si="21"/>
        <v>3.4377125786164555</v>
      </c>
      <c r="D306" s="3">
        <f t="shared" si="20"/>
        <v>-27886.477987421385</v>
      </c>
      <c r="E306" s="3">
        <f t="shared" si="22"/>
        <v>-95865.696150669391</v>
      </c>
      <c r="F306" s="3">
        <f t="shared" si="23"/>
        <v>11.817867773177801</v>
      </c>
      <c r="G306" s="3">
        <f t="shared" si="24"/>
        <v>777655654.54293752</v>
      </c>
    </row>
    <row r="307" spans="1:7">
      <c r="A307">
        <v>236.07</v>
      </c>
      <c r="B307" s="3">
        <v>123000</v>
      </c>
      <c r="C307" s="3">
        <f t="shared" si="21"/>
        <v>154.57771257861646</v>
      </c>
      <c r="D307" s="3">
        <f t="shared" si="20"/>
        <v>25113.522012578615</v>
      </c>
      <c r="E307" s="3">
        <f t="shared" si="22"/>
        <v>3881990.7874971344</v>
      </c>
      <c r="F307" s="3">
        <f t="shared" si="23"/>
        <v>23894.269226037359</v>
      </c>
      <c r="G307" s="3">
        <f t="shared" si="24"/>
        <v>630688987.87627065</v>
      </c>
    </row>
    <row r="308" spans="1:7">
      <c r="A308">
        <v>84.99</v>
      </c>
      <c r="B308" s="3">
        <v>67900</v>
      </c>
      <c r="C308" s="3">
        <f t="shared" si="21"/>
        <v>3.4977125786164436</v>
      </c>
      <c r="D308" s="3">
        <f t="shared" si="20"/>
        <v>-29986.477987421385</v>
      </c>
      <c r="E308" s="3">
        <f t="shared" si="22"/>
        <v>-104884.08124500887</v>
      </c>
      <c r="F308" s="3">
        <f t="shared" si="23"/>
        <v>12.23399328261169</v>
      </c>
      <c r="G308" s="3">
        <f t="shared" si="24"/>
        <v>899188862.09010732</v>
      </c>
    </row>
    <row r="309" spans="1:7">
      <c r="A309">
        <v>84.92</v>
      </c>
      <c r="B309" s="3">
        <v>112400</v>
      </c>
      <c r="C309" s="3">
        <f t="shared" si="21"/>
        <v>3.4277125786164504</v>
      </c>
      <c r="D309" s="3">
        <f t="shared" si="20"/>
        <v>14513.522012578615</v>
      </c>
      <c r="E309" s="3">
        <f t="shared" si="22"/>
        <v>49748.181962542454</v>
      </c>
      <c r="F309" s="3">
        <f t="shared" si="23"/>
        <v>11.749213521605435</v>
      </c>
      <c r="G309" s="3">
        <f t="shared" si="24"/>
        <v>210642321.209604</v>
      </c>
    </row>
    <row r="310" spans="1:7">
      <c r="A310">
        <v>84.92</v>
      </c>
      <c r="B310" s="3">
        <v>112400</v>
      </c>
      <c r="C310" s="3">
        <f t="shared" si="21"/>
        <v>3.4277125786164504</v>
      </c>
      <c r="D310" s="3">
        <f t="shared" si="20"/>
        <v>14513.522012578615</v>
      </c>
      <c r="E310" s="3">
        <f t="shared" si="22"/>
        <v>49748.181962542454</v>
      </c>
      <c r="F310" s="3">
        <f t="shared" si="23"/>
        <v>11.749213521605435</v>
      </c>
      <c r="G310" s="3">
        <f t="shared" si="24"/>
        <v>210642321.209604</v>
      </c>
    </row>
    <row r="311" spans="1:7">
      <c r="A311">
        <v>60</v>
      </c>
      <c r="B311" s="3">
        <v>89970</v>
      </c>
      <c r="C311" s="3">
        <f t="shared" si="21"/>
        <v>-21.492287421383551</v>
      </c>
      <c r="D311" s="3">
        <f t="shared" si="20"/>
        <v>-7916.4779874213855</v>
      </c>
      <c r="E311" s="3">
        <f t="shared" si="22"/>
        <v>170143.22027071641</v>
      </c>
      <c r="F311" s="3">
        <f t="shared" si="23"/>
        <v>461.9184186033616</v>
      </c>
      <c r="G311" s="3">
        <f t="shared" si="24"/>
        <v>62670623.72532735</v>
      </c>
    </row>
    <row r="312" spans="1:7">
      <c r="A312">
        <v>84.028300000000002</v>
      </c>
      <c r="B312" s="3">
        <v>125000</v>
      </c>
      <c r="C312" s="3">
        <f t="shared" si="21"/>
        <v>2.5360125786164502</v>
      </c>
      <c r="D312" s="3">
        <f t="shared" si="20"/>
        <v>27113.522012578615</v>
      </c>
      <c r="E312" s="3">
        <f t="shared" si="22"/>
        <v>68760.232874493377</v>
      </c>
      <c r="F312" s="3">
        <f t="shared" si="23"/>
        <v>6.4313597989008571</v>
      </c>
      <c r="G312" s="3">
        <f t="shared" si="24"/>
        <v>735143075.92658508</v>
      </c>
    </row>
    <row r="313" spans="1:7">
      <c r="A313">
        <v>84.92</v>
      </c>
      <c r="B313" s="3">
        <v>116000</v>
      </c>
      <c r="C313" s="3">
        <f t="shared" si="21"/>
        <v>3.4277125786164504</v>
      </c>
      <c r="D313" s="3">
        <f t="shared" si="20"/>
        <v>18113.522012578615</v>
      </c>
      <c r="E313" s="3">
        <f t="shared" si="22"/>
        <v>62087.947245561678</v>
      </c>
      <c r="F313" s="3">
        <f t="shared" si="23"/>
        <v>11.749213521605435</v>
      </c>
      <c r="G313" s="3">
        <f t="shared" si="24"/>
        <v>328099679.70017004</v>
      </c>
    </row>
    <row r="314" spans="1:7">
      <c r="A314">
        <v>59.673699999999997</v>
      </c>
      <c r="B314" s="3">
        <v>138000</v>
      </c>
      <c r="C314" s="3">
        <f t="shared" si="21"/>
        <v>-21.818587421383555</v>
      </c>
      <c r="D314" s="3">
        <f t="shared" si="20"/>
        <v>40113.522012578615</v>
      </c>
      <c r="E314" s="3">
        <f t="shared" si="22"/>
        <v>-875220.38681104011</v>
      </c>
      <c r="F314" s="3">
        <f t="shared" si="23"/>
        <v>476.05075706455665</v>
      </c>
      <c r="G314" s="3">
        <f t="shared" si="24"/>
        <v>1609094648.253629</v>
      </c>
    </row>
    <row r="315" spans="1:7">
      <c r="A315">
        <v>60</v>
      </c>
      <c r="B315" s="3">
        <v>86470</v>
      </c>
      <c r="C315" s="3">
        <f t="shared" si="21"/>
        <v>-21.492287421383551</v>
      </c>
      <c r="D315" s="3">
        <f t="shared" si="20"/>
        <v>-11416.477987421385</v>
      </c>
      <c r="E315" s="3">
        <f t="shared" si="22"/>
        <v>245366.22624555885</v>
      </c>
      <c r="F315" s="3">
        <f t="shared" si="23"/>
        <v>461.9184186033616</v>
      </c>
      <c r="G315" s="3">
        <f t="shared" si="24"/>
        <v>130335969.63727705</v>
      </c>
    </row>
    <row r="316" spans="1:7">
      <c r="A316">
        <v>60</v>
      </c>
      <c r="B316" s="3">
        <v>86500</v>
      </c>
      <c r="C316" s="3">
        <f t="shared" si="21"/>
        <v>-21.492287421383551</v>
      </c>
      <c r="D316" s="3">
        <f t="shared" si="20"/>
        <v>-11386.477987421385</v>
      </c>
      <c r="E316" s="3">
        <f t="shared" si="22"/>
        <v>244721.45762291734</v>
      </c>
      <c r="F316" s="3">
        <f t="shared" si="23"/>
        <v>461.9184186033616</v>
      </c>
      <c r="G316" s="3">
        <f t="shared" si="24"/>
        <v>129651880.95803176</v>
      </c>
    </row>
    <row r="317" spans="1:7">
      <c r="A317">
        <v>59.673699999999997</v>
      </c>
      <c r="B317" s="3">
        <v>135000</v>
      </c>
      <c r="C317" s="3">
        <f t="shared" si="21"/>
        <v>-21.818587421383555</v>
      </c>
      <c r="D317" s="3">
        <f t="shared" si="20"/>
        <v>37113.522012578615</v>
      </c>
      <c r="E317" s="3">
        <f t="shared" si="22"/>
        <v>-809764.62454688945</v>
      </c>
      <c r="F317" s="3">
        <f t="shared" si="23"/>
        <v>476.05075706455665</v>
      </c>
      <c r="G317" s="3">
        <f t="shared" si="24"/>
        <v>1377413516.1781573</v>
      </c>
    </row>
    <row r="318" spans="1:7">
      <c r="A318">
        <v>114.931</v>
      </c>
      <c r="B318" s="3">
        <v>120000</v>
      </c>
      <c r="C318" s="3">
        <f t="shared" si="21"/>
        <v>33.438712578616446</v>
      </c>
      <c r="D318" s="3">
        <f t="shared" si="20"/>
        <v>22113.522012578615</v>
      </c>
      <c r="E318" s="3">
        <f t="shared" si="22"/>
        <v>739447.70667952416</v>
      </c>
      <c r="F318" s="3">
        <f t="shared" si="23"/>
        <v>1118.1474989153216</v>
      </c>
      <c r="G318" s="3">
        <f t="shared" si="24"/>
        <v>489007855.80079895</v>
      </c>
    </row>
    <row r="319" spans="1:7">
      <c r="A319">
        <v>84.92</v>
      </c>
      <c r="B319" s="3">
        <v>109990</v>
      </c>
      <c r="C319" s="3">
        <f t="shared" si="21"/>
        <v>3.4277125786164504</v>
      </c>
      <c r="D319" s="3">
        <f t="shared" si="20"/>
        <v>12103.522012578615</v>
      </c>
      <c r="E319" s="3">
        <f t="shared" si="22"/>
        <v>41487.394648076814</v>
      </c>
      <c r="F319" s="3">
        <f t="shared" si="23"/>
        <v>11.749213521605435</v>
      </c>
      <c r="G319" s="3">
        <f t="shared" si="24"/>
        <v>146495245.10897508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6CE-F940-433D-82C7-3124C48EDC32}">
  <dimension ref="A1:AL32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Q3" sqref="Q3"/>
    </sheetView>
  </sheetViews>
  <sheetFormatPr defaultRowHeight="17.399999999999999"/>
  <cols>
    <col min="1" max="2" width="6.09765625" customWidth="1"/>
    <col min="3" max="3" width="1" customWidth="1"/>
    <col min="17" max="18" width="5.69921875" style="3" bestFit="1" customWidth="1"/>
    <col min="19" max="19" width="8.69921875" style="3"/>
    <col min="20" max="20" width="5.69921875" style="3" bestFit="1" customWidth="1"/>
    <col min="21" max="21" width="7.09765625" style="3" bestFit="1" customWidth="1"/>
    <col min="30" max="31" width="5.69921875" style="3" bestFit="1" customWidth="1"/>
    <col min="32" max="32" width="8.69921875" style="3"/>
    <col min="33" max="33" width="5.69921875" style="3" bestFit="1" customWidth="1"/>
    <col min="34" max="34" width="7.09765625" style="3" bestFit="1" customWidth="1"/>
  </cols>
  <sheetData>
    <row r="1" spans="1:38">
      <c r="A1" t="s">
        <v>261</v>
      </c>
    </row>
    <row r="2" spans="1:38">
      <c r="D2" t="s">
        <v>262</v>
      </c>
      <c r="G2" t="s">
        <v>263</v>
      </c>
      <c r="Q2" s="3" t="s">
        <v>268</v>
      </c>
      <c r="T2" s="3" t="s">
        <v>269</v>
      </c>
      <c r="AD2" s="3" t="s">
        <v>268</v>
      </c>
      <c r="AG2" s="3" t="s">
        <v>269</v>
      </c>
    </row>
    <row r="3" spans="1:38">
      <c r="A3" s="12" t="s">
        <v>10</v>
      </c>
      <c r="B3" s="12" t="s">
        <v>234</v>
      </c>
      <c r="D3">
        <v>2</v>
      </c>
      <c r="E3">
        <v>20</v>
      </c>
      <c r="F3" t="s">
        <v>264</v>
      </c>
      <c r="G3">
        <v>15</v>
      </c>
      <c r="H3">
        <v>10</v>
      </c>
      <c r="I3" t="s">
        <v>264</v>
      </c>
      <c r="J3" t="s">
        <v>265</v>
      </c>
      <c r="K3" t="s">
        <v>266</v>
      </c>
      <c r="L3" t="s">
        <v>267</v>
      </c>
      <c r="Q3" s="3">
        <f>AVERAGEIF($K$4:$K$321, "&gt;=0",$A$4:$A$321)</f>
        <v>5.4766839378238341</v>
      </c>
      <c r="R3" s="3">
        <f>AVERAGEIF($K$4:$K$321, "&gt;=0",$B$4:$B$321)</f>
        <v>22.020725388601036</v>
      </c>
      <c r="S3" s="3" t="s">
        <v>264</v>
      </c>
      <c r="T3" s="3">
        <f>AVERAGEIF($L$4:$L$321, "&gt;=0",$A$4:$A$321)</f>
        <v>10.8</v>
      </c>
      <c r="U3" s="3">
        <f>AVERAGEIF($L$4:$L$321, "&gt;=0",$B$4:$B$321)</f>
        <v>9.3439999999999994</v>
      </c>
      <c r="V3" t="s">
        <v>264</v>
      </c>
      <c r="W3" t="s">
        <v>265</v>
      </c>
      <c r="X3" t="s">
        <v>266</v>
      </c>
      <c r="Y3" t="s">
        <v>267</v>
      </c>
      <c r="AD3" s="3">
        <f>AVERAGEIF($X$4:$X$321, "&gt;=0",$A$4:$A$321)</f>
        <v>6.2882352941176469</v>
      </c>
      <c r="AE3" s="3">
        <f>AVERAGEIF($X$4:$X$321, "&gt;=0",$B$4:$B$321)</f>
        <v>23.770588235294117</v>
      </c>
      <c r="AF3" s="3" t="s">
        <v>264</v>
      </c>
      <c r="AG3" s="3">
        <f>AVERAGEIF($Y$4:$Y$321, "&gt;=0",$A$4:$A$321)</f>
        <v>9.0405405405405403</v>
      </c>
      <c r="AH3" s="3">
        <f>AVERAGEIF($Y$4:$Y$321, "&gt;=0",$B$4:$B$321)</f>
        <v>9.3040540540540544</v>
      </c>
      <c r="AI3" t="s">
        <v>264</v>
      </c>
      <c r="AJ3" t="s">
        <v>265</v>
      </c>
      <c r="AK3" t="s">
        <v>266</v>
      </c>
      <c r="AL3" t="s">
        <v>267</v>
      </c>
    </row>
    <row r="4" spans="1:38">
      <c r="A4">
        <v>1</v>
      </c>
      <c r="B4">
        <v>19</v>
      </c>
      <c r="D4">
        <f>($A4-D$3)^2</f>
        <v>1</v>
      </c>
      <c r="E4">
        <f>($B4-E$3)^2</f>
        <v>1</v>
      </c>
      <c r="F4" s="3">
        <f>SQRT(D4+E4)</f>
        <v>1.4142135623730951</v>
      </c>
      <c r="G4">
        <f>($A4-G$3)^2</f>
        <v>196</v>
      </c>
      <c r="H4">
        <f>($B4-H$3)^2</f>
        <v>81</v>
      </c>
      <c r="I4" s="3">
        <f>SQRT(G4+H4)</f>
        <v>16.643316977093239</v>
      </c>
      <c r="J4" s="6">
        <f>F4-I4</f>
        <v>-15.229103414720143</v>
      </c>
      <c r="K4">
        <f>IF(J4&lt;=0,$B4,NA())</f>
        <v>19</v>
      </c>
      <c r="L4" t="e">
        <f>IF(J4&gt;0,$B4,NA())</f>
        <v>#N/A</v>
      </c>
      <c r="Q4" s="3">
        <f>($A4-Q$3)^2</f>
        <v>20.040699079169912</v>
      </c>
      <c r="R4" s="3">
        <f>($B4-R$3)^2</f>
        <v>9.1247818733388826</v>
      </c>
      <c r="S4" s="3">
        <f>SQRT(Q4+R4)</f>
        <v>5.4005074717575194</v>
      </c>
      <c r="T4" s="3">
        <f>($A4-T$3)^2</f>
        <v>96.04000000000002</v>
      </c>
      <c r="U4" s="3">
        <f>($B4-U$3)^2</f>
        <v>93.238336000000018</v>
      </c>
      <c r="V4" s="3">
        <f>SQRT(T4+U4)</f>
        <v>13.75784634308728</v>
      </c>
      <c r="W4" s="6">
        <f>S4-V4</f>
        <v>-8.3573388713297607</v>
      </c>
      <c r="X4">
        <f>IF(W4&lt;=0,$B4,NA())</f>
        <v>19</v>
      </c>
      <c r="Y4" t="e">
        <f>IF(W4&gt;0,$B4,NA())</f>
        <v>#N/A</v>
      </c>
      <c r="AD4" s="3">
        <f>($A4-AD$3)^2</f>
        <v>27.965432525951556</v>
      </c>
      <c r="AE4" s="3">
        <f>($B4-AE$3)^2</f>
        <v>22.758512110726635</v>
      </c>
      <c r="AF4" s="3">
        <f>SQRT(AD4+AE4)</f>
        <v>7.1220744616072498</v>
      </c>
      <c r="AG4" s="3">
        <f>($A4-AG$3)^2</f>
        <v>64.650292184075965</v>
      </c>
      <c r="AH4" s="3">
        <f>($B4-AH$3)^2</f>
        <v>94.01136778670562</v>
      </c>
      <c r="AI4" s="3">
        <f>SQRT(AG4+AH4)</f>
        <v>12.596097013391949</v>
      </c>
      <c r="AJ4" s="6">
        <f>AF4-AI4</f>
        <v>-5.4740225517846994</v>
      </c>
      <c r="AK4">
        <f>IF(AJ4&lt;=0,$B4,NA())</f>
        <v>19</v>
      </c>
      <c r="AL4" t="e">
        <f>IF(AJ4&gt;0,$B4,NA())</f>
        <v>#N/A</v>
      </c>
    </row>
    <row r="5" spans="1:38">
      <c r="A5">
        <v>13</v>
      </c>
      <c r="B5">
        <v>13</v>
      </c>
      <c r="D5">
        <f t="shared" ref="D5:D68" si="0">($A5-D$3)^2</f>
        <v>121</v>
      </c>
      <c r="E5">
        <f t="shared" ref="E5:E68" si="1">($B5-E$3)^2</f>
        <v>49</v>
      </c>
      <c r="F5" s="3">
        <f t="shared" ref="F5:F68" si="2">SQRT(D5+E5)</f>
        <v>13.038404810405298</v>
      </c>
      <c r="G5">
        <f t="shared" ref="G5:G68" si="3">($A5-G$3)^2</f>
        <v>4</v>
      </c>
      <c r="H5">
        <f t="shared" ref="H5:H68" si="4">($B5-H$3)^2</f>
        <v>9</v>
      </c>
      <c r="I5" s="3">
        <f t="shared" ref="I5:I68" si="5">SQRT(G5+H5)</f>
        <v>3.6055512754639891</v>
      </c>
      <c r="J5" s="6">
        <f t="shared" ref="J5:J68" si="6">F5-I5</f>
        <v>9.4328535349413087</v>
      </c>
      <c r="K5" t="e">
        <f t="shared" ref="K5:K68" si="7">IF(J5&lt;=0,$B5,NA())</f>
        <v>#N/A</v>
      </c>
      <c r="L5">
        <f t="shared" ref="L5:L68" si="8">IF(J5&gt;0,$B5,NA())</f>
        <v>13</v>
      </c>
      <c r="Q5" s="3">
        <f t="shared" ref="Q5:Q68" si="9">($A5-Q$3)^2</f>
        <v>56.600284571397893</v>
      </c>
      <c r="R5" s="3">
        <f t="shared" ref="R5:R68" si="10">($B5-R$3)^2</f>
        <v>81.373486536551312</v>
      </c>
      <c r="S5" s="3">
        <f t="shared" ref="S5:S68" si="11">SQRT(Q5+R5)</f>
        <v>11.746223695637216</v>
      </c>
      <c r="T5" s="3">
        <f t="shared" ref="T5:T68" si="12">($A5-T$3)^2</f>
        <v>4.8399999999999972</v>
      </c>
      <c r="U5" s="3">
        <f t="shared" ref="U5:U68" si="13">($B5-U$3)^2</f>
        <v>13.366336000000004</v>
      </c>
      <c r="V5" s="3">
        <f t="shared" ref="V5:V68" si="14">SQRT(T5+U5)</f>
        <v>4.2668883275754945</v>
      </c>
      <c r="W5" s="6">
        <f t="shared" ref="W5:W68" si="15">S5-V5</f>
        <v>7.4793353680617214</v>
      </c>
      <c r="X5" t="e">
        <f t="shared" ref="X5:X68" si="16">IF(W5&lt;=0,$B5,NA())</f>
        <v>#N/A</v>
      </c>
      <c r="Y5">
        <f t="shared" ref="Y5:Y68" si="17">IF(W5&gt;0,$B5,NA())</f>
        <v>13</v>
      </c>
      <c r="AD5" s="3">
        <f t="shared" ref="AD5:AD68" si="18">($A5-AD$3)^2</f>
        <v>45.04778546712803</v>
      </c>
      <c r="AE5" s="3">
        <f t="shared" ref="AE5:AE68" si="19">($B5-AE$3)^2</f>
        <v>116.00557093425603</v>
      </c>
      <c r="AF5" s="3">
        <f t="shared" ref="AF5:AF68" si="20">SQRT(AD5+AE5)</f>
        <v>12.690679903038452</v>
      </c>
      <c r="AG5" s="3">
        <f t="shared" ref="AG5:AG68" si="21">($A5-AG$3)^2</f>
        <v>15.677319211102997</v>
      </c>
      <c r="AH5" s="3">
        <f t="shared" ref="AH5:AH68" si="22">($B5-AH$3)^2</f>
        <v>13.660016435354271</v>
      </c>
      <c r="AI5" s="3">
        <f t="shared" ref="AI5:AI68" si="23">SQRT(AG5+AH5)</f>
        <v>5.4163950785053769</v>
      </c>
      <c r="AJ5" s="6">
        <f t="shared" ref="AJ5:AJ68" si="24">AF5-AI5</f>
        <v>7.2742848245330753</v>
      </c>
      <c r="AK5" t="e">
        <f t="shared" ref="AK5:AK68" si="25">IF(AJ5&lt;=0,$B5,NA())</f>
        <v>#N/A</v>
      </c>
      <c r="AL5">
        <f t="shared" ref="AL5:AL68" si="26">IF(AJ5&gt;0,$B5,NA())</f>
        <v>13</v>
      </c>
    </row>
    <row r="6" spans="1:38">
      <c r="A6">
        <v>4</v>
      </c>
      <c r="B6">
        <v>13</v>
      </c>
      <c r="D6">
        <f t="shared" si="0"/>
        <v>4</v>
      </c>
      <c r="E6">
        <f t="shared" si="1"/>
        <v>49</v>
      </c>
      <c r="F6" s="3">
        <f t="shared" si="2"/>
        <v>7.2801098892805181</v>
      </c>
      <c r="G6">
        <f t="shared" si="3"/>
        <v>121</v>
      </c>
      <c r="H6">
        <f t="shared" si="4"/>
        <v>9</v>
      </c>
      <c r="I6" s="3">
        <f t="shared" si="5"/>
        <v>11.401754250991379</v>
      </c>
      <c r="J6" s="6">
        <f t="shared" si="6"/>
        <v>-4.1216443617108611</v>
      </c>
      <c r="K6">
        <f t="shared" si="7"/>
        <v>13</v>
      </c>
      <c r="L6" t="e">
        <f t="shared" si="8"/>
        <v>#N/A</v>
      </c>
      <c r="Q6" s="3">
        <f t="shared" si="9"/>
        <v>2.1805954522269051</v>
      </c>
      <c r="R6" s="3">
        <f t="shared" si="10"/>
        <v>81.373486536551312</v>
      </c>
      <c r="S6" s="3">
        <f t="shared" si="11"/>
        <v>9.1407921970023054</v>
      </c>
      <c r="T6" s="3">
        <f t="shared" si="12"/>
        <v>46.240000000000009</v>
      </c>
      <c r="U6" s="3">
        <f t="shared" si="13"/>
        <v>13.366336000000004</v>
      </c>
      <c r="V6" s="3">
        <f t="shared" si="14"/>
        <v>7.7205139725279954</v>
      </c>
      <c r="W6" s="6">
        <f t="shared" si="15"/>
        <v>1.42027822447431</v>
      </c>
      <c r="X6" t="e">
        <f t="shared" si="16"/>
        <v>#N/A</v>
      </c>
      <c r="Y6">
        <f t="shared" si="17"/>
        <v>13</v>
      </c>
      <c r="AD6" s="3">
        <f t="shared" si="18"/>
        <v>5.2360207612456744</v>
      </c>
      <c r="AE6" s="3">
        <f t="shared" si="19"/>
        <v>116.00557093425603</v>
      </c>
      <c r="AF6" s="3">
        <f t="shared" si="20"/>
        <v>11.01097596471365</v>
      </c>
      <c r="AG6" s="3">
        <f t="shared" si="21"/>
        <v>25.407048940832723</v>
      </c>
      <c r="AH6" s="3">
        <f t="shared" si="22"/>
        <v>13.660016435354271</v>
      </c>
      <c r="AI6" s="3">
        <f t="shared" si="23"/>
        <v>6.2503652194241415</v>
      </c>
      <c r="AJ6" s="6">
        <f t="shared" si="24"/>
        <v>4.7606107452895081</v>
      </c>
      <c r="AK6" t="e">
        <f t="shared" si="25"/>
        <v>#N/A</v>
      </c>
      <c r="AL6">
        <f t="shared" si="26"/>
        <v>13</v>
      </c>
    </row>
    <row r="7" spans="1:38">
      <c r="A7">
        <v>5</v>
      </c>
      <c r="B7">
        <v>13</v>
      </c>
      <c r="D7">
        <f t="shared" si="0"/>
        <v>9</v>
      </c>
      <c r="E7">
        <f t="shared" si="1"/>
        <v>49</v>
      </c>
      <c r="F7" s="3">
        <f t="shared" si="2"/>
        <v>7.6157731058639087</v>
      </c>
      <c r="G7">
        <f t="shared" si="3"/>
        <v>100</v>
      </c>
      <c r="H7">
        <f t="shared" si="4"/>
        <v>9</v>
      </c>
      <c r="I7" s="3">
        <f t="shared" si="5"/>
        <v>10.440306508910551</v>
      </c>
      <c r="J7" s="6">
        <f t="shared" si="6"/>
        <v>-2.824533403046642</v>
      </c>
      <c r="K7">
        <f t="shared" si="7"/>
        <v>13</v>
      </c>
      <c r="L7" t="e">
        <f t="shared" si="8"/>
        <v>#N/A</v>
      </c>
      <c r="Q7" s="3">
        <f t="shared" si="9"/>
        <v>0.22722757657923695</v>
      </c>
      <c r="R7" s="3">
        <f t="shared" si="10"/>
        <v>81.373486536551312</v>
      </c>
      <c r="S7" s="3">
        <f t="shared" si="11"/>
        <v>9.0333113592486427</v>
      </c>
      <c r="T7" s="3">
        <f t="shared" si="12"/>
        <v>33.640000000000008</v>
      </c>
      <c r="U7" s="3">
        <f t="shared" si="13"/>
        <v>13.366336000000004</v>
      </c>
      <c r="V7" s="3">
        <f t="shared" si="14"/>
        <v>6.856116685121397</v>
      </c>
      <c r="W7" s="6">
        <f t="shared" si="15"/>
        <v>2.1771946741272457</v>
      </c>
      <c r="X7" t="e">
        <f t="shared" si="16"/>
        <v>#N/A</v>
      </c>
      <c r="Y7">
        <f t="shared" si="17"/>
        <v>13</v>
      </c>
      <c r="AD7" s="3">
        <f t="shared" si="18"/>
        <v>1.6595501730103803</v>
      </c>
      <c r="AE7" s="3">
        <f t="shared" si="19"/>
        <v>116.00557093425603</v>
      </c>
      <c r="AF7" s="3">
        <f t="shared" si="20"/>
        <v>10.847355489116525</v>
      </c>
      <c r="AG7" s="3">
        <f t="shared" si="21"/>
        <v>16.325967859751643</v>
      </c>
      <c r="AH7" s="3">
        <f t="shared" si="22"/>
        <v>13.660016435354271</v>
      </c>
      <c r="AI7" s="3">
        <f t="shared" si="23"/>
        <v>5.4759459726248139</v>
      </c>
      <c r="AJ7" s="6">
        <f t="shared" si="24"/>
        <v>5.3714095164917115</v>
      </c>
      <c r="AK7" t="e">
        <f t="shared" si="25"/>
        <v>#N/A</v>
      </c>
      <c r="AL7">
        <f t="shared" si="26"/>
        <v>13</v>
      </c>
    </row>
    <row r="8" spans="1:38">
      <c r="A8">
        <v>7</v>
      </c>
      <c r="B8">
        <v>18</v>
      </c>
      <c r="D8">
        <f t="shared" si="0"/>
        <v>25</v>
      </c>
      <c r="E8">
        <f t="shared" si="1"/>
        <v>4</v>
      </c>
      <c r="F8" s="3">
        <f t="shared" si="2"/>
        <v>5.3851648071345037</v>
      </c>
      <c r="G8">
        <f t="shared" si="3"/>
        <v>64</v>
      </c>
      <c r="H8">
        <f t="shared" si="4"/>
        <v>64</v>
      </c>
      <c r="I8" s="3">
        <f t="shared" si="5"/>
        <v>11.313708498984761</v>
      </c>
      <c r="J8" s="6">
        <f t="shared" si="6"/>
        <v>-5.9285436918502574</v>
      </c>
      <c r="K8">
        <f t="shared" si="7"/>
        <v>18</v>
      </c>
      <c r="L8" t="e">
        <f t="shared" si="8"/>
        <v>#N/A</v>
      </c>
      <c r="Q8" s="3">
        <f t="shared" si="9"/>
        <v>2.3204918252839004</v>
      </c>
      <c r="R8" s="3">
        <f t="shared" si="10"/>
        <v>16.166232650540955</v>
      </c>
      <c r="S8" s="3">
        <f t="shared" si="11"/>
        <v>4.2996191082263158</v>
      </c>
      <c r="T8" s="3">
        <f t="shared" si="12"/>
        <v>14.440000000000005</v>
      </c>
      <c r="U8" s="3">
        <f t="shared" si="13"/>
        <v>74.926336000000006</v>
      </c>
      <c r="V8" s="3">
        <f t="shared" si="14"/>
        <v>9.4533769627578064</v>
      </c>
      <c r="W8" s="6">
        <f t="shared" si="15"/>
        <v>-5.1537578545314906</v>
      </c>
      <c r="X8">
        <f t="shared" si="16"/>
        <v>18</v>
      </c>
      <c r="Y8" t="e">
        <f t="shared" si="17"/>
        <v>#N/A</v>
      </c>
      <c r="AD8" s="3">
        <f t="shared" si="18"/>
        <v>0.50660899653979263</v>
      </c>
      <c r="AE8" s="3">
        <f t="shared" si="19"/>
        <v>33.299688581314868</v>
      </c>
      <c r="AF8" s="3">
        <f t="shared" si="20"/>
        <v>5.8143183244344865</v>
      </c>
      <c r="AG8" s="3">
        <f t="shared" si="21"/>
        <v>4.1638056975894804</v>
      </c>
      <c r="AH8" s="3">
        <f t="shared" si="22"/>
        <v>75.619475894813732</v>
      </c>
      <c r="AI8" s="3">
        <f t="shared" si="23"/>
        <v>8.9321487668087585</v>
      </c>
      <c r="AJ8" s="6">
        <f t="shared" si="24"/>
        <v>-3.117830442374272</v>
      </c>
      <c r="AK8">
        <f t="shared" si="25"/>
        <v>18</v>
      </c>
      <c r="AL8" t="e">
        <f t="shared" si="26"/>
        <v>#N/A</v>
      </c>
    </row>
    <row r="9" spans="1:38">
      <c r="A9">
        <v>4</v>
      </c>
      <c r="B9">
        <v>7</v>
      </c>
      <c r="D9">
        <f t="shared" si="0"/>
        <v>4</v>
      </c>
      <c r="E9">
        <f t="shared" si="1"/>
        <v>169</v>
      </c>
      <c r="F9" s="3">
        <f t="shared" si="2"/>
        <v>13.152946437965905</v>
      </c>
      <c r="G9">
        <f t="shared" si="3"/>
        <v>121</v>
      </c>
      <c r="H9">
        <f t="shared" si="4"/>
        <v>9</v>
      </c>
      <c r="I9" s="3">
        <f t="shared" si="5"/>
        <v>11.401754250991379</v>
      </c>
      <c r="J9" s="6">
        <f t="shared" si="6"/>
        <v>1.7511921869745262</v>
      </c>
      <c r="K9" t="e">
        <f t="shared" si="7"/>
        <v>#N/A</v>
      </c>
      <c r="L9">
        <f t="shared" si="8"/>
        <v>7</v>
      </c>
      <c r="Q9" s="3">
        <f t="shared" si="9"/>
        <v>2.1805954522269051</v>
      </c>
      <c r="R9" s="3">
        <f t="shared" si="10"/>
        <v>225.62219119976376</v>
      </c>
      <c r="S9" s="3">
        <f t="shared" si="11"/>
        <v>15.093137071264895</v>
      </c>
      <c r="T9" s="3">
        <f t="shared" si="12"/>
        <v>46.240000000000009</v>
      </c>
      <c r="U9" s="3">
        <f t="shared" si="13"/>
        <v>5.494335999999997</v>
      </c>
      <c r="V9" s="3">
        <f t="shared" si="14"/>
        <v>7.1926584793106922</v>
      </c>
      <c r="W9" s="6">
        <f t="shared" si="15"/>
        <v>7.9004785919542027</v>
      </c>
      <c r="X9" t="e">
        <f t="shared" si="16"/>
        <v>#N/A</v>
      </c>
      <c r="Y9">
        <f t="shared" si="17"/>
        <v>7</v>
      </c>
      <c r="AD9" s="3">
        <f t="shared" si="18"/>
        <v>5.2360207612456744</v>
      </c>
      <c r="AE9" s="3">
        <f t="shared" si="19"/>
        <v>281.25262975778543</v>
      </c>
      <c r="AF9" s="3">
        <f t="shared" si="20"/>
        <v>16.925975614983944</v>
      </c>
      <c r="AG9" s="3">
        <f t="shared" si="21"/>
        <v>25.407048940832723</v>
      </c>
      <c r="AH9" s="3">
        <f t="shared" si="22"/>
        <v>5.3086650840029233</v>
      </c>
      <c r="AI9" s="3">
        <f t="shared" si="23"/>
        <v>5.5421759287156922</v>
      </c>
      <c r="AJ9" s="6">
        <f t="shared" si="24"/>
        <v>11.383799686268251</v>
      </c>
      <c r="AK9" t="e">
        <f t="shared" si="25"/>
        <v>#N/A</v>
      </c>
      <c r="AL9">
        <f t="shared" si="26"/>
        <v>7</v>
      </c>
    </row>
    <row r="10" spans="1:38">
      <c r="A10">
        <v>12</v>
      </c>
      <c r="B10">
        <v>7</v>
      </c>
      <c r="D10">
        <f t="shared" si="0"/>
        <v>100</v>
      </c>
      <c r="E10">
        <f t="shared" si="1"/>
        <v>169</v>
      </c>
      <c r="F10" s="3">
        <f t="shared" si="2"/>
        <v>16.401219466856727</v>
      </c>
      <c r="G10">
        <f t="shared" si="3"/>
        <v>9</v>
      </c>
      <c r="H10">
        <f t="shared" si="4"/>
        <v>9</v>
      </c>
      <c r="I10" s="3">
        <f t="shared" si="5"/>
        <v>4.2426406871192848</v>
      </c>
      <c r="J10" s="6">
        <f t="shared" si="6"/>
        <v>12.158578779737443</v>
      </c>
      <c r="K10" t="e">
        <f t="shared" si="7"/>
        <v>#N/A</v>
      </c>
      <c r="L10">
        <f t="shared" si="8"/>
        <v>7</v>
      </c>
      <c r="Q10" s="3">
        <f t="shared" si="9"/>
        <v>42.553652447045557</v>
      </c>
      <c r="R10" s="3">
        <f t="shared" si="10"/>
        <v>225.62219119976376</v>
      </c>
      <c r="S10" s="3">
        <f t="shared" si="11"/>
        <v>16.376075343219732</v>
      </c>
      <c r="T10" s="3">
        <f t="shared" si="12"/>
        <v>1.4399999999999984</v>
      </c>
      <c r="U10" s="3">
        <f t="shared" si="13"/>
        <v>5.494335999999997</v>
      </c>
      <c r="V10" s="3">
        <f t="shared" si="14"/>
        <v>2.63331274253553</v>
      </c>
      <c r="W10" s="6">
        <f t="shared" si="15"/>
        <v>13.742762600684202</v>
      </c>
      <c r="X10" t="e">
        <f t="shared" si="16"/>
        <v>#N/A</v>
      </c>
      <c r="Y10">
        <f t="shared" si="17"/>
        <v>7</v>
      </c>
      <c r="AD10" s="3">
        <f t="shared" si="18"/>
        <v>32.624256055363325</v>
      </c>
      <c r="AE10" s="3">
        <f t="shared" si="19"/>
        <v>281.25262975778543</v>
      </c>
      <c r="AF10" s="3">
        <f t="shared" si="20"/>
        <v>17.716570938337611</v>
      </c>
      <c r="AG10" s="3">
        <f t="shared" si="21"/>
        <v>8.7584002921840778</v>
      </c>
      <c r="AH10" s="3">
        <f t="shared" si="22"/>
        <v>5.3086650840029233</v>
      </c>
      <c r="AI10" s="3">
        <f t="shared" si="23"/>
        <v>3.7506086674281285</v>
      </c>
      <c r="AJ10" s="6">
        <f t="shared" si="24"/>
        <v>13.965962270909483</v>
      </c>
      <c r="AK10" t="e">
        <f t="shared" si="25"/>
        <v>#N/A</v>
      </c>
      <c r="AL10">
        <f t="shared" si="26"/>
        <v>7</v>
      </c>
    </row>
    <row r="11" spans="1:38">
      <c r="A11">
        <v>7</v>
      </c>
      <c r="B11">
        <v>26</v>
      </c>
      <c r="D11">
        <f t="shared" si="0"/>
        <v>25</v>
      </c>
      <c r="E11">
        <f t="shared" si="1"/>
        <v>36</v>
      </c>
      <c r="F11" s="3">
        <f t="shared" si="2"/>
        <v>7.810249675906654</v>
      </c>
      <c r="G11">
        <f t="shared" si="3"/>
        <v>64</v>
      </c>
      <c r="H11">
        <f t="shared" si="4"/>
        <v>256</v>
      </c>
      <c r="I11" s="3">
        <f t="shared" si="5"/>
        <v>17.888543819998318</v>
      </c>
      <c r="J11" s="6">
        <f t="shared" si="6"/>
        <v>-10.078294144091664</v>
      </c>
      <c r="K11">
        <f t="shared" si="7"/>
        <v>26</v>
      </c>
      <c r="L11" t="e">
        <f t="shared" si="8"/>
        <v>#N/A</v>
      </c>
      <c r="Q11" s="3">
        <f t="shared" si="9"/>
        <v>2.3204918252839004</v>
      </c>
      <c r="R11" s="3">
        <f t="shared" si="10"/>
        <v>15.834626432924374</v>
      </c>
      <c r="S11" s="3">
        <f t="shared" si="11"/>
        <v>4.2608823332976797</v>
      </c>
      <c r="T11" s="3">
        <f t="shared" si="12"/>
        <v>14.440000000000005</v>
      </c>
      <c r="U11" s="3">
        <f t="shared" si="13"/>
        <v>277.42233599999997</v>
      </c>
      <c r="V11" s="3">
        <f t="shared" si="14"/>
        <v>17.083978927638608</v>
      </c>
      <c r="W11" s="6">
        <f t="shared" si="15"/>
        <v>-12.823096594340928</v>
      </c>
      <c r="X11">
        <f t="shared" si="16"/>
        <v>26</v>
      </c>
      <c r="Y11" t="e">
        <f t="shared" si="17"/>
        <v>#N/A</v>
      </c>
      <c r="AD11" s="3">
        <f t="shared" si="18"/>
        <v>0.50660899653979263</v>
      </c>
      <c r="AE11" s="3">
        <f t="shared" si="19"/>
        <v>4.970276816609001</v>
      </c>
      <c r="AF11" s="3">
        <f t="shared" si="20"/>
        <v>2.3402747302718101</v>
      </c>
      <c r="AG11" s="3">
        <f t="shared" si="21"/>
        <v>4.1638056975894804</v>
      </c>
      <c r="AH11" s="3">
        <f t="shared" si="22"/>
        <v>278.75461102994882</v>
      </c>
      <c r="AI11" s="3">
        <f t="shared" si="23"/>
        <v>16.820178855396819</v>
      </c>
      <c r="AJ11" s="6">
        <f t="shared" si="24"/>
        <v>-14.479904125125008</v>
      </c>
      <c r="AK11">
        <f t="shared" si="25"/>
        <v>26</v>
      </c>
      <c r="AL11" t="e">
        <f t="shared" si="26"/>
        <v>#N/A</v>
      </c>
    </row>
    <row r="12" spans="1:38">
      <c r="A12">
        <v>12</v>
      </c>
      <c r="B12">
        <v>15</v>
      </c>
      <c r="D12">
        <f t="shared" si="0"/>
        <v>100</v>
      </c>
      <c r="E12">
        <f t="shared" si="1"/>
        <v>25</v>
      </c>
      <c r="F12" s="3">
        <f t="shared" si="2"/>
        <v>11.180339887498949</v>
      </c>
      <c r="G12">
        <f t="shared" si="3"/>
        <v>9</v>
      </c>
      <c r="H12">
        <f t="shared" si="4"/>
        <v>25</v>
      </c>
      <c r="I12" s="3">
        <f t="shared" si="5"/>
        <v>5.8309518948453007</v>
      </c>
      <c r="J12" s="6">
        <f t="shared" si="6"/>
        <v>5.3493879926536483</v>
      </c>
      <c r="K12" t="e">
        <f t="shared" si="7"/>
        <v>#N/A</v>
      </c>
      <c r="L12">
        <f t="shared" si="8"/>
        <v>15</v>
      </c>
      <c r="Q12" s="3">
        <f t="shared" si="9"/>
        <v>42.553652447045557</v>
      </c>
      <c r="R12" s="3">
        <f t="shared" si="10"/>
        <v>49.290584982147173</v>
      </c>
      <c r="S12" s="3">
        <f t="shared" si="11"/>
        <v>9.5835399216152233</v>
      </c>
      <c r="T12" s="3">
        <f t="shared" si="12"/>
        <v>1.4399999999999984</v>
      </c>
      <c r="U12" s="3">
        <f t="shared" si="13"/>
        <v>31.990336000000006</v>
      </c>
      <c r="V12" s="3">
        <f t="shared" si="14"/>
        <v>5.7818972664688539</v>
      </c>
      <c r="W12" s="6">
        <f t="shared" si="15"/>
        <v>3.8016426551463693</v>
      </c>
      <c r="X12" t="e">
        <f t="shared" si="16"/>
        <v>#N/A</v>
      </c>
      <c r="Y12">
        <f t="shared" si="17"/>
        <v>15</v>
      </c>
      <c r="AD12" s="3">
        <f t="shared" si="18"/>
        <v>32.624256055363325</v>
      </c>
      <c r="AE12" s="3">
        <f t="shared" si="19"/>
        <v>76.923217993079561</v>
      </c>
      <c r="AF12" s="3">
        <f t="shared" si="20"/>
        <v>10.466492920192652</v>
      </c>
      <c r="AG12" s="3">
        <f t="shared" si="21"/>
        <v>8.7584002921840778</v>
      </c>
      <c r="AH12" s="3">
        <f t="shared" si="22"/>
        <v>32.443800219138055</v>
      </c>
      <c r="AI12" s="3">
        <f t="shared" si="23"/>
        <v>6.4188940255562823</v>
      </c>
      <c r="AJ12" s="6">
        <f t="shared" si="24"/>
        <v>4.0475988946363692</v>
      </c>
      <c r="AK12" t="e">
        <f t="shared" si="25"/>
        <v>#N/A</v>
      </c>
      <c r="AL12">
        <f t="shared" si="26"/>
        <v>15</v>
      </c>
    </row>
    <row r="13" spans="1:38">
      <c r="A13">
        <v>3</v>
      </c>
      <c r="B13">
        <v>28</v>
      </c>
      <c r="D13">
        <f t="shared" si="0"/>
        <v>1</v>
      </c>
      <c r="E13">
        <f t="shared" si="1"/>
        <v>64</v>
      </c>
      <c r="F13" s="3">
        <f t="shared" si="2"/>
        <v>8.0622577482985491</v>
      </c>
      <c r="G13">
        <f t="shared" si="3"/>
        <v>144</v>
      </c>
      <c r="H13">
        <f t="shared" si="4"/>
        <v>324</v>
      </c>
      <c r="I13" s="3">
        <f t="shared" si="5"/>
        <v>21.633307652783937</v>
      </c>
      <c r="J13" s="6">
        <f t="shared" si="6"/>
        <v>-13.571049904485388</v>
      </c>
      <c r="K13">
        <f t="shared" si="7"/>
        <v>28</v>
      </c>
      <c r="L13" t="e">
        <f t="shared" si="8"/>
        <v>#N/A</v>
      </c>
      <c r="Q13" s="3">
        <f t="shared" si="9"/>
        <v>6.1339633278745733</v>
      </c>
      <c r="R13" s="3">
        <f t="shared" si="10"/>
        <v>35.751724878520228</v>
      </c>
      <c r="S13" s="3">
        <f t="shared" si="11"/>
        <v>6.4719153429564269</v>
      </c>
      <c r="T13" s="3">
        <f t="shared" si="12"/>
        <v>60.840000000000011</v>
      </c>
      <c r="U13" s="3">
        <f t="shared" si="13"/>
        <v>348.04633599999994</v>
      </c>
      <c r="V13" s="3">
        <f t="shared" si="14"/>
        <v>20.220938059348285</v>
      </c>
      <c r="W13" s="6">
        <f t="shared" si="15"/>
        <v>-13.749022716391858</v>
      </c>
      <c r="X13">
        <f t="shared" si="16"/>
        <v>28</v>
      </c>
      <c r="Y13" t="e">
        <f t="shared" si="17"/>
        <v>#N/A</v>
      </c>
      <c r="AD13" s="3">
        <f t="shared" si="18"/>
        <v>10.812491349480968</v>
      </c>
      <c r="AE13" s="3">
        <f t="shared" si="19"/>
        <v>17.887923875432534</v>
      </c>
      <c r="AF13" s="3">
        <f t="shared" si="20"/>
        <v>5.357276847887694</v>
      </c>
      <c r="AG13" s="3">
        <f t="shared" si="21"/>
        <v>36.488130021913804</v>
      </c>
      <c r="AH13" s="3">
        <f t="shared" si="22"/>
        <v>349.53839481373257</v>
      </c>
      <c r="AI13" s="3">
        <f t="shared" si="23"/>
        <v>19.647557732085847</v>
      </c>
      <c r="AJ13" s="6">
        <f t="shared" si="24"/>
        <v>-14.290280884198154</v>
      </c>
      <c r="AK13">
        <f t="shared" si="25"/>
        <v>28</v>
      </c>
      <c r="AL13" t="e">
        <f t="shared" si="26"/>
        <v>#N/A</v>
      </c>
    </row>
    <row r="14" spans="1:38">
      <c r="A14">
        <v>17</v>
      </c>
      <c r="B14">
        <v>17</v>
      </c>
      <c r="D14">
        <f t="shared" si="0"/>
        <v>225</v>
      </c>
      <c r="E14">
        <f t="shared" si="1"/>
        <v>9</v>
      </c>
      <c r="F14" s="3">
        <f t="shared" si="2"/>
        <v>15.297058540778355</v>
      </c>
      <c r="G14">
        <f t="shared" si="3"/>
        <v>4</v>
      </c>
      <c r="H14">
        <f t="shared" si="4"/>
        <v>49</v>
      </c>
      <c r="I14" s="3">
        <f t="shared" si="5"/>
        <v>7.2801098892805181</v>
      </c>
      <c r="J14" s="6">
        <f t="shared" si="6"/>
        <v>8.0169486514978381</v>
      </c>
      <c r="K14" t="e">
        <f t="shared" si="7"/>
        <v>#N/A</v>
      </c>
      <c r="L14">
        <f t="shared" si="8"/>
        <v>17</v>
      </c>
      <c r="Q14" s="3">
        <f t="shared" si="9"/>
        <v>132.78681306880722</v>
      </c>
      <c r="R14" s="3">
        <f t="shared" si="10"/>
        <v>25.207683427743028</v>
      </c>
      <c r="S14" s="3">
        <f t="shared" si="11"/>
        <v>12.569586170457255</v>
      </c>
      <c r="T14" s="3">
        <f t="shared" si="12"/>
        <v>38.439999999999991</v>
      </c>
      <c r="U14" s="3">
        <f t="shared" si="13"/>
        <v>58.614336000000009</v>
      </c>
      <c r="V14" s="3">
        <f t="shared" si="14"/>
        <v>9.8516159080630015</v>
      </c>
      <c r="W14" s="6">
        <f t="shared" si="15"/>
        <v>2.7179702623942532</v>
      </c>
      <c r="X14" t="e">
        <f t="shared" si="16"/>
        <v>#N/A</v>
      </c>
      <c r="Y14">
        <f t="shared" si="17"/>
        <v>17</v>
      </c>
      <c r="AD14" s="3">
        <f t="shared" si="18"/>
        <v>114.74190311418684</v>
      </c>
      <c r="AE14" s="3">
        <f t="shared" si="19"/>
        <v>45.840865051903101</v>
      </c>
      <c r="AF14" s="3">
        <f t="shared" si="20"/>
        <v>12.672125637243736</v>
      </c>
      <c r="AG14" s="3">
        <f t="shared" si="21"/>
        <v>63.352994886778674</v>
      </c>
      <c r="AH14" s="3">
        <f t="shared" si="22"/>
        <v>59.227584002921837</v>
      </c>
      <c r="AI14" s="3">
        <f t="shared" si="23"/>
        <v>11.071611395352553</v>
      </c>
      <c r="AJ14" s="6">
        <f t="shared" si="24"/>
        <v>1.6005142418911831</v>
      </c>
      <c r="AK14" t="e">
        <f t="shared" si="25"/>
        <v>#N/A</v>
      </c>
      <c r="AL14">
        <f t="shared" si="26"/>
        <v>17</v>
      </c>
    </row>
    <row r="15" spans="1:38">
      <c r="A15">
        <v>7</v>
      </c>
      <c r="B15">
        <v>9</v>
      </c>
      <c r="D15">
        <f t="shared" si="0"/>
        <v>25</v>
      </c>
      <c r="E15">
        <f t="shared" si="1"/>
        <v>121</v>
      </c>
      <c r="F15" s="3">
        <f t="shared" si="2"/>
        <v>12.083045973594572</v>
      </c>
      <c r="G15">
        <f t="shared" si="3"/>
        <v>64</v>
      </c>
      <c r="H15">
        <f t="shared" si="4"/>
        <v>1</v>
      </c>
      <c r="I15" s="3">
        <f t="shared" si="5"/>
        <v>8.0622577482985491</v>
      </c>
      <c r="J15" s="6">
        <f t="shared" si="6"/>
        <v>4.0207882252960232</v>
      </c>
      <c r="K15" t="e">
        <f t="shared" si="7"/>
        <v>#N/A</v>
      </c>
      <c r="L15">
        <f t="shared" si="8"/>
        <v>9</v>
      </c>
      <c r="Q15" s="3">
        <f t="shared" si="9"/>
        <v>2.3204918252839004</v>
      </c>
      <c r="R15" s="3">
        <f t="shared" si="10"/>
        <v>169.53928964535962</v>
      </c>
      <c r="S15" s="3">
        <f t="shared" si="11"/>
        <v>13.109530177342112</v>
      </c>
      <c r="T15" s="3">
        <f t="shared" si="12"/>
        <v>14.440000000000005</v>
      </c>
      <c r="U15" s="3">
        <f t="shared" si="13"/>
        <v>0.11833599999999959</v>
      </c>
      <c r="V15" s="3">
        <f t="shared" si="14"/>
        <v>3.8155387561915819</v>
      </c>
      <c r="W15" s="6">
        <f t="shared" si="15"/>
        <v>9.2939914211505297</v>
      </c>
      <c r="X15" t="e">
        <f t="shared" si="16"/>
        <v>#N/A</v>
      </c>
      <c r="Y15">
        <f t="shared" si="17"/>
        <v>9</v>
      </c>
      <c r="AD15" s="3">
        <f t="shared" si="18"/>
        <v>0.50660899653979263</v>
      </c>
      <c r="AE15" s="3">
        <f t="shared" si="19"/>
        <v>218.17027681660898</v>
      </c>
      <c r="AF15" s="3">
        <f t="shared" si="20"/>
        <v>14.787727540536739</v>
      </c>
      <c r="AG15" s="3">
        <f t="shared" si="21"/>
        <v>4.1638056975894804</v>
      </c>
      <c r="AH15" s="3">
        <f t="shared" si="22"/>
        <v>9.2448867786705829E-2</v>
      </c>
      <c r="AI15" s="3">
        <f t="shared" si="23"/>
        <v>2.0630692100305761</v>
      </c>
      <c r="AJ15" s="6">
        <f t="shared" si="24"/>
        <v>12.724658330506163</v>
      </c>
      <c r="AK15" t="e">
        <f t="shared" si="25"/>
        <v>#N/A</v>
      </c>
      <c r="AL15">
        <f t="shared" si="26"/>
        <v>9</v>
      </c>
    </row>
    <row r="16" spans="1:38">
      <c r="A16">
        <v>5</v>
      </c>
      <c r="B16">
        <v>8</v>
      </c>
      <c r="D16">
        <f t="shared" si="0"/>
        <v>9</v>
      </c>
      <c r="E16">
        <f t="shared" si="1"/>
        <v>144</v>
      </c>
      <c r="F16" s="3">
        <f t="shared" si="2"/>
        <v>12.369316876852981</v>
      </c>
      <c r="G16">
        <f t="shared" si="3"/>
        <v>100</v>
      </c>
      <c r="H16">
        <f t="shared" si="4"/>
        <v>4</v>
      </c>
      <c r="I16" s="3">
        <f t="shared" si="5"/>
        <v>10.198039027185569</v>
      </c>
      <c r="J16" s="6">
        <f t="shared" si="6"/>
        <v>2.1712778496674119</v>
      </c>
      <c r="K16" t="e">
        <f t="shared" si="7"/>
        <v>#N/A</v>
      </c>
      <c r="L16">
        <f t="shared" si="8"/>
        <v>8</v>
      </c>
      <c r="Q16" s="3">
        <f t="shared" si="9"/>
        <v>0.22722757657923695</v>
      </c>
      <c r="R16" s="3">
        <f t="shared" si="10"/>
        <v>196.58074042256169</v>
      </c>
      <c r="S16" s="3">
        <f t="shared" si="11"/>
        <v>14.028826322937386</v>
      </c>
      <c r="T16" s="3">
        <f t="shared" si="12"/>
        <v>33.640000000000008</v>
      </c>
      <c r="U16" s="3">
        <f t="shared" si="13"/>
        <v>1.8063359999999984</v>
      </c>
      <c r="V16" s="3">
        <f t="shared" si="14"/>
        <v>5.9536825578796195</v>
      </c>
      <c r="W16" s="6">
        <f t="shared" si="15"/>
        <v>8.0751437650577671</v>
      </c>
      <c r="X16" t="e">
        <f t="shared" si="16"/>
        <v>#N/A</v>
      </c>
      <c r="Y16">
        <f t="shared" si="17"/>
        <v>8</v>
      </c>
      <c r="AD16" s="3">
        <f t="shared" si="18"/>
        <v>1.6595501730103803</v>
      </c>
      <c r="AE16" s="3">
        <f t="shared" si="19"/>
        <v>248.7114532871972</v>
      </c>
      <c r="AF16" s="3">
        <f t="shared" si="20"/>
        <v>15.823116110937427</v>
      </c>
      <c r="AG16" s="3">
        <f t="shared" si="21"/>
        <v>16.325967859751643</v>
      </c>
      <c r="AH16" s="3">
        <f t="shared" si="22"/>
        <v>1.7005569758948147</v>
      </c>
      <c r="AI16" s="3">
        <f t="shared" si="23"/>
        <v>4.2457655182129947</v>
      </c>
      <c r="AJ16" s="6">
        <f t="shared" si="24"/>
        <v>11.577350592724432</v>
      </c>
      <c r="AK16" t="e">
        <f t="shared" si="25"/>
        <v>#N/A</v>
      </c>
      <c r="AL16">
        <f t="shared" si="26"/>
        <v>8</v>
      </c>
    </row>
    <row r="17" spans="1:38">
      <c r="A17">
        <v>6</v>
      </c>
      <c r="B17">
        <v>8</v>
      </c>
      <c r="D17">
        <f t="shared" si="0"/>
        <v>16</v>
      </c>
      <c r="E17">
        <f t="shared" si="1"/>
        <v>144</v>
      </c>
      <c r="F17" s="3">
        <f t="shared" si="2"/>
        <v>12.649110640673518</v>
      </c>
      <c r="G17">
        <f t="shared" si="3"/>
        <v>81</v>
      </c>
      <c r="H17">
        <f t="shared" si="4"/>
        <v>4</v>
      </c>
      <c r="I17" s="3">
        <f t="shared" si="5"/>
        <v>9.2195444572928871</v>
      </c>
      <c r="J17" s="6">
        <f t="shared" si="6"/>
        <v>3.429566183380631</v>
      </c>
      <c r="K17" t="e">
        <f t="shared" si="7"/>
        <v>#N/A</v>
      </c>
      <c r="L17">
        <f t="shared" si="8"/>
        <v>8</v>
      </c>
      <c r="Q17" s="3">
        <f t="shared" si="9"/>
        <v>0.27385970093156869</v>
      </c>
      <c r="R17" s="3">
        <f t="shared" si="10"/>
        <v>196.58074042256169</v>
      </c>
      <c r="S17" s="3">
        <f t="shared" si="11"/>
        <v>14.030488235392712</v>
      </c>
      <c r="T17" s="3">
        <f t="shared" si="12"/>
        <v>23.040000000000006</v>
      </c>
      <c r="U17" s="3">
        <f t="shared" si="13"/>
        <v>1.8063359999999984</v>
      </c>
      <c r="V17" s="3">
        <f t="shared" si="14"/>
        <v>4.9846099145269136</v>
      </c>
      <c r="W17" s="6">
        <f t="shared" si="15"/>
        <v>9.045878320865798</v>
      </c>
      <c r="X17" t="e">
        <f t="shared" si="16"/>
        <v>#N/A</v>
      </c>
      <c r="Y17">
        <f t="shared" si="17"/>
        <v>8</v>
      </c>
      <c r="AD17" s="3">
        <f t="shared" si="18"/>
        <v>8.3079584775086424E-2</v>
      </c>
      <c r="AE17" s="3">
        <f t="shared" si="19"/>
        <v>248.7114532871972</v>
      </c>
      <c r="AF17" s="3">
        <f t="shared" si="20"/>
        <v>15.773222019358387</v>
      </c>
      <c r="AG17" s="3">
        <f t="shared" si="21"/>
        <v>9.244886778670562</v>
      </c>
      <c r="AH17" s="3">
        <f t="shared" si="22"/>
        <v>1.7005569758948147</v>
      </c>
      <c r="AI17" s="3">
        <f t="shared" si="23"/>
        <v>3.3083899036488091</v>
      </c>
      <c r="AJ17" s="6">
        <f t="shared" si="24"/>
        <v>12.464832115709578</v>
      </c>
      <c r="AK17" t="e">
        <f t="shared" si="25"/>
        <v>#N/A</v>
      </c>
      <c r="AL17">
        <f t="shared" si="26"/>
        <v>8</v>
      </c>
    </row>
    <row r="18" spans="1:38">
      <c r="A18">
        <v>7</v>
      </c>
      <c r="B18">
        <v>8</v>
      </c>
      <c r="D18">
        <f t="shared" si="0"/>
        <v>25</v>
      </c>
      <c r="E18">
        <f t="shared" si="1"/>
        <v>144</v>
      </c>
      <c r="F18" s="3">
        <f t="shared" si="2"/>
        <v>13</v>
      </c>
      <c r="G18">
        <f t="shared" si="3"/>
        <v>64</v>
      </c>
      <c r="H18">
        <f t="shared" si="4"/>
        <v>4</v>
      </c>
      <c r="I18" s="3">
        <f t="shared" si="5"/>
        <v>8.2462112512353212</v>
      </c>
      <c r="J18" s="6">
        <f t="shared" si="6"/>
        <v>4.7537887487646788</v>
      </c>
      <c r="K18" t="e">
        <f t="shared" si="7"/>
        <v>#N/A</v>
      </c>
      <c r="L18">
        <f t="shared" si="8"/>
        <v>8</v>
      </c>
      <c r="Q18" s="3">
        <f t="shared" si="9"/>
        <v>2.3204918252839004</v>
      </c>
      <c r="R18" s="3">
        <f t="shared" si="10"/>
        <v>196.58074042256169</v>
      </c>
      <c r="S18" s="3">
        <f t="shared" si="11"/>
        <v>14.103234815028983</v>
      </c>
      <c r="T18" s="3">
        <f t="shared" si="12"/>
        <v>14.440000000000005</v>
      </c>
      <c r="U18" s="3">
        <f t="shared" si="13"/>
        <v>1.8063359999999984</v>
      </c>
      <c r="V18" s="3">
        <f t="shared" si="14"/>
        <v>4.0306743852611069</v>
      </c>
      <c r="W18" s="6">
        <f t="shared" si="15"/>
        <v>10.072560429767876</v>
      </c>
      <c r="X18" t="e">
        <f t="shared" si="16"/>
        <v>#N/A</v>
      </c>
      <c r="Y18">
        <f t="shared" si="17"/>
        <v>8</v>
      </c>
      <c r="AD18" s="3">
        <f t="shared" si="18"/>
        <v>0.50660899653979263</v>
      </c>
      <c r="AE18" s="3">
        <f t="shared" si="19"/>
        <v>248.7114532871972</v>
      </c>
      <c r="AF18" s="3">
        <f t="shared" si="20"/>
        <v>15.78664189382077</v>
      </c>
      <c r="AG18" s="3">
        <f t="shared" si="21"/>
        <v>4.1638056975894804</v>
      </c>
      <c r="AH18" s="3">
        <f t="shared" si="22"/>
        <v>1.7005569758948147</v>
      </c>
      <c r="AI18" s="3">
        <f t="shared" si="23"/>
        <v>2.4216446216330536</v>
      </c>
      <c r="AJ18" s="6">
        <f t="shared" si="24"/>
        <v>13.364997272187717</v>
      </c>
      <c r="AK18" t="e">
        <f t="shared" si="25"/>
        <v>#N/A</v>
      </c>
      <c r="AL18">
        <f t="shared" si="26"/>
        <v>8</v>
      </c>
    </row>
    <row r="19" spans="1:38">
      <c r="A19">
        <v>5</v>
      </c>
      <c r="B19">
        <v>4</v>
      </c>
      <c r="D19">
        <f t="shared" si="0"/>
        <v>9</v>
      </c>
      <c r="E19">
        <f t="shared" si="1"/>
        <v>256</v>
      </c>
      <c r="F19" s="3">
        <f t="shared" si="2"/>
        <v>16.278820596099706</v>
      </c>
      <c r="G19">
        <f t="shared" si="3"/>
        <v>100</v>
      </c>
      <c r="H19">
        <f t="shared" si="4"/>
        <v>36</v>
      </c>
      <c r="I19" s="3">
        <f t="shared" si="5"/>
        <v>11.661903789690601</v>
      </c>
      <c r="J19" s="6">
        <f t="shared" si="6"/>
        <v>4.6169168064091046</v>
      </c>
      <c r="K19" t="e">
        <f t="shared" si="7"/>
        <v>#N/A</v>
      </c>
      <c r="L19">
        <f t="shared" si="8"/>
        <v>4</v>
      </c>
      <c r="Q19" s="3">
        <f t="shared" si="9"/>
        <v>0.22722757657923695</v>
      </c>
      <c r="R19" s="3">
        <f t="shared" si="10"/>
        <v>324.74654353136998</v>
      </c>
      <c r="S19" s="3">
        <f t="shared" si="11"/>
        <v>18.02702890406373</v>
      </c>
      <c r="T19" s="3">
        <f t="shared" si="12"/>
        <v>33.640000000000008</v>
      </c>
      <c r="U19" s="3">
        <f t="shared" si="13"/>
        <v>28.558335999999994</v>
      </c>
      <c r="V19" s="3">
        <f t="shared" si="14"/>
        <v>7.8865921664556735</v>
      </c>
      <c r="W19" s="6">
        <f t="shared" si="15"/>
        <v>10.140436737608056</v>
      </c>
      <c r="X19" t="e">
        <f t="shared" si="16"/>
        <v>#N/A</v>
      </c>
      <c r="Y19">
        <f t="shared" si="17"/>
        <v>4</v>
      </c>
      <c r="AD19" s="3">
        <f t="shared" si="18"/>
        <v>1.6595501730103803</v>
      </c>
      <c r="AE19" s="3">
        <f t="shared" si="19"/>
        <v>390.87615916955014</v>
      </c>
      <c r="AF19" s="3">
        <f t="shared" si="20"/>
        <v>19.812513958166956</v>
      </c>
      <c r="AG19" s="3">
        <f t="shared" si="21"/>
        <v>16.325967859751643</v>
      </c>
      <c r="AH19" s="3">
        <f t="shared" si="22"/>
        <v>28.132989408327251</v>
      </c>
      <c r="AI19" s="3">
        <f t="shared" si="23"/>
        <v>6.6677550395975773</v>
      </c>
      <c r="AJ19" s="6">
        <f t="shared" si="24"/>
        <v>13.14475891856938</v>
      </c>
      <c r="AK19" t="e">
        <f t="shared" si="25"/>
        <v>#N/A</v>
      </c>
      <c r="AL19">
        <f t="shared" si="26"/>
        <v>4</v>
      </c>
    </row>
    <row r="20" spans="1:38">
      <c r="A20">
        <v>14</v>
      </c>
      <c r="B20">
        <v>4</v>
      </c>
      <c r="D20">
        <f t="shared" si="0"/>
        <v>144</v>
      </c>
      <c r="E20">
        <f t="shared" si="1"/>
        <v>256</v>
      </c>
      <c r="F20" s="3">
        <f t="shared" si="2"/>
        <v>20</v>
      </c>
      <c r="G20">
        <f t="shared" si="3"/>
        <v>1</v>
      </c>
      <c r="H20">
        <f t="shared" si="4"/>
        <v>36</v>
      </c>
      <c r="I20" s="3">
        <f t="shared" si="5"/>
        <v>6.0827625302982193</v>
      </c>
      <c r="J20" s="6">
        <f t="shared" si="6"/>
        <v>13.917237469701782</v>
      </c>
      <c r="K20" t="e">
        <f t="shared" si="7"/>
        <v>#N/A</v>
      </c>
      <c r="L20">
        <f t="shared" si="8"/>
        <v>4</v>
      </c>
      <c r="Q20" s="3">
        <f t="shared" si="9"/>
        <v>72.646916695750221</v>
      </c>
      <c r="R20" s="3">
        <f t="shared" si="10"/>
        <v>324.74654353136998</v>
      </c>
      <c r="S20" s="3">
        <f t="shared" si="11"/>
        <v>19.934730001359945</v>
      </c>
      <c r="T20" s="3">
        <f t="shared" si="12"/>
        <v>10.239999999999995</v>
      </c>
      <c r="U20" s="3">
        <f t="shared" si="13"/>
        <v>28.558335999999994</v>
      </c>
      <c r="V20" s="3">
        <f t="shared" si="14"/>
        <v>6.2288310299766518</v>
      </c>
      <c r="W20" s="6">
        <f t="shared" si="15"/>
        <v>13.705898971383293</v>
      </c>
      <c r="X20" t="e">
        <f t="shared" si="16"/>
        <v>#N/A</v>
      </c>
      <c r="Y20">
        <f t="shared" si="17"/>
        <v>4</v>
      </c>
      <c r="AD20" s="3">
        <f t="shared" si="18"/>
        <v>59.471314878892734</v>
      </c>
      <c r="AE20" s="3">
        <f t="shared" si="19"/>
        <v>390.87615916955014</v>
      </c>
      <c r="AF20" s="3">
        <f t="shared" si="20"/>
        <v>21.221391897056208</v>
      </c>
      <c r="AG20" s="3">
        <f t="shared" si="21"/>
        <v>24.596238130021916</v>
      </c>
      <c r="AH20" s="3">
        <f t="shared" si="22"/>
        <v>28.132989408327251</v>
      </c>
      <c r="AI20" s="3">
        <f t="shared" si="23"/>
        <v>7.2614893471208211</v>
      </c>
      <c r="AJ20" s="6">
        <f t="shared" si="24"/>
        <v>13.959902549935386</v>
      </c>
      <c r="AK20" t="e">
        <f t="shared" si="25"/>
        <v>#N/A</v>
      </c>
      <c r="AL20">
        <f t="shared" si="26"/>
        <v>4</v>
      </c>
    </row>
    <row r="21" spans="1:38">
      <c r="A21">
        <v>8</v>
      </c>
      <c r="B21">
        <v>4</v>
      </c>
      <c r="D21">
        <f t="shared" si="0"/>
        <v>36</v>
      </c>
      <c r="E21">
        <f t="shared" si="1"/>
        <v>256</v>
      </c>
      <c r="F21" s="3">
        <f t="shared" si="2"/>
        <v>17.088007490635061</v>
      </c>
      <c r="G21">
        <f t="shared" si="3"/>
        <v>49</v>
      </c>
      <c r="H21">
        <f t="shared" si="4"/>
        <v>36</v>
      </c>
      <c r="I21" s="3">
        <f t="shared" si="5"/>
        <v>9.2195444572928871</v>
      </c>
      <c r="J21" s="6">
        <f t="shared" si="6"/>
        <v>7.8684630333421737</v>
      </c>
      <c r="K21" t="e">
        <f t="shared" si="7"/>
        <v>#N/A</v>
      </c>
      <c r="L21">
        <f t="shared" si="8"/>
        <v>4</v>
      </c>
      <c r="Q21" s="3">
        <f t="shared" si="9"/>
        <v>6.3671239496362322</v>
      </c>
      <c r="R21" s="3">
        <f t="shared" si="10"/>
        <v>324.74654353136998</v>
      </c>
      <c r="S21" s="3">
        <f t="shared" si="11"/>
        <v>18.196528995415751</v>
      </c>
      <c r="T21" s="3">
        <f t="shared" si="12"/>
        <v>7.8400000000000043</v>
      </c>
      <c r="U21" s="3">
        <f t="shared" si="13"/>
        <v>28.558335999999994</v>
      </c>
      <c r="V21" s="3">
        <f t="shared" si="14"/>
        <v>6.0331033473660964</v>
      </c>
      <c r="W21" s="6">
        <f t="shared" si="15"/>
        <v>12.163425648049653</v>
      </c>
      <c r="X21" t="e">
        <f t="shared" si="16"/>
        <v>#N/A</v>
      </c>
      <c r="Y21">
        <f t="shared" si="17"/>
        <v>4</v>
      </c>
      <c r="AD21" s="3">
        <f t="shared" si="18"/>
        <v>2.9301384083044986</v>
      </c>
      <c r="AE21" s="3">
        <f t="shared" si="19"/>
        <v>390.87615916955014</v>
      </c>
      <c r="AF21" s="3">
        <f t="shared" si="20"/>
        <v>19.84455334790518</v>
      </c>
      <c r="AG21" s="3">
        <f t="shared" si="21"/>
        <v>1.0827246165083999</v>
      </c>
      <c r="AH21" s="3">
        <f t="shared" si="22"/>
        <v>28.132989408327251</v>
      </c>
      <c r="AI21" s="3">
        <f t="shared" si="23"/>
        <v>5.4051562442574825</v>
      </c>
      <c r="AJ21" s="6">
        <f t="shared" si="24"/>
        <v>14.439397103647696</v>
      </c>
      <c r="AK21" t="e">
        <f t="shared" si="25"/>
        <v>#N/A</v>
      </c>
      <c r="AL21">
        <f t="shared" si="26"/>
        <v>4</v>
      </c>
    </row>
    <row r="22" spans="1:38">
      <c r="A22">
        <v>6</v>
      </c>
      <c r="B22">
        <v>50</v>
      </c>
      <c r="D22">
        <f t="shared" si="0"/>
        <v>16</v>
      </c>
      <c r="E22">
        <f t="shared" si="1"/>
        <v>900</v>
      </c>
      <c r="F22" s="3">
        <f t="shared" si="2"/>
        <v>30.265491900843113</v>
      </c>
      <c r="G22">
        <f t="shared" si="3"/>
        <v>81</v>
      </c>
      <c r="H22">
        <f t="shared" si="4"/>
        <v>1600</v>
      </c>
      <c r="I22" s="3">
        <f t="shared" si="5"/>
        <v>41</v>
      </c>
      <c r="J22" s="6">
        <f t="shared" si="6"/>
        <v>-10.734508099156887</v>
      </c>
      <c r="K22">
        <f t="shared" si="7"/>
        <v>50</v>
      </c>
      <c r="L22" t="e">
        <f t="shared" si="8"/>
        <v>#N/A</v>
      </c>
      <c r="Q22" s="3">
        <f t="shared" si="9"/>
        <v>0.27385970093156869</v>
      </c>
      <c r="R22" s="3">
        <f t="shared" si="10"/>
        <v>782.83980778007458</v>
      </c>
      <c r="S22" s="3">
        <f t="shared" si="11"/>
        <v>27.984168157746016</v>
      </c>
      <c r="T22" s="3">
        <f t="shared" si="12"/>
        <v>23.040000000000006</v>
      </c>
      <c r="U22" s="3">
        <f t="shared" si="13"/>
        <v>1652.9103359999999</v>
      </c>
      <c r="V22" s="3">
        <f t="shared" si="14"/>
        <v>40.938372415131504</v>
      </c>
      <c r="W22" s="6">
        <f t="shared" si="15"/>
        <v>-12.954204257385488</v>
      </c>
      <c r="X22">
        <f t="shared" si="16"/>
        <v>50</v>
      </c>
      <c r="Y22" t="e">
        <f t="shared" si="17"/>
        <v>#N/A</v>
      </c>
      <c r="AD22" s="3">
        <f t="shared" si="18"/>
        <v>8.3079584775086424E-2</v>
      </c>
      <c r="AE22" s="3">
        <f t="shared" si="19"/>
        <v>687.98204152249139</v>
      </c>
      <c r="AF22" s="3">
        <f t="shared" si="20"/>
        <v>26.230995427304439</v>
      </c>
      <c r="AG22" s="3">
        <f t="shared" si="21"/>
        <v>9.244886778670562</v>
      </c>
      <c r="AH22" s="3">
        <f t="shared" si="22"/>
        <v>1656.160016435354</v>
      </c>
      <c r="AI22" s="3">
        <f t="shared" si="23"/>
        <v>40.809372737326221</v>
      </c>
      <c r="AJ22" s="6">
        <f t="shared" si="24"/>
        <v>-14.578377310021782</v>
      </c>
      <c r="AK22">
        <f t="shared" si="25"/>
        <v>50</v>
      </c>
      <c r="AL22" t="e">
        <f t="shared" si="26"/>
        <v>#N/A</v>
      </c>
    </row>
    <row r="23" spans="1:38">
      <c r="A23">
        <v>11</v>
      </c>
      <c r="B23">
        <v>24</v>
      </c>
      <c r="D23">
        <f t="shared" si="0"/>
        <v>81</v>
      </c>
      <c r="E23">
        <f t="shared" si="1"/>
        <v>16</v>
      </c>
      <c r="F23" s="3">
        <f t="shared" si="2"/>
        <v>9.8488578017961039</v>
      </c>
      <c r="G23">
        <f t="shared" si="3"/>
        <v>16</v>
      </c>
      <c r="H23">
        <f t="shared" si="4"/>
        <v>196</v>
      </c>
      <c r="I23" s="3">
        <f t="shared" si="5"/>
        <v>14.560219778561036</v>
      </c>
      <c r="J23" s="6">
        <f t="shared" si="6"/>
        <v>-4.7113619767649322</v>
      </c>
      <c r="K23">
        <f t="shared" si="7"/>
        <v>24</v>
      </c>
      <c r="L23" t="e">
        <f t="shared" si="8"/>
        <v>#N/A</v>
      </c>
      <c r="Q23" s="3">
        <f t="shared" si="9"/>
        <v>30.507020322693229</v>
      </c>
      <c r="R23" s="3">
        <f t="shared" si="10"/>
        <v>3.9175279873285187</v>
      </c>
      <c r="S23" s="3">
        <f t="shared" si="11"/>
        <v>5.8672436722895487</v>
      </c>
      <c r="T23" s="3">
        <f t="shared" si="12"/>
        <v>3.9999999999999716E-2</v>
      </c>
      <c r="U23" s="3">
        <f t="shared" si="13"/>
        <v>214.79833600000001</v>
      </c>
      <c r="V23" s="3">
        <f t="shared" si="14"/>
        <v>14.657364565296177</v>
      </c>
      <c r="W23" s="6">
        <f t="shared" si="15"/>
        <v>-8.7901208930066286</v>
      </c>
      <c r="X23">
        <f t="shared" si="16"/>
        <v>24</v>
      </c>
      <c r="Y23" t="e">
        <f t="shared" si="17"/>
        <v>#N/A</v>
      </c>
      <c r="AD23" s="3">
        <f t="shared" si="18"/>
        <v>22.200726643598617</v>
      </c>
      <c r="AE23" s="3">
        <f t="shared" si="19"/>
        <v>5.2629757785467572E-2</v>
      </c>
      <c r="AF23" s="3">
        <f t="shared" si="20"/>
        <v>4.7173463304472447</v>
      </c>
      <c r="AG23" s="3">
        <f t="shared" si="21"/>
        <v>3.8394813732651576</v>
      </c>
      <c r="AH23" s="3">
        <f t="shared" si="22"/>
        <v>215.97082724616507</v>
      </c>
      <c r="AI23" s="3">
        <f t="shared" si="23"/>
        <v>14.826001100075173</v>
      </c>
      <c r="AJ23" s="6">
        <f t="shared" si="24"/>
        <v>-10.108654769627929</v>
      </c>
      <c r="AK23">
        <f t="shared" si="25"/>
        <v>24</v>
      </c>
      <c r="AL23" t="e">
        <f t="shared" si="26"/>
        <v>#N/A</v>
      </c>
    </row>
    <row r="24" spans="1:38">
      <c r="A24">
        <v>1</v>
      </c>
      <c r="B24">
        <v>19</v>
      </c>
      <c r="D24">
        <f t="shared" si="0"/>
        <v>1</v>
      </c>
      <c r="E24">
        <f t="shared" si="1"/>
        <v>1</v>
      </c>
      <c r="F24" s="3">
        <f t="shared" si="2"/>
        <v>1.4142135623730951</v>
      </c>
      <c r="G24">
        <f t="shared" si="3"/>
        <v>196</v>
      </c>
      <c r="H24">
        <f t="shared" si="4"/>
        <v>81</v>
      </c>
      <c r="I24" s="3">
        <f t="shared" si="5"/>
        <v>16.643316977093239</v>
      </c>
      <c r="J24" s="6">
        <f t="shared" si="6"/>
        <v>-15.229103414720143</v>
      </c>
      <c r="K24">
        <f t="shared" si="7"/>
        <v>19</v>
      </c>
      <c r="L24" t="e">
        <f t="shared" si="8"/>
        <v>#N/A</v>
      </c>
      <c r="Q24" s="3">
        <f t="shared" si="9"/>
        <v>20.040699079169912</v>
      </c>
      <c r="R24" s="3">
        <f t="shared" si="10"/>
        <v>9.1247818733388826</v>
      </c>
      <c r="S24" s="3">
        <f t="shared" si="11"/>
        <v>5.4005074717575194</v>
      </c>
      <c r="T24" s="3">
        <f t="shared" si="12"/>
        <v>96.04000000000002</v>
      </c>
      <c r="U24" s="3">
        <f t="shared" si="13"/>
        <v>93.238336000000018</v>
      </c>
      <c r="V24" s="3">
        <f t="shared" si="14"/>
        <v>13.75784634308728</v>
      </c>
      <c r="W24" s="6">
        <f t="shared" si="15"/>
        <v>-8.3573388713297607</v>
      </c>
      <c r="X24">
        <f t="shared" si="16"/>
        <v>19</v>
      </c>
      <c r="Y24" t="e">
        <f t="shared" si="17"/>
        <v>#N/A</v>
      </c>
      <c r="AD24" s="3">
        <f t="shared" si="18"/>
        <v>27.965432525951556</v>
      </c>
      <c r="AE24" s="3">
        <f t="shared" si="19"/>
        <v>22.758512110726635</v>
      </c>
      <c r="AF24" s="3">
        <f t="shared" si="20"/>
        <v>7.1220744616072498</v>
      </c>
      <c r="AG24" s="3">
        <f t="shared" si="21"/>
        <v>64.650292184075965</v>
      </c>
      <c r="AH24" s="3">
        <f t="shared" si="22"/>
        <v>94.01136778670562</v>
      </c>
      <c r="AI24" s="3">
        <f t="shared" si="23"/>
        <v>12.596097013391949</v>
      </c>
      <c r="AJ24" s="6">
        <f t="shared" si="24"/>
        <v>-5.4740225517846994</v>
      </c>
      <c r="AK24">
        <f t="shared" si="25"/>
        <v>19</v>
      </c>
      <c r="AL24" t="e">
        <f t="shared" si="26"/>
        <v>#N/A</v>
      </c>
    </row>
    <row r="25" spans="1:38">
      <c r="A25">
        <v>16</v>
      </c>
      <c r="B25">
        <v>13</v>
      </c>
      <c r="D25">
        <f t="shared" si="0"/>
        <v>196</v>
      </c>
      <c r="E25">
        <f t="shared" si="1"/>
        <v>49</v>
      </c>
      <c r="F25" s="3">
        <f t="shared" si="2"/>
        <v>15.652475842498529</v>
      </c>
      <c r="G25">
        <f t="shared" si="3"/>
        <v>1</v>
      </c>
      <c r="H25">
        <f t="shared" si="4"/>
        <v>9</v>
      </c>
      <c r="I25" s="3">
        <f t="shared" si="5"/>
        <v>3.1622776601683795</v>
      </c>
      <c r="J25" s="6">
        <f t="shared" si="6"/>
        <v>12.490198182330149</v>
      </c>
      <c r="K25" t="e">
        <f t="shared" si="7"/>
        <v>#N/A</v>
      </c>
      <c r="L25">
        <f t="shared" si="8"/>
        <v>13</v>
      </c>
      <c r="Q25" s="3">
        <f t="shared" si="9"/>
        <v>110.74018094445489</v>
      </c>
      <c r="R25" s="3">
        <f t="shared" si="10"/>
        <v>81.373486536551312</v>
      </c>
      <c r="S25" s="3">
        <f t="shared" si="11"/>
        <v>13.860507475594325</v>
      </c>
      <c r="T25" s="3">
        <f t="shared" si="12"/>
        <v>27.039999999999992</v>
      </c>
      <c r="U25" s="3">
        <f t="shared" si="13"/>
        <v>13.366336000000004</v>
      </c>
      <c r="V25" s="3">
        <f t="shared" si="14"/>
        <v>6.3565978321740628</v>
      </c>
      <c r="W25" s="6">
        <f t="shared" si="15"/>
        <v>7.5039096434202621</v>
      </c>
      <c r="X25" t="e">
        <f t="shared" si="16"/>
        <v>#N/A</v>
      </c>
      <c r="Y25">
        <f t="shared" si="17"/>
        <v>13</v>
      </c>
      <c r="AD25" s="3">
        <f t="shared" si="18"/>
        <v>94.318373702422136</v>
      </c>
      <c r="AE25" s="3">
        <f t="shared" si="19"/>
        <v>116.00557093425603</v>
      </c>
      <c r="AF25" s="3">
        <f t="shared" si="20"/>
        <v>14.502549590905668</v>
      </c>
      <c r="AG25" s="3">
        <f t="shared" si="21"/>
        <v>48.434075967859755</v>
      </c>
      <c r="AH25" s="3">
        <f t="shared" si="22"/>
        <v>13.660016435354271</v>
      </c>
      <c r="AI25" s="3">
        <f t="shared" si="23"/>
        <v>7.8799804824132673</v>
      </c>
      <c r="AJ25" s="6">
        <f t="shared" si="24"/>
        <v>6.6225691084924003</v>
      </c>
      <c r="AK25" t="e">
        <f t="shared" si="25"/>
        <v>#N/A</v>
      </c>
      <c r="AL25">
        <f t="shared" si="26"/>
        <v>13</v>
      </c>
    </row>
    <row r="26" spans="1:38">
      <c r="A26">
        <v>3</v>
      </c>
      <c r="B26">
        <v>13</v>
      </c>
      <c r="D26">
        <f t="shared" si="0"/>
        <v>1</v>
      </c>
      <c r="E26">
        <f t="shared" si="1"/>
        <v>49</v>
      </c>
      <c r="F26" s="3">
        <f t="shared" si="2"/>
        <v>7.0710678118654755</v>
      </c>
      <c r="G26">
        <f t="shared" si="3"/>
        <v>144</v>
      </c>
      <c r="H26">
        <f t="shared" si="4"/>
        <v>9</v>
      </c>
      <c r="I26" s="3">
        <f t="shared" si="5"/>
        <v>12.369316876852981</v>
      </c>
      <c r="J26" s="6">
        <f t="shared" si="6"/>
        <v>-5.2982490649875054</v>
      </c>
      <c r="K26">
        <f t="shared" si="7"/>
        <v>13</v>
      </c>
      <c r="L26" t="e">
        <f t="shared" si="8"/>
        <v>#N/A</v>
      </c>
      <c r="Q26" s="3">
        <f t="shared" si="9"/>
        <v>6.1339633278745733</v>
      </c>
      <c r="R26" s="3">
        <f t="shared" si="10"/>
        <v>81.373486536551312</v>
      </c>
      <c r="S26" s="3">
        <f t="shared" si="11"/>
        <v>9.354541670462849</v>
      </c>
      <c r="T26" s="3">
        <f t="shared" si="12"/>
        <v>60.840000000000011</v>
      </c>
      <c r="U26" s="3">
        <f t="shared" si="13"/>
        <v>13.366336000000004</v>
      </c>
      <c r="V26" s="3">
        <f t="shared" si="14"/>
        <v>8.6143099549528639</v>
      </c>
      <c r="W26" s="6">
        <f t="shared" si="15"/>
        <v>0.74023171550998512</v>
      </c>
      <c r="X26" t="e">
        <f t="shared" si="16"/>
        <v>#N/A</v>
      </c>
      <c r="Y26">
        <f t="shared" si="17"/>
        <v>13</v>
      </c>
      <c r="AD26" s="3">
        <f t="shared" si="18"/>
        <v>10.812491349480968</v>
      </c>
      <c r="AE26" s="3">
        <f t="shared" si="19"/>
        <v>116.00557093425603</v>
      </c>
      <c r="AF26" s="3">
        <f t="shared" si="20"/>
        <v>11.26135259565817</v>
      </c>
      <c r="AG26" s="3">
        <f t="shared" si="21"/>
        <v>36.488130021913804</v>
      </c>
      <c r="AH26" s="3">
        <f t="shared" si="22"/>
        <v>13.660016435354271</v>
      </c>
      <c r="AI26" s="3">
        <f t="shared" si="23"/>
        <v>7.0815356002259904</v>
      </c>
      <c r="AJ26" s="6">
        <f t="shared" si="24"/>
        <v>4.17981699543218</v>
      </c>
      <c r="AK26" t="e">
        <f t="shared" si="25"/>
        <v>#N/A</v>
      </c>
      <c r="AL26">
        <f t="shared" si="26"/>
        <v>13</v>
      </c>
    </row>
    <row r="27" spans="1:38">
      <c r="A27">
        <v>6</v>
      </c>
      <c r="B27">
        <v>21</v>
      </c>
      <c r="D27">
        <f t="shared" si="0"/>
        <v>16</v>
      </c>
      <c r="E27">
        <f t="shared" si="1"/>
        <v>1</v>
      </c>
      <c r="F27" s="3">
        <f t="shared" si="2"/>
        <v>4.1231056256176606</v>
      </c>
      <c r="G27">
        <f t="shared" si="3"/>
        <v>81</v>
      </c>
      <c r="H27">
        <f t="shared" si="4"/>
        <v>121</v>
      </c>
      <c r="I27" s="3">
        <f t="shared" si="5"/>
        <v>14.212670403551895</v>
      </c>
      <c r="J27" s="6">
        <f t="shared" si="6"/>
        <v>-10.089564777934235</v>
      </c>
      <c r="K27">
        <f t="shared" si="7"/>
        <v>21</v>
      </c>
      <c r="L27" t="e">
        <f t="shared" si="8"/>
        <v>#N/A</v>
      </c>
      <c r="Q27" s="3">
        <f t="shared" si="9"/>
        <v>0.27385970093156869</v>
      </c>
      <c r="R27" s="3">
        <f t="shared" si="10"/>
        <v>1.0418803189347368</v>
      </c>
      <c r="S27" s="3">
        <f t="shared" si="11"/>
        <v>1.147057112730794</v>
      </c>
      <c r="T27" s="3">
        <f t="shared" si="12"/>
        <v>23.040000000000006</v>
      </c>
      <c r="U27" s="3">
        <f t="shared" si="13"/>
        <v>135.86233600000003</v>
      </c>
      <c r="V27" s="3">
        <f t="shared" si="14"/>
        <v>12.605646988552394</v>
      </c>
      <c r="W27" s="6">
        <f t="shared" si="15"/>
        <v>-11.4585898758216</v>
      </c>
      <c r="X27">
        <f t="shared" si="16"/>
        <v>21</v>
      </c>
      <c r="Y27" t="e">
        <f t="shared" si="17"/>
        <v>#N/A</v>
      </c>
      <c r="AD27" s="3">
        <f t="shared" si="18"/>
        <v>8.3079584775086424E-2</v>
      </c>
      <c r="AE27" s="3">
        <f t="shared" si="19"/>
        <v>7.6761591695501679</v>
      </c>
      <c r="AF27" s="3">
        <f t="shared" si="20"/>
        <v>2.7855410164499919</v>
      </c>
      <c r="AG27" s="3">
        <f t="shared" si="21"/>
        <v>9.244886778670562</v>
      </c>
      <c r="AH27" s="3">
        <f t="shared" si="22"/>
        <v>136.79515157048939</v>
      </c>
      <c r="AI27" s="3">
        <f t="shared" si="23"/>
        <v>12.084702658698721</v>
      </c>
      <c r="AJ27" s="6">
        <f t="shared" si="24"/>
        <v>-9.2991616422487287</v>
      </c>
      <c r="AK27">
        <f t="shared" si="25"/>
        <v>21</v>
      </c>
      <c r="AL27" t="e">
        <f t="shared" si="26"/>
        <v>#N/A</v>
      </c>
    </row>
    <row r="28" spans="1:38">
      <c r="A28">
        <v>7</v>
      </c>
      <c r="B28">
        <v>13</v>
      </c>
      <c r="D28">
        <f t="shared" si="0"/>
        <v>25</v>
      </c>
      <c r="E28">
        <f t="shared" si="1"/>
        <v>49</v>
      </c>
      <c r="F28" s="3">
        <f t="shared" si="2"/>
        <v>8.6023252670426267</v>
      </c>
      <c r="G28">
        <f t="shared" si="3"/>
        <v>64</v>
      </c>
      <c r="H28">
        <f t="shared" si="4"/>
        <v>9</v>
      </c>
      <c r="I28" s="3">
        <f t="shared" si="5"/>
        <v>8.5440037453175304</v>
      </c>
      <c r="J28" s="6">
        <f t="shared" si="6"/>
        <v>5.8321521725096304E-2</v>
      </c>
      <c r="K28" t="e">
        <f t="shared" si="7"/>
        <v>#N/A</v>
      </c>
      <c r="L28">
        <f t="shared" si="8"/>
        <v>13</v>
      </c>
      <c r="Q28" s="3">
        <f t="shared" si="9"/>
        <v>2.3204918252839004</v>
      </c>
      <c r="R28" s="3">
        <f t="shared" si="10"/>
        <v>81.373486536551312</v>
      </c>
      <c r="S28" s="3">
        <f t="shared" si="11"/>
        <v>9.1484413077767091</v>
      </c>
      <c r="T28" s="3">
        <f t="shared" si="12"/>
        <v>14.440000000000005</v>
      </c>
      <c r="U28" s="3">
        <f t="shared" si="13"/>
        <v>13.366336000000004</v>
      </c>
      <c r="V28" s="3">
        <f t="shared" si="14"/>
        <v>5.2731713418018202</v>
      </c>
      <c r="W28" s="6">
        <f t="shared" si="15"/>
        <v>3.8752699659748888</v>
      </c>
      <c r="X28" t="e">
        <f t="shared" si="16"/>
        <v>#N/A</v>
      </c>
      <c r="Y28">
        <f t="shared" si="17"/>
        <v>13</v>
      </c>
      <c r="AD28" s="3">
        <f t="shared" si="18"/>
        <v>0.50660899653979263</v>
      </c>
      <c r="AE28" s="3">
        <f t="shared" si="19"/>
        <v>116.00557093425603</v>
      </c>
      <c r="AF28" s="3">
        <f t="shared" si="20"/>
        <v>10.794080782113678</v>
      </c>
      <c r="AG28" s="3">
        <f t="shared" si="21"/>
        <v>4.1638056975894804</v>
      </c>
      <c r="AH28" s="3">
        <f t="shared" si="22"/>
        <v>13.660016435354271</v>
      </c>
      <c r="AI28" s="3">
        <f t="shared" si="23"/>
        <v>4.2218268715028744</v>
      </c>
      <c r="AJ28" s="6">
        <f t="shared" si="24"/>
        <v>6.5722539106108036</v>
      </c>
      <c r="AK28" t="e">
        <f t="shared" si="25"/>
        <v>#N/A</v>
      </c>
      <c r="AL28">
        <f t="shared" si="26"/>
        <v>13</v>
      </c>
    </row>
    <row r="29" spans="1:38">
      <c r="A29">
        <v>7</v>
      </c>
      <c r="B29">
        <v>13</v>
      </c>
      <c r="D29">
        <f t="shared" si="0"/>
        <v>25</v>
      </c>
      <c r="E29">
        <f t="shared" si="1"/>
        <v>49</v>
      </c>
      <c r="F29" s="3">
        <f t="shared" si="2"/>
        <v>8.6023252670426267</v>
      </c>
      <c r="G29">
        <f t="shared" si="3"/>
        <v>64</v>
      </c>
      <c r="H29">
        <f t="shared" si="4"/>
        <v>9</v>
      </c>
      <c r="I29" s="3">
        <f t="shared" si="5"/>
        <v>8.5440037453175304</v>
      </c>
      <c r="J29" s="6">
        <f t="shared" si="6"/>
        <v>5.8321521725096304E-2</v>
      </c>
      <c r="K29" t="e">
        <f t="shared" si="7"/>
        <v>#N/A</v>
      </c>
      <c r="L29">
        <f t="shared" si="8"/>
        <v>13</v>
      </c>
      <c r="Q29" s="3">
        <f t="shared" si="9"/>
        <v>2.3204918252839004</v>
      </c>
      <c r="R29" s="3">
        <f t="shared" si="10"/>
        <v>81.373486536551312</v>
      </c>
      <c r="S29" s="3">
        <f t="shared" si="11"/>
        <v>9.1484413077767091</v>
      </c>
      <c r="T29" s="3">
        <f t="shared" si="12"/>
        <v>14.440000000000005</v>
      </c>
      <c r="U29" s="3">
        <f t="shared" si="13"/>
        <v>13.366336000000004</v>
      </c>
      <c r="V29" s="3">
        <f t="shared" si="14"/>
        <v>5.2731713418018202</v>
      </c>
      <c r="W29" s="6">
        <f t="shared" si="15"/>
        <v>3.8752699659748888</v>
      </c>
      <c r="X29" t="e">
        <f t="shared" si="16"/>
        <v>#N/A</v>
      </c>
      <c r="Y29">
        <f t="shared" si="17"/>
        <v>13</v>
      </c>
      <c r="AD29" s="3">
        <f t="shared" si="18"/>
        <v>0.50660899653979263</v>
      </c>
      <c r="AE29" s="3">
        <f t="shared" si="19"/>
        <v>116.00557093425603</v>
      </c>
      <c r="AF29" s="3">
        <f t="shared" si="20"/>
        <v>10.794080782113678</v>
      </c>
      <c r="AG29" s="3">
        <f t="shared" si="21"/>
        <v>4.1638056975894804</v>
      </c>
      <c r="AH29" s="3">
        <f t="shared" si="22"/>
        <v>13.660016435354271</v>
      </c>
      <c r="AI29" s="3">
        <f t="shared" si="23"/>
        <v>4.2218268715028744</v>
      </c>
      <c r="AJ29" s="6">
        <f t="shared" si="24"/>
        <v>6.5722539106108036</v>
      </c>
      <c r="AK29" t="e">
        <f t="shared" si="25"/>
        <v>#N/A</v>
      </c>
      <c r="AL29">
        <f t="shared" si="26"/>
        <v>13</v>
      </c>
    </row>
    <row r="30" spans="1:38">
      <c r="A30">
        <v>9</v>
      </c>
      <c r="B30">
        <v>13</v>
      </c>
      <c r="D30">
        <f t="shared" si="0"/>
        <v>49</v>
      </c>
      <c r="E30">
        <f t="shared" si="1"/>
        <v>49</v>
      </c>
      <c r="F30" s="3">
        <f t="shared" si="2"/>
        <v>9.8994949366116654</v>
      </c>
      <c r="G30">
        <f t="shared" si="3"/>
        <v>36</v>
      </c>
      <c r="H30">
        <f t="shared" si="4"/>
        <v>9</v>
      </c>
      <c r="I30" s="3">
        <f t="shared" si="5"/>
        <v>6.7082039324993694</v>
      </c>
      <c r="J30" s="6">
        <f t="shared" si="6"/>
        <v>3.1912910041122959</v>
      </c>
      <c r="K30" t="e">
        <f t="shared" si="7"/>
        <v>#N/A</v>
      </c>
      <c r="L30">
        <f t="shared" si="8"/>
        <v>13</v>
      </c>
      <c r="Q30" s="3">
        <f t="shared" si="9"/>
        <v>12.413756073988564</v>
      </c>
      <c r="R30" s="3">
        <f t="shared" si="10"/>
        <v>81.373486536551312</v>
      </c>
      <c r="S30" s="3">
        <f t="shared" si="11"/>
        <v>9.6843813746950236</v>
      </c>
      <c r="T30" s="3">
        <f t="shared" si="12"/>
        <v>3.2400000000000024</v>
      </c>
      <c r="U30" s="3">
        <f t="shared" si="13"/>
        <v>13.366336000000004</v>
      </c>
      <c r="V30" s="3">
        <f t="shared" si="14"/>
        <v>4.0750872383299974</v>
      </c>
      <c r="W30" s="6">
        <f t="shared" si="15"/>
        <v>5.6092941363650262</v>
      </c>
      <c r="X30" t="e">
        <f t="shared" si="16"/>
        <v>#N/A</v>
      </c>
      <c r="Y30">
        <f t="shared" si="17"/>
        <v>13</v>
      </c>
      <c r="AD30" s="3">
        <f t="shared" si="18"/>
        <v>7.3536678200692052</v>
      </c>
      <c r="AE30" s="3">
        <f t="shared" si="19"/>
        <v>116.00557093425603</v>
      </c>
      <c r="AF30" s="3">
        <f t="shared" si="20"/>
        <v>11.106720431987348</v>
      </c>
      <c r="AG30" s="3">
        <f t="shared" si="21"/>
        <v>1.6435354273191954E-3</v>
      </c>
      <c r="AH30" s="3">
        <f t="shared" si="22"/>
        <v>13.660016435354271</v>
      </c>
      <c r="AI30" s="3">
        <f t="shared" si="23"/>
        <v>3.6961682822595607</v>
      </c>
      <c r="AJ30" s="6">
        <f t="shared" si="24"/>
        <v>7.4105521497277875</v>
      </c>
      <c r="AK30" t="e">
        <f t="shared" si="25"/>
        <v>#N/A</v>
      </c>
      <c r="AL30">
        <f t="shared" si="26"/>
        <v>13</v>
      </c>
    </row>
    <row r="31" spans="1:38">
      <c r="A31">
        <v>7</v>
      </c>
      <c r="B31">
        <v>13</v>
      </c>
      <c r="D31">
        <f t="shared" si="0"/>
        <v>25</v>
      </c>
      <c r="E31">
        <f t="shared" si="1"/>
        <v>49</v>
      </c>
      <c r="F31" s="3">
        <f t="shared" si="2"/>
        <v>8.6023252670426267</v>
      </c>
      <c r="G31">
        <f t="shared" si="3"/>
        <v>64</v>
      </c>
      <c r="H31">
        <f t="shared" si="4"/>
        <v>9</v>
      </c>
      <c r="I31" s="3">
        <f t="shared" si="5"/>
        <v>8.5440037453175304</v>
      </c>
      <c r="J31" s="6">
        <f t="shared" si="6"/>
        <v>5.8321521725096304E-2</v>
      </c>
      <c r="K31" t="e">
        <f t="shared" si="7"/>
        <v>#N/A</v>
      </c>
      <c r="L31">
        <f t="shared" si="8"/>
        <v>13</v>
      </c>
      <c r="Q31" s="3">
        <f t="shared" si="9"/>
        <v>2.3204918252839004</v>
      </c>
      <c r="R31" s="3">
        <f t="shared" si="10"/>
        <v>81.373486536551312</v>
      </c>
      <c r="S31" s="3">
        <f t="shared" si="11"/>
        <v>9.1484413077767091</v>
      </c>
      <c r="T31" s="3">
        <f t="shared" si="12"/>
        <v>14.440000000000005</v>
      </c>
      <c r="U31" s="3">
        <f t="shared" si="13"/>
        <v>13.366336000000004</v>
      </c>
      <c r="V31" s="3">
        <f t="shared" si="14"/>
        <v>5.2731713418018202</v>
      </c>
      <c r="W31" s="6">
        <f t="shared" si="15"/>
        <v>3.8752699659748888</v>
      </c>
      <c r="X31" t="e">
        <f t="shared" si="16"/>
        <v>#N/A</v>
      </c>
      <c r="Y31">
        <f t="shared" si="17"/>
        <v>13</v>
      </c>
      <c r="AD31" s="3">
        <f t="shared" si="18"/>
        <v>0.50660899653979263</v>
      </c>
      <c r="AE31" s="3">
        <f t="shared" si="19"/>
        <v>116.00557093425603</v>
      </c>
      <c r="AF31" s="3">
        <f t="shared" si="20"/>
        <v>10.794080782113678</v>
      </c>
      <c r="AG31" s="3">
        <f t="shared" si="21"/>
        <v>4.1638056975894804</v>
      </c>
      <c r="AH31" s="3">
        <f t="shared" si="22"/>
        <v>13.660016435354271</v>
      </c>
      <c r="AI31" s="3">
        <f t="shared" si="23"/>
        <v>4.2218268715028744</v>
      </c>
      <c r="AJ31" s="6">
        <f t="shared" si="24"/>
        <v>6.5722539106108036</v>
      </c>
      <c r="AK31" t="e">
        <f t="shared" si="25"/>
        <v>#N/A</v>
      </c>
      <c r="AL31">
        <f t="shared" si="26"/>
        <v>13</v>
      </c>
    </row>
    <row r="32" spans="1:38">
      <c r="A32">
        <v>8</v>
      </c>
      <c r="B32">
        <v>13</v>
      </c>
      <c r="D32">
        <f t="shared" si="0"/>
        <v>36</v>
      </c>
      <c r="E32">
        <f t="shared" si="1"/>
        <v>49</v>
      </c>
      <c r="F32" s="3">
        <f t="shared" si="2"/>
        <v>9.2195444572928871</v>
      </c>
      <c r="G32">
        <f t="shared" si="3"/>
        <v>49</v>
      </c>
      <c r="H32">
        <f t="shared" si="4"/>
        <v>9</v>
      </c>
      <c r="I32" s="3">
        <f t="shared" si="5"/>
        <v>7.6157731058639087</v>
      </c>
      <c r="J32" s="6">
        <f t="shared" si="6"/>
        <v>1.6037713514289784</v>
      </c>
      <c r="K32" t="e">
        <f t="shared" si="7"/>
        <v>#N/A</v>
      </c>
      <c r="L32">
        <f t="shared" si="8"/>
        <v>13</v>
      </c>
      <c r="Q32" s="3">
        <f t="shared" si="9"/>
        <v>6.3671239496362322</v>
      </c>
      <c r="R32" s="3">
        <f t="shared" si="10"/>
        <v>81.373486536551312</v>
      </c>
      <c r="S32" s="3">
        <f t="shared" si="11"/>
        <v>9.3669958090194285</v>
      </c>
      <c r="T32" s="3">
        <f t="shared" si="12"/>
        <v>7.8400000000000043</v>
      </c>
      <c r="U32" s="3">
        <f t="shared" si="13"/>
        <v>13.366336000000004</v>
      </c>
      <c r="V32" s="3">
        <f t="shared" si="14"/>
        <v>4.6050337675200614</v>
      </c>
      <c r="W32" s="6">
        <f t="shared" si="15"/>
        <v>4.7619620414993671</v>
      </c>
      <c r="X32" t="e">
        <f t="shared" si="16"/>
        <v>#N/A</v>
      </c>
      <c r="Y32">
        <f t="shared" si="17"/>
        <v>13</v>
      </c>
      <c r="AD32" s="3">
        <f t="shared" si="18"/>
        <v>2.9301384083044986</v>
      </c>
      <c r="AE32" s="3">
        <f t="shared" si="19"/>
        <v>116.00557093425603</v>
      </c>
      <c r="AF32" s="3">
        <f t="shared" si="20"/>
        <v>10.905764959073734</v>
      </c>
      <c r="AG32" s="3">
        <f t="shared" si="21"/>
        <v>1.0827246165083999</v>
      </c>
      <c r="AH32" s="3">
        <f t="shared" si="22"/>
        <v>13.660016435354271</v>
      </c>
      <c r="AI32" s="3">
        <f t="shared" si="23"/>
        <v>3.8396277230823657</v>
      </c>
      <c r="AJ32" s="6">
        <f t="shared" si="24"/>
        <v>7.0661372359913681</v>
      </c>
      <c r="AK32" t="e">
        <f t="shared" si="25"/>
        <v>#N/A</v>
      </c>
      <c r="AL32">
        <f t="shared" si="26"/>
        <v>13</v>
      </c>
    </row>
    <row r="33" spans="1:38">
      <c r="A33">
        <v>15</v>
      </c>
      <c r="B33">
        <v>17</v>
      </c>
      <c r="D33">
        <f t="shared" si="0"/>
        <v>169</v>
      </c>
      <c r="E33">
        <f t="shared" si="1"/>
        <v>9</v>
      </c>
      <c r="F33" s="3">
        <f t="shared" si="2"/>
        <v>13.341664064126334</v>
      </c>
      <c r="G33">
        <f t="shared" si="3"/>
        <v>0</v>
      </c>
      <c r="H33">
        <f t="shared" si="4"/>
        <v>49</v>
      </c>
      <c r="I33" s="3">
        <f t="shared" si="5"/>
        <v>7</v>
      </c>
      <c r="J33" s="6">
        <f t="shared" si="6"/>
        <v>6.3416640641263342</v>
      </c>
      <c r="K33" t="e">
        <f t="shared" si="7"/>
        <v>#N/A</v>
      </c>
      <c r="L33">
        <f t="shared" si="8"/>
        <v>17</v>
      </c>
      <c r="Q33" s="3">
        <f t="shared" si="9"/>
        <v>90.693548820102549</v>
      </c>
      <c r="R33" s="3">
        <f t="shared" si="10"/>
        <v>25.207683427743028</v>
      </c>
      <c r="S33" s="3">
        <f t="shared" si="11"/>
        <v>10.765743460060971</v>
      </c>
      <c r="T33" s="3">
        <f t="shared" si="12"/>
        <v>17.639999999999993</v>
      </c>
      <c r="U33" s="3">
        <f t="shared" si="13"/>
        <v>58.614336000000009</v>
      </c>
      <c r="V33" s="3">
        <f t="shared" si="14"/>
        <v>8.7323728733947217</v>
      </c>
      <c r="W33" s="6">
        <f t="shared" si="15"/>
        <v>2.0333705866662495</v>
      </c>
      <c r="X33" t="e">
        <f t="shared" si="16"/>
        <v>#N/A</v>
      </c>
      <c r="Y33">
        <f t="shared" si="17"/>
        <v>17</v>
      </c>
      <c r="AD33" s="3">
        <f t="shared" si="18"/>
        <v>75.894844290657431</v>
      </c>
      <c r="AE33" s="3">
        <f t="shared" si="19"/>
        <v>45.840865051903101</v>
      </c>
      <c r="AF33" s="3">
        <f t="shared" si="20"/>
        <v>11.033390654851324</v>
      </c>
      <c r="AG33" s="3">
        <f t="shared" si="21"/>
        <v>35.515157048940836</v>
      </c>
      <c r="AH33" s="3">
        <f t="shared" si="22"/>
        <v>59.227584002921837</v>
      </c>
      <c r="AI33" s="3">
        <f t="shared" si="23"/>
        <v>9.7335882927039137</v>
      </c>
      <c r="AJ33" s="6">
        <f t="shared" si="24"/>
        <v>1.2998023621474104</v>
      </c>
      <c r="AK33" t="e">
        <f t="shared" si="25"/>
        <v>#N/A</v>
      </c>
      <c r="AL33">
        <f t="shared" si="26"/>
        <v>17</v>
      </c>
    </row>
    <row r="34" spans="1:38">
      <c r="A34">
        <v>13</v>
      </c>
      <c r="B34">
        <v>17</v>
      </c>
      <c r="D34">
        <f t="shared" si="0"/>
        <v>121</v>
      </c>
      <c r="E34">
        <f t="shared" si="1"/>
        <v>9</v>
      </c>
      <c r="F34" s="3">
        <f t="shared" si="2"/>
        <v>11.401754250991379</v>
      </c>
      <c r="G34">
        <f t="shared" si="3"/>
        <v>4</v>
      </c>
      <c r="H34">
        <f t="shared" si="4"/>
        <v>49</v>
      </c>
      <c r="I34" s="3">
        <f t="shared" si="5"/>
        <v>7.2801098892805181</v>
      </c>
      <c r="J34" s="6">
        <f t="shared" si="6"/>
        <v>4.1216443617108611</v>
      </c>
      <c r="K34" t="e">
        <f t="shared" si="7"/>
        <v>#N/A</v>
      </c>
      <c r="L34">
        <f t="shared" si="8"/>
        <v>17</v>
      </c>
      <c r="Q34" s="3">
        <f t="shared" si="9"/>
        <v>56.600284571397893</v>
      </c>
      <c r="R34" s="3">
        <f t="shared" si="10"/>
        <v>25.207683427743028</v>
      </c>
      <c r="S34" s="3">
        <f t="shared" si="11"/>
        <v>9.0447757296209907</v>
      </c>
      <c r="T34" s="3">
        <f t="shared" si="12"/>
        <v>4.8399999999999972</v>
      </c>
      <c r="U34" s="3">
        <f t="shared" si="13"/>
        <v>58.614336000000009</v>
      </c>
      <c r="V34" s="3">
        <f t="shared" si="14"/>
        <v>7.9658229957738831</v>
      </c>
      <c r="W34" s="6">
        <f t="shared" si="15"/>
        <v>1.0789527338471077</v>
      </c>
      <c r="X34" t="e">
        <f t="shared" si="16"/>
        <v>#N/A</v>
      </c>
      <c r="Y34">
        <f t="shared" si="17"/>
        <v>17</v>
      </c>
      <c r="AD34" s="3">
        <f t="shared" si="18"/>
        <v>45.04778546712803</v>
      </c>
      <c r="AE34" s="3">
        <f t="shared" si="19"/>
        <v>45.840865051903101</v>
      </c>
      <c r="AF34" s="3">
        <f t="shared" si="20"/>
        <v>9.5335539290985878</v>
      </c>
      <c r="AG34" s="3">
        <f t="shared" si="21"/>
        <v>15.677319211102997</v>
      </c>
      <c r="AH34" s="3">
        <f t="shared" si="22"/>
        <v>59.227584002921837</v>
      </c>
      <c r="AI34" s="3">
        <f t="shared" si="23"/>
        <v>8.6547618808390592</v>
      </c>
      <c r="AJ34" s="6">
        <f t="shared" si="24"/>
        <v>0.87879204825952861</v>
      </c>
      <c r="AK34" t="e">
        <f t="shared" si="25"/>
        <v>#N/A</v>
      </c>
      <c r="AL34">
        <f t="shared" si="26"/>
        <v>17</v>
      </c>
    </row>
    <row r="35" spans="1:38">
      <c r="A35">
        <v>16</v>
      </c>
      <c r="B35">
        <v>1</v>
      </c>
      <c r="D35">
        <f t="shared" si="0"/>
        <v>196</v>
      </c>
      <c r="E35">
        <f t="shared" si="1"/>
        <v>361</v>
      </c>
      <c r="F35" s="3">
        <f t="shared" si="2"/>
        <v>23.600847442411894</v>
      </c>
      <c r="G35">
        <f t="shared" si="3"/>
        <v>1</v>
      </c>
      <c r="H35">
        <f t="shared" si="4"/>
        <v>81</v>
      </c>
      <c r="I35" s="3">
        <f t="shared" si="5"/>
        <v>9.0553851381374173</v>
      </c>
      <c r="J35" s="6">
        <f t="shared" si="6"/>
        <v>14.545462304274476</v>
      </c>
      <c r="K35" t="e">
        <f t="shared" si="7"/>
        <v>#N/A</v>
      </c>
      <c r="L35">
        <f t="shared" si="8"/>
        <v>1</v>
      </c>
      <c r="Q35" s="3">
        <f t="shared" si="9"/>
        <v>110.74018094445489</v>
      </c>
      <c r="R35" s="3">
        <f t="shared" si="10"/>
        <v>441.87089586297617</v>
      </c>
      <c r="S35" s="3">
        <f t="shared" si="11"/>
        <v>23.507681229917832</v>
      </c>
      <c r="T35" s="3">
        <f t="shared" si="12"/>
        <v>27.039999999999992</v>
      </c>
      <c r="U35" s="3">
        <f t="shared" si="13"/>
        <v>69.62233599999999</v>
      </c>
      <c r="V35" s="3">
        <f t="shared" si="14"/>
        <v>9.8317005650090863</v>
      </c>
      <c r="W35" s="6">
        <f t="shared" si="15"/>
        <v>13.675980664908746</v>
      </c>
      <c r="X35" t="e">
        <f t="shared" si="16"/>
        <v>#N/A</v>
      </c>
      <c r="Y35">
        <f t="shared" si="17"/>
        <v>1</v>
      </c>
      <c r="AD35" s="3">
        <f t="shared" si="18"/>
        <v>94.318373702422136</v>
      </c>
      <c r="AE35" s="3">
        <f t="shared" si="19"/>
        <v>518.49968858131479</v>
      </c>
      <c r="AF35" s="3">
        <f t="shared" si="20"/>
        <v>24.755162336040879</v>
      </c>
      <c r="AG35" s="3">
        <f t="shared" si="21"/>
        <v>48.434075967859755</v>
      </c>
      <c r="AH35" s="3">
        <f t="shared" si="22"/>
        <v>68.957313732651571</v>
      </c>
      <c r="AI35" s="3">
        <f t="shared" si="23"/>
        <v>10.834730716566579</v>
      </c>
      <c r="AJ35" s="6">
        <f t="shared" si="24"/>
        <v>13.9204316194743</v>
      </c>
      <c r="AK35" t="e">
        <f t="shared" si="25"/>
        <v>#N/A</v>
      </c>
      <c r="AL35">
        <f t="shared" si="26"/>
        <v>1</v>
      </c>
    </row>
    <row r="36" spans="1:38">
      <c r="A36">
        <v>17</v>
      </c>
      <c r="B36">
        <v>16</v>
      </c>
      <c r="D36">
        <f t="shared" si="0"/>
        <v>225</v>
      </c>
      <c r="E36">
        <f t="shared" si="1"/>
        <v>16</v>
      </c>
      <c r="F36" s="3">
        <f t="shared" si="2"/>
        <v>15.524174696260024</v>
      </c>
      <c r="G36">
        <f t="shared" si="3"/>
        <v>4</v>
      </c>
      <c r="H36">
        <f t="shared" si="4"/>
        <v>36</v>
      </c>
      <c r="I36" s="3">
        <f t="shared" si="5"/>
        <v>6.324555320336759</v>
      </c>
      <c r="J36" s="6">
        <f t="shared" si="6"/>
        <v>9.1996193759232661</v>
      </c>
      <c r="K36" t="e">
        <f t="shared" si="7"/>
        <v>#N/A</v>
      </c>
      <c r="L36">
        <f t="shared" si="8"/>
        <v>16</v>
      </c>
      <c r="Q36" s="3">
        <f t="shared" si="9"/>
        <v>132.78681306880722</v>
      </c>
      <c r="R36" s="3">
        <f t="shared" si="10"/>
        <v>36.249134204945101</v>
      </c>
      <c r="S36" s="3">
        <f t="shared" si="11"/>
        <v>13.001382513938751</v>
      </c>
      <c r="T36" s="3">
        <f t="shared" si="12"/>
        <v>38.439999999999991</v>
      </c>
      <c r="U36" s="3">
        <f t="shared" si="13"/>
        <v>44.302336000000011</v>
      </c>
      <c r="V36" s="3">
        <f t="shared" si="14"/>
        <v>9.096281438038293</v>
      </c>
      <c r="W36" s="6">
        <f t="shared" si="15"/>
        <v>3.9051010759004576</v>
      </c>
      <c r="X36" t="e">
        <f t="shared" si="16"/>
        <v>#N/A</v>
      </c>
      <c r="Y36">
        <f t="shared" si="17"/>
        <v>16</v>
      </c>
      <c r="AD36" s="3">
        <f t="shared" si="18"/>
        <v>114.74190311418684</v>
      </c>
      <c r="AE36" s="3">
        <f t="shared" si="19"/>
        <v>60.382041522491335</v>
      </c>
      <c r="AF36" s="3">
        <f t="shared" si="20"/>
        <v>13.233440393060233</v>
      </c>
      <c r="AG36" s="3">
        <f t="shared" si="21"/>
        <v>63.352994886778674</v>
      </c>
      <c r="AH36" s="3">
        <f t="shared" si="22"/>
        <v>44.835692111029942</v>
      </c>
      <c r="AI36" s="3">
        <f t="shared" si="23"/>
        <v>10.401379091149819</v>
      </c>
      <c r="AJ36" s="6">
        <f t="shared" si="24"/>
        <v>2.8320613019104144</v>
      </c>
      <c r="AK36" t="e">
        <f t="shared" si="25"/>
        <v>#N/A</v>
      </c>
      <c r="AL36">
        <f t="shared" si="26"/>
        <v>16</v>
      </c>
    </row>
    <row r="37" spans="1:38">
      <c r="A37">
        <v>6</v>
      </c>
      <c r="B37">
        <v>13</v>
      </c>
      <c r="D37">
        <f t="shared" si="0"/>
        <v>16</v>
      </c>
      <c r="E37">
        <f t="shared" si="1"/>
        <v>49</v>
      </c>
      <c r="F37" s="3">
        <f t="shared" si="2"/>
        <v>8.0622577482985491</v>
      </c>
      <c r="G37">
        <f t="shared" si="3"/>
        <v>81</v>
      </c>
      <c r="H37">
        <f t="shared" si="4"/>
        <v>9</v>
      </c>
      <c r="I37" s="3">
        <f t="shared" si="5"/>
        <v>9.4868329805051381</v>
      </c>
      <c r="J37" s="6">
        <f t="shared" si="6"/>
        <v>-1.424575232206589</v>
      </c>
      <c r="K37">
        <f t="shared" si="7"/>
        <v>13</v>
      </c>
      <c r="L37" t="e">
        <f t="shared" si="8"/>
        <v>#N/A</v>
      </c>
      <c r="Q37" s="3">
        <f t="shared" si="9"/>
        <v>0.27385970093156869</v>
      </c>
      <c r="R37" s="3">
        <f t="shared" si="10"/>
        <v>81.373486536551312</v>
      </c>
      <c r="S37" s="3">
        <f t="shared" si="11"/>
        <v>9.0358921107704067</v>
      </c>
      <c r="T37" s="3">
        <f t="shared" si="12"/>
        <v>23.040000000000006</v>
      </c>
      <c r="U37" s="3">
        <f t="shared" si="13"/>
        <v>13.366336000000004</v>
      </c>
      <c r="V37" s="3">
        <f t="shared" si="14"/>
        <v>6.0337663196381754</v>
      </c>
      <c r="W37" s="6">
        <f t="shared" si="15"/>
        <v>3.0021257911322312</v>
      </c>
      <c r="X37" t="e">
        <f t="shared" si="16"/>
        <v>#N/A</v>
      </c>
      <c r="Y37">
        <f t="shared" si="17"/>
        <v>13</v>
      </c>
      <c r="AD37" s="3">
        <f t="shared" si="18"/>
        <v>8.3079584775086424E-2</v>
      </c>
      <c r="AE37" s="3">
        <f t="shared" si="19"/>
        <v>116.00557093425603</v>
      </c>
      <c r="AF37" s="3">
        <f t="shared" si="20"/>
        <v>10.774444325301937</v>
      </c>
      <c r="AG37" s="3">
        <f t="shared" si="21"/>
        <v>9.244886778670562</v>
      </c>
      <c r="AH37" s="3">
        <f t="shared" si="22"/>
        <v>13.660016435354271</v>
      </c>
      <c r="AI37" s="3">
        <f t="shared" si="23"/>
        <v>4.7859067285128774</v>
      </c>
      <c r="AJ37" s="6">
        <f t="shared" si="24"/>
        <v>5.9885375967890599</v>
      </c>
      <c r="AK37" t="e">
        <f t="shared" si="25"/>
        <v>#N/A</v>
      </c>
      <c r="AL37">
        <f t="shared" si="26"/>
        <v>13</v>
      </c>
    </row>
    <row r="38" spans="1:38">
      <c r="A38">
        <v>3</v>
      </c>
      <c r="B38">
        <v>18</v>
      </c>
      <c r="D38">
        <f t="shared" si="0"/>
        <v>1</v>
      </c>
      <c r="E38">
        <f t="shared" si="1"/>
        <v>4</v>
      </c>
      <c r="F38" s="3">
        <f t="shared" si="2"/>
        <v>2.2360679774997898</v>
      </c>
      <c r="G38">
        <f t="shared" si="3"/>
        <v>144</v>
      </c>
      <c r="H38">
        <f t="shared" si="4"/>
        <v>64</v>
      </c>
      <c r="I38" s="3">
        <f t="shared" si="5"/>
        <v>14.422205101855956</v>
      </c>
      <c r="J38" s="6">
        <f t="shared" si="6"/>
        <v>-12.186137124356167</v>
      </c>
      <c r="K38">
        <f t="shared" si="7"/>
        <v>18</v>
      </c>
      <c r="L38" t="e">
        <f t="shared" si="8"/>
        <v>#N/A</v>
      </c>
      <c r="Q38" s="3">
        <f t="shared" si="9"/>
        <v>6.1339633278745733</v>
      </c>
      <c r="R38" s="3">
        <f t="shared" si="10"/>
        <v>16.166232650540955</v>
      </c>
      <c r="S38" s="3">
        <f t="shared" si="11"/>
        <v>4.7223083315700096</v>
      </c>
      <c r="T38" s="3">
        <f t="shared" si="12"/>
        <v>60.840000000000011</v>
      </c>
      <c r="U38" s="3">
        <f t="shared" si="13"/>
        <v>74.926336000000006</v>
      </c>
      <c r="V38" s="3">
        <f t="shared" si="14"/>
        <v>11.651881221502389</v>
      </c>
      <c r="W38" s="6">
        <f t="shared" si="15"/>
        <v>-6.9295728899323796</v>
      </c>
      <c r="X38">
        <f t="shared" si="16"/>
        <v>18</v>
      </c>
      <c r="Y38" t="e">
        <f t="shared" si="17"/>
        <v>#N/A</v>
      </c>
      <c r="AD38" s="3">
        <f t="shared" si="18"/>
        <v>10.812491349480968</v>
      </c>
      <c r="AE38" s="3">
        <f t="shared" si="19"/>
        <v>33.299688581314868</v>
      </c>
      <c r="AF38" s="3">
        <f t="shared" si="20"/>
        <v>6.6417000783531197</v>
      </c>
      <c r="AG38" s="3">
        <f t="shared" si="21"/>
        <v>36.488130021913804</v>
      </c>
      <c r="AH38" s="3">
        <f t="shared" si="22"/>
        <v>75.619475894813732</v>
      </c>
      <c r="AI38" s="3">
        <f t="shared" si="23"/>
        <v>10.588087925434296</v>
      </c>
      <c r="AJ38" s="6">
        <f t="shared" si="24"/>
        <v>-3.9463878470811764</v>
      </c>
      <c r="AK38">
        <f t="shared" si="25"/>
        <v>18</v>
      </c>
      <c r="AL38" t="e">
        <f t="shared" si="26"/>
        <v>#N/A</v>
      </c>
    </row>
    <row r="39" spans="1:38">
      <c r="A39">
        <v>8</v>
      </c>
      <c r="B39">
        <v>18</v>
      </c>
      <c r="D39">
        <f t="shared" si="0"/>
        <v>36</v>
      </c>
      <c r="E39">
        <f t="shared" si="1"/>
        <v>4</v>
      </c>
      <c r="F39" s="3">
        <f t="shared" si="2"/>
        <v>6.324555320336759</v>
      </c>
      <c r="G39">
        <f t="shared" si="3"/>
        <v>49</v>
      </c>
      <c r="H39">
        <f t="shared" si="4"/>
        <v>64</v>
      </c>
      <c r="I39" s="3">
        <f t="shared" si="5"/>
        <v>10.63014581273465</v>
      </c>
      <c r="J39" s="6">
        <f t="shared" si="6"/>
        <v>-4.3055904923978909</v>
      </c>
      <c r="K39">
        <f t="shared" si="7"/>
        <v>18</v>
      </c>
      <c r="L39" t="e">
        <f t="shared" si="8"/>
        <v>#N/A</v>
      </c>
      <c r="Q39" s="3">
        <f t="shared" si="9"/>
        <v>6.3671239496362322</v>
      </c>
      <c r="R39" s="3">
        <f t="shared" si="10"/>
        <v>16.166232650540955</v>
      </c>
      <c r="S39" s="3">
        <f t="shared" si="11"/>
        <v>4.7469312824368108</v>
      </c>
      <c r="T39" s="3">
        <f t="shared" si="12"/>
        <v>7.8400000000000043</v>
      </c>
      <c r="U39" s="3">
        <f t="shared" si="13"/>
        <v>74.926336000000006</v>
      </c>
      <c r="V39" s="3">
        <f t="shared" si="14"/>
        <v>9.0976005627857734</v>
      </c>
      <c r="W39" s="6">
        <f t="shared" si="15"/>
        <v>-4.3506692803489626</v>
      </c>
      <c r="X39">
        <f t="shared" si="16"/>
        <v>18</v>
      </c>
      <c r="Y39" t="e">
        <f t="shared" si="17"/>
        <v>#N/A</v>
      </c>
      <c r="AD39" s="3">
        <f t="shared" si="18"/>
        <v>2.9301384083044986</v>
      </c>
      <c r="AE39" s="3">
        <f t="shared" si="19"/>
        <v>33.299688581314868</v>
      </c>
      <c r="AF39" s="3">
        <f t="shared" si="20"/>
        <v>6.0191217789324858</v>
      </c>
      <c r="AG39" s="3">
        <f t="shared" si="21"/>
        <v>1.0827246165083999</v>
      </c>
      <c r="AH39" s="3">
        <f t="shared" si="22"/>
        <v>75.619475894813732</v>
      </c>
      <c r="AI39" s="3">
        <f t="shared" si="23"/>
        <v>8.7579792481669045</v>
      </c>
      <c r="AJ39" s="6">
        <f t="shared" si="24"/>
        <v>-2.7388574692344188</v>
      </c>
      <c r="AK39">
        <f t="shared" si="25"/>
        <v>18</v>
      </c>
      <c r="AL39" t="e">
        <f t="shared" si="26"/>
        <v>#N/A</v>
      </c>
    </row>
    <row r="40" spans="1:38">
      <c r="A40">
        <v>6</v>
      </c>
      <c r="B40">
        <v>18</v>
      </c>
      <c r="D40">
        <f t="shared" si="0"/>
        <v>16</v>
      </c>
      <c r="E40">
        <f t="shared" si="1"/>
        <v>4</v>
      </c>
      <c r="F40" s="3">
        <f t="shared" si="2"/>
        <v>4.4721359549995796</v>
      </c>
      <c r="G40">
        <f t="shared" si="3"/>
        <v>81</v>
      </c>
      <c r="H40">
        <f t="shared" si="4"/>
        <v>64</v>
      </c>
      <c r="I40" s="3">
        <f t="shared" si="5"/>
        <v>12.041594578792296</v>
      </c>
      <c r="J40" s="6">
        <f t="shared" si="6"/>
        <v>-7.5694586237927162</v>
      </c>
      <c r="K40">
        <f t="shared" si="7"/>
        <v>18</v>
      </c>
      <c r="L40" t="e">
        <f t="shared" si="8"/>
        <v>#N/A</v>
      </c>
      <c r="Q40" s="3">
        <f t="shared" si="9"/>
        <v>0.27385970093156869</v>
      </c>
      <c r="R40" s="3">
        <f t="shared" si="10"/>
        <v>16.166232650540955</v>
      </c>
      <c r="S40" s="3">
        <f t="shared" si="11"/>
        <v>4.0546383749321624</v>
      </c>
      <c r="T40" s="3">
        <f t="shared" si="12"/>
        <v>23.040000000000006</v>
      </c>
      <c r="U40" s="3">
        <f t="shared" si="13"/>
        <v>74.926336000000006</v>
      </c>
      <c r="V40" s="3">
        <f t="shared" si="14"/>
        <v>9.8977945018069562</v>
      </c>
      <c r="W40" s="6">
        <f t="shared" si="15"/>
        <v>-5.8431561268747938</v>
      </c>
      <c r="X40">
        <f t="shared" si="16"/>
        <v>18</v>
      </c>
      <c r="Y40" t="e">
        <f t="shared" si="17"/>
        <v>#N/A</v>
      </c>
      <c r="AD40" s="3">
        <f t="shared" si="18"/>
        <v>8.3079584775086424E-2</v>
      </c>
      <c r="AE40" s="3">
        <f t="shared" si="19"/>
        <v>33.299688581314868</v>
      </c>
      <c r="AF40" s="3">
        <f t="shared" si="20"/>
        <v>5.7777822878756826</v>
      </c>
      <c r="AG40" s="3">
        <f t="shared" si="21"/>
        <v>9.244886778670562</v>
      </c>
      <c r="AH40" s="3">
        <f t="shared" si="22"/>
        <v>75.619475894813732</v>
      </c>
      <c r="AI40" s="3">
        <f t="shared" si="23"/>
        <v>9.2121855535743684</v>
      </c>
      <c r="AJ40" s="6">
        <f t="shared" si="24"/>
        <v>-3.4344032656986858</v>
      </c>
      <c r="AK40">
        <f t="shared" si="25"/>
        <v>18</v>
      </c>
      <c r="AL40" t="e">
        <f t="shared" si="26"/>
        <v>#N/A</v>
      </c>
    </row>
    <row r="41" spans="1:38">
      <c r="A41">
        <v>7</v>
      </c>
      <c r="B41">
        <v>15</v>
      </c>
      <c r="D41">
        <f t="shared" si="0"/>
        <v>25</v>
      </c>
      <c r="E41">
        <f t="shared" si="1"/>
        <v>25</v>
      </c>
      <c r="F41" s="3">
        <f t="shared" si="2"/>
        <v>7.0710678118654755</v>
      </c>
      <c r="G41">
        <f t="shared" si="3"/>
        <v>64</v>
      </c>
      <c r="H41">
        <f t="shared" si="4"/>
        <v>25</v>
      </c>
      <c r="I41" s="3">
        <f t="shared" si="5"/>
        <v>9.4339811320566032</v>
      </c>
      <c r="J41" s="6">
        <f t="shared" si="6"/>
        <v>-2.3629133201911277</v>
      </c>
      <c r="K41">
        <f t="shared" si="7"/>
        <v>15</v>
      </c>
      <c r="L41" t="e">
        <f t="shared" si="8"/>
        <v>#N/A</v>
      </c>
      <c r="Q41" s="3">
        <f t="shared" si="9"/>
        <v>2.3204918252839004</v>
      </c>
      <c r="R41" s="3">
        <f t="shared" si="10"/>
        <v>49.290584982147173</v>
      </c>
      <c r="S41" s="3">
        <f t="shared" si="11"/>
        <v>7.1840849666071653</v>
      </c>
      <c r="T41" s="3">
        <f t="shared" si="12"/>
        <v>14.440000000000005</v>
      </c>
      <c r="U41" s="3">
        <f t="shared" si="13"/>
        <v>31.990336000000006</v>
      </c>
      <c r="V41" s="3">
        <f t="shared" si="14"/>
        <v>6.8139809216052267</v>
      </c>
      <c r="W41" s="6">
        <f t="shared" si="15"/>
        <v>0.37010404500193861</v>
      </c>
      <c r="X41" t="e">
        <f t="shared" si="16"/>
        <v>#N/A</v>
      </c>
      <c r="Y41">
        <f t="shared" si="17"/>
        <v>15</v>
      </c>
      <c r="AD41" s="3">
        <f t="shared" si="18"/>
        <v>0.50660899653979263</v>
      </c>
      <c r="AE41" s="3">
        <f t="shared" si="19"/>
        <v>76.923217993079561</v>
      </c>
      <c r="AF41" s="3">
        <f t="shared" si="20"/>
        <v>8.7994219690624771</v>
      </c>
      <c r="AG41" s="3">
        <f t="shared" si="21"/>
        <v>4.1638056975894804</v>
      </c>
      <c r="AH41" s="3">
        <f t="shared" si="22"/>
        <v>32.443800219138055</v>
      </c>
      <c r="AI41" s="3">
        <f t="shared" si="23"/>
        <v>6.0504219618740258</v>
      </c>
      <c r="AJ41" s="6">
        <f t="shared" si="24"/>
        <v>2.7490000071884513</v>
      </c>
      <c r="AK41" t="e">
        <f t="shared" si="25"/>
        <v>#N/A</v>
      </c>
      <c r="AL41">
        <f t="shared" si="26"/>
        <v>15</v>
      </c>
    </row>
    <row r="42" spans="1:38">
      <c r="A42">
        <v>2</v>
      </c>
      <c r="B42">
        <v>28</v>
      </c>
      <c r="D42">
        <f t="shared" si="0"/>
        <v>0</v>
      </c>
      <c r="E42">
        <f t="shared" si="1"/>
        <v>64</v>
      </c>
      <c r="F42" s="3">
        <f t="shared" si="2"/>
        <v>8</v>
      </c>
      <c r="G42">
        <f t="shared" si="3"/>
        <v>169</v>
      </c>
      <c r="H42">
        <f t="shared" si="4"/>
        <v>324</v>
      </c>
      <c r="I42" s="3">
        <f t="shared" si="5"/>
        <v>22.203603311174518</v>
      </c>
      <c r="J42" s="6">
        <f t="shared" si="6"/>
        <v>-14.203603311174518</v>
      </c>
      <c r="K42">
        <f t="shared" si="7"/>
        <v>28</v>
      </c>
      <c r="L42" t="e">
        <f t="shared" si="8"/>
        <v>#N/A</v>
      </c>
      <c r="Q42" s="3">
        <f t="shared" si="9"/>
        <v>12.087331203522242</v>
      </c>
      <c r="R42" s="3">
        <f t="shared" si="10"/>
        <v>35.751724878520228</v>
      </c>
      <c r="S42" s="3">
        <f t="shared" si="11"/>
        <v>6.9165783507484733</v>
      </c>
      <c r="T42" s="3">
        <f t="shared" si="12"/>
        <v>77.440000000000012</v>
      </c>
      <c r="U42" s="3">
        <f t="shared" si="13"/>
        <v>348.04633599999994</v>
      </c>
      <c r="V42" s="3">
        <f t="shared" si="14"/>
        <v>20.627320136168922</v>
      </c>
      <c r="W42" s="6">
        <f t="shared" si="15"/>
        <v>-13.710741785420449</v>
      </c>
      <c r="X42">
        <f t="shared" si="16"/>
        <v>28</v>
      </c>
      <c r="Y42" t="e">
        <f t="shared" si="17"/>
        <v>#N/A</v>
      </c>
      <c r="AD42" s="3">
        <f t="shared" si="18"/>
        <v>18.38896193771626</v>
      </c>
      <c r="AE42" s="3">
        <f t="shared" si="19"/>
        <v>17.887923875432534</v>
      </c>
      <c r="AF42" s="3">
        <f t="shared" si="20"/>
        <v>6.0230296208095133</v>
      </c>
      <c r="AG42" s="3">
        <f t="shared" si="21"/>
        <v>49.569211102994885</v>
      </c>
      <c r="AH42" s="3">
        <f t="shared" si="22"/>
        <v>349.53839481373257</v>
      </c>
      <c r="AI42" s="3">
        <f t="shared" si="23"/>
        <v>19.977677690780965</v>
      </c>
      <c r="AJ42" s="6">
        <f t="shared" si="24"/>
        <v>-13.954648069971451</v>
      </c>
      <c r="AK42">
        <f t="shared" si="25"/>
        <v>28</v>
      </c>
      <c r="AL42" t="e">
        <f t="shared" si="26"/>
        <v>#N/A</v>
      </c>
    </row>
    <row r="43" spans="1:38">
      <c r="A43">
        <v>9</v>
      </c>
      <c r="B43">
        <v>28</v>
      </c>
      <c r="D43">
        <f t="shared" si="0"/>
        <v>49</v>
      </c>
      <c r="E43">
        <f t="shared" si="1"/>
        <v>64</v>
      </c>
      <c r="F43" s="3">
        <f t="shared" si="2"/>
        <v>10.63014581273465</v>
      </c>
      <c r="G43">
        <f t="shared" si="3"/>
        <v>36</v>
      </c>
      <c r="H43">
        <f t="shared" si="4"/>
        <v>324</v>
      </c>
      <c r="I43" s="3">
        <f t="shared" si="5"/>
        <v>18.973665961010276</v>
      </c>
      <c r="J43" s="6">
        <f t="shared" si="6"/>
        <v>-8.3435201482756263</v>
      </c>
      <c r="K43">
        <f t="shared" si="7"/>
        <v>28</v>
      </c>
      <c r="L43" t="e">
        <f t="shared" si="8"/>
        <v>#N/A</v>
      </c>
      <c r="Q43" s="3">
        <f t="shared" si="9"/>
        <v>12.413756073988564</v>
      </c>
      <c r="R43" s="3">
        <f t="shared" si="10"/>
        <v>35.751724878520228</v>
      </c>
      <c r="S43" s="3">
        <f t="shared" si="11"/>
        <v>6.9401355139873742</v>
      </c>
      <c r="T43" s="3">
        <f t="shared" si="12"/>
        <v>3.2400000000000024</v>
      </c>
      <c r="U43" s="3">
        <f t="shared" si="13"/>
        <v>348.04633599999994</v>
      </c>
      <c r="V43" s="3">
        <f t="shared" si="14"/>
        <v>18.742634179858495</v>
      </c>
      <c r="W43" s="6">
        <f t="shared" si="15"/>
        <v>-11.80249866587112</v>
      </c>
      <c r="X43">
        <f t="shared" si="16"/>
        <v>28</v>
      </c>
      <c r="Y43" t="e">
        <f t="shared" si="17"/>
        <v>#N/A</v>
      </c>
      <c r="AD43" s="3">
        <f t="shared" si="18"/>
        <v>7.3536678200692052</v>
      </c>
      <c r="AE43" s="3">
        <f t="shared" si="19"/>
        <v>17.887923875432534</v>
      </c>
      <c r="AF43" s="3">
        <f t="shared" si="20"/>
        <v>5.0241010833284134</v>
      </c>
      <c r="AG43" s="3">
        <f t="shared" si="21"/>
        <v>1.6435354273191954E-3</v>
      </c>
      <c r="AH43" s="3">
        <f t="shared" si="22"/>
        <v>349.53839481373257</v>
      </c>
      <c r="AI43" s="3">
        <f t="shared" si="23"/>
        <v>18.695989900220845</v>
      </c>
      <c r="AJ43" s="6">
        <f t="shared" si="24"/>
        <v>-13.67188881689243</v>
      </c>
      <c r="AK43">
        <f t="shared" si="25"/>
        <v>28</v>
      </c>
      <c r="AL43" t="e">
        <f t="shared" si="26"/>
        <v>#N/A</v>
      </c>
    </row>
    <row r="44" spans="1:38">
      <c r="A44">
        <v>7</v>
      </c>
      <c r="B44">
        <v>28</v>
      </c>
      <c r="D44">
        <f t="shared" si="0"/>
        <v>25</v>
      </c>
      <c r="E44">
        <f t="shared" si="1"/>
        <v>64</v>
      </c>
      <c r="F44" s="3">
        <f t="shared" si="2"/>
        <v>9.4339811320566032</v>
      </c>
      <c r="G44">
        <f t="shared" si="3"/>
        <v>64</v>
      </c>
      <c r="H44">
        <f t="shared" si="4"/>
        <v>324</v>
      </c>
      <c r="I44" s="3">
        <f t="shared" si="5"/>
        <v>19.697715603592208</v>
      </c>
      <c r="J44" s="6">
        <f t="shared" si="6"/>
        <v>-10.263734471535605</v>
      </c>
      <c r="K44">
        <f t="shared" si="7"/>
        <v>28</v>
      </c>
      <c r="L44" t="e">
        <f t="shared" si="8"/>
        <v>#N/A</v>
      </c>
      <c r="Q44" s="3">
        <f t="shared" si="9"/>
        <v>2.3204918252839004</v>
      </c>
      <c r="R44" s="3">
        <f t="shared" si="10"/>
        <v>35.751724878520228</v>
      </c>
      <c r="S44" s="3">
        <f t="shared" si="11"/>
        <v>6.1702687707914414</v>
      </c>
      <c r="T44" s="3">
        <f t="shared" si="12"/>
        <v>14.440000000000005</v>
      </c>
      <c r="U44" s="3">
        <f t="shared" si="13"/>
        <v>348.04633599999994</v>
      </c>
      <c r="V44" s="3">
        <f t="shared" si="14"/>
        <v>19.039073927058531</v>
      </c>
      <c r="W44" s="6">
        <f t="shared" si="15"/>
        <v>-12.86880515626709</v>
      </c>
      <c r="X44">
        <f t="shared" si="16"/>
        <v>28</v>
      </c>
      <c r="Y44" t="e">
        <f t="shared" si="17"/>
        <v>#N/A</v>
      </c>
      <c r="AD44" s="3">
        <f t="shared" si="18"/>
        <v>0.50660899653979263</v>
      </c>
      <c r="AE44" s="3">
        <f t="shared" si="19"/>
        <v>17.887923875432534</v>
      </c>
      <c r="AF44" s="3">
        <f t="shared" si="20"/>
        <v>4.2888848051646624</v>
      </c>
      <c r="AG44" s="3">
        <f t="shared" si="21"/>
        <v>4.1638056975894804</v>
      </c>
      <c r="AH44" s="3">
        <f t="shared" si="22"/>
        <v>349.53839481373257</v>
      </c>
      <c r="AI44" s="3">
        <f t="shared" si="23"/>
        <v>18.806972125021137</v>
      </c>
      <c r="AJ44" s="6">
        <f t="shared" si="24"/>
        <v>-14.518087319856473</v>
      </c>
      <c r="AK44">
        <f t="shared" si="25"/>
        <v>28</v>
      </c>
      <c r="AL44" t="e">
        <f t="shared" si="26"/>
        <v>#N/A</v>
      </c>
    </row>
    <row r="45" spans="1:38">
      <c r="A45">
        <v>13</v>
      </c>
      <c r="B45">
        <v>28</v>
      </c>
      <c r="D45">
        <f t="shared" si="0"/>
        <v>121</v>
      </c>
      <c r="E45">
        <f t="shared" si="1"/>
        <v>64</v>
      </c>
      <c r="F45" s="3">
        <f t="shared" si="2"/>
        <v>13.601470508735444</v>
      </c>
      <c r="G45">
        <f t="shared" si="3"/>
        <v>4</v>
      </c>
      <c r="H45">
        <f t="shared" si="4"/>
        <v>324</v>
      </c>
      <c r="I45" s="3">
        <f t="shared" si="5"/>
        <v>18.110770276274835</v>
      </c>
      <c r="J45" s="6">
        <f t="shared" si="6"/>
        <v>-4.5092997675393907</v>
      </c>
      <c r="K45">
        <f t="shared" si="7"/>
        <v>28</v>
      </c>
      <c r="L45" t="e">
        <f t="shared" si="8"/>
        <v>#N/A</v>
      </c>
      <c r="Q45" s="3">
        <f t="shared" si="9"/>
        <v>56.600284571397893</v>
      </c>
      <c r="R45" s="3">
        <f t="shared" si="10"/>
        <v>35.751724878520228</v>
      </c>
      <c r="S45" s="3">
        <f t="shared" si="11"/>
        <v>9.6099952887562914</v>
      </c>
      <c r="T45" s="3">
        <f t="shared" si="12"/>
        <v>4.8399999999999972</v>
      </c>
      <c r="U45" s="3">
        <f t="shared" si="13"/>
        <v>348.04633599999994</v>
      </c>
      <c r="V45" s="3">
        <f t="shared" si="14"/>
        <v>18.785269122373517</v>
      </c>
      <c r="W45" s="6">
        <f t="shared" si="15"/>
        <v>-9.1752738336172257</v>
      </c>
      <c r="X45">
        <f t="shared" si="16"/>
        <v>28</v>
      </c>
      <c r="Y45" t="e">
        <f t="shared" si="17"/>
        <v>#N/A</v>
      </c>
      <c r="AD45" s="3">
        <f t="shared" si="18"/>
        <v>45.04778546712803</v>
      </c>
      <c r="AE45" s="3">
        <f t="shared" si="19"/>
        <v>17.887923875432534</v>
      </c>
      <c r="AF45" s="3">
        <f t="shared" si="20"/>
        <v>7.9332029686981134</v>
      </c>
      <c r="AG45" s="3">
        <f t="shared" si="21"/>
        <v>15.677319211102997</v>
      </c>
      <c r="AH45" s="3">
        <f t="shared" si="22"/>
        <v>349.53839481373257</v>
      </c>
      <c r="AI45" s="3">
        <f t="shared" si="23"/>
        <v>19.110617834723072</v>
      </c>
      <c r="AJ45" s="6">
        <f t="shared" si="24"/>
        <v>-11.177414866024959</v>
      </c>
      <c r="AK45">
        <f t="shared" si="25"/>
        <v>28</v>
      </c>
      <c r="AL45" t="e">
        <f t="shared" si="26"/>
        <v>#N/A</v>
      </c>
    </row>
    <row r="46" spans="1:38">
      <c r="A46">
        <v>4</v>
      </c>
      <c r="B46">
        <v>22</v>
      </c>
      <c r="D46">
        <f t="shared" si="0"/>
        <v>4</v>
      </c>
      <c r="E46">
        <f t="shared" si="1"/>
        <v>4</v>
      </c>
      <c r="F46" s="3">
        <f t="shared" si="2"/>
        <v>2.8284271247461903</v>
      </c>
      <c r="G46">
        <f t="shared" si="3"/>
        <v>121</v>
      </c>
      <c r="H46">
        <f t="shared" si="4"/>
        <v>144</v>
      </c>
      <c r="I46" s="3">
        <f t="shared" si="5"/>
        <v>16.278820596099706</v>
      </c>
      <c r="J46" s="6">
        <f t="shared" si="6"/>
        <v>-13.450393471353516</v>
      </c>
      <c r="K46">
        <f t="shared" si="7"/>
        <v>22</v>
      </c>
      <c r="L46" t="e">
        <f t="shared" si="8"/>
        <v>#N/A</v>
      </c>
      <c r="Q46" s="3">
        <f t="shared" si="9"/>
        <v>2.1805954522269051</v>
      </c>
      <c r="R46" s="3">
        <f t="shared" si="10"/>
        <v>4.2954173266396717E-4</v>
      </c>
      <c r="S46" s="3">
        <f t="shared" si="11"/>
        <v>1.4768293719856636</v>
      </c>
      <c r="T46" s="3">
        <f t="shared" si="12"/>
        <v>46.240000000000009</v>
      </c>
      <c r="U46" s="3">
        <f t="shared" si="13"/>
        <v>160.17433600000001</v>
      </c>
      <c r="V46" s="3">
        <f t="shared" si="14"/>
        <v>14.367126922248582</v>
      </c>
      <c r="W46" s="6">
        <f t="shared" si="15"/>
        <v>-12.890297550262918</v>
      </c>
      <c r="X46">
        <f t="shared" si="16"/>
        <v>22</v>
      </c>
      <c r="Y46" t="e">
        <f t="shared" si="17"/>
        <v>#N/A</v>
      </c>
      <c r="AD46" s="3">
        <f t="shared" si="18"/>
        <v>5.2360207612456744</v>
      </c>
      <c r="AE46" s="3">
        <f t="shared" si="19"/>
        <v>3.1349826989619345</v>
      </c>
      <c r="AF46" s="3">
        <f t="shared" si="20"/>
        <v>2.8932686463941799</v>
      </c>
      <c r="AG46" s="3">
        <f t="shared" si="21"/>
        <v>25.407048940832723</v>
      </c>
      <c r="AH46" s="3">
        <f t="shared" si="22"/>
        <v>161.1870434623813</v>
      </c>
      <c r="AI46" s="3">
        <f t="shared" si="23"/>
        <v>13.659944816990075</v>
      </c>
      <c r="AJ46" s="6">
        <f t="shared" si="24"/>
        <v>-10.766676170595895</v>
      </c>
      <c r="AK46">
        <f t="shared" si="25"/>
        <v>22</v>
      </c>
      <c r="AL46" t="e">
        <f t="shared" si="26"/>
        <v>#N/A</v>
      </c>
    </row>
    <row r="47" spans="1:38">
      <c r="A47">
        <v>7</v>
      </c>
      <c r="B47">
        <v>28</v>
      </c>
      <c r="D47">
        <f t="shared" si="0"/>
        <v>25</v>
      </c>
      <c r="E47">
        <f t="shared" si="1"/>
        <v>64</v>
      </c>
      <c r="F47" s="3">
        <f t="shared" si="2"/>
        <v>9.4339811320566032</v>
      </c>
      <c r="G47">
        <f t="shared" si="3"/>
        <v>64</v>
      </c>
      <c r="H47">
        <f t="shared" si="4"/>
        <v>324</v>
      </c>
      <c r="I47" s="3">
        <f t="shared" si="5"/>
        <v>19.697715603592208</v>
      </c>
      <c r="J47" s="6">
        <f t="shared" si="6"/>
        <v>-10.263734471535605</v>
      </c>
      <c r="K47">
        <f t="shared" si="7"/>
        <v>28</v>
      </c>
      <c r="L47" t="e">
        <f t="shared" si="8"/>
        <v>#N/A</v>
      </c>
      <c r="Q47" s="3">
        <f t="shared" si="9"/>
        <v>2.3204918252839004</v>
      </c>
      <c r="R47" s="3">
        <f t="shared" si="10"/>
        <v>35.751724878520228</v>
      </c>
      <c r="S47" s="3">
        <f t="shared" si="11"/>
        <v>6.1702687707914414</v>
      </c>
      <c r="T47" s="3">
        <f t="shared" si="12"/>
        <v>14.440000000000005</v>
      </c>
      <c r="U47" s="3">
        <f t="shared" si="13"/>
        <v>348.04633599999994</v>
      </c>
      <c r="V47" s="3">
        <f t="shared" si="14"/>
        <v>19.039073927058531</v>
      </c>
      <c r="W47" s="6">
        <f t="shared" si="15"/>
        <v>-12.86880515626709</v>
      </c>
      <c r="X47">
        <f t="shared" si="16"/>
        <v>28</v>
      </c>
      <c r="Y47" t="e">
        <f t="shared" si="17"/>
        <v>#N/A</v>
      </c>
      <c r="AD47" s="3">
        <f t="shared" si="18"/>
        <v>0.50660899653979263</v>
      </c>
      <c r="AE47" s="3">
        <f t="shared" si="19"/>
        <v>17.887923875432534</v>
      </c>
      <c r="AF47" s="3">
        <f t="shared" si="20"/>
        <v>4.2888848051646624</v>
      </c>
      <c r="AG47" s="3">
        <f t="shared" si="21"/>
        <v>4.1638056975894804</v>
      </c>
      <c r="AH47" s="3">
        <f t="shared" si="22"/>
        <v>349.53839481373257</v>
      </c>
      <c r="AI47" s="3">
        <f t="shared" si="23"/>
        <v>18.806972125021137</v>
      </c>
      <c r="AJ47" s="6">
        <f t="shared" si="24"/>
        <v>-14.518087319856473</v>
      </c>
      <c r="AK47">
        <f t="shared" si="25"/>
        <v>28</v>
      </c>
      <c r="AL47" t="e">
        <f t="shared" si="26"/>
        <v>#N/A</v>
      </c>
    </row>
    <row r="48" spans="1:38">
      <c r="A48">
        <v>4</v>
      </c>
      <c r="B48">
        <v>22</v>
      </c>
      <c r="D48">
        <f t="shared" si="0"/>
        <v>4</v>
      </c>
      <c r="E48">
        <f t="shared" si="1"/>
        <v>4</v>
      </c>
      <c r="F48" s="3">
        <f t="shared" si="2"/>
        <v>2.8284271247461903</v>
      </c>
      <c r="G48">
        <f t="shared" si="3"/>
        <v>121</v>
      </c>
      <c r="H48">
        <f t="shared" si="4"/>
        <v>144</v>
      </c>
      <c r="I48" s="3">
        <f t="shared" si="5"/>
        <v>16.278820596099706</v>
      </c>
      <c r="J48" s="6">
        <f t="shared" si="6"/>
        <v>-13.450393471353516</v>
      </c>
      <c r="K48">
        <f t="shared" si="7"/>
        <v>22</v>
      </c>
      <c r="L48" t="e">
        <f t="shared" si="8"/>
        <v>#N/A</v>
      </c>
      <c r="Q48" s="3">
        <f t="shared" si="9"/>
        <v>2.1805954522269051</v>
      </c>
      <c r="R48" s="3">
        <f t="shared" si="10"/>
        <v>4.2954173266396717E-4</v>
      </c>
      <c r="S48" s="3">
        <f t="shared" si="11"/>
        <v>1.4768293719856636</v>
      </c>
      <c r="T48" s="3">
        <f t="shared" si="12"/>
        <v>46.240000000000009</v>
      </c>
      <c r="U48" s="3">
        <f t="shared" si="13"/>
        <v>160.17433600000001</v>
      </c>
      <c r="V48" s="3">
        <f t="shared" si="14"/>
        <v>14.367126922248582</v>
      </c>
      <c r="W48" s="6">
        <f t="shared" si="15"/>
        <v>-12.890297550262918</v>
      </c>
      <c r="X48">
        <f t="shared" si="16"/>
        <v>22</v>
      </c>
      <c r="Y48" t="e">
        <f t="shared" si="17"/>
        <v>#N/A</v>
      </c>
      <c r="AD48" s="3">
        <f t="shared" si="18"/>
        <v>5.2360207612456744</v>
      </c>
      <c r="AE48" s="3">
        <f t="shared" si="19"/>
        <v>3.1349826989619345</v>
      </c>
      <c r="AF48" s="3">
        <f t="shared" si="20"/>
        <v>2.8932686463941799</v>
      </c>
      <c r="AG48" s="3">
        <f t="shared" si="21"/>
        <v>25.407048940832723</v>
      </c>
      <c r="AH48" s="3">
        <f t="shared" si="22"/>
        <v>161.1870434623813</v>
      </c>
      <c r="AI48" s="3">
        <f t="shared" si="23"/>
        <v>13.659944816990075</v>
      </c>
      <c r="AJ48" s="6">
        <f t="shared" si="24"/>
        <v>-10.766676170595895</v>
      </c>
      <c r="AK48">
        <f t="shared" si="25"/>
        <v>22</v>
      </c>
      <c r="AL48" t="e">
        <f t="shared" si="26"/>
        <v>#N/A</v>
      </c>
    </row>
    <row r="49" spans="1:38">
      <c r="A49">
        <v>3</v>
      </c>
      <c r="B49">
        <v>28</v>
      </c>
      <c r="D49">
        <f t="shared" si="0"/>
        <v>1</v>
      </c>
      <c r="E49">
        <f t="shared" si="1"/>
        <v>64</v>
      </c>
      <c r="F49" s="3">
        <f t="shared" si="2"/>
        <v>8.0622577482985491</v>
      </c>
      <c r="G49">
        <f t="shared" si="3"/>
        <v>144</v>
      </c>
      <c r="H49">
        <f t="shared" si="4"/>
        <v>324</v>
      </c>
      <c r="I49" s="3">
        <f t="shared" si="5"/>
        <v>21.633307652783937</v>
      </c>
      <c r="J49" s="6">
        <f t="shared" si="6"/>
        <v>-13.571049904485388</v>
      </c>
      <c r="K49">
        <f t="shared" si="7"/>
        <v>28</v>
      </c>
      <c r="L49" t="e">
        <f t="shared" si="8"/>
        <v>#N/A</v>
      </c>
      <c r="Q49" s="3">
        <f t="shared" si="9"/>
        <v>6.1339633278745733</v>
      </c>
      <c r="R49" s="3">
        <f t="shared" si="10"/>
        <v>35.751724878520228</v>
      </c>
      <c r="S49" s="3">
        <f t="shared" si="11"/>
        <v>6.4719153429564269</v>
      </c>
      <c r="T49" s="3">
        <f t="shared" si="12"/>
        <v>60.840000000000011</v>
      </c>
      <c r="U49" s="3">
        <f t="shared" si="13"/>
        <v>348.04633599999994</v>
      </c>
      <c r="V49" s="3">
        <f t="shared" si="14"/>
        <v>20.220938059348285</v>
      </c>
      <c r="W49" s="6">
        <f t="shared" si="15"/>
        <v>-13.749022716391858</v>
      </c>
      <c r="X49">
        <f t="shared" si="16"/>
        <v>28</v>
      </c>
      <c r="Y49" t="e">
        <f t="shared" si="17"/>
        <v>#N/A</v>
      </c>
      <c r="AD49" s="3">
        <f t="shared" si="18"/>
        <v>10.812491349480968</v>
      </c>
      <c r="AE49" s="3">
        <f t="shared" si="19"/>
        <v>17.887923875432534</v>
      </c>
      <c r="AF49" s="3">
        <f t="shared" si="20"/>
        <v>5.357276847887694</v>
      </c>
      <c r="AG49" s="3">
        <f t="shared" si="21"/>
        <v>36.488130021913804</v>
      </c>
      <c r="AH49" s="3">
        <f t="shared" si="22"/>
        <v>349.53839481373257</v>
      </c>
      <c r="AI49" s="3">
        <f t="shared" si="23"/>
        <v>19.647557732085847</v>
      </c>
      <c r="AJ49" s="6">
        <f t="shared" si="24"/>
        <v>-14.290280884198154</v>
      </c>
      <c r="AK49">
        <f t="shared" si="25"/>
        <v>28</v>
      </c>
      <c r="AL49" t="e">
        <f t="shared" si="26"/>
        <v>#N/A</v>
      </c>
    </row>
    <row r="50" spans="1:38">
      <c r="A50">
        <v>1</v>
      </c>
      <c r="B50">
        <v>24</v>
      </c>
      <c r="D50">
        <f t="shared" si="0"/>
        <v>1</v>
      </c>
      <c r="E50">
        <f t="shared" si="1"/>
        <v>16</v>
      </c>
      <c r="F50" s="3">
        <f t="shared" si="2"/>
        <v>4.1231056256176606</v>
      </c>
      <c r="G50">
        <f t="shared" si="3"/>
        <v>196</v>
      </c>
      <c r="H50">
        <f t="shared" si="4"/>
        <v>196</v>
      </c>
      <c r="I50" s="3">
        <f t="shared" si="5"/>
        <v>19.798989873223331</v>
      </c>
      <c r="J50" s="6">
        <f t="shared" si="6"/>
        <v>-15.675884247605669</v>
      </c>
      <c r="K50">
        <f t="shared" si="7"/>
        <v>24</v>
      </c>
      <c r="L50" t="e">
        <f t="shared" si="8"/>
        <v>#N/A</v>
      </c>
      <c r="Q50" s="3">
        <f t="shared" si="9"/>
        <v>20.040699079169912</v>
      </c>
      <c r="R50" s="3">
        <f t="shared" si="10"/>
        <v>3.9175279873285187</v>
      </c>
      <c r="S50" s="3">
        <f t="shared" si="11"/>
        <v>4.8947141966103018</v>
      </c>
      <c r="T50" s="3">
        <f t="shared" si="12"/>
        <v>96.04000000000002</v>
      </c>
      <c r="U50" s="3">
        <f t="shared" si="13"/>
        <v>214.79833600000001</v>
      </c>
      <c r="V50" s="3">
        <f t="shared" si="14"/>
        <v>17.63060793052809</v>
      </c>
      <c r="W50" s="6">
        <f t="shared" si="15"/>
        <v>-12.735893733917788</v>
      </c>
      <c r="X50">
        <f t="shared" si="16"/>
        <v>24</v>
      </c>
      <c r="Y50" t="e">
        <f t="shared" si="17"/>
        <v>#N/A</v>
      </c>
      <c r="AD50" s="3">
        <f t="shared" si="18"/>
        <v>27.965432525951556</v>
      </c>
      <c r="AE50" s="3">
        <f t="shared" si="19"/>
        <v>5.2629757785467572E-2</v>
      </c>
      <c r="AF50" s="3">
        <f t="shared" si="20"/>
        <v>5.2932090723621545</v>
      </c>
      <c r="AG50" s="3">
        <f t="shared" si="21"/>
        <v>64.650292184075965</v>
      </c>
      <c r="AH50" s="3">
        <f t="shared" si="22"/>
        <v>215.97082724616507</v>
      </c>
      <c r="AI50" s="3">
        <f t="shared" si="23"/>
        <v>16.751749742347545</v>
      </c>
      <c r="AJ50" s="6">
        <f t="shared" si="24"/>
        <v>-11.458540669985391</v>
      </c>
      <c r="AK50">
        <f t="shared" si="25"/>
        <v>24</v>
      </c>
      <c r="AL50" t="e">
        <f t="shared" si="26"/>
        <v>#N/A</v>
      </c>
    </row>
    <row r="51" spans="1:38">
      <c r="A51">
        <v>15</v>
      </c>
      <c r="B51">
        <v>8</v>
      </c>
      <c r="D51">
        <f t="shared" si="0"/>
        <v>169</v>
      </c>
      <c r="E51">
        <f t="shared" si="1"/>
        <v>144</v>
      </c>
      <c r="F51" s="3">
        <f t="shared" si="2"/>
        <v>17.691806012954132</v>
      </c>
      <c r="G51">
        <f t="shared" si="3"/>
        <v>0</v>
      </c>
      <c r="H51">
        <f t="shared" si="4"/>
        <v>4</v>
      </c>
      <c r="I51" s="3">
        <f t="shared" si="5"/>
        <v>2</v>
      </c>
      <c r="J51" s="6">
        <f t="shared" si="6"/>
        <v>15.691806012954132</v>
      </c>
      <c r="K51" t="e">
        <f t="shared" si="7"/>
        <v>#N/A</v>
      </c>
      <c r="L51">
        <f t="shared" si="8"/>
        <v>8</v>
      </c>
      <c r="Q51" s="3">
        <f t="shared" si="9"/>
        <v>90.693548820102549</v>
      </c>
      <c r="R51" s="3">
        <f t="shared" si="10"/>
        <v>196.58074042256169</v>
      </c>
      <c r="S51" s="3">
        <f t="shared" si="11"/>
        <v>16.949167803838165</v>
      </c>
      <c r="T51" s="3">
        <f t="shared" si="12"/>
        <v>17.639999999999993</v>
      </c>
      <c r="U51" s="3">
        <f t="shared" si="13"/>
        <v>1.8063359999999984</v>
      </c>
      <c r="V51" s="3">
        <f t="shared" si="14"/>
        <v>4.4097999954646463</v>
      </c>
      <c r="W51" s="6">
        <f t="shared" si="15"/>
        <v>12.53936780837352</v>
      </c>
      <c r="X51" t="e">
        <f t="shared" si="16"/>
        <v>#N/A</v>
      </c>
      <c r="Y51">
        <f t="shared" si="17"/>
        <v>8</v>
      </c>
      <c r="AD51" s="3">
        <f t="shared" si="18"/>
        <v>75.894844290657431</v>
      </c>
      <c r="AE51" s="3">
        <f t="shared" si="19"/>
        <v>248.7114532871972</v>
      </c>
      <c r="AF51" s="3">
        <f t="shared" si="20"/>
        <v>18.016833727873905</v>
      </c>
      <c r="AG51" s="3">
        <f t="shared" si="21"/>
        <v>35.515157048940836</v>
      </c>
      <c r="AH51" s="3">
        <f t="shared" si="22"/>
        <v>1.7005569758948147</v>
      </c>
      <c r="AI51" s="3">
        <f t="shared" si="23"/>
        <v>6.100468344712203</v>
      </c>
      <c r="AJ51" s="6">
        <f t="shared" si="24"/>
        <v>11.916365383161702</v>
      </c>
      <c r="AK51" t="e">
        <f t="shared" si="25"/>
        <v>#N/A</v>
      </c>
      <c r="AL51">
        <f t="shared" si="26"/>
        <v>8</v>
      </c>
    </row>
    <row r="52" spans="1:38">
      <c r="A52">
        <v>10</v>
      </c>
      <c r="B52">
        <v>8</v>
      </c>
      <c r="D52">
        <f t="shared" si="0"/>
        <v>64</v>
      </c>
      <c r="E52">
        <f t="shared" si="1"/>
        <v>144</v>
      </c>
      <c r="F52" s="3">
        <f t="shared" si="2"/>
        <v>14.422205101855956</v>
      </c>
      <c r="G52">
        <f t="shared" si="3"/>
        <v>25</v>
      </c>
      <c r="H52">
        <f t="shared" si="4"/>
        <v>4</v>
      </c>
      <c r="I52" s="3">
        <f t="shared" si="5"/>
        <v>5.3851648071345037</v>
      </c>
      <c r="J52" s="6">
        <f t="shared" si="6"/>
        <v>9.0370402947214536</v>
      </c>
      <c r="K52" t="e">
        <f t="shared" si="7"/>
        <v>#N/A</v>
      </c>
      <c r="L52">
        <f t="shared" si="8"/>
        <v>8</v>
      </c>
      <c r="Q52" s="3">
        <f t="shared" si="9"/>
        <v>20.460388198340898</v>
      </c>
      <c r="R52" s="3">
        <f t="shared" si="10"/>
        <v>196.58074042256169</v>
      </c>
      <c r="S52" s="3">
        <f t="shared" si="11"/>
        <v>14.732315792871892</v>
      </c>
      <c r="T52" s="3">
        <f t="shared" si="12"/>
        <v>0.64000000000000112</v>
      </c>
      <c r="U52" s="3">
        <f t="shared" si="13"/>
        <v>1.8063359999999984</v>
      </c>
      <c r="V52" s="3">
        <f t="shared" si="14"/>
        <v>1.5640767244607918</v>
      </c>
      <c r="W52" s="6">
        <f t="shared" si="15"/>
        <v>13.168239068411101</v>
      </c>
      <c r="X52" t="e">
        <f t="shared" si="16"/>
        <v>#N/A</v>
      </c>
      <c r="Y52">
        <f t="shared" si="17"/>
        <v>8</v>
      </c>
      <c r="AD52" s="3">
        <f t="shared" si="18"/>
        <v>13.777197231833911</v>
      </c>
      <c r="AE52" s="3">
        <f t="shared" si="19"/>
        <v>248.7114532871972</v>
      </c>
      <c r="AF52" s="3">
        <f t="shared" si="20"/>
        <v>16.201501489646912</v>
      </c>
      <c r="AG52" s="3">
        <f t="shared" si="21"/>
        <v>0.92056245434623851</v>
      </c>
      <c r="AH52" s="3">
        <f t="shared" si="22"/>
        <v>1.7005569758948147</v>
      </c>
      <c r="AI52" s="3">
        <f t="shared" si="23"/>
        <v>1.618987161851833</v>
      </c>
      <c r="AJ52" s="6">
        <f t="shared" si="24"/>
        <v>14.582514327795078</v>
      </c>
      <c r="AK52" t="e">
        <f t="shared" si="25"/>
        <v>#N/A</v>
      </c>
      <c r="AL52">
        <f t="shared" si="26"/>
        <v>8</v>
      </c>
    </row>
    <row r="53" spans="1:38">
      <c r="A53">
        <v>16</v>
      </c>
      <c r="B53">
        <v>8</v>
      </c>
      <c r="D53">
        <f t="shared" si="0"/>
        <v>196</v>
      </c>
      <c r="E53">
        <f t="shared" si="1"/>
        <v>144</v>
      </c>
      <c r="F53" s="3">
        <f t="shared" si="2"/>
        <v>18.439088914585774</v>
      </c>
      <c r="G53">
        <f t="shared" si="3"/>
        <v>1</v>
      </c>
      <c r="H53">
        <f t="shared" si="4"/>
        <v>4</v>
      </c>
      <c r="I53" s="3">
        <f t="shared" si="5"/>
        <v>2.2360679774997898</v>
      </c>
      <c r="J53" s="6">
        <f t="shared" si="6"/>
        <v>16.203020937085984</v>
      </c>
      <c r="K53" t="e">
        <f t="shared" si="7"/>
        <v>#N/A</v>
      </c>
      <c r="L53">
        <f t="shared" si="8"/>
        <v>8</v>
      </c>
      <c r="Q53" s="3">
        <f t="shared" si="9"/>
        <v>110.74018094445489</v>
      </c>
      <c r="R53" s="3">
        <f t="shared" si="10"/>
        <v>196.58074042256169</v>
      </c>
      <c r="S53" s="3">
        <f t="shared" si="11"/>
        <v>17.530571050796279</v>
      </c>
      <c r="T53" s="3">
        <f t="shared" si="12"/>
        <v>27.039999999999992</v>
      </c>
      <c r="U53" s="3">
        <f t="shared" si="13"/>
        <v>1.8063359999999984</v>
      </c>
      <c r="V53" s="3">
        <f t="shared" si="14"/>
        <v>5.3708785128691927</v>
      </c>
      <c r="W53" s="6">
        <f t="shared" si="15"/>
        <v>12.159692537927086</v>
      </c>
      <c r="X53" t="e">
        <f t="shared" si="16"/>
        <v>#N/A</v>
      </c>
      <c r="Y53">
        <f t="shared" si="17"/>
        <v>8</v>
      </c>
      <c r="AD53" s="3">
        <f t="shared" si="18"/>
        <v>94.318373702422136</v>
      </c>
      <c r="AE53" s="3">
        <f t="shared" si="19"/>
        <v>248.7114532871972</v>
      </c>
      <c r="AF53" s="3">
        <f t="shared" si="20"/>
        <v>18.521064412976358</v>
      </c>
      <c r="AG53" s="3">
        <f t="shared" si="21"/>
        <v>48.434075967859755</v>
      </c>
      <c r="AH53" s="3">
        <f t="shared" si="22"/>
        <v>1.7005569758948147</v>
      </c>
      <c r="AI53" s="3">
        <f t="shared" si="23"/>
        <v>7.0805813987097537</v>
      </c>
      <c r="AJ53" s="6">
        <f t="shared" si="24"/>
        <v>11.440483014266604</v>
      </c>
      <c r="AK53" t="e">
        <f t="shared" si="25"/>
        <v>#N/A</v>
      </c>
      <c r="AL53">
        <f t="shared" si="26"/>
        <v>8</v>
      </c>
    </row>
    <row r="54" spans="1:38">
      <c r="A54">
        <v>4</v>
      </c>
      <c r="B54">
        <v>13</v>
      </c>
      <c r="D54">
        <f t="shared" si="0"/>
        <v>4</v>
      </c>
      <c r="E54">
        <f t="shared" si="1"/>
        <v>49</v>
      </c>
      <c r="F54" s="3">
        <f t="shared" si="2"/>
        <v>7.2801098892805181</v>
      </c>
      <c r="G54">
        <f t="shared" si="3"/>
        <v>121</v>
      </c>
      <c r="H54">
        <f t="shared" si="4"/>
        <v>9</v>
      </c>
      <c r="I54" s="3">
        <f t="shared" si="5"/>
        <v>11.401754250991379</v>
      </c>
      <c r="J54" s="6">
        <f t="shared" si="6"/>
        <v>-4.1216443617108611</v>
      </c>
      <c r="K54">
        <f t="shared" si="7"/>
        <v>13</v>
      </c>
      <c r="L54" t="e">
        <f t="shared" si="8"/>
        <v>#N/A</v>
      </c>
      <c r="Q54" s="3">
        <f t="shared" si="9"/>
        <v>2.1805954522269051</v>
      </c>
      <c r="R54" s="3">
        <f t="shared" si="10"/>
        <v>81.373486536551312</v>
      </c>
      <c r="S54" s="3">
        <f t="shared" si="11"/>
        <v>9.1407921970023054</v>
      </c>
      <c r="T54" s="3">
        <f t="shared" si="12"/>
        <v>46.240000000000009</v>
      </c>
      <c r="U54" s="3">
        <f t="shared" si="13"/>
        <v>13.366336000000004</v>
      </c>
      <c r="V54" s="3">
        <f t="shared" si="14"/>
        <v>7.7205139725279954</v>
      </c>
      <c r="W54" s="6">
        <f t="shared" si="15"/>
        <v>1.42027822447431</v>
      </c>
      <c r="X54" t="e">
        <f t="shared" si="16"/>
        <v>#N/A</v>
      </c>
      <c r="Y54">
        <f t="shared" si="17"/>
        <v>13</v>
      </c>
      <c r="AD54" s="3">
        <f t="shared" si="18"/>
        <v>5.2360207612456744</v>
      </c>
      <c r="AE54" s="3">
        <f t="shared" si="19"/>
        <v>116.00557093425603</v>
      </c>
      <c r="AF54" s="3">
        <f t="shared" si="20"/>
        <v>11.01097596471365</v>
      </c>
      <c r="AG54" s="3">
        <f t="shared" si="21"/>
        <v>25.407048940832723</v>
      </c>
      <c r="AH54" s="3">
        <f t="shared" si="22"/>
        <v>13.660016435354271</v>
      </c>
      <c r="AI54" s="3">
        <f t="shared" si="23"/>
        <v>6.2503652194241415</v>
      </c>
      <c r="AJ54" s="6">
        <f t="shared" si="24"/>
        <v>4.7606107452895081</v>
      </c>
      <c r="AK54" t="e">
        <f t="shared" si="25"/>
        <v>#N/A</v>
      </c>
      <c r="AL54">
        <f t="shared" si="26"/>
        <v>13</v>
      </c>
    </row>
    <row r="55" spans="1:38">
      <c r="A55">
        <v>2</v>
      </c>
      <c r="B55">
        <v>4</v>
      </c>
      <c r="D55">
        <f t="shared" si="0"/>
        <v>0</v>
      </c>
      <c r="E55">
        <f t="shared" si="1"/>
        <v>256</v>
      </c>
      <c r="F55" s="3">
        <f t="shared" si="2"/>
        <v>16</v>
      </c>
      <c r="G55">
        <f t="shared" si="3"/>
        <v>169</v>
      </c>
      <c r="H55">
        <f t="shared" si="4"/>
        <v>36</v>
      </c>
      <c r="I55" s="3">
        <f t="shared" si="5"/>
        <v>14.317821063276353</v>
      </c>
      <c r="J55" s="6">
        <f t="shared" si="6"/>
        <v>1.6821789367236466</v>
      </c>
      <c r="K55" t="e">
        <f t="shared" si="7"/>
        <v>#N/A</v>
      </c>
      <c r="L55">
        <f t="shared" si="8"/>
        <v>4</v>
      </c>
      <c r="Q55" s="3">
        <f t="shared" si="9"/>
        <v>12.087331203522242</v>
      </c>
      <c r="R55" s="3">
        <f t="shared" si="10"/>
        <v>324.74654353136998</v>
      </c>
      <c r="S55" s="3">
        <f t="shared" si="11"/>
        <v>18.353034483019211</v>
      </c>
      <c r="T55" s="3">
        <f t="shared" si="12"/>
        <v>77.440000000000012</v>
      </c>
      <c r="U55" s="3">
        <f t="shared" si="13"/>
        <v>28.558335999999994</v>
      </c>
      <c r="V55" s="3">
        <f t="shared" si="14"/>
        <v>10.295549329686105</v>
      </c>
      <c r="W55" s="6">
        <f t="shared" si="15"/>
        <v>8.057485153333106</v>
      </c>
      <c r="X55" t="e">
        <f t="shared" si="16"/>
        <v>#N/A</v>
      </c>
      <c r="Y55">
        <f t="shared" si="17"/>
        <v>4</v>
      </c>
      <c r="AD55" s="3">
        <f t="shared" si="18"/>
        <v>18.38896193771626</v>
      </c>
      <c r="AE55" s="3">
        <f t="shared" si="19"/>
        <v>390.87615916955014</v>
      </c>
      <c r="AF55" s="3">
        <f t="shared" si="20"/>
        <v>20.230302051805019</v>
      </c>
      <c r="AG55" s="3">
        <f t="shared" si="21"/>
        <v>49.569211102994885</v>
      </c>
      <c r="AH55" s="3">
        <f t="shared" si="22"/>
        <v>28.132989408327251</v>
      </c>
      <c r="AI55" s="3">
        <f t="shared" si="23"/>
        <v>8.8148851672226645</v>
      </c>
      <c r="AJ55" s="6">
        <f t="shared" si="24"/>
        <v>11.415416884582354</v>
      </c>
      <c r="AK55" t="e">
        <f t="shared" si="25"/>
        <v>#N/A</v>
      </c>
      <c r="AL55">
        <f t="shared" si="26"/>
        <v>4</v>
      </c>
    </row>
    <row r="56" spans="1:38">
      <c r="A56">
        <v>11</v>
      </c>
      <c r="B56">
        <v>4</v>
      </c>
      <c r="D56">
        <f t="shared" si="0"/>
        <v>81</v>
      </c>
      <c r="E56">
        <f t="shared" si="1"/>
        <v>256</v>
      </c>
      <c r="F56" s="3">
        <f t="shared" si="2"/>
        <v>18.357559750685819</v>
      </c>
      <c r="G56">
        <f t="shared" si="3"/>
        <v>16</v>
      </c>
      <c r="H56">
        <f t="shared" si="4"/>
        <v>36</v>
      </c>
      <c r="I56" s="3">
        <f t="shared" si="5"/>
        <v>7.2111025509279782</v>
      </c>
      <c r="J56" s="6">
        <f t="shared" si="6"/>
        <v>11.14645719975784</v>
      </c>
      <c r="K56" t="e">
        <f t="shared" si="7"/>
        <v>#N/A</v>
      </c>
      <c r="L56">
        <f t="shared" si="8"/>
        <v>4</v>
      </c>
      <c r="Q56" s="3">
        <f t="shared" si="9"/>
        <v>30.507020322693229</v>
      </c>
      <c r="R56" s="3">
        <f t="shared" si="10"/>
        <v>324.74654353136998</v>
      </c>
      <c r="S56" s="3">
        <f t="shared" si="11"/>
        <v>18.848171366317295</v>
      </c>
      <c r="T56" s="3">
        <f t="shared" si="12"/>
        <v>3.9999999999999716E-2</v>
      </c>
      <c r="U56" s="3">
        <f t="shared" si="13"/>
        <v>28.558335999999994</v>
      </c>
      <c r="V56" s="3">
        <f t="shared" si="14"/>
        <v>5.3477412054062592</v>
      </c>
      <c r="W56" s="6">
        <f t="shared" si="15"/>
        <v>13.500430160911037</v>
      </c>
      <c r="X56" t="e">
        <f t="shared" si="16"/>
        <v>#N/A</v>
      </c>
      <c r="Y56">
        <f t="shared" si="17"/>
        <v>4</v>
      </c>
      <c r="AD56" s="3">
        <f t="shared" si="18"/>
        <v>22.200726643598617</v>
      </c>
      <c r="AE56" s="3">
        <f t="shared" si="19"/>
        <v>390.87615916955014</v>
      </c>
      <c r="AF56" s="3">
        <f t="shared" si="20"/>
        <v>20.324292996637023</v>
      </c>
      <c r="AG56" s="3">
        <f t="shared" si="21"/>
        <v>3.8394813732651576</v>
      </c>
      <c r="AH56" s="3">
        <f t="shared" si="22"/>
        <v>28.132989408327251</v>
      </c>
      <c r="AI56" s="3">
        <f t="shared" si="23"/>
        <v>5.6544204638134588</v>
      </c>
      <c r="AJ56" s="6">
        <f t="shared" si="24"/>
        <v>14.669872532823565</v>
      </c>
      <c r="AK56" t="e">
        <f t="shared" si="25"/>
        <v>#N/A</v>
      </c>
      <c r="AL56">
        <f t="shared" si="26"/>
        <v>4</v>
      </c>
    </row>
    <row r="57" spans="1:38">
      <c r="A57">
        <v>21</v>
      </c>
      <c r="B57">
        <v>4</v>
      </c>
      <c r="D57">
        <f t="shared" si="0"/>
        <v>361</v>
      </c>
      <c r="E57">
        <f t="shared" si="1"/>
        <v>256</v>
      </c>
      <c r="F57" s="3">
        <f t="shared" si="2"/>
        <v>24.839484696748443</v>
      </c>
      <c r="G57">
        <f t="shared" si="3"/>
        <v>36</v>
      </c>
      <c r="H57">
        <f t="shared" si="4"/>
        <v>36</v>
      </c>
      <c r="I57" s="3">
        <f t="shared" si="5"/>
        <v>8.4852813742385695</v>
      </c>
      <c r="J57" s="6">
        <f t="shared" si="6"/>
        <v>16.354203322509875</v>
      </c>
      <c r="K57" t="e">
        <f t="shared" si="7"/>
        <v>#N/A</v>
      </c>
      <c r="L57">
        <f t="shared" si="8"/>
        <v>4</v>
      </c>
      <c r="Q57" s="3">
        <f t="shared" si="9"/>
        <v>240.97334156621653</v>
      </c>
      <c r="R57" s="3">
        <f t="shared" si="10"/>
        <v>324.74654353136998</v>
      </c>
      <c r="S57" s="3">
        <f t="shared" si="11"/>
        <v>23.784866724402441</v>
      </c>
      <c r="T57" s="3">
        <f t="shared" si="12"/>
        <v>104.03999999999999</v>
      </c>
      <c r="U57" s="3">
        <f t="shared" si="13"/>
        <v>28.558335999999994</v>
      </c>
      <c r="V57" s="3">
        <f t="shared" si="14"/>
        <v>11.515135083879823</v>
      </c>
      <c r="W57" s="6">
        <f t="shared" si="15"/>
        <v>12.269731640522618</v>
      </c>
      <c r="X57" t="e">
        <f t="shared" si="16"/>
        <v>#N/A</v>
      </c>
      <c r="Y57">
        <f t="shared" si="17"/>
        <v>4</v>
      </c>
      <c r="AD57" s="3">
        <f t="shared" si="18"/>
        <v>216.43602076124566</v>
      </c>
      <c r="AE57" s="3">
        <f t="shared" si="19"/>
        <v>390.87615916955014</v>
      </c>
      <c r="AF57" s="3">
        <f t="shared" si="20"/>
        <v>24.643704671392161</v>
      </c>
      <c r="AG57" s="3">
        <f t="shared" si="21"/>
        <v>143.02867056245435</v>
      </c>
      <c r="AH57" s="3">
        <f t="shared" si="22"/>
        <v>28.132989408327251</v>
      </c>
      <c r="AI57" s="3">
        <f t="shared" si="23"/>
        <v>13.08287659388338</v>
      </c>
      <c r="AJ57" s="6">
        <f t="shared" si="24"/>
        <v>11.560828077508781</v>
      </c>
      <c r="AK57" t="e">
        <f t="shared" si="25"/>
        <v>#N/A</v>
      </c>
      <c r="AL57">
        <f t="shared" si="26"/>
        <v>4</v>
      </c>
    </row>
    <row r="58" spans="1:38">
      <c r="A58">
        <v>11</v>
      </c>
      <c r="B58">
        <v>4</v>
      </c>
      <c r="D58">
        <f t="shared" si="0"/>
        <v>81</v>
      </c>
      <c r="E58">
        <f t="shared" si="1"/>
        <v>256</v>
      </c>
      <c r="F58" s="3">
        <f t="shared" si="2"/>
        <v>18.357559750685819</v>
      </c>
      <c r="G58">
        <f t="shared" si="3"/>
        <v>16</v>
      </c>
      <c r="H58">
        <f t="shared" si="4"/>
        <v>36</v>
      </c>
      <c r="I58" s="3">
        <f t="shared" si="5"/>
        <v>7.2111025509279782</v>
      </c>
      <c r="J58" s="6">
        <f t="shared" si="6"/>
        <v>11.14645719975784</v>
      </c>
      <c r="K58" t="e">
        <f t="shared" si="7"/>
        <v>#N/A</v>
      </c>
      <c r="L58">
        <f t="shared" si="8"/>
        <v>4</v>
      </c>
      <c r="Q58" s="3">
        <f t="shared" si="9"/>
        <v>30.507020322693229</v>
      </c>
      <c r="R58" s="3">
        <f t="shared" si="10"/>
        <v>324.74654353136998</v>
      </c>
      <c r="S58" s="3">
        <f t="shared" si="11"/>
        <v>18.848171366317295</v>
      </c>
      <c r="T58" s="3">
        <f t="shared" si="12"/>
        <v>3.9999999999999716E-2</v>
      </c>
      <c r="U58" s="3">
        <f t="shared" si="13"/>
        <v>28.558335999999994</v>
      </c>
      <c r="V58" s="3">
        <f t="shared" si="14"/>
        <v>5.3477412054062592</v>
      </c>
      <c r="W58" s="6">
        <f t="shared" si="15"/>
        <v>13.500430160911037</v>
      </c>
      <c r="X58" t="e">
        <f t="shared" si="16"/>
        <v>#N/A</v>
      </c>
      <c r="Y58">
        <f t="shared" si="17"/>
        <v>4</v>
      </c>
      <c r="AD58" s="3">
        <f t="shared" si="18"/>
        <v>22.200726643598617</v>
      </c>
      <c r="AE58" s="3">
        <f t="shared" si="19"/>
        <v>390.87615916955014</v>
      </c>
      <c r="AF58" s="3">
        <f t="shared" si="20"/>
        <v>20.324292996637023</v>
      </c>
      <c r="AG58" s="3">
        <f t="shared" si="21"/>
        <v>3.8394813732651576</v>
      </c>
      <c r="AH58" s="3">
        <f t="shared" si="22"/>
        <v>28.132989408327251</v>
      </c>
      <c r="AI58" s="3">
        <f t="shared" si="23"/>
        <v>5.6544204638134588</v>
      </c>
      <c r="AJ58" s="6">
        <f t="shared" si="24"/>
        <v>14.669872532823565</v>
      </c>
      <c r="AK58" t="e">
        <f t="shared" si="25"/>
        <v>#N/A</v>
      </c>
      <c r="AL58">
        <f t="shared" si="26"/>
        <v>4</v>
      </c>
    </row>
    <row r="59" spans="1:38">
      <c r="A59">
        <v>8</v>
      </c>
      <c r="B59">
        <v>4</v>
      </c>
      <c r="D59">
        <f t="shared" si="0"/>
        <v>36</v>
      </c>
      <c r="E59">
        <f t="shared" si="1"/>
        <v>256</v>
      </c>
      <c r="F59" s="3">
        <f t="shared" si="2"/>
        <v>17.088007490635061</v>
      </c>
      <c r="G59">
        <f t="shared" si="3"/>
        <v>49</v>
      </c>
      <c r="H59">
        <f t="shared" si="4"/>
        <v>36</v>
      </c>
      <c r="I59" s="3">
        <f t="shared" si="5"/>
        <v>9.2195444572928871</v>
      </c>
      <c r="J59" s="6">
        <f t="shared" si="6"/>
        <v>7.8684630333421737</v>
      </c>
      <c r="K59" t="e">
        <f t="shared" si="7"/>
        <v>#N/A</v>
      </c>
      <c r="L59">
        <f t="shared" si="8"/>
        <v>4</v>
      </c>
      <c r="Q59" s="3">
        <f t="shared" si="9"/>
        <v>6.3671239496362322</v>
      </c>
      <c r="R59" s="3">
        <f t="shared" si="10"/>
        <v>324.74654353136998</v>
      </c>
      <c r="S59" s="3">
        <f t="shared" si="11"/>
        <v>18.196528995415751</v>
      </c>
      <c r="T59" s="3">
        <f t="shared" si="12"/>
        <v>7.8400000000000043</v>
      </c>
      <c r="U59" s="3">
        <f t="shared" si="13"/>
        <v>28.558335999999994</v>
      </c>
      <c r="V59" s="3">
        <f t="shared" si="14"/>
        <v>6.0331033473660964</v>
      </c>
      <c r="W59" s="6">
        <f t="shared" si="15"/>
        <v>12.163425648049653</v>
      </c>
      <c r="X59" t="e">
        <f t="shared" si="16"/>
        <v>#N/A</v>
      </c>
      <c r="Y59">
        <f t="shared" si="17"/>
        <v>4</v>
      </c>
      <c r="AD59" s="3">
        <f t="shared" si="18"/>
        <v>2.9301384083044986</v>
      </c>
      <c r="AE59" s="3">
        <f t="shared" si="19"/>
        <v>390.87615916955014</v>
      </c>
      <c r="AF59" s="3">
        <f t="shared" si="20"/>
        <v>19.84455334790518</v>
      </c>
      <c r="AG59" s="3">
        <f t="shared" si="21"/>
        <v>1.0827246165083999</v>
      </c>
      <c r="AH59" s="3">
        <f t="shared" si="22"/>
        <v>28.132989408327251</v>
      </c>
      <c r="AI59" s="3">
        <f t="shared" si="23"/>
        <v>5.4051562442574825</v>
      </c>
      <c r="AJ59" s="6">
        <f t="shared" si="24"/>
        <v>14.439397103647696</v>
      </c>
      <c r="AK59" t="e">
        <f t="shared" si="25"/>
        <v>#N/A</v>
      </c>
      <c r="AL59">
        <f t="shared" si="26"/>
        <v>4</v>
      </c>
    </row>
    <row r="60" spans="1:38">
      <c r="A60">
        <v>18</v>
      </c>
      <c r="B60">
        <v>4</v>
      </c>
      <c r="D60">
        <f t="shared" si="0"/>
        <v>256</v>
      </c>
      <c r="E60">
        <f t="shared" si="1"/>
        <v>256</v>
      </c>
      <c r="F60" s="3">
        <f t="shared" si="2"/>
        <v>22.627416997969522</v>
      </c>
      <c r="G60">
        <f t="shared" si="3"/>
        <v>9</v>
      </c>
      <c r="H60">
        <f t="shared" si="4"/>
        <v>36</v>
      </c>
      <c r="I60" s="3">
        <f t="shared" si="5"/>
        <v>6.7082039324993694</v>
      </c>
      <c r="J60" s="6">
        <f t="shared" si="6"/>
        <v>15.919213065470153</v>
      </c>
      <c r="K60" t="e">
        <f t="shared" si="7"/>
        <v>#N/A</v>
      </c>
      <c r="L60">
        <f t="shared" si="8"/>
        <v>4</v>
      </c>
      <c r="Q60" s="3">
        <f t="shared" si="9"/>
        <v>156.83344519315955</v>
      </c>
      <c r="R60" s="3">
        <f t="shared" si="10"/>
        <v>324.74654353136998</v>
      </c>
      <c r="S60" s="3">
        <f t="shared" si="11"/>
        <v>21.944930820682245</v>
      </c>
      <c r="T60" s="3">
        <f t="shared" si="12"/>
        <v>51.839999999999989</v>
      </c>
      <c r="U60" s="3">
        <f t="shared" si="13"/>
        <v>28.558335999999994</v>
      </c>
      <c r="V60" s="3">
        <f t="shared" si="14"/>
        <v>8.9665119193586076</v>
      </c>
      <c r="W60" s="6">
        <f t="shared" si="15"/>
        <v>12.978418901323638</v>
      </c>
      <c r="X60" t="e">
        <f t="shared" si="16"/>
        <v>#N/A</v>
      </c>
      <c r="Y60">
        <f t="shared" si="17"/>
        <v>4</v>
      </c>
      <c r="AD60" s="3">
        <f t="shared" si="18"/>
        <v>137.16543252595153</v>
      </c>
      <c r="AE60" s="3">
        <f t="shared" si="19"/>
        <v>390.87615916955014</v>
      </c>
      <c r="AF60" s="3">
        <f t="shared" si="20"/>
        <v>22.979155591437681</v>
      </c>
      <c r="AG60" s="3">
        <f t="shared" si="21"/>
        <v>80.271913805697594</v>
      </c>
      <c r="AH60" s="3">
        <f t="shared" si="22"/>
        <v>28.132989408327251</v>
      </c>
      <c r="AI60" s="3">
        <f t="shared" si="23"/>
        <v>10.411767535535205</v>
      </c>
      <c r="AJ60" s="6">
        <f t="shared" si="24"/>
        <v>12.567388055902477</v>
      </c>
      <c r="AK60" t="e">
        <f t="shared" si="25"/>
        <v>#N/A</v>
      </c>
      <c r="AL60">
        <f t="shared" si="26"/>
        <v>4</v>
      </c>
    </row>
    <row r="61" spans="1:38">
      <c r="A61">
        <v>7</v>
      </c>
      <c r="B61">
        <v>4</v>
      </c>
      <c r="D61">
        <f t="shared" si="0"/>
        <v>25</v>
      </c>
      <c r="E61">
        <f t="shared" si="1"/>
        <v>256</v>
      </c>
      <c r="F61" s="3">
        <f t="shared" si="2"/>
        <v>16.763054614240211</v>
      </c>
      <c r="G61">
        <f t="shared" si="3"/>
        <v>64</v>
      </c>
      <c r="H61">
        <f t="shared" si="4"/>
        <v>36</v>
      </c>
      <c r="I61" s="3">
        <f t="shared" si="5"/>
        <v>10</v>
      </c>
      <c r="J61" s="6">
        <f t="shared" si="6"/>
        <v>6.763054614240211</v>
      </c>
      <c r="K61" t="e">
        <f t="shared" si="7"/>
        <v>#N/A</v>
      </c>
      <c r="L61">
        <f t="shared" si="8"/>
        <v>4</v>
      </c>
      <c r="Q61" s="3">
        <f t="shared" si="9"/>
        <v>2.3204918252839004</v>
      </c>
      <c r="R61" s="3">
        <f t="shared" si="10"/>
        <v>324.74654353136998</v>
      </c>
      <c r="S61" s="3">
        <f t="shared" si="11"/>
        <v>18.084994756887653</v>
      </c>
      <c r="T61" s="3">
        <f t="shared" si="12"/>
        <v>14.440000000000005</v>
      </c>
      <c r="U61" s="3">
        <f t="shared" si="13"/>
        <v>28.558335999999994</v>
      </c>
      <c r="V61" s="3">
        <f t="shared" si="14"/>
        <v>6.5573116442639812</v>
      </c>
      <c r="W61" s="6">
        <f t="shared" si="15"/>
        <v>11.527683112623672</v>
      </c>
      <c r="X61" t="e">
        <f t="shared" si="16"/>
        <v>#N/A</v>
      </c>
      <c r="Y61">
        <f t="shared" si="17"/>
        <v>4</v>
      </c>
      <c r="AD61" s="3">
        <f t="shared" si="18"/>
        <v>0.50660899653979263</v>
      </c>
      <c r="AE61" s="3">
        <f t="shared" si="19"/>
        <v>390.87615916955014</v>
      </c>
      <c r="AF61" s="3">
        <f t="shared" si="20"/>
        <v>19.783396274808073</v>
      </c>
      <c r="AG61" s="3">
        <f t="shared" si="21"/>
        <v>4.1638056975894804</v>
      </c>
      <c r="AH61" s="3">
        <f t="shared" si="22"/>
        <v>28.132989408327251</v>
      </c>
      <c r="AI61" s="3">
        <f t="shared" si="23"/>
        <v>5.6830269316550606</v>
      </c>
      <c r="AJ61" s="6">
        <f t="shared" si="24"/>
        <v>14.100369343153012</v>
      </c>
      <c r="AK61" t="e">
        <f t="shared" si="25"/>
        <v>#N/A</v>
      </c>
      <c r="AL61">
        <f t="shared" si="26"/>
        <v>4</v>
      </c>
    </row>
    <row r="62" spans="1:38">
      <c r="A62">
        <v>7</v>
      </c>
      <c r="B62">
        <v>50</v>
      </c>
      <c r="D62">
        <f t="shared" si="0"/>
        <v>25</v>
      </c>
      <c r="E62">
        <f t="shared" si="1"/>
        <v>900</v>
      </c>
      <c r="F62" s="3">
        <f t="shared" si="2"/>
        <v>30.413812651491099</v>
      </c>
      <c r="G62">
        <f t="shared" si="3"/>
        <v>64</v>
      </c>
      <c r="H62">
        <f t="shared" si="4"/>
        <v>1600</v>
      </c>
      <c r="I62" s="3">
        <f t="shared" si="5"/>
        <v>40.792156108742276</v>
      </c>
      <c r="J62" s="6">
        <f t="shared" si="6"/>
        <v>-10.378343457251177</v>
      </c>
      <c r="K62">
        <f t="shared" si="7"/>
        <v>50</v>
      </c>
      <c r="L62" t="e">
        <f t="shared" si="8"/>
        <v>#N/A</v>
      </c>
      <c r="Q62" s="3">
        <f t="shared" si="9"/>
        <v>2.3204918252839004</v>
      </c>
      <c r="R62" s="3">
        <f t="shared" si="10"/>
        <v>782.83980778007458</v>
      </c>
      <c r="S62" s="3">
        <f t="shared" si="11"/>
        <v>28.020711975347066</v>
      </c>
      <c r="T62" s="3">
        <f t="shared" si="12"/>
        <v>14.440000000000005</v>
      </c>
      <c r="U62" s="3">
        <f t="shared" si="13"/>
        <v>1652.9103359999999</v>
      </c>
      <c r="V62" s="3">
        <f t="shared" si="14"/>
        <v>40.833201392984115</v>
      </c>
      <c r="W62" s="6">
        <f t="shared" si="15"/>
        <v>-12.81248941763705</v>
      </c>
      <c r="X62">
        <f t="shared" si="16"/>
        <v>50</v>
      </c>
      <c r="Y62" t="e">
        <f t="shared" si="17"/>
        <v>#N/A</v>
      </c>
      <c r="AD62" s="3">
        <f t="shared" si="18"/>
        <v>0.50660899653979263</v>
      </c>
      <c r="AE62" s="3">
        <f t="shared" si="19"/>
        <v>687.98204152249139</v>
      </c>
      <c r="AF62" s="3">
        <f t="shared" si="20"/>
        <v>26.239067257031664</v>
      </c>
      <c r="AG62" s="3">
        <f t="shared" si="21"/>
        <v>4.1638056975894804</v>
      </c>
      <c r="AH62" s="3">
        <f t="shared" si="22"/>
        <v>1656.160016435354</v>
      </c>
      <c r="AI62" s="3">
        <f t="shared" si="23"/>
        <v>40.747071331973579</v>
      </c>
      <c r="AJ62" s="6">
        <f t="shared" si="24"/>
        <v>-14.508004074941915</v>
      </c>
      <c r="AK62">
        <f t="shared" si="25"/>
        <v>50</v>
      </c>
      <c r="AL62" t="e">
        <f t="shared" si="26"/>
        <v>#N/A</v>
      </c>
    </row>
    <row r="63" spans="1:38">
      <c r="A63">
        <v>1</v>
      </c>
      <c r="B63">
        <v>50</v>
      </c>
      <c r="D63">
        <f t="shared" si="0"/>
        <v>1</v>
      </c>
      <c r="E63">
        <f t="shared" si="1"/>
        <v>900</v>
      </c>
      <c r="F63" s="3">
        <f t="shared" si="2"/>
        <v>30.016662039607269</v>
      </c>
      <c r="G63">
        <f t="shared" si="3"/>
        <v>196</v>
      </c>
      <c r="H63">
        <f t="shared" si="4"/>
        <v>1600</v>
      </c>
      <c r="I63" s="3">
        <f t="shared" si="5"/>
        <v>42.379240200834182</v>
      </c>
      <c r="J63" s="6">
        <f t="shared" si="6"/>
        <v>-12.362578161226914</v>
      </c>
      <c r="K63">
        <f t="shared" si="7"/>
        <v>50</v>
      </c>
      <c r="L63" t="e">
        <f t="shared" si="8"/>
        <v>#N/A</v>
      </c>
      <c r="Q63" s="3">
        <f t="shared" si="9"/>
        <v>20.040699079169912</v>
      </c>
      <c r="R63" s="3">
        <f t="shared" si="10"/>
        <v>782.83980778007458</v>
      </c>
      <c r="S63" s="3">
        <f t="shared" si="11"/>
        <v>28.335146141483804</v>
      </c>
      <c r="T63" s="3">
        <f t="shared" si="12"/>
        <v>96.04000000000002</v>
      </c>
      <c r="U63" s="3">
        <f t="shared" si="13"/>
        <v>1652.9103359999999</v>
      </c>
      <c r="V63" s="3">
        <f t="shared" si="14"/>
        <v>41.820453560429016</v>
      </c>
      <c r="W63" s="6">
        <f t="shared" si="15"/>
        <v>-13.485307418945212</v>
      </c>
      <c r="X63">
        <f t="shared" si="16"/>
        <v>50</v>
      </c>
      <c r="Y63" t="e">
        <f t="shared" si="17"/>
        <v>#N/A</v>
      </c>
      <c r="AD63" s="3">
        <f t="shared" si="18"/>
        <v>27.965432525951556</v>
      </c>
      <c r="AE63" s="3">
        <f t="shared" si="19"/>
        <v>687.98204152249139</v>
      </c>
      <c r="AF63" s="3">
        <f t="shared" si="20"/>
        <v>26.757194809031137</v>
      </c>
      <c r="AG63" s="3">
        <f t="shared" si="21"/>
        <v>64.650292184075965</v>
      </c>
      <c r="AH63" s="3">
        <f t="shared" si="22"/>
        <v>1656.160016435354</v>
      </c>
      <c r="AI63" s="3">
        <f t="shared" si="23"/>
        <v>41.48265069422915</v>
      </c>
      <c r="AJ63" s="6">
        <f t="shared" si="24"/>
        <v>-14.725455885198013</v>
      </c>
      <c r="AK63">
        <f t="shared" si="25"/>
        <v>50</v>
      </c>
      <c r="AL63" t="e">
        <f t="shared" si="26"/>
        <v>#N/A</v>
      </c>
    </row>
    <row r="64" spans="1:38">
      <c r="A64">
        <v>3</v>
      </c>
      <c r="B64">
        <v>2</v>
      </c>
      <c r="D64">
        <f t="shared" si="0"/>
        <v>1</v>
      </c>
      <c r="E64">
        <f t="shared" si="1"/>
        <v>324</v>
      </c>
      <c r="F64" s="3">
        <f t="shared" si="2"/>
        <v>18.027756377319946</v>
      </c>
      <c r="G64">
        <f t="shared" si="3"/>
        <v>144</v>
      </c>
      <c r="H64">
        <f t="shared" si="4"/>
        <v>64</v>
      </c>
      <c r="I64" s="3">
        <f t="shared" si="5"/>
        <v>14.422205101855956</v>
      </c>
      <c r="J64" s="6">
        <f t="shared" si="6"/>
        <v>3.6055512754639896</v>
      </c>
      <c r="K64" t="e">
        <f t="shared" si="7"/>
        <v>#N/A</v>
      </c>
      <c r="L64">
        <f t="shared" si="8"/>
        <v>2</v>
      </c>
      <c r="Q64" s="3">
        <f t="shared" si="9"/>
        <v>6.1339633278745733</v>
      </c>
      <c r="R64" s="3">
        <f t="shared" si="10"/>
        <v>400.82944508577413</v>
      </c>
      <c r="S64" s="3">
        <f t="shared" si="11"/>
        <v>20.173334092649355</v>
      </c>
      <c r="T64" s="3">
        <f t="shared" si="12"/>
        <v>60.840000000000011</v>
      </c>
      <c r="U64" s="3">
        <f t="shared" si="13"/>
        <v>53.934335999999995</v>
      </c>
      <c r="V64" s="3">
        <f t="shared" si="14"/>
        <v>10.713278489799469</v>
      </c>
      <c r="W64" s="6">
        <f t="shared" si="15"/>
        <v>9.4600556028498861</v>
      </c>
      <c r="X64" t="e">
        <f t="shared" si="16"/>
        <v>#N/A</v>
      </c>
      <c r="Y64">
        <f t="shared" si="17"/>
        <v>2</v>
      </c>
      <c r="AD64" s="3">
        <f t="shared" si="18"/>
        <v>10.812491349480968</v>
      </c>
      <c r="AE64" s="3">
        <f t="shared" si="19"/>
        <v>473.95851211072659</v>
      </c>
      <c r="AF64" s="3">
        <f t="shared" si="20"/>
        <v>22.017515833086339</v>
      </c>
      <c r="AG64" s="3">
        <f t="shared" si="21"/>
        <v>36.488130021913804</v>
      </c>
      <c r="AH64" s="3">
        <f t="shared" si="22"/>
        <v>53.349205624543465</v>
      </c>
      <c r="AI64" s="3">
        <f t="shared" si="23"/>
        <v>9.4782559390669157</v>
      </c>
      <c r="AJ64" s="6">
        <f t="shared" si="24"/>
        <v>12.539259894019423</v>
      </c>
      <c r="AK64" t="e">
        <f t="shared" si="25"/>
        <v>#N/A</v>
      </c>
      <c r="AL64">
        <f t="shared" si="26"/>
        <v>2</v>
      </c>
    </row>
    <row r="65" spans="1:38">
      <c r="A65">
        <v>5</v>
      </c>
      <c r="B65">
        <v>17</v>
      </c>
      <c r="D65">
        <f t="shared" si="0"/>
        <v>9</v>
      </c>
      <c r="E65">
        <f t="shared" si="1"/>
        <v>9</v>
      </c>
      <c r="F65" s="3">
        <f t="shared" si="2"/>
        <v>4.2426406871192848</v>
      </c>
      <c r="G65">
        <f t="shared" si="3"/>
        <v>100</v>
      </c>
      <c r="H65">
        <f t="shared" si="4"/>
        <v>49</v>
      </c>
      <c r="I65" s="3">
        <f t="shared" si="5"/>
        <v>12.206555615733702</v>
      </c>
      <c r="J65" s="6">
        <f t="shared" si="6"/>
        <v>-7.9639149286144173</v>
      </c>
      <c r="K65">
        <f t="shared" si="7"/>
        <v>17</v>
      </c>
      <c r="L65" t="e">
        <f t="shared" si="8"/>
        <v>#N/A</v>
      </c>
      <c r="Q65" s="3">
        <f t="shared" si="9"/>
        <v>0.22722757657923695</v>
      </c>
      <c r="R65" s="3">
        <f t="shared" si="10"/>
        <v>25.207683427743028</v>
      </c>
      <c r="S65" s="3">
        <f t="shared" si="11"/>
        <v>5.0433035804244692</v>
      </c>
      <c r="T65" s="3">
        <f t="shared" si="12"/>
        <v>33.640000000000008</v>
      </c>
      <c r="U65" s="3">
        <f t="shared" si="13"/>
        <v>58.614336000000009</v>
      </c>
      <c r="V65" s="3">
        <f t="shared" si="14"/>
        <v>9.6049120766407867</v>
      </c>
      <c r="W65" s="6">
        <f t="shared" si="15"/>
        <v>-4.5616084962163175</v>
      </c>
      <c r="X65">
        <f t="shared" si="16"/>
        <v>17</v>
      </c>
      <c r="Y65" t="e">
        <f t="shared" si="17"/>
        <v>#N/A</v>
      </c>
      <c r="AD65" s="3">
        <f t="shared" si="18"/>
        <v>1.6595501730103803</v>
      </c>
      <c r="AE65" s="3">
        <f t="shared" si="19"/>
        <v>45.840865051903101</v>
      </c>
      <c r="AF65" s="3">
        <f t="shared" si="20"/>
        <v>6.8920544995605981</v>
      </c>
      <c r="AG65" s="3">
        <f t="shared" si="21"/>
        <v>16.325967859751643</v>
      </c>
      <c r="AH65" s="3">
        <f t="shared" si="22"/>
        <v>59.227584002921837</v>
      </c>
      <c r="AI65" s="3">
        <f t="shared" si="23"/>
        <v>8.692154615667711</v>
      </c>
      <c r="AJ65" s="6">
        <f t="shared" si="24"/>
        <v>-1.8001001161071128</v>
      </c>
      <c r="AK65">
        <f t="shared" si="25"/>
        <v>17</v>
      </c>
      <c r="AL65" t="e">
        <f t="shared" si="26"/>
        <v>#N/A</v>
      </c>
    </row>
    <row r="66" spans="1:38">
      <c r="A66">
        <v>13</v>
      </c>
      <c r="B66">
        <v>24</v>
      </c>
      <c r="D66">
        <f t="shared" si="0"/>
        <v>121</v>
      </c>
      <c r="E66">
        <f t="shared" si="1"/>
        <v>16</v>
      </c>
      <c r="F66" s="3">
        <f t="shared" si="2"/>
        <v>11.704699910719626</v>
      </c>
      <c r="G66">
        <f t="shared" si="3"/>
        <v>4</v>
      </c>
      <c r="H66">
        <f t="shared" si="4"/>
        <v>196</v>
      </c>
      <c r="I66" s="3">
        <f t="shared" si="5"/>
        <v>14.142135623730951</v>
      </c>
      <c r="J66" s="6">
        <f t="shared" si="6"/>
        <v>-2.4374357130113253</v>
      </c>
      <c r="K66">
        <f t="shared" si="7"/>
        <v>24</v>
      </c>
      <c r="L66" t="e">
        <f t="shared" si="8"/>
        <v>#N/A</v>
      </c>
      <c r="Q66" s="3">
        <f t="shared" si="9"/>
        <v>56.600284571397893</v>
      </c>
      <c r="R66" s="3">
        <f t="shared" si="10"/>
        <v>3.9175279873285187</v>
      </c>
      <c r="S66" s="3">
        <f t="shared" si="11"/>
        <v>7.779319543425788</v>
      </c>
      <c r="T66" s="3">
        <f t="shared" si="12"/>
        <v>4.8399999999999972</v>
      </c>
      <c r="U66" s="3">
        <f t="shared" si="13"/>
        <v>214.79833600000001</v>
      </c>
      <c r="V66" s="3">
        <f t="shared" si="14"/>
        <v>14.820200268552378</v>
      </c>
      <c r="W66" s="6">
        <f t="shared" si="15"/>
        <v>-7.0408807251265904</v>
      </c>
      <c r="X66">
        <f t="shared" si="16"/>
        <v>24</v>
      </c>
      <c r="Y66" t="e">
        <f t="shared" si="17"/>
        <v>#N/A</v>
      </c>
      <c r="AD66" s="3">
        <f t="shared" si="18"/>
        <v>45.04778546712803</v>
      </c>
      <c r="AE66" s="3">
        <f t="shared" si="19"/>
        <v>5.2629757785467572E-2</v>
      </c>
      <c r="AF66" s="3">
        <f t="shared" si="20"/>
        <v>6.7156842707883087</v>
      </c>
      <c r="AG66" s="3">
        <f t="shared" si="21"/>
        <v>15.677319211102997</v>
      </c>
      <c r="AH66" s="3">
        <f t="shared" si="22"/>
        <v>215.97082724616507</v>
      </c>
      <c r="AI66" s="3">
        <f t="shared" si="23"/>
        <v>15.219991670735832</v>
      </c>
      <c r="AJ66" s="6">
        <f t="shared" si="24"/>
        <v>-8.5043073999475229</v>
      </c>
      <c r="AK66">
        <f t="shared" si="25"/>
        <v>24</v>
      </c>
      <c r="AL66" t="e">
        <f t="shared" si="26"/>
        <v>#N/A</v>
      </c>
    </row>
    <row r="67" spans="1:38">
      <c r="A67">
        <v>2</v>
      </c>
      <c r="B67">
        <v>17</v>
      </c>
      <c r="D67">
        <f t="shared" si="0"/>
        <v>0</v>
      </c>
      <c r="E67">
        <f t="shared" si="1"/>
        <v>9</v>
      </c>
      <c r="F67" s="3">
        <f t="shared" si="2"/>
        <v>3</v>
      </c>
      <c r="G67">
        <f t="shared" si="3"/>
        <v>169</v>
      </c>
      <c r="H67">
        <f t="shared" si="4"/>
        <v>49</v>
      </c>
      <c r="I67" s="3">
        <f t="shared" si="5"/>
        <v>14.7648230602334</v>
      </c>
      <c r="J67" s="6">
        <f t="shared" si="6"/>
        <v>-11.7648230602334</v>
      </c>
      <c r="K67">
        <f t="shared" si="7"/>
        <v>17</v>
      </c>
      <c r="L67" t="e">
        <f t="shared" si="8"/>
        <v>#N/A</v>
      </c>
      <c r="Q67" s="3">
        <f t="shared" si="9"/>
        <v>12.087331203522242</v>
      </c>
      <c r="R67" s="3">
        <f t="shared" si="10"/>
        <v>25.207683427743028</v>
      </c>
      <c r="S67" s="3">
        <f t="shared" si="11"/>
        <v>6.1069644367120128</v>
      </c>
      <c r="T67" s="3">
        <f t="shared" si="12"/>
        <v>77.440000000000012</v>
      </c>
      <c r="U67" s="3">
        <f t="shared" si="13"/>
        <v>58.614336000000009</v>
      </c>
      <c r="V67" s="3">
        <f t="shared" si="14"/>
        <v>11.664233193828046</v>
      </c>
      <c r="W67" s="6">
        <f t="shared" si="15"/>
        <v>-5.5572687571160335</v>
      </c>
      <c r="X67">
        <f t="shared" si="16"/>
        <v>17</v>
      </c>
      <c r="Y67" t="e">
        <f t="shared" si="17"/>
        <v>#N/A</v>
      </c>
      <c r="AD67" s="3">
        <f t="shared" si="18"/>
        <v>18.38896193771626</v>
      </c>
      <c r="AE67" s="3">
        <f t="shared" si="19"/>
        <v>45.840865051903101</v>
      </c>
      <c r="AF67" s="3">
        <f t="shared" si="20"/>
        <v>8.0143513143372598</v>
      </c>
      <c r="AG67" s="3">
        <f t="shared" si="21"/>
        <v>49.569211102994885</v>
      </c>
      <c r="AH67" s="3">
        <f t="shared" si="22"/>
        <v>59.227584002921837</v>
      </c>
      <c r="AI67" s="3">
        <f t="shared" si="23"/>
        <v>10.430570219595701</v>
      </c>
      <c r="AJ67" s="6">
        <f t="shared" si="24"/>
        <v>-2.4162189052584413</v>
      </c>
      <c r="AK67">
        <f t="shared" si="25"/>
        <v>17</v>
      </c>
      <c r="AL67" t="e">
        <f t="shared" si="26"/>
        <v>#N/A</v>
      </c>
    </row>
    <row r="68" spans="1:38">
      <c r="A68">
        <v>1</v>
      </c>
      <c r="B68">
        <v>17</v>
      </c>
      <c r="D68">
        <f t="shared" si="0"/>
        <v>1</v>
      </c>
      <c r="E68">
        <f t="shared" si="1"/>
        <v>9</v>
      </c>
      <c r="F68" s="3">
        <f t="shared" si="2"/>
        <v>3.1622776601683795</v>
      </c>
      <c r="G68">
        <f t="shared" si="3"/>
        <v>196</v>
      </c>
      <c r="H68">
        <f t="shared" si="4"/>
        <v>49</v>
      </c>
      <c r="I68" s="3">
        <f t="shared" si="5"/>
        <v>15.652475842498529</v>
      </c>
      <c r="J68" s="6">
        <f t="shared" si="6"/>
        <v>-12.490198182330149</v>
      </c>
      <c r="K68">
        <f t="shared" si="7"/>
        <v>17</v>
      </c>
      <c r="L68" t="e">
        <f t="shared" si="8"/>
        <v>#N/A</v>
      </c>
      <c r="Q68" s="3">
        <f t="shared" si="9"/>
        <v>20.040699079169912</v>
      </c>
      <c r="R68" s="3">
        <f t="shared" si="10"/>
        <v>25.207683427743028</v>
      </c>
      <c r="S68" s="3">
        <f t="shared" si="11"/>
        <v>6.7266917951481124</v>
      </c>
      <c r="T68" s="3">
        <f t="shared" si="12"/>
        <v>96.04000000000002</v>
      </c>
      <c r="U68" s="3">
        <f t="shared" si="13"/>
        <v>58.614336000000009</v>
      </c>
      <c r="V68" s="3">
        <f t="shared" si="14"/>
        <v>12.43600964940121</v>
      </c>
      <c r="W68" s="6">
        <f t="shared" si="15"/>
        <v>-5.709317854253098</v>
      </c>
      <c r="X68">
        <f t="shared" si="16"/>
        <v>17</v>
      </c>
      <c r="Y68" t="e">
        <f t="shared" si="17"/>
        <v>#N/A</v>
      </c>
      <c r="AD68" s="3">
        <f t="shared" si="18"/>
        <v>27.965432525951556</v>
      </c>
      <c r="AE68" s="3">
        <f t="shared" si="19"/>
        <v>45.840865051903101</v>
      </c>
      <c r="AF68" s="3">
        <f t="shared" si="20"/>
        <v>8.5910591650770662</v>
      </c>
      <c r="AG68" s="3">
        <f t="shared" si="21"/>
        <v>64.650292184075965</v>
      </c>
      <c r="AH68" s="3">
        <f t="shared" si="22"/>
        <v>59.227584002921837</v>
      </c>
      <c r="AI68" s="3">
        <f t="shared" si="23"/>
        <v>11.130043853776939</v>
      </c>
      <c r="AJ68" s="6">
        <f t="shared" si="24"/>
        <v>-2.5389846886998733</v>
      </c>
      <c r="AK68">
        <f t="shared" si="25"/>
        <v>17</v>
      </c>
      <c r="AL68" t="e">
        <f t="shared" si="26"/>
        <v>#N/A</v>
      </c>
    </row>
    <row r="69" spans="1:38">
      <c r="A69">
        <v>5</v>
      </c>
      <c r="B69">
        <v>13</v>
      </c>
      <c r="D69">
        <f t="shared" ref="D69:D132" si="27">($A69-D$3)^2</f>
        <v>9</v>
      </c>
      <c r="E69">
        <f t="shared" ref="E69:E132" si="28">($B69-E$3)^2</f>
        <v>49</v>
      </c>
      <c r="F69" s="3">
        <f t="shared" ref="F69:F132" si="29">SQRT(D69+E69)</f>
        <v>7.6157731058639087</v>
      </c>
      <c r="G69">
        <f t="shared" ref="G69:G132" si="30">($A69-G$3)^2</f>
        <v>100</v>
      </c>
      <c r="H69">
        <f t="shared" ref="H69:H132" si="31">($B69-H$3)^2</f>
        <v>9</v>
      </c>
      <c r="I69" s="3">
        <f t="shared" ref="I69:I132" si="32">SQRT(G69+H69)</f>
        <v>10.440306508910551</v>
      </c>
      <c r="J69" s="6">
        <f t="shared" ref="J69:J132" si="33">F69-I69</f>
        <v>-2.824533403046642</v>
      </c>
      <c r="K69">
        <f t="shared" ref="K69:K132" si="34">IF(J69&lt;=0,$B69,NA())</f>
        <v>13</v>
      </c>
      <c r="L69" t="e">
        <f t="shared" ref="L69:L132" si="35">IF(J69&gt;0,$B69,NA())</f>
        <v>#N/A</v>
      </c>
      <c r="Q69" s="3">
        <f t="shared" ref="Q69:Q132" si="36">($A69-Q$3)^2</f>
        <v>0.22722757657923695</v>
      </c>
      <c r="R69" s="3">
        <f t="shared" ref="R69:R132" si="37">($B69-R$3)^2</f>
        <v>81.373486536551312</v>
      </c>
      <c r="S69" s="3">
        <f t="shared" ref="S69:S132" si="38">SQRT(Q69+R69)</f>
        <v>9.0333113592486427</v>
      </c>
      <c r="T69" s="3">
        <f t="shared" ref="T69:T132" si="39">($A69-T$3)^2</f>
        <v>33.640000000000008</v>
      </c>
      <c r="U69" s="3">
        <f t="shared" ref="U69:U132" si="40">($B69-U$3)^2</f>
        <v>13.366336000000004</v>
      </c>
      <c r="V69" s="3">
        <f t="shared" ref="V69:V132" si="41">SQRT(T69+U69)</f>
        <v>6.856116685121397</v>
      </c>
      <c r="W69" s="6">
        <f t="shared" ref="W69:W132" si="42">S69-V69</f>
        <v>2.1771946741272457</v>
      </c>
      <c r="X69" t="e">
        <f t="shared" ref="X69:X132" si="43">IF(W69&lt;=0,$B69,NA())</f>
        <v>#N/A</v>
      </c>
      <c r="Y69">
        <f t="shared" ref="Y69:Y132" si="44">IF(W69&gt;0,$B69,NA())</f>
        <v>13</v>
      </c>
      <c r="AD69" s="3">
        <f t="shared" ref="AD69:AD132" si="45">($A69-AD$3)^2</f>
        <v>1.6595501730103803</v>
      </c>
      <c r="AE69" s="3">
        <f t="shared" ref="AE69:AE132" si="46">($B69-AE$3)^2</f>
        <v>116.00557093425603</v>
      </c>
      <c r="AF69" s="3">
        <f t="shared" ref="AF69:AF132" si="47">SQRT(AD69+AE69)</f>
        <v>10.847355489116525</v>
      </c>
      <c r="AG69" s="3">
        <f t="shared" ref="AG69:AG132" si="48">($A69-AG$3)^2</f>
        <v>16.325967859751643</v>
      </c>
      <c r="AH69" s="3">
        <f t="shared" ref="AH69:AH132" si="49">($B69-AH$3)^2</f>
        <v>13.660016435354271</v>
      </c>
      <c r="AI69" s="3">
        <f t="shared" ref="AI69:AI132" si="50">SQRT(AG69+AH69)</f>
        <v>5.4759459726248139</v>
      </c>
      <c r="AJ69" s="6">
        <f t="shared" ref="AJ69:AJ132" si="51">AF69-AI69</f>
        <v>5.3714095164917115</v>
      </c>
      <c r="AK69" t="e">
        <f t="shared" ref="AK69:AK132" si="52">IF(AJ69&lt;=0,$B69,NA())</f>
        <v>#N/A</v>
      </c>
      <c r="AL69">
        <f t="shared" ref="AL69:AL132" si="53">IF(AJ69&gt;0,$B69,NA())</f>
        <v>13</v>
      </c>
    </row>
    <row r="70" spans="1:38">
      <c r="A70">
        <v>14</v>
      </c>
      <c r="B70">
        <v>21</v>
      </c>
      <c r="D70">
        <f t="shared" si="27"/>
        <v>144</v>
      </c>
      <c r="E70">
        <f t="shared" si="28"/>
        <v>1</v>
      </c>
      <c r="F70" s="3">
        <f t="shared" si="29"/>
        <v>12.041594578792296</v>
      </c>
      <c r="G70">
        <f t="shared" si="30"/>
        <v>1</v>
      </c>
      <c r="H70">
        <f t="shared" si="31"/>
        <v>121</v>
      </c>
      <c r="I70" s="3">
        <f t="shared" si="32"/>
        <v>11.045361017187261</v>
      </c>
      <c r="J70" s="6">
        <f t="shared" si="33"/>
        <v>0.99623356160503462</v>
      </c>
      <c r="K70" t="e">
        <f t="shared" si="34"/>
        <v>#N/A</v>
      </c>
      <c r="L70">
        <f t="shared" si="35"/>
        <v>21</v>
      </c>
      <c r="Q70" s="3">
        <f t="shared" si="36"/>
        <v>72.646916695750221</v>
      </c>
      <c r="R70" s="3">
        <f t="shared" si="37"/>
        <v>1.0418803189347368</v>
      </c>
      <c r="S70" s="3">
        <f t="shared" si="38"/>
        <v>8.5842179034950501</v>
      </c>
      <c r="T70" s="3">
        <f t="shared" si="39"/>
        <v>10.239999999999995</v>
      </c>
      <c r="U70" s="3">
        <f t="shared" si="40"/>
        <v>135.86233600000003</v>
      </c>
      <c r="V70" s="3">
        <f t="shared" si="41"/>
        <v>12.087279925607747</v>
      </c>
      <c r="W70" s="6">
        <f t="shared" si="42"/>
        <v>-3.5030620221126973</v>
      </c>
      <c r="X70">
        <f t="shared" si="43"/>
        <v>21</v>
      </c>
      <c r="Y70" t="e">
        <f t="shared" si="44"/>
        <v>#N/A</v>
      </c>
      <c r="AD70" s="3">
        <f t="shared" si="45"/>
        <v>59.471314878892734</v>
      </c>
      <c r="AE70" s="3">
        <f t="shared" si="46"/>
        <v>7.6761591695501679</v>
      </c>
      <c r="AF70" s="3">
        <f t="shared" si="47"/>
        <v>8.1943562314829155</v>
      </c>
      <c r="AG70" s="3">
        <f t="shared" si="48"/>
        <v>24.596238130021916</v>
      </c>
      <c r="AH70" s="3">
        <f t="shared" si="49"/>
        <v>136.79515157048939</v>
      </c>
      <c r="AI70" s="3">
        <f t="shared" si="50"/>
        <v>12.703991093373425</v>
      </c>
      <c r="AJ70" s="6">
        <f t="shared" si="51"/>
        <v>-4.5096348618905093</v>
      </c>
      <c r="AK70">
        <f t="shared" si="52"/>
        <v>21</v>
      </c>
      <c r="AL70" t="e">
        <f t="shared" si="53"/>
        <v>#N/A</v>
      </c>
    </row>
    <row r="71" spans="1:38">
      <c r="A71">
        <v>4</v>
      </c>
      <c r="B71">
        <v>2</v>
      </c>
      <c r="D71">
        <f t="shared" si="27"/>
        <v>4</v>
      </c>
      <c r="E71">
        <f t="shared" si="28"/>
        <v>324</v>
      </c>
      <c r="F71" s="3">
        <f t="shared" si="29"/>
        <v>18.110770276274835</v>
      </c>
      <c r="G71">
        <f t="shared" si="30"/>
        <v>121</v>
      </c>
      <c r="H71">
        <f t="shared" si="31"/>
        <v>64</v>
      </c>
      <c r="I71" s="3">
        <f t="shared" si="32"/>
        <v>13.601470508735444</v>
      </c>
      <c r="J71" s="6">
        <f t="shared" si="33"/>
        <v>4.5092997675393907</v>
      </c>
      <c r="K71" t="e">
        <f t="shared" si="34"/>
        <v>#N/A</v>
      </c>
      <c r="L71">
        <f t="shared" si="35"/>
        <v>2</v>
      </c>
      <c r="Q71" s="3">
        <f t="shared" si="36"/>
        <v>2.1805954522269051</v>
      </c>
      <c r="R71" s="3">
        <f t="shared" si="37"/>
        <v>400.82944508577413</v>
      </c>
      <c r="S71" s="3">
        <f t="shared" si="38"/>
        <v>20.075109975738638</v>
      </c>
      <c r="T71" s="3">
        <f t="shared" si="39"/>
        <v>46.240000000000009</v>
      </c>
      <c r="U71" s="3">
        <f t="shared" si="40"/>
        <v>53.934335999999995</v>
      </c>
      <c r="V71" s="3">
        <f t="shared" si="41"/>
        <v>10.00871300417791</v>
      </c>
      <c r="W71" s="6">
        <f t="shared" si="42"/>
        <v>10.066396971560728</v>
      </c>
      <c r="X71" t="e">
        <f t="shared" si="43"/>
        <v>#N/A</v>
      </c>
      <c r="Y71">
        <f t="shared" si="44"/>
        <v>2</v>
      </c>
      <c r="AD71" s="3">
        <f t="shared" si="45"/>
        <v>5.2360207612456744</v>
      </c>
      <c r="AE71" s="3">
        <f t="shared" si="46"/>
        <v>473.95851211072659</v>
      </c>
      <c r="AF71" s="3">
        <f t="shared" si="47"/>
        <v>21.890512394002389</v>
      </c>
      <c r="AG71" s="3">
        <f t="shared" si="48"/>
        <v>25.407048940832723</v>
      </c>
      <c r="AH71" s="3">
        <f t="shared" si="49"/>
        <v>53.349205624543465</v>
      </c>
      <c r="AI71" s="3">
        <f t="shared" si="50"/>
        <v>8.8744720724883788</v>
      </c>
      <c r="AJ71" s="6">
        <f t="shared" si="51"/>
        <v>13.01604032151401</v>
      </c>
      <c r="AK71" t="e">
        <f t="shared" si="52"/>
        <v>#N/A</v>
      </c>
      <c r="AL71">
        <f t="shared" si="53"/>
        <v>2</v>
      </c>
    </row>
    <row r="72" spans="1:38">
      <c r="A72">
        <v>10</v>
      </c>
      <c r="B72">
        <v>21</v>
      </c>
      <c r="D72">
        <f t="shared" si="27"/>
        <v>64</v>
      </c>
      <c r="E72">
        <f t="shared" si="28"/>
        <v>1</v>
      </c>
      <c r="F72" s="3">
        <f t="shared" si="29"/>
        <v>8.0622577482985491</v>
      </c>
      <c r="G72">
        <f t="shared" si="30"/>
        <v>25</v>
      </c>
      <c r="H72">
        <f t="shared" si="31"/>
        <v>121</v>
      </c>
      <c r="I72" s="3">
        <f t="shared" si="32"/>
        <v>12.083045973594572</v>
      </c>
      <c r="J72" s="6">
        <f t="shared" si="33"/>
        <v>-4.0207882252960232</v>
      </c>
      <c r="K72">
        <f t="shared" si="34"/>
        <v>21</v>
      </c>
      <c r="L72" t="e">
        <f t="shared" si="35"/>
        <v>#N/A</v>
      </c>
      <c r="Q72" s="3">
        <f t="shared" si="36"/>
        <v>20.460388198340898</v>
      </c>
      <c r="R72" s="3">
        <f t="shared" si="37"/>
        <v>1.0418803189347368</v>
      </c>
      <c r="S72" s="3">
        <f t="shared" si="38"/>
        <v>4.6370538618044579</v>
      </c>
      <c r="T72" s="3">
        <f t="shared" si="39"/>
        <v>0.64000000000000112</v>
      </c>
      <c r="U72" s="3">
        <f t="shared" si="40"/>
        <v>135.86233600000003</v>
      </c>
      <c r="V72" s="3">
        <f t="shared" si="41"/>
        <v>11.683421416691262</v>
      </c>
      <c r="W72" s="6">
        <f t="shared" si="42"/>
        <v>-7.0463675548868041</v>
      </c>
      <c r="X72">
        <f t="shared" si="43"/>
        <v>21</v>
      </c>
      <c r="Y72" t="e">
        <f t="shared" si="44"/>
        <v>#N/A</v>
      </c>
      <c r="AD72" s="3">
        <f t="shared" si="45"/>
        <v>13.777197231833911</v>
      </c>
      <c r="AE72" s="3">
        <f t="shared" si="46"/>
        <v>7.6761591695501679</v>
      </c>
      <c r="AF72" s="3">
        <f t="shared" si="47"/>
        <v>4.6317768082436874</v>
      </c>
      <c r="AG72" s="3">
        <f t="shared" si="48"/>
        <v>0.92056245434623851</v>
      </c>
      <c r="AH72" s="3">
        <f t="shared" si="49"/>
        <v>136.79515157048939</v>
      </c>
      <c r="AI72" s="3">
        <f t="shared" si="50"/>
        <v>11.735233871757121</v>
      </c>
      <c r="AJ72" s="6">
        <f t="shared" si="51"/>
        <v>-7.1034570635134333</v>
      </c>
      <c r="AK72">
        <f t="shared" si="52"/>
        <v>21</v>
      </c>
      <c r="AL72" t="e">
        <f t="shared" si="53"/>
        <v>#N/A</v>
      </c>
    </row>
    <row r="73" spans="1:38">
      <c r="A73">
        <v>1</v>
      </c>
      <c r="B73">
        <v>19</v>
      </c>
      <c r="D73">
        <f t="shared" si="27"/>
        <v>1</v>
      </c>
      <c r="E73">
        <f t="shared" si="28"/>
        <v>1</v>
      </c>
      <c r="F73" s="3">
        <f t="shared" si="29"/>
        <v>1.4142135623730951</v>
      </c>
      <c r="G73">
        <f t="shared" si="30"/>
        <v>196</v>
      </c>
      <c r="H73">
        <f t="shared" si="31"/>
        <v>81</v>
      </c>
      <c r="I73" s="3">
        <f t="shared" si="32"/>
        <v>16.643316977093239</v>
      </c>
      <c r="J73" s="6">
        <f t="shared" si="33"/>
        <v>-15.229103414720143</v>
      </c>
      <c r="K73">
        <f t="shared" si="34"/>
        <v>19</v>
      </c>
      <c r="L73" t="e">
        <f t="shared" si="35"/>
        <v>#N/A</v>
      </c>
      <c r="Q73" s="3">
        <f t="shared" si="36"/>
        <v>20.040699079169912</v>
      </c>
      <c r="R73" s="3">
        <f t="shared" si="37"/>
        <v>9.1247818733388826</v>
      </c>
      <c r="S73" s="3">
        <f t="shared" si="38"/>
        <v>5.4005074717575194</v>
      </c>
      <c r="T73" s="3">
        <f t="shared" si="39"/>
        <v>96.04000000000002</v>
      </c>
      <c r="U73" s="3">
        <f t="shared" si="40"/>
        <v>93.238336000000018</v>
      </c>
      <c r="V73" s="3">
        <f t="shared" si="41"/>
        <v>13.75784634308728</v>
      </c>
      <c r="W73" s="6">
        <f t="shared" si="42"/>
        <v>-8.3573388713297607</v>
      </c>
      <c r="X73">
        <f t="shared" si="43"/>
        <v>19</v>
      </c>
      <c r="Y73" t="e">
        <f t="shared" si="44"/>
        <v>#N/A</v>
      </c>
      <c r="AD73" s="3">
        <f t="shared" si="45"/>
        <v>27.965432525951556</v>
      </c>
      <c r="AE73" s="3">
        <f t="shared" si="46"/>
        <v>22.758512110726635</v>
      </c>
      <c r="AF73" s="3">
        <f t="shared" si="47"/>
        <v>7.1220744616072498</v>
      </c>
      <c r="AG73" s="3">
        <f t="shared" si="48"/>
        <v>64.650292184075965</v>
      </c>
      <c r="AH73" s="3">
        <f t="shared" si="49"/>
        <v>94.01136778670562</v>
      </c>
      <c r="AI73" s="3">
        <f t="shared" si="50"/>
        <v>12.596097013391949</v>
      </c>
      <c r="AJ73" s="6">
        <f t="shared" si="51"/>
        <v>-5.4740225517846994</v>
      </c>
      <c r="AK73">
        <f t="shared" si="52"/>
        <v>19</v>
      </c>
      <c r="AL73" t="e">
        <f t="shared" si="53"/>
        <v>#N/A</v>
      </c>
    </row>
    <row r="74" spans="1:38">
      <c r="A74">
        <v>3</v>
      </c>
      <c r="B74">
        <v>17</v>
      </c>
      <c r="D74">
        <f t="shared" si="27"/>
        <v>1</v>
      </c>
      <c r="E74">
        <f t="shared" si="28"/>
        <v>9</v>
      </c>
      <c r="F74" s="3">
        <f t="shared" si="29"/>
        <v>3.1622776601683795</v>
      </c>
      <c r="G74">
        <f t="shared" si="30"/>
        <v>144</v>
      </c>
      <c r="H74">
        <f t="shared" si="31"/>
        <v>49</v>
      </c>
      <c r="I74" s="3">
        <f t="shared" si="32"/>
        <v>13.892443989449804</v>
      </c>
      <c r="J74" s="6">
        <f t="shared" si="33"/>
        <v>-10.730166329281424</v>
      </c>
      <c r="K74">
        <f t="shared" si="34"/>
        <v>17</v>
      </c>
      <c r="L74" t="e">
        <f t="shared" si="35"/>
        <v>#N/A</v>
      </c>
      <c r="Q74" s="3">
        <f t="shared" si="36"/>
        <v>6.1339633278745733</v>
      </c>
      <c r="R74" s="3">
        <f t="shared" si="37"/>
        <v>25.207683427743028</v>
      </c>
      <c r="S74" s="3">
        <f t="shared" si="38"/>
        <v>5.5983610776384909</v>
      </c>
      <c r="T74" s="3">
        <f t="shared" si="39"/>
        <v>60.840000000000011</v>
      </c>
      <c r="U74" s="3">
        <f t="shared" si="40"/>
        <v>58.614336000000009</v>
      </c>
      <c r="V74" s="3">
        <f t="shared" si="41"/>
        <v>10.929516732225631</v>
      </c>
      <c r="W74" s="6">
        <f t="shared" si="42"/>
        <v>-5.3311556545871399</v>
      </c>
      <c r="X74">
        <f t="shared" si="43"/>
        <v>17</v>
      </c>
      <c r="Y74" t="e">
        <f t="shared" si="44"/>
        <v>#N/A</v>
      </c>
      <c r="AD74" s="3">
        <f t="shared" si="45"/>
        <v>10.812491349480968</v>
      </c>
      <c r="AE74" s="3">
        <f t="shared" si="46"/>
        <v>45.840865051903101</v>
      </c>
      <c r="AF74" s="3">
        <f t="shared" si="47"/>
        <v>7.5268423924899661</v>
      </c>
      <c r="AG74" s="3">
        <f t="shared" si="48"/>
        <v>36.488130021913804</v>
      </c>
      <c r="AH74" s="3">
        <f t="shared" si="49"/>
        <v>59.227584002921837</v>
      </c>
      <c r="AI74" s="3">
        <f t="shared" si="50"/>
        <v>9.7834408070389856</v>
      </c>
      <c r="AJ74" s="6">
        <f t="shared" si="51"/>
        <v>-2.2565984145490194</v>
      </c>
      <c r="AK74">
        <f t="shared" si="52"/>
        <v>17</v>
      </c>
      <c r="AL74" t="e">
        <f t="shared" si="53"/>
        <v>#N/A</v>
      </c>
    </row>
    <row r="75" spans="1:38">
      <c r="A75">
        <v>15</v>
      </c>
      <c r="B75">
        <v>15</v>
      </c>
      <c r="D75">
        <f t="shared" si="27"/>
        <v>169</v>
      </c>
      <c r="E75">
        <f t="shared" si="28"/>
        <v>25</v>
      </c>
      <c r="F75" s="3">
        <f t="shared" si="29"/>
        <v>13.928388277184119</v>
      </c>
      <c r="G75">
        <f t="shared" si="30"/>
        <v>0</v>
      </c>
      <c r="H75">
        <f t="shared" si="31"/>
        <v>25</v>
      </c>
      <c r="I75" s="3">
        <f t="shared" si="32"/>
        <v>5</v>
      </c>
      <c r="J75" s="6">
        <f t="shared" si="33"/>
        <v>8.9283882771841192</v>
      </c>
      <c r="K75" t="e">
        <f t="shared" si="34"/>
        <v>#N/A</v>
      </c>
      <c r="L75">
        <f t="shared" si="35"/>
        <v>15</v>
      </c>
      <c r="Q75" s="3">
        <f t="shared" si="36"/>
        <v>90.693548820102549</v>
      </c>
      <c r="R75" s="3">
        <f t="shared" si="37"/>
        <v>49.290584982147173</v>
      </c>
      <c r="S75" s="3">
        <f t="shared" si="38"/>
        <v>11.831489077975338</v>
      </c>
      <c r="T75" s="3">
        <f t="shared" si="39"/>
        <v>17.639999999999993</v>
      </c>
      <c r="U75" s="3">
        <f t="shared" si="40"/>
        <v>31.990336000000006</v>
      </c>
      <c r="V75" s="3">
        <f t="shared" si="41"/>
        <v>7.0448801267303338</v>
      </c>
      <c r="W75" s="6">
        <f t="shared" si="42"/>
        <v>4.7866089512450039</v>
      </c>
      <c r="X75" t="e">
        <f t="shared" si="43"/>
        <v>#N/A</v>
      </c>
      <c r="Y75">
        <f t="shared" si="44"/>
        <v>15</v>
      </c>
      <c r="AD75" s="3">
        <f t="shared" si="45"/>
        <v>75.894844290657431</v>
      </c>
      <c r="AE75" s="3">
        <f t="shared" si="46"/>
        <v>76.923217993079561</v>
      </c>
      <c r="AF75" s="3">
        <f t="shared" si="47"/>
        <v>12.361960292920253</v>
      </c>
      <c r="AG75" s="3">
        <f t="shared" si="48"/>
        <v>35.515157048940836</v>
      </c>
      <c r="AH75" s="3">
        <f t="shared" si="49"/>
        <v>32.443800219138055</v>
      </c>
      <c r="AI75" s="3">
        <f t="shared" si="50"/>
        <v>8.2437222944540594</v>
      </c>
      <c r="AJ75" s="6">
        <f t="shared" si="51"/>
        <v>4.1182379984661939</v>
      </c>
      <c r="AK75" t="e">
        <f t="shared" si="52"/>
        <v>#N/A</v>
      </c>
      <c r="AL75">
        <f t="shared" si="53"/>
        <v>15</v>
      </c>
    </row>
    <row r="76" spans="1:38">
      <c r="A76">
        <v>8</v>
      </c>
      <c r="B76">
        <v>15</v>
      </c>
      <c r="D76">
        <f t="shared" si="27"/>
        <v>36</v>
      </c>
      <c r="E76">
        <f t="shared" si="28"/>
        <v>25</v>
      </c>
      <c r="F76" s="3">
        <f t="shared" si="29"/>
        <v>7.810249675906654</v>
      </c>
      <c r="G76">
        <f t="shared" si="30"/>
        <v>49</v>
      </c>
      <c r="H76">
        <f t="shared" si="31"/>
        <v>25</v>
      </c>
      <c r="I76" s="3">
        <f t="shared" si="32"/>
        <v>8.6023252670426267</v>
      </c>
      <c r="J76" s="6">
        <f t="shared" si="33"/>
        <v>-0.7920755911359727</v>
      </c>
      <c r="K76">
        <f t="shared" si="34"/>
        <v>15</v>
      </c>
      <c r="L76" t="e">
        <f t="shared" si="35"/>
        <v>#N/A</v>
      </c>
      <c r="Q76" s="3">
        <f t="shared" si="36"/>
        <v>6.3671239496362322</v>
      </c>
      <c r="R76" s="3">
        <f t="shared" si="37"/>
        <v>49.290584982147173</v>
      </c>
      <c r="S76" s="3">
        <f t="shared" si="38"/>
        <v>7.4604094345942844</v>
      </c>
      <c r="T76" s="3">
        <f t="shared" si="39"/>
        <v>7.8400000000000043</v>
      </c>
      <c r="U76" s="3">
        <f t="shared" si="40"/>
        <v>31.990336000000006</v>
      </c>
      <c r="V76" s="3">
        <f t="shared" si="41"/>
        <v>6.3111279498992898</v>
      </c>
      <c r="W76" s="6">
        <f t="shared" si="42"/>
        <v>1.1492814846949946</v>
      </c>
      <c r="X76" t="e">
        <f t="shared" si="43"/>
        <v>#N/A</v>
      </c>
      <c r="Y76">
        <f t="shared" si="44"/>
        <v>15</v>
      </c>
      <c r="AD76" s="3">
        <f t="shared" si="45"/>
        <v>2.9301384083044986</v>
      </c>
      <c r="AE76" s="3">
        <f t="shared" si="46"/>
        <v>76.923217993079561</v>
      </c>
      <c r="AF76" s="3">
        <f t="shared" si="47"/>
        <v>8.9360705235234157</v>
      </c>
      <c r="AG76" s="3">
        <f t="shared" si="48"/>
        <v>1.0827246165083999</v>
      </c>
      <c r="AH76" s="3">
        <f t="shared" si="49"/>
        <v>32.443800219138055</v>
      </c>
      <c r="AI76" s="3">
        <f t="shared" si="50"/>
        <v>5.7902093948014048</v>
      </c>
      <c r="AJ76" s="6">
        <f t="shared" si="51"/>
        <v>3.1458611287220108</v>
      </c>
      <c r="AK76" t="e">
        <f t="shared" si="52"/>
        <v>#N/A</v>
      </c>
      <c r="AL76">
        <f t="shared" si="53"/>
        <v>15</v>
      </c>
    </row>
    <row r="77" spans="1:38">
      <c r="A77">
        <v>5</v>
      </c>
      <c r="B77">
        <v>22</v>
      </c>
      <c r="D77">
        <f t="shared" si="27"/>
        <v>9</v>
      </c>
      <c r="E77">
        <f t="shared" si="28"/>
        <v>4</v>
      </c>
      <c r="F77" s="3">
        <f t="shared" si="29"/>
        <v>3.6055512754639891</v>
      </c>
      <c r="G77">
        <f t="shared" si="30"/>
        <v>100</v>
      </c>
      <c r="H77">
        <f t="shared" si="31"/>
        <v>144</v>
      </c>
      <c r="I77" s="3">
        <f t="shared" si="32"/>
        <v>15.620499351813308</v>
      </c>
      <c r="J77" s="6">
        <f t="shared" si="33"/>
        <v>-12.014948076349318</v>
      </c>
      <c r="K77">
        <f t="shared" si="34"/>
        <v>22</v>
      </c>
      <c r="L77" t="e">
        <f t="shared" si="35"/>
        <v>#N/A</v>
      </c>
      <c r="Q77" s="3">
        <f t="shared" si="36"/>
        <v>0.22722757657923695</v>
      </c>
      <c r="R77" s="3">
        <f t="shared" si="37"/>
        <v>4.2954173266396717E-4</v>
      </c>
      <c r="S77" s="3">
        <f t="shared" si="38"/>
        <v>0.47713427702471861</v>
      </c>
      <c r="T77" s="3">
        <f t="shared" si="39"/>
        <v>33.640000000000008</v>
      </c>
      <c r="U77" s="3">
        <f t="shared" si="40"/>
        <v>160.17433600000001</v>
      </c>
      <c r="V77" s="3">
        <f t="shared" si="41"/>
        <v>13.921721732601899</v>
      </c>
      <c r="W77" s="6">
        <f t="shared" si="42"/>
        <v>-13.44458745557718</v>
      </c>
      <c r="X77">
        <f t="shared" si="43"/>
        <v>22</v>
      </c>
      <c r="Y77" t="e">
        <f t="shared" si="44"/>
        <v>#N/A</v>
      </c>
      <c r="AD77" s="3">
        <f t="shared" si="45"/>
        <v>1.6595501730103803</v>
      </c>
      <c r="AE77" s="3">
        <f t="shared" si="46"/>
        <v>3.1349826989619345</v>
      </c>
      <c r="AF77" s="3">
        <f t="shared" si="47"/>
        <v>2.1896421789809208</v>
      </c>
      <c r="AG77" s="3">
        <f t="shared" si="48"/>
        <v>16.325967859751643</v>
      </c>
      <c r="AH77" s="3">
        <f t="shared" si="49"/>
        <v>161.1870434623813</v>
      </c>
      <c r="AI77" s="3">
        <f t="shared" si="50"/>
        <v>13.323400891744305</v>
      </c>
      <c r="AJ77" s="6">
        <f t="shared" si="51"/>
        <v>-11.133758712763385</v>
      </c>
      <c r="AK77">
        <f t="shared" si="52"/>
        <v>22</v>
      </c>
      <c r="AL77" t="e">
        <f t="shared" si="53"/>
        <v>#N/A</v>
      </c>
    </row>
    <row r="78" spans="1:38">
      <c r="A78">
        <v>9</v>
      </c>
      <c r="B78">
        <v>29</v>
      </c>
      <c r="D78">
        <f t="shared" si="27"/>
        <v>49</v>
      </c>
      <c r="E78">
        <f t="shared" si="28"/>
        <v>81</v>
      </c>
      <c r="F78" s="3">
        <f t="shared" si="29"/>
        <v>11.401754250991379</v>
      </c>
      <c r="G78">
        <f t="shared" si="30"/>
        <v>36</v>
      </c>
      <c r="H78">
        <f t="shared" si="31"/>
        <v>361</v>
      </c>
      <c r="I78" s="3">
        <f t="shared" si="32"/>
        <v>19.924858845171276</v>
      </c>
      <c r="J78" s="6">
        <f t="shared" si="33"/>
        <v>-8.5231045941798964</v>
      </c>
      <c r="K78">
        <f t="shared" si="34"/>
        <v>29</v>
      </c>
      <c r="L78" t="e">
        <f t="shared" si="35"/>
        <v>#N/A</v>
      </c>
      <c r="Q78" s="3">
        <f t="shared" si="36"/>
        <v>12.413756073988564</v>
      </c>
      <c r="R78" s="3">
        <f t="shared" si="37"/>
        <v>48.710274101318156</v>
      </c>
      <c r="S78" s="3">
        <f t="shared" si="38"/>
        <v>7.8181858621618048</v>
      </c>
      <c r="T78" s="3">
        <f t="shared" si="39"/>
        <v>3.2400000000000024</v>
      </c>
      <c r="U78" s="3">
        <f t="shared" si="40"/>
        <v>386.35833599999995</v>
      </c>
      <c r="V78" s="3">
        <f t="shared" si="41"/>
        <v>19.738245514736104</v>
      </c>
      <c r="W78" s="6">
        <f t="shared" si="42"/>
        <v>-11.920059652574299</v>
      </c>
      <c r="X78">
        <f t="shared" si="43"/>
        <v>29</v>
      </c>
      <c r="Y78" t="e">
        <f t="shared" si="44"/>
        <v>#N/A</v>
      </c>
      <c r="AD78" s="3">
        <f t="shared" si="45"/>
        <v>7.3536678200692052</v>
      </c>
      <c r="AE78" s="3">
        <f t="shared" si="46"/>
        <v>27.346747404844301</v>
      </c>
      <c r="AF78" s="3">
        <f t="shared" si="47"/>
        <v>5.8907058341860452</v>
      </c>
      <c r="AG78" s="3">
        <f t="shared" si="48"/>
        <v>1.6435354273191954E-3</v>
      </c>
      <c r="AH78" s="3">
        <f t="shared" si="49"/>
        <v>387.93028670562444</v>
      </c>
      <c r="AI78" s="3">
        <f t="shared" si="50"/>
        <v>19.695987668584984</v>
      </c>
      <c r="AJ78" s="6">
        <f t="shared" si="51"/>
        <v>-13.805281834398938</v>
      </c>
      <c r="AK78">
        <f t="shared" si="52"/>
        <v>29</v>
      </c>
      <c r="AL78" t="e">
        <f t="shared" si="53"/>
        <v>#N/A</v>
      </c>
    </row>
    <row r="79" spans="1:38">
      <c r="A79">
        <v>3</v>
      </c>
      <c r="B79">
        <v>28</v>
      </c>
      <c r="D79">
        <f t="shared" si="27"/>
        <v>1</v>
      </c>
      <c r="E79">
        <f t="shared" si="28"/>
        <v>64</v>
      </c>
      <c r="F79" s="3">
        <f t="shared" si="29"/>
        <v>8.0622577482985491</v>
      </c>
      <c r="G79">
        <f t="shared" si="30"/>
        <v>144</v>
      </c>
      <c r="H79">
        <f t="shared" si="31"/>
        <v>324</v>
      </c>
      <c r="I79" s="3">
        <f t="shared" si="32"/>
        <v>21.633307652783937</v>
      </c>
      <c r="J79" s="6">
        <f t="shared" si="33"/>
        <v>-13.571049904485388</v>
      </c>
      <c r="K79">
        <f t="shared" si="34"/>
        <v>28</v>
      </c>
      <c r="L79" t="e">
        <f t="shared" si="35"/>
        <v>#N/A</v>
      </c>
      <c r="Q79" s="3">
        <f t="shared" si="36"/>
        <v>6.1339633278745733</v>
      </c>
      <c r="R79" s="3">
        <f t="shared" si="37"/>
        <v>35.751724878520228</v>
      </c>
      <c r="S79" s="3">
        <f t="shared" si="38"/>
        <v>6.4719153429564269</v>
      </c>
      <c r="T79" s="3">
        <f t="shared" si="39"/>
        <v>60.840000000000011</v>
      </c>
      <c r="U79" s="3">
        <f t="shared" si="40"/>
        <v>348.04633599999994</v>
      </c>
      <c r="V79" s="3">
        <f t="shared" si="41"/>
        <v>20.220938059348285</v>
      </c>
      <c r="W79" s="6">
        <f t="shared" si="42"/>
        <v>-13.749022716391858</v>
      </c>
      <c r="X79">
        <f t="shared" si="43"/>
        <v>28</v>
      </c>
      <c r="Y79" t="e">
        <f t="shared" si="44"/>
        <v>#N/A</v>
      </c>
      <c r="AD79" s="3">
        <f t="shared" si="45"/>
        <v>10.812491349480968</v>
      </c>
      <c r="AE79" s="3">
        <f t="shared" si="46"/>
        <v>17.887923875432534</v>
      </c>
      <c r="AF79" s="3">
        <f t="shared" si="47"/>
        <v>5.357276847887694</v>
      </c>
      <c r="AG79" s="3">
        <f t="shared" si="48"/>
        <v>36.488130021913804</v>
      </c>
      <c r="AH79" s="3">
        <f t="shared" si="49"/>
        <v>349.53839481373257</v>
      </c>
      <c r="AI79" s="3">
        <f t="shared" si="50"/>
        <v>19.647557732085847</v>
      </c>
      <c r="AJ79" s="6">
        <f t="shared" si="51"/>
        <v>-14.290280884198154</v>
      </c>
      <c r="AK79">
        <f t="shared" si="52"/>
        <v>28</v>
      </c>
      <c r="AL79" t="e">
        <f t="shared" si="53"/>
        <v>#N/A</v>
      </c>
    </row>
    <row r="80" spans="1:38">
      <c r="A80">
        <v>8</v>
      </c>
      <c r="B80">
        <v>29</v>
      </c>
      <c r="D80">
        <f t="shared" si="27"/>
        <v>36</v>
      </c>
      <c r="E80">
        <f t="shared" si="28"/>
        <v>81</v>
      </c>
      <c r="F80" s="3">
        <f t="shared" si="29"/>
        <v>10.816653826391969</v>
      </c>
      <c r="G80">
        <f t="shared" si="30"/>
        <v>49</v>
      </c>
      <c r="H80">
        <f t="shared" si="31"/>
        <v>361</v>
      </c>
      <c r="I80" s="3">
        <f t="shared" si="32"/>
        <v>20.248456731316587</v>
      </c>
      <c r="J80" s="6">
        <f t="shared" si="33"/>
        <v>-9.4318029049246181</v>
      </c>
      <c r="K80">
        <f t="shared" si="34"/>
        <v>29</v>
      </c>
      <c r="L80" t="e">
        <f t="shared" si="35"/>
        <v>#N/A</v>
      </c>
      <c r="Q80" s="3">
        <f t="shared" si="36"/>
        <v>6.3671239496362322</v>
      </c>
      <c r="R80" s="3">
        <f t="shared" si="37"/>
        <v>48.710274101318156</v>
      </c>
      <c r="S80" s="3">
        <f t="shared" si="38"/>
        <v>7.4214148281142718</v>
      </c>
      <c r="T80" s="3">
        <f t="shared" si="39"/>
        <v>7.8400000000000043</v>
      </c>
      <c r="U80" s="3">
        <f t="shared" si="40"/>
        <v>386.35833599999995</v>
      </c>
      <c r="V80" s="3">
        <f t="shared" si="41"/>
        <v>19.854428624364893</v>
      </c>
      <c r="W80" s="6">
        <f t="shared" si="42"/>
        <v>-12.43301379625062</v>
      </c>
      <c r="X80">
        <f t="shared" si="43"/>
        <v>29</v>
      </c>
      <c r="Y80" t="e">
        <f t="shared" si="44"/>
        <v>#N/A</v>
      </c>
      <c r="AD80" s="3">
        <f t="shared" si="45"/>
        <v>2.9301384083044986</v>
      </c>
      <c r="AE80" s="3">
        <f t="shared" si="46"/>
        <v>27.346747404844301</v>
      </c>
      <c r="AF80" s="3">
        <f t="shared" si="47"/>
        <v>5.5024436219873074</v>
      </c>
      <c r="AG80" s="3">
        <f t="shared" si="48"/>
        <v>1.0827246165083999</v>
      </c>
      <c r="AH80" s="3">
        <f t="shared" si="49"/>
        <v>387.93028670562444</v>
      </c>
      <c r="AI80" s="3">
        <f t="shared" si="50"/>
        <v>19.723412770667576</v>
      </c>
      <c r="AJ80" s="6">
        <f t="shared" si="51"/>
        <v>-14.220969148680268</v>
      </c>
      <c r="AK80">
        <f t="shared" si="52"/>
        <v>29</v>
      </c>
      <c r="AL80" t="e">
        <f t="shared" si="53"/>
        <v>#N/A</v>
      </c>
    </row>
    <row r="81" spans="1:38">
      <c r="A81">
        <v>6</v>
      </c>
      <c r="B81">
        <v>19</v>
      </c>
      <c r="D81">
        <f t="shared" si="27"/>
        <v>16</v>
      </c>
      <c r="E81">
        <f t="shared" si="28"/>
        <v>1</v>
      </c>
      <c r="F81" s="3">
        <f t="shared" si="29"/>
        <v>4.1231056256176606</v>
      </c>
      <c r="G81">
        <f t="shared" si="30"/>
        <v>81</v>
      </c>
      <c r="H81">
        <f t="shared" si="31"/>
        <v>81</v>
      </c>
      <c r="I81" s="3">
        <f t="shared" si="32"/>
        <v>12.727922061357855</v>
      </c>
      <c r="J81" s="6">
        <f t="shared" si="33"/>
        <v>-8.6048164357401937</v>
      </c>
      <c r="K81">
        <f t="shared" si="34"/>
        <v>19</v>
      </c>
      <c r="L81" t="e">
        <f t="shared" si="35"/>
        <v>#N/A</v>
      </c>
      <c r="Q81" s="3">
        <f t="shared" si="36"/>
        <v>0.27385970093156869</v>
      </c>
      <c r="R81" s="3">
        <f t="shared" si="37"/>
        <v>9.1247818733388826</v>
      </c>
      <c r="S81" s="3">
        <f t="shared" si="38"/>
        <v>3.0657204005372787</v>
      </c>
      <c r="T81" s="3">
        <f t="shared" si="39"/>
        <v>23.040000000000006</v>
      </c>
      <c r="U81" s="3">
        <f t="shared" si="40"/>
        <v>93.238336000000018</v>
      </c>
      <c r="V81" s="3">
        <f t="shared" si="41"/>
        <v>10.783243296893566</v>
      </c>
      <c r="W81" s="6">
        <f t="shared" si="42"/>
        <v>-7.7175228963562876</v>
      </c>
      <c r="X81">
        <f t="shared" si="43"/>
        <v>19</v>
      </c>
      <c r="Y81" t="e">
        <f t="shared" si="44"/>
        <v>#N/A</v>
      </c>
      <c r="AD81" s="3">
        <f t="shared" si="45"/>
        <v>8.3079584775086424E-2</v>
      </c>
      <c r="AE81" s="3">
        <f t="shared" si="46"/>
        <v>22.758512110726635</v>
      </c>
      <c r="AF81" s="3">
        <f t="shared" si="47"/>
        <v>4.77928778119729</v>
      </c>
      <c r="AG81" s="3">
        <f t="shared" si="48"/>
        <v>9.244886778670562</v>
      </c>
      <c r="AH81" s="3">
        <f t="shared" si="49"/>
        <v>94.01136778670562</v>
      </c>
      <c r="AI81" s="3">
        <f t="shared" si="50"/>
        <v>10.161508478832076</v>
      </c>
      <c r="AJ81" s="6">
        <f t="shared" si="51"/>
        <v>-5.3822206976347857</v>
      </c>
      <c r="AK81">
        <f t="shared" si="52"/>
        <v>19</v>
      </c>
      <c r="AL81" t="e">
        <f t="shared" si="53"/>
        <v>#N/A</v>
      </c>
    </row>
    <row r="82" spans="1:38">
      <c r="A82">
        <v>7</v>
      </c>
      <c r="B82">
        <v>28</v>
      </c>
      <c r="D82">
        <f t="shared" si="27"/>
        <v>25</v>
      </c>
      <c r="E82">
        <f t="shared" si="28"/>
        <v>64</v>
      </c>
      <c r="F82" s="3">
        <f t="shared" si="29"/>
        <v>9.4339811320566032</v>
      </c>
      <c r="G82">
        <f t="shared" si="30"/>
        <v>64</v>
      </c>
      <c r="H82">
        <f t="shared" si="31"/>
        <v>324</v>
      </c>
      <c r="I82" s="3">
        <f t="shared" si="32"/>
        <v>19.697715603592208</v>
      </c>
      <c r="J82" s="6">
        <f t="shared" si="33"/>
        <v>-10.263734471535605</v>
      </c>
      <c r="K82">
        <f t="shared" si="34"/>
        <v>28</v>
      </c>
      <c r="L82" t="e">
        <f t="shared" si="35"/>
        <v>#N/A</v>
      </c>
      <c r="Q82" s="3">
        <f t="shared" si="36"/>
        <v>2.3204918252839004</v>
      </c>
      <c r="R82" s="3">
        <f t="shared" si="37"/>
        <v>35.751724878520228</v>
      </c>
      <c r="S82" s="3">
        <f t="shared" si="38"/>
        <v>6.1702687707914414</v>
      </c>
      <c r="T82" s="3">
        <f t="shared" si="39"/>
        <v>14.440000000000005</v>
      </c>
      <c r="U82" s="3">
        <f t="shared" si="40"/>
        <v>348.04633599999994</v>
      </c>
      <c r="V82" s="3">
        <f t="shared" si="41"/>
        <v>19.039073927058531</v>
      </c>
      <c r="W82" s="6">
        <f t="shared" si="42"/>
        <v>-12.86880515626709</v>
      </c>
      <c r="X82">
        <f t="shared" si="43"/>
        <v>28</v>
      </c>
      <c r="Y82" t="e">
        <f t="shared" si="44"/>
        <v>#N/A</v>
      </c>
      <c r="AD82" s="3">
        <f t="shared" si="45"/>
        <v>0.50660899653979263</v>
      </c>
      <c r="AE82" s="3">
        <f t="shared" si="46"/>
        <v>17.887923875432534</v>
      </c>
      <c r="AF82" s="3">
        <f t="shared" si="47"/>
        <v>4.2888848051646624</v>
      </c>
      <c r="AG82" s="3">
        <f t="shared" si="48"/>
        <v>4.1638056975894804</v>
      </c>
      <c r="AH82" s="3">
        <f t="shared" si="49"/>
        <v>349.53839481373257</v>
      </c>
      <c r="AI82" s="3">
        <f t="shared" si="50"/>
        <v>18.806972125021137</v>
      </c>
      <c r="AJ82" s="6">
        <f t="shared" si="51"/>
        <v>-14.518087319856473</v>
      </c>
      <c r="AK82">
        <f t="shared" si="52"/>
        <v>28</v>
      </c>
      <c r="AL82" t="e">
        <f t="shared" si="53"/>
        <v>#N/A</v>
      </c>
    </row>
    <row r="83" spans="1:38">
      <c r="A83">
        <v>6</v>
      </c>
      <c r="B83">
        <v>28</v>
      </c>
      <c r="D83">
        <f t="shared" si="27"/>
        <v>16</v>
      </c>
      <c r="E83">
        <f t="shared" si="28"/>
        <v>64</v>
      </c>
      <c r="F83" s="3">
        <f t="shared" si="29"/>
        <v>8.9442719099991592</v>
      </c>
      <c r="G83">
        <f t="shared" si="30"/>
        <v>81</v>
      </c>
      <c r="H83">
        <f t="shared" si="31"/>
        <v>324</v>
      </c>
      <c r="I83" s="3">
        <f t="shared" si="32"/>
        <v>20.124611797498108</v>
      </c>
      <c r="J83" s="6">
        <f t="shared" si="33"/>
        <v>-11.180339887498949</v>
      </c>
      <c r="K83">
        <f t="shared" si="34"/>
        <v>28</v>
      </c>
      <c r="L83" t="e">
        <f t="shared" si="35"/>
        <v>#N/A</v>
      </c>
      <c r="Q83" s="3">
        <f t="shared" si="36"/>
        <v>0.27385970093156869</v>
      </c>
      <c r="R83" s="3">
        <f t="shared" si="37"/>
        <v>35.751724878520228</v>
      </c>
      <c r="S83" s="3">
        <f t="shared" si="38"/>
        <v>6.0021316696197022</v>
      </c>
      <c r="T83" s="3">
        <f t="shared" si="39"/>
        <v>23.040000000000006</v>
      </c>
      <c r="U83" s="3">
        <f t="shared" si="40"/>
        <v>348.04633599999994</v>
      </c>
      <c r="V83" s="3">
        <f t="shared" si="41"/>
        <v>19.263601324778293</v>
      </c>
      <c r="W83" s="6">
        <f t="shared" si="42"/>
        <v>-13.26146965515859</v>
      </c>
      <c r="X83">
        <f t="shared" si="43"/>
        <v>28</v>
      </c>
      <c r="Y83" t="e">
        <f t="shared" si="44"/>
        <v>#N/A</v>
      </c>
      <c r="AD83" s="3">
        <f t="shared" si="45"/>
        <v>8.3079584775086424E-2</v>
      </c>
      <c r="AE83" s="3">
        <f t="shared" si="46"/>
        <v>17.887923875432534</v>
      </c>
      <c r="AF83" s="3">
        <f t="shared" si="47"/>
        <v>4.2392220347851115</v>
      </c>
      <c r="AG83" s="3">
        <f t="shared" si="48"/>
        <v>9.244886778670562</v>
      </c>
      <c r="AH83" s="3">
        <f t="shared" si="49"/>
        <v>349.53839481373257</v>
      </c>
      <c r="AI83" s="3">
        <f t="shared" si="50"/>
        <v>18.941575478095878</v>
      </c>
      <c r="AJ83" s="6">
        <f t="shared" si="51"/>
        <v>-14.702353443310766</v>
      </c>
      <c r="AK83">
        <f t="shared" si="52"/>
        <v>28</v>
      </c>
      <c r="AL83" t="e">
        <f t="shared" si="53"/>
        <v>#N/A</v>
      </c>
    </row>
    <row r="84" spans="1:38">
      <c r="A84">
        <v>20</v>
      </c>
      <c r="B84">
        <v>22</v>
      </c>
      <c r="D84">
        <f t="shared" si="27"/>
        <v>324</v>
      </c>
      <c r="E84">
        <f t="shared" si="28"/>
        <v>4</v>
      </c>
      <c r="F84" s="3">
        <f t="shared" si="29"/>
        <v>18.110770276274835</v>
      </c>
      <c r="G84">
        <f t="shared" si="30"/>
        <v>25</v>
      </c>
      <c r="H84">
        <f t="shared" si="31"/>
        <v>144</v>
      </c>
      <c r="I84" s="3">
        <f t="shared" si="32"/>
        <v>13</v>
      </c>
      <c r="J84" s="6">
        <f t="shared" si="33"/>
        <v>5.1107702762748346</v>
      </c>
      <c r="K84" t="e">
        <f t="shared" si="34"/>
        <v>#N/A</v>
      </c>
      <c r="L84">
        <f t="shared" si="35"/>
        <v>22</v>
      </c>
      <c r="Q84" s="3">
        <f t="shared" si="36"/>
        <v>210.9267094418642</v>
      </c>
      <c r="R84" s="3">
        <f t="shared" si="37"/>
        <v>4.2954173266396717E-4</v>
      </c>
      <c r="S84" s="3">
        <f t="shared" si="38"/>
        <v>14.523330850173346</v>
      </c>
      <c r="T84" s="3">
        <f t="shared" si="39"/>
        <v>84.639999999999986</v>
      </c>
      <c r="U84" s="3">
        <f t="shared" si="40"/>
        <v>160.17433600000001</v>
      </c>
      <c r="V84" s="3">
        <f t="shared" si="41"/>
        <v>15.646543899532574</v>
      </c>
      <c r="W84" s="6">
        <f t="shared" si="42"/>
        <v>-1.1232130493592276</v>
      </c>
      <c r="X84">
        <f t="shared" si="43"/>
        <v>22</v>
      </c>
      <c r="Y84" t="e">
        <f t="shared" si="44"/>
        <v>#N/A</v>
      </c>
      <c r="AD84" s="3">
        <f t="shared" si="45"/>
        <v>188.01249134948094</v>
      </c>
      <c r="AE84" s="3">
        <f t="shared" si="46"/>
        <v>3.1349826989619345</v>
      </c>
      <c r="AF84" s="3">
        <f t="shared" si="47"/>
        <v>13.825609355411531</v>
      </c>
      <c r="AG84" s="3">
        <f t="shared" si="48"/>
        <v>120.10975164353543</v>
      </c>
      <c r="AH84" s="3">
        <f t="shared" si="49"/>
        <v>161.1870434623813</v>
      </c>
      <c r="AI84" s="3">
        <f t="shared" si="50"/>
        <v>16.771904933725232</v>
      </c>
      <c r="AJ84" s="6">
        <f t="shared" si="51"/>
        <v>-2.9462955783137001</v>
      </c>
      <c r="AK84">
        <f t="shared" si="52"/>
        <v>22</v>
      </c>
      <c r="AL84" t="e">
        <f t="shared" si="53"/>
        <v>#N/A</v>
      </c>
    </row>
    <row r="85" spans="1:38">
      <c r="A85">
        <v>4</v>
      </c>
      <c r="B85">
        <v>28</v>
      </c>
      <c r="D85">
        <f t="shared" si="27"/>
        <v>4</v>
      </c>
      <c r="E85">
        <f t="shared" si="28"/>
        <v>64</v>
      </c>
      <c r="F85" s="3">
        <f t="shared" si="29"/>
        <v>8.2462112512353212</v>
      </c>
      <c r="G85">
        <f t="shared" si="30"/>
        <v>121</v>
      </c>
      <c r="H85">
        <f t="shared" si="31"/>
        <v>324</v>
      </c>
      <c r="I85" s="3">
        <f t="shared" si="32"/>
        <v>21.095023109728988</v>
      </c>
      <c r="J85" s="6">
        <f t="shared" si="33"/>
        <v>-12.848811858493667</v>
      </c>
      <c r="K85">
        <f t="shared" si="34"/>
        <v>28</v>
      </c>
      <c r="L85" t="e">
        <f t="shared" si="35"/>
        <v>#N/A</v>
      </c>
      <c r="Q85" s="3">
        <f t="shared" si="36"/>
        <v>2.1805954522269051</v>
      </c>
      <c r="R85" s="3">
        <f t="shared" si="37"/>
        <v>35.751724878520228</v>
      </c>
      <c r="S85" s="3">
        <f t="shared" si="38"/>
        <v>6.1589220104452638</v>
      </c>
      <c r="T85" s="3">
        <f t="shared" si="39"/>
        <v>46.240000000000009</v>
      </c>
      <c r="U85" s="3">
        <f t="shared" si="40"/>
        <v>348.04633599999994</v>
      </c>
      <c r="V85" s="3">
        <f t="shared" si="41"/>
        <v>19.856644630954143</v>
      </c>
      <c r="W85" s="6">
        <f t="shared" si="42"/>
        <v>-13.69772262050888</v>
      </c>
      <c r="X85">
        <f t="shared" si="43"/>
        <v>28</v>
      </c>
      <c r="Y85" t="e">
        <f t="shared" si="44"/>
        <v>#N/A</v>
      </c>
      <c r="AD85" s="3">
        <f t="shared" si="45"/>
        <v>5.2360207612456744</v>
      </c>
      <c r="AE85" s="3">
        <f t="shared" si="46"/>
        <v>17.887923875432534</v>
      </c>
      <c r="AF85" s="3">
        <f t="shared" si="47"/>
        <v>4.8087362827127684</v>
      </c>
      <c r="AG85" s="3">
        <f t="shared" si="48"/>
        <v>25.407048940832723</v>
      </c>
      <c r="AH85" s="3">
        <f t="shared" si="49"/>
        <v>349.53839481373257</v>
      </c>
      <c r="AI85" s="3">
        <f t="shared" si="50"/>
        <v>19.363508043600088</v>
      </c>
      <c r="AJ85" s="6">
        <f t="shared" si="51"/>
        <v>-14.55477176088732</v>
      </c>
      <c r="AK85">
        <f t="shared" si="52"/>
        <v>28</v>
      </c>
      <c r="AL85" t="e">
        <f t="shared" si="53"/>
        <v>#N/A</v>
      </c>
    </row>
    <row r="86" spans="1:38">
      <c r="A86">
        <v>9</v>
      </c>
      <c r="B86">
        <v>8</v>
      </c>
      <c r="D86">
        <f t="shared" si="27"/>
        <v>49</v>
      </c>
      <c r="E86">
        <f t="shared" si="28"/>
        <v>144</v>
      </c>
      <c r="F86" s="3">
        <f t="shared" si="29"/>
        <v>13.892443989449804</v>
      </c>
      <c r="G86">
        <f t="shared" si="30"/>
        <v>36</v>
      </c>
      <c r="H86">
        <f t="shared" si="31"/>
        <v>4</v>
      </c>
      <c r="I86" s="3">
        <f t="shared" si="32"/>
        <v>6.324555320336759</v>
      </c>
      <c r="J86" s="6">
        <f t="shared" si="33"/>
        <v>7.5678886691130449</v>
      </c>
      <c r="K86" t="e">
        <f t="shared" si="34"/>
        <v>#N/A</v>
      </c>
      <c r="L86">
        <f t="shared" si="35"/>
        <v>8</v>
      </c>
      <c r="Q86" s="3">
        <f t="shared" si="36"/>
        <v>12.413756073988564</v>
      </c>
      <c r="R86" s="3">
        <f t="shared" si="37"/>
        <v>196.58074042256169</v>
      </c>
      <c r="S86" s="3">
        <f t="shared" si="38"/>
        <v>14.456641950900986</v>
      </c>
      <c r="T86" s="3">
        <f t="shared" si="39"/>
        <v>3.2400000000000024</v>
      </c>
      <c r="U86" s="3">
        <f t="shared" si="40"/>
        <v>1.8063359999999984</v>
      </c>
      <c r="V86" s="3">
        <f t="shared" si="41"/>
        <v>2.246405128199275</v>
      </c>
      <c r="W86" s="6">
        <f t="shared" si="42"/>
        <v>12.210236822701711</v>
      </c>
      <c r="X86" t="e">
        <f t="shared" si="43"/>
        <v>#N/A</v>
      </c>
      <c r="Y86">
        <f t="shared" si="44"/>
        <v>8</v>
      </c>
      <c r="AD86" s="3">
        <f t="shared" si="45"/>
        <v>7.3536678200692052</v>
      </c>
      <c r="AE86" s="3">
        <f t="shared" si="46"/>
        <v>248.7114532871972</v>
      </c>
      <c r="AF86" s="3">
        <f t="shared" si="47"/>
        <v>16.002034905200851</v>
      </c>
      <c r="AG86" s="3">
        <f t="shared" si="48"/>
        <v>1.6435354273191954E-3</v>
      </c>
      <c r="AH86" s="3">
        <f t="shared" si="49"/>
        <v>1.7005569758948147</v>
      </c>
      <c r="AI86" s="3">
        <f t="shared" si="50"/>
        <v>1.3046840657117469</v>
      </c>
      <c r="AJ86" s="6">
        <f t="shared" si="51"/>
        <v>14.697350839489104</v>
      </c>
      <c r="AK86" t="e">
        <f t="shared" si="52"/>
        <v>#N/A</v>
      </c>
      <c r="AL86">
        <f t="shared" si="53"/>
        <v>8</v>
      </c>
    </row>
    <row r="87" spans="1:38">
      <c r="A87">
        <v>14</v>
      </c>
      <c r="B87">
        <v>8</v>
      </c>
      <c r="D87">
        <f t="shared" si="27"/>
        <v>144</v>
      </c>
      <c r="E87">
        <f t="shared" si="28"/>
        <v>144</v>
      </c>
      <c r="F87" s="3">
        <f t="shared" si="29"/>
        <v>16.970562748477139</v>
      </c>
      <c r="G87">
        <f t="shared" si="30"/>
        <v>1</v>
      </c>
      <c r="H87">
        <f t="shared" si="31"/>
        <v>4</v>
      </c>
      <c r="I87" s="3">
        <f t="shared" si="32"/>
        <v>2.2360679774997898</v>
      </c>
      <c r="J87" s="6">
        <f t="shared" si="33"/>
        <v>14.734494770977349</v>
      </c>
      <c r="K87" t="e">
        <f t="shared" si="34"/>
        <v>#N/A</v>
      </c>
      <c r="L87">
        <f t="shared" si="35"/>
        <v>8</v>
      </c>
      <c r="Q87" s="3">
        <f t="shared" si="36"/>
        <v>72.646916695750221</v>
      </c>
      <c r="R87" s="3">
        <f t="shared" si="37"/>
        <v>196.58074042256169</v>
      </c>
      <c r="S87" s="3">
        <f t="shared" si="38"/>
        <v>16.40815824881976</v>
      </c>
      <c r="T87" s="3">
        <f t="shared" si="39"/>
        <v>10.239999999999995</v>
      </c>
      <c r="U87" s="3">
        <f t="shared" si="40"/>
        <v>1.8063359999999984</v>
      </c>
      <c r="V87" s="3">
        <f t="shared" si="41"/>
        <v>3.4707831969167988</v>
      </c>
      <c r="W87" s="6">
        <f t="shared" si="42"/>
        <v>12.937375051902961</v>
      </c>
      <c r="X87" t="e">
        <f t="shared" si="43"/>
        <v>#N/A</v>
      </c>
      <c r="Y87">
        <f t="shared" si="44"/>
        <v>8</v>
      </c>
      <c r="AD87" s="3">
        <f t="shared" si="45"/>
        <v>59.471314878892734</v>
      </c>
      <c r="AE87" s="3">
        <f t="shared" si="46"/>
        <v>248.7114532871972</v>
      </c>
      <c r="AF87" s="3">
        <f t="shared" si="47"/>
        <v>17.555135093928783</v>
      </c>
      <c r="AG87" s="3">
        <f t="shared" si="48"/>
        <v>24.596238130021916</v>
      </c>
      <c r="AH87" s="3">
        <f t="shared" si="49"/>
        <v>1.7005569758948147</v>
      </c>
      <c r="AI87" s="3">
        <f t="shared" si="50"/>
        <v>5.1280400842735947</v>
      </c>
      <c r="AJ87" s="6">
        <f t="shared" si="51"/>
        <v>12.427095009655188</v>
      </c>
      <c r="AK87" t="e">
        <f t="shared" si="52"/>
        <v>#N/A</v>
      </c>
      <c r="AL87">
        <f t="shared" si="53"/>
        <v>8</v>
      </c>
    </row>
    <row r="88" spans="1:38">
      <c r="A88">
        <v>10</v>
      </c>
      <c r="B88">
        <v>9</v>
      </c>
      <c r="D88">
        <f t="shared" si="27"/>
        <v>64</v>
      </c>
      <c r="E88">
        <f t="shared" si="28"/>
        <v>121</v>
      </c>
      <c r="F88" s="3">
        <f t="shared" si="29"/>
        <v>13.601470508735444</v>
      </c>
      <c r="G88">
        <f t="shared" si="30"/>
        <v>25</v>
      </c>
      <c r="H88">
        <f t="shared" si="31"/>
        <v>1</v>
      </c>
      <c r="I88" s="3">
        <f t="shared" si="32"/>
        <v>5.0990195135927845</v>
      </c>
      <c r="J88" s="6">
        <f t="shared" si="33"/>
        <v>8.5024509951426595</v>
      </c>
      <c r="K88" t="e">
        <f t="shared" si="34"/>
        <v>#N/A</v>
      </c>
      <c r="L88">
        <f t="shared" si="35"/>
        <v>9</v>
      </c>
      <c r="Q88" s="3">
        <f t="shared" si="36"/>
        <v>20.460388198340898</v>
      </c>
      <c r="R88" s="3">
        <f t="shared" si="37"/>
        <v>169.53928964535962</v>
      </c>
      <c r="S88" s="3">
        <f t="shared" si="38"/>
        <v>13.784037066248063</v>
      </c>
      <c r="T88" s="3">
        <f t="shared" si="39"/>
        <v>0.64000000000000112</v>
      </c>
      <c r="U88" s="3">
        <f t="shared" si="40"/>
        <v>0.11833599999999959</v>
      </c>
      <c r="V88" s="3">
        <f t="shared" si="41"/>
        <v>0.87082489629086779</v>
      </c>
      <c r="W88" s="6">
        <f t="shared" si="42"/>
        <v>12.913212169957195</v>
      </c>
      <c r="X88" t="e">
        <f t="shared" si="43"/>
        <v>#N/A</v>
      </c>
      <c r="Y88">
        <f t="shared" si="44"/>
        <v>9</v>
      </c>
      <c r="AD88" s="3">
        <f t="shared" si="45"/>
        <v>13.777197231833911</v>
      </c>
      <c r="AE88" s="3">
        <f t="shared" si="46"/>
        <v>218.17027681660898</v>
      </c>
      <c r="AF88" s="3">
        <f t="shared" si="47"/>
        <v>15.229821865289262</v>
      </c>
      <c r="AG88" s="3">
        <f t="shared" si="48"/>
        <v>0.92056245434623851</v>
      </c>
      <c r="AH88" s="3">
        <f t="shared" si="49"/>
        <v>9.2448867786705829E-2</v>
      </c>
      <c r="AI88" s="3">
        <f t="shared" si="50"/>
        <v>1.0064846358156414</v>
      </c>
      <c r="AJ88" s="6">
        <f t="shared" si="51"/>
        <v>14.223337229473621</v>
      </c>
      <c r="AK88" t="e">
        <f t="shared" si="52"/>
        <v>#N/A</v>
      </c>
      <c r="AL88">
        <f t="shared" si="53"/>
        <v>9</v>
      </c>
    </row>
    <row r="89" spans="1:38">
      <c r="A89">
        <v>2</v>
      </c>
      <c r="B89">
        <v>13</v>
      </c>
      <c r="D89">
        <f t="shared" si="27"/>
        <v>0</v>
      </c>
      <c r="E89">
        <f t="shared" si="28"/>
        <v>49</v>
      </c>
      <c r="F89" s="3">
        <f t="shared" si="29"/>
        <v>7</v>
      </c>
      <c r="G89">
        <f t="shared" si="30"/>
        <v>169</v>
      </c>
      <c r="H89">
        <f t="shared" si="31"/>
        <v>9</v>
      </c>
      <c r="I89" s="3">
        <f t="shared" si="32"/>
        <v>13.341664064126334</v>
      </c>
      <c r="J89" s="6">
        <f t="shared" si="33"/>
        <v>-6.3416640641263342</v>
      </c>
      <c r="K89">
        <f t="shared" si="34"/>
        <v>13</v>
      </c>
      <c r="L89" t="e">
        <f t="shared" si="35"/>
        <v>#N/A</v>
      </c>
      <c r="Q89" s="3">
        <f t="shared" si="36"/>
        <v>12.087331203522242</v>
      </c>
      <c r="R89" s="3">
        <f t="shared" si="37"/>
        <v>81.373486536551312</v>
      </c>
      <c r="S89" s="3">
        <f t="shared" si="38"/>
        <v>9.6675135241732946</v>
      </c>
      <c r="T89" s="3">
        <f t="shared" si="39"/>
        <v>77.440000000000012</v>
      </c>
      <c r="U89" s="3">
        <f t="shared" si="40"/>
        <v>13.366336000000004</v>
      </c>
      <c r="V89" s="3">
        <f t="shared" si="41"/>
        <v>9.5292358560379871</v>
      </c>
      <c r="W89" s="6">
        <f t="shared" si="42"/>
        <v>0.13827766813530751</v>
      </c>
      <c r="X89" t="e">
        <f t="shared" si="43"/>
        <v>#N/A</v>
      </c>
      <c r="Y89">
        <f t="shared" si="44"/>
        <v>13</v>
      </c>
      <c r="AD89" s="3">
        <f t="shared" si="45"/>
        <v>18.38896193771626</v>
      </c>
      <c r="AE89" s="3">
        <f t="shared" si="46"/>
        <v>116.00557093425603</v>
      </c>
      <c r="AF89" s="3">
        <f t="shared" si="47"/>
        <v>11.592865602256083</v>
      </c>
      <c r="AG89" s="3">
        <f t="shared" si="48"/>
        <v>49.569211102994885</v>
      </c>
      <c r="AH89" s="3">
        <f t="shared" si="49"/>
        <v>13.660016435354271</v>
      </c>
      <c r="AI89" s="3">
        <f t="shared" si="50"/>
        <v>7.9516807995762226</v>
      </c>
      <c r="AJ89" s="6">
        <f t="shared" si="51"/>
        <v>3.6411848026798603</v>
      </c>
      <c r="AK89" t="e">
        <f t="shared" si="52"/>
        <v>#N/A</v>
      </c>
      <c r="AL89">
        <f t="shared" si="53"/>
        <v>13</v>
      </c>
    </row>
    <row r="90" spans="1:38">
      <c r="A90">
        <v>11</v>
      </c>
      <c r="B90">
        <v>8</v>
      </c>
      <c r="D90">
        <f t="shared" si="27"/>
        <v>81</v>
      </c>
      <c r="E90">
        <f t="shared" si="28"/>
        <v>144</v>
      </c>
      <c r="F90" s="3">
        <f t="shared" si="29"/>
        <v>15</v>
      </c>
      <c r="G90">
        <f t="shared" si="30"/>
        <v>16</v>
      </c>
      <c r="H90">
        <f t="shared" si="31"/>
        <v>4</v>
      </c>
      <c r="I90" s="3">
        <f t="shared" si="32"/>
        <v>4.4721359549995796</v>
      </c>
      <c r="J90" s="6">
        <f t="shared" si="33"/>
        <v>10.52786404500042</v>
      </c>
      <c r="K90" t="e">
        <f t="shared" si="34"/>
        <v>#N/A</v>
      </c>
      <c r="L90">
        <f t="shared" si="35"/>
        <v>8</v>
      </c>
      <c r="Q90" s="3">
        <f t="shared" si="36"/>
        <v>30.507020322693229</v>
      </c>
      <c r="R90" s="3">
        <f t="shared" si="37"/>
        <v>196.58074042256169</v>
      </c>
      <c r="S90" s="3">
        <f t="shared" si="38"/>
        <v>15.069431334501475</v>
      </c>
      <c r="T90" s="3">
        <f t="shared" si="39"/>
        <v>3.9999999999999716E-2</v>
      </c>
      <c r="U90" s="3">
        <f t="shared" si="40"/>
        <v>1.8063359999999984</v>
      </c>
      <c r="V90" s="3">
        <f t="shared" si="41"/>
        <v>1.3587994701205908</v>
      </c>
      <c r="W90" s="6">
        <f t="shared" si="42"/>
        <v>13.710631864380884</v>
      </c>
      <c r="X90" t="e">
        <f t="shared" si="43"/>
        <v>#N/A</v>
      </c>
      <c r="Y90">
        <f t="shared" si="44"/>
        <v>8</v>
      </c>
      <c r="AD90" s="3">
        <f t="shared" si="45"/>
        <v>22.200726643598617</v>
      </c>
      <c r="AE90" s="3">
        <f t="shared" si="46"/>
        <v>248.7114532871972</v>
      </c>
      <c r="AF90" s="3">
        <f t="shared" si="47"/>
        <v>16.459410072380962</v>
      </c>
      <c r="AG90" s="3">
        <f t="shared" si="48"/>
        <v>3.8394813732651576</v>
      </c>
      <c r="AH90" s="3">
        <f t="shared" si="49"/>
        <v>1.7005569758948147</v>
      </c>
      <c r="AI90" s="3">
        <f t="shared" si="50"/>
        <v>2.3537286056722793</v>
      </c>
      <c r="AJ90" s="6">
        <f t="shared" si="51"/>
        <v>14.105681466708683</v>
      </c>
      <c r="AK90" t="e">
        <f t="shared" si="52"/>
        <v>#N/A</v>
      </c>
      <c r="AL90">
        <f t="shared" si="53"/>
        <v>8</v>
      </c>
    </row>
    <row r="91" spans="1:38">
      <c r="A91">
        <v>16</v>
      </c>
      <c r="B91">
        <v>12</v>
      </c>
      <c r="D91">
        <f t="shared" si="27"/>
        <v>196</v>
      </c>
      <c r="E91">
        <f t="shared" si="28"/>
        <v>64</v>
      </c>
      <c r="F91" s="3">
        <f t="shared" si="29"/>
        <v>16.124515496597098</v>
      </c>
      <c r="G91">
        <f t="shared" si="30"/>
        <v>1</v>
      </c>
      <c r="H91">
        <f t="shared" si="31"/>
        <v>4</v>
      </c>
      <c r="I91" s="3">
        <f t="shared" si="32"/>
        <v>2.2360679774997898</v>
      </c>
      <c r="J91" s="6">
        <f t="shared" si="33"/>
        <v>13.888447519097308</v>
      </c>
      <c r="K91" t="e">
        <f t="shared" si="34"/>
        <v>#N/A</v>
      </c>
      <c r="L91">
        <f t="shared" si="35"/>
        <v>12</v>
      </c>
      <c r="Q91" s="3">
        <f t="shared" si="36"/>
        <v>110.74018094445489</v>
      </c>
      <c r="R91" s="3">
        <f t="shared" si="37"/>
        <v>100.41493731375338</v>
      </c>
      <c r="S91" s="3">
        <f t="shared" si="38"/>
        <v>14.531177456015335</v>
      </c>
      <c r="T91" s="3">
        <f t="shared" si="39"/>
        <v>27.039999999999992</v>
      </c>
      <c r="U91" s="3">
        <f t="shared" si="40"/>
        <v>7.0543360000000028</v>
      </c>
      <c r="V91" s="3">
        <f t="shared" si="41"/>
        <v>5.839035536798864</v>
      </c>
      <c r="W91" s="6">
        <f t="shared" si="42"/>
        <v>8.6921419192164713</v>
      </c>
      <c r="X91" t="e">
        <f t="shared" si="43"/>
        <v>#N/A</v>
      </c>
      <c r="Y91">
        <f t="shared" si="44"/>
        <v>12</v>
      </c>
      <c r="AD91" s="3">
        <f t="shared" si="45"/>
        <v>94.318373702422136</v>
      </c>
      <c r="AE91" s="3">
        <f t="shared" si="46"/>
        <v>138.54674740484427</v>
      </c>
      <c r="AF91" s="3">
        <f t="shared" si="47"/>
        <v>15.259918777872523</v>
      </c>
      <c r="AG91" s="3">
        <f t="shared" si="48"/>
        <v>48.434075967859755</v>
      </c>
      <c r="AH91" s="3">
        <f t="shared" si="49"/>
        <v>7.2681245434623793</v>
      </c>
      <c r="AI91" s="3">
        <f t="shared" si="50"/>
        <v>7.4633906846233184</v>
      </c>
      <c r="AJ91" s="6">
        <f t="shared" si="51"/>
        <v>7.7965280932492043</v>
      </c>
      <c r="AK91" t="e">
        <f t="shared" si="52"/>
        <v>#N/A</v>
      </c>
      <c r="AL91">
        <f t="shared" si="53"/>
        <v>12</v>
      </c>
    </row>
    <row r="92" spans="1:38">
      <c r="A92">
        <v>18</v>
      </c>
      <c r="B92">
        <v>4</v>
      </c>
      <c r="D92">
        <f t="shared" si="27"/>
        <v>256</v>
      </c>
      <c r="E92">
        <f t="shared" si="28"/>
        <v>256</v>
      </c>
      <c r="F92" s="3">
        <f t="shared" si="29"/>
        <v>22.627416997969522</v>
      </c>
      <c r="G92">
        <f t="shared" si="30"/>
        <v>9</v>
      </c>
      <c r="H92">
        <f t="shared" si="31"/>
        <v>36</v>
      </c>
      <c r="I92" s="3">
        <f t="shared" si="32"/>
        <v>6.7082039324993694</v>
      </c>
      <c r="J92" s="6">
        <f t="shared" si="33"/>
        <v>15.919213065470153</v>
      </c>
      <c r="K92" t="e">
        <f t="shared" si="34"/>
        <v>#N/A</v>
      </c>
      <c r="L92">
        <f t="shared" si="35"/>
        <v>4</v>
      </c>
      <c r="Q92" s="3">
        <f t="shared" si="36"/>
        <v>156.83344519315955</v>
      </c>
      <c r="R92" s="3">
        <f t="shared" si="37"/>
        <v>324.74654353136998</v>
      </c>
      <c r="S92" s="3">
        <f t="shared" si="38"/>
        <v>21.944930820682245</v>
      </c>
      <c r="T92" s="3">
        <f t="shared" si="39"/>
        <v>51.839999999999989</v>
      </c>
      <c r="U92" s="3">
        <f t="shared" si="40"/>
        <v>28.558335999999994</v>
      </c>
      <c r="V92" s="3">
        <f t="shared" si="41"/>
        <v>8.9665119193586076</v>
      </c>
      <c r="W92" s="6">
        <f t="shared" si="42"/>
        <v>12.978418901323638</v>
      </c>
      <c r="X92" t="e">
        <f t="shared" si="43"/>
        <v>#N/A</v>
      </c>
      <c r="Y92">
        <f t="shared" si="44"/>
        <v>4</v>
      </c>
      <c r="AD92" s="3">
        <f t="shared" si="45"/>
        <v>137.16543252595153</v>
      </c>
      <c r="AE92" s="3">
        <f t="shared" si="46"/>
        <v>390.87615916955014</v>
      </c>
      <c r="AF92" s="3">
        <f t="shared" si="47"/>
        <v>22.979155591437681</v>
      </c>
      <c r="AG92" s="3">
        <f t="shared" si="48"/>
        <v>80.271913805697594</v>
      </c>
      <c r="AH92" s="3">
        <f t="shared" si="49"/>
        <v>28.132989408327251</v>
      </c>
      <c r="AI92" s="3">
        <f t="shared" si="50"/>
        <v>10.411767535535205</v>
      </c>
      <c r="AJ92" s="6">
        <f t="shared" si="51"/>
        <v>12.567388055902477</v>
      </c>
      <c r="AK92" t="e">
        <f t="shared" si="52"/>
        <v>#N/A</v>
      </c>
      <c r="AL92">
        <f t="shared" si="53"/>
        <v>4</v>
      </c>
    </row>
    <row r="93" spans="1:38">
      <c r="A93">
        <v>1</v>
      </c>
      <c r="B93">
        <v>13</v>
      </c>
      <c r="D93">
        <f t="shared" si="27"/>
        <v>1</v>
      </c>
      <c r="E93">
        <f t="shared" si="28"/>
        <v>49</v>
      </c>
      <c r="F93" s="3">
        <f t="shared" si="29"/>
        <v>7.0710678118654755</v>
      </c>
      <c r="G93">
        <f t="shared" si="30"/>
        <v>196</v>
      </c>
      <c r="H93">
        <f t="shared" si="31"/>
        <v>9</v>
      </c>
      <c r="I93" s="3">
        <f t="shared" si="32"/>
        <v>14.317821063276353</v>
      </c>
      <c r="J93" s="6">
        <f t="shared" si="33"/>
        <v>-7.2467532514108779</v>
      </c>
      <c r="K93">
        <f t="shared" si="34"/>
        <v>13</v>
      </c>
      <c r="L93" t="e">
        <f t="shared" si="35"/>
        <v>#N/A</v>
      </c>
      <c r="Q93" s="3">
        <f t="shared" si="36"/>
        <v>20.040699079169912</v>
      </c>
      <c r="R93" s="3">
        <f t="shared" si="37"/>
        <v>81.373486536551312</v>
      </c>
      <c r="S93" s="3">
        <f t="shared" si="38"/>
        <v>10.07046104285803</v>
      </c>
      <c r="T93" s="3">
        <f t="shared" si="39"/>
        <v>96.04000000000002</v>
      </c>
      <c r="U93" s="3">
        <f t="shared" si="40"/>
        <v>13.366336000000004</v>
      </c>
      <c r="V93" s="3">
        <f t="shared" si="41"/>
        <v>10.459748371734381</v>
      </c>
      <c r="W93" s="6">
        <f t="shared" si="42"/>
        <v>-0.38928732887635142</v>
      </c>
      <c r="X93">
        <f t="shared" si="43"/>
        <v>13</v>
      </c>
      <c r="Y93" t="e">
        <f t="shared" si="44"/>
        <v>#N/A</v>
      </c>
      <c r="AD93" s="3">
        <f t="shared" si="45"/>
        <v>27.965432525951556</v>
      </c>
      <c r="AE93" s="3">
        <f t="shared" si="46"/>
        <v>116.00557093425603</v>
      </c>
      <c r="AF93" s="3">
        <f t="shared" si="47"/>
        <v>11.998791750014147</v>
      </c>
      <c r="AG93" s="3">
        <f t="shared" si="48"/>
        <v>64.650292184075965</v>
      </c>
      <c r="AH93" s="3">
        <f t="shared" si="49"/>
        <v>13.660016435354271</v>
      </c>
      <c r="AI93" s="3">
        <f t="shared" si="50"/>
        <v>8.8493111946314915</v>
      </c>
      <c r="AJ93" s="6">
        <f t="shared" si="51"/>
        <v>3.1494805553826559</v>
      </c>
      <c r="AK93" t="e">
        <f t="shared" si="52"/>
        <v>#N/A</v>
      </c>
      <c r="AL93">
        <f t="shared" si="53"/>
        <v>13</v>
      </c>
    </row>
    <row r="94" spans="1:38">
      <c r="A94">
        <v>4</v>
      </c>
      <c r="B94">
        <v>17</v>
      </c>
      <c r="D94">
        <f t="shared" si="27"/>
        <v>4</v>
      </c>
      <c r="E94">
        <f t="shared" si="28"/>
        <v>9</v>
      </c>
      <c r="F94" s="3">
        <f t="shared" si="29"/>
        <v>3.6055512754639891</v>
      </c>
      <c r="G94">
        <f t="shared" si="30"/>
        <v>121</v>
      </c>
      <c r="H94">
        <f t="shared" si="31"/>
        <v>49</v>
      </c>
      <c r="I94" s="3">
        <f t="shared" si="32"/>
        <v>13.038404810405298</v>
      </c>
      <c r="J94" s="6">
        <f t="shared" si="33"/>
        <v>-9.4328535349413087</v>
      </c>
      <c r="K94">
        <f t="shared" si="34"/>
        <v>17</v>
      </c>
      <c r="L94" t="e">
        <f t="shared" si="35"/>
        <v>#N/A</v>
      </c>
      <c r="Q94" s="3">
        <f t="shared" si="36"/>
        <v>2.1805954522269051</v>
      </c>
      <c r="R94" s="3">
        <f t="shared" si="37"/>
        <v>25.207683427743028</v>
      </c>
      <c r="S94" s="3">
        <f t="shared" si="38"/>
        <v>5.2333812091199636</v>
      </c>
      <c r="T94" s="3">
        <f t="shared" si="39"/>
        <v>46.240000000000009</v>
      </c>
      <c r="U94" s="3">
        <f t="shared" si="40"/>
        <v>58.614336000000009</v>
      </c>
      <c r="V94" s="3">
        <f t="shared" si="41"/>
        <v>10.239840623759727</v>
      </c>
      <c r="W94" s="6">
        <f t="shared" si="42"/>
        <v>-5.0064594146397638</v>
      </c>
      <c r="X94">
        <f t="shared" si="43"/>
        <v>17</v>
      </c>
      <c r="Y94" t="e">
        <f t="shared" si="44"/>
        <v>#N/A</v>
      </c>
      <c r="AD94" s="3">
        <f t="shared" si="45"/>
        <v>5.2360207612456744</v>
      </c>
      <c r="AE94" s="3">
        <f t="shared" si="46"/>
        <v>45.840865051903101</v>
      </c>
      <c r="AF94" s="3">
        <f t="shared" si="47"/>
        <v>7.1468094848784638</v>
      </c>
      <c r="AG94" s="3">
        <f t="shared" si="48"/>
        <v>25.407048940832723</v>
      </c>
      <c r="AH94" s="3">
        <f t="shared" si="49"/>
        <v>59.227584002921837</v>
      </c>
      <c r="AI94" s="3">
        <f t="shared" si="50"/>
        <v>9.199708307536417</v>
      </c>
      <c r="AJ94" s="6">
        <f t="shared" si="51"/>
        <v>-2.0528988226579532</v>
      </c>
      <c r="AK94">
        <f t="shared" si="52"/>
        <v>17</v>
      </c>
      <c r="AL94" t="e">
        <f t="shared" si="53"/>
        <v>#N/A</v>
      </c>
    </row>
    <row r="95" spans="1:38">
      <c r="A95">
        <v>4</v>
      </c>
      <c r="B95">
        <v>23</v>
      </c>
      <c r="D95">
        <f t="shared" si="27"/>
        <v>4</v>
      </c>
      <c r="E95">
        <f t="shared" si="28"/>
        <v>9</v>
      </c>
      <c r="F95" s="3">
        <f t="shared" si="29"/>
        <v>3.6055512754639891</v>
      </c>
      <c r="G95">
        <f t="shared" si="30"/>
        <v>121</v>
      </c>
      <c r="H95">
        <f t="shared" si="31"/>
        <v>169</v>
      </c>
      <c r="I95" s="3">
        <f t="shared" si="32"/>
        <v>17.029386365926403</v>
      </c>
      <c r="J95" s="6">
        <f t="shared" si="33"/>
        <v>-13.423835090462413</v>
      </c>
      <c r="K95">
        <f t="shared" si="34"/>
        <v>23</v>
      </c>
      <c r="L95" t="e">
        <f t="shared" si="35"/>
        <v>#N/A</v>
      </c>
      <c r="Q95" s="3">
        <f t="shared" si="36"/>
        <v>2.1805954522269051</v>
      </c>
      <c r="R95" s="3">
        <f t="shared" si="37"/>
        <v>0.95897876453059128</v>
      </c>
      <c r="S95" s="3">
        <f t="shared" si="38"/>
        <v>1.7718843689015082</v>
      </c>
      <c r="T95" s="3">
        <f t="shared" si="39"/>
        <v>46.240000000000009</v>
      </c>
      <c r="U95" s="3">
        <f t="shared" si="40"/>
        <v>186.48633600000002</v>
      </c>
      <c r="V95" s="3">
        <f t="shared" si="41"/>
        <v>15.255370726403211</v>
      </c>
      <c r="W95" s="6">
        <f t="shared" si="42"/>
        <v>-13.483486357501702</v>
      </c>
      <c r="X95">
        <f t="shared" si="43"/>
        <v>23</v>
      </c>
      <c r="Y95" t="e">
        <f t="shared" si="44"/>
        <v>#N/A</v>
      </c>
      <c r="AD95" s="3">
        <f t="shared" si="45"/>
        <v>5.2360207612456744</v>
      </c>
      <c r="AE95" s="3">
        <f t="shared" si="46"/>
        <v>0.5938062283737009</v>
      </c>
      <c r="AF95" s="3">
        <f t="shared" si="47"/>
        <v>2.4145034664749137</v>
      </c>
      <c r="AG95" s="3">
        <f t="shared" si="48"/>
        <v>25.407048940832723</v>
      </c>
      <c r="AH95" s="3">
        <f t="shared" si="49"/>
        <v>187.57893535427317</v>
      </c>
      <c r="AI95" s="3">
        <f t="shared" si="50"/>
        <v>14.594039341289507</v>
      </c>
      <c r="AJ95" s="6">
        <f t="shared" si="51"/>
        <v>-12.179535874814594</v>
      </c>
      <c r="AK95">
        <f t="shared" si="52"/>
        <v>23</v>
      </c>
      <c r="AL95" t="e">
        <f t="shared" si="53"/>
        <v>#N/A</v>
      </c>
    </row>
    <row r="96" spans="1:38">
      <c r="A96">
        <v>9</v>
      </c>
      <c r="B96">
        <v>21</v>
      </c>
      <c r="D96">
        <f t="shared" si="27"/>
        <v>49</v>
      </c>
      <c r="E96">
        <f t="shared" si="28"/>
        <v>1</v>
      </c>
      <c r="F96" s="3">
        <f t="shared" si="29"/>
        <v>7.0710678118654755</v>
      </c>
      <c r="G96">
        <f t="shared" si="30"/>
        <v>36</v>
      </c>
      <c r="H96">
        <f t="shared" si="31"/>
        <v>121</v>
      </c>
      <c r="I96" s="3">
        <f t="shared" si="32"/>
        <v>12.529964086141668</v>
      </c>
      <c r="J96" s="6">
        <f t="shared" si="33"/>
        <v>-5.4588962742761922</v>
      </c>
      <c r="K96">
        <f t="shared" si="34"/>
        <v>21</v>
      </c>
      <c r="L96" t="e">
        <f t="shared" si="35"/>
        <v>#N/A</v>
      </c>
      <c r="Q96" s="3">
        <f t="shared" si="36"/>
        <v>12.413756073988564</v>
      </c>
      <c r="R96" s="3">
        <f t="shared" si="37"/>
        <v>1.0418803189347368</v>
      </c>
      <c r="S96" s="3">
        <f t="shared" si="38"/>
        <v>3.6681925239718951</v>
      </c>
      <c r="T96" s="3">
        <f t="shared" si="39"/>
        <v>3.2400000000000024</v>
      </c>
      <c r="U96" s="3">
        <f t="shared" si="40"/>
        <v>135.86233600000003</v>
      </c>
      <c r="V96" s="3">
        <f t="shared" si="41"/>
        <v>11.794165337148705</v>
      </c>
      <c r="W96" s="6">
        <f t="shared" si="42"/>
        <v>-8.1259728131768103</v>
      </c>
      <c r="X96">
        <f t="shared" si="43"/>
        <v>21</v>
      </c>
      <c r="Y96" t="e">
        <f t="shared" si="44"/>
        <v>#N/A</v>
      </c>
      <c r="AD96" s="3">
        <f t="shared" si="45"/>
        <v>7.3536678200692052</v>
      </c>
      <c r="AE96" s="3">
        <f t="shared" si="46"/>
        <v>7.6761591695501679</v>
      </c>
      <c r="AF96" s="3">
        <f t="shared" si="47"/>
        <v>3.8768320816898134</v>
      </c>
      <c r="AG96" s="3">
        <f t="shared" si="48"/>
        <v>1.6435354273191954E-3</v>
      </c>
      <c r="AH96" s="3">
        <f t="shared" si="49"/>
        <v>136.79515157048939</v>
      </c>
      <c r="AI96" s="3">
        <f t="shared" si="50"/>
        <v>11.696016206637058</v>
      </c>
      <c r="AJ96" s="6">
        <f t="shared" si="51"/>
        <v>-7.8191841249472445</v>
      </c>
      <c r="AK96">
        <f t="shared" si="52"/>
        <v>21</v>
      </c>
      <c r="AL96" t="e">
        <f t="shared" si="53"/>
        <v>#N/A</v>
      </c>
    </row>
    <row r="97" spans="1:38">
      <c r="A97">
        <v>5</v>
      </c>
      <c r="B97">
        <v>21</v>
      </c>
      <c r="D97">
        <f t="shared" si="27"/>
        <v>9</v>
      </c>
      <c r="E97">
        <f t="shared" si="28"/>
        <v>1</v>
      </c>
      <c r="F97" s="3">
        <f t="shared" si="29"/>
        <v>3.1622776601683795</v>
      </c>
      <c r="G97">
        <f t="shared" si="30"/>
        <v>100</v>
      </c>
      <c r="H97">
        <f t="shared" si="31"/>
        <v>121</v>
      </c>
      <c r="I97" s="3">
        <f t="shared" si="32"/>
        <v>14.866068747318506</v>
      </c>
      <c r="J97" s="6">
        <f t="shared" si="33"/>
        <v>-11.703791087150126</v>
      </c>
      <c r="K97">
        <f t="shared" si="34"/>
        <v>21</v>
      </c>
      <c r="L97" t="e">
        <f t="shared" si="35"/>
        <v>#N/A</v>
      </c>
      <c r="Q97" s="3">
        <f t="shared" si="36"/>
        <v>0.22722757657923695</v>
      </c>
      <c r="R97" s="3">
        <f t="shared" si="37"/>
        <v>1.0418803189347368</v>
      </c>
      <c r="S97" s="3">
        <f t="shared" si="38"/>
        <v>1.1265468900644897</v>
      </c>
      <c r="T97" s="3">
        <f t="shared" si="39"/>
        <v>33.640000000000008</v>
      </c>
      <c r="U97" s="3">
        <f t="shared" si="40"/>
        <v>135.86233600000003</v>
      </c>
      <c r="V97" s="3">
        <f t="shared" si="41"/>
        <v>13.019306279521963</v>
      </c>
      <c r="W97" s="6">
        <f t="shared" si="42"/>
        <v>-11.892759389457474</v>
      </c>
      <c r="X97">
        <f t="shared" si="43"/>
        <v>21</v>
      </c>
      <c r="Y97" t="e">
        <f t="shared" si="44"/>
        <v>#N/A</v>
      </c>
      <c r="AD97" s="3">
        <f t="shared" si="45"/>
        <v>1.6595501730103803</v>
      </c>
      <c r="AE97" s="3">
        <f t="shared" si="46"/>
        <v>7.6761591695501679</v>
      </c>
      <c r="AF97" s="3">
        <f t="shared" si="47"/>
        <v>3.0554393043489751</v>
      </c>
      <c r="AG97" s="3">
        <f t="shared" si="48"/>
        <v>16.325967859751643</v>
      </c>
      <c r="AH97" s="3">
        <f t="shared" si="49"/>
        <v>136.79515157048939</v>
      </c>
      <c r="AI97" s="3">
        <f t="shared" si="50"/>
        <v>12.374211871074499</v>
      </c>
      <c r="AJ97" s="6">
        <f t="shared" si="51"/>
        <v>-9.3187725667255243</v>
      </c>
      <c r="AK97">
        <f t="shared" si="52"/>
        <v>21</v>
      </c>
      <c r="AL97" t="e">
        <f t="shared" si="53"/>
        <v>#N/A</v>
      </c>
    </row>
    <row r="98" spans="1:38">
      <c r="A98">
        <v>12</v>
      </c>
      <c r="B98">
        <v>13</v>
      </c>
      <c r="D98">
        <f t="shared" si="27"/>
        <v>100</v>
      </c>
      <c r="E98">
        <f t="shared" si="28"/>
        <v>49</v>
      </c>
      <c r="F98" s="3">
        <f t="shared" si="29"/>
        <v>12.206555615733702</v>
      </c>
      <c r="G98">
        <f t="shared" si="30"/>
        <v>9</v>
      </c>
      <c r="H98">
        <f t="shared" si="31"/>
        <v>9</v>
      </c>
      <c r="I98" s="3">
        <f t="shared" si="32"/>
        <v>4.2426406871192848</v>
      </c>
      <c r="J98" s="6">
        <f t="shared" si="33"/>
        <v>7.9639149286144173</v>
      </c>
      <c r="K98" t="e">
        <f t="shared" si="34"/>
        <v>#N/A</v>
      </c>
      <c r="L98">
        <f t="shared" si="35"/>
        <v>13</v>
      </c>
      <c r="Q98" s="3">
        <f t="shared" si="36"/>
        <v>42.553652447045557</v>
      </c>
      <c r="R98" s="3">
        <f t="shared" si="37"/>
        <v>81.373486536551312</v>
      </c>
      <c r="S98" s="3">
        <f t="shared" si="38"/>
        <v>11.132256688722052</v>
      </c>
      <c r="T98" s="3">
        <f t="shared" si="39"/>
        <v>1.4399999999999984</v>
      </c>
      <c r="U98" s="3">
        <f t="shared" si="40"/>
        <v>13.366336000000004</v>
      </c>
      <c r="V98" s="3">
        <f t="shared" si="41"/>
        <v>3.8479002066061954</v>
      </c>
      <c r="W98" s="6">
        <f t="shared" si="42"/>
        <v>7.2843564821158564</v>
      </c>
      <c r="X98" t="e">
        <f t="shared" si="43"/>
        <v>#N/A</v>
      </c>
      <c r="Y98">
        <f t="shared" si="44"/>
        <v>13</v>
      </c>
      <c r="AD98" s="3">
        <f t="shared" si="45"/>
        <v>32.624256055363325</v>
      </c>
      <c r="AE98" s="3">
        <f t="shared" si="46"/>
        <v>116.00557093425603</v>
      </c>
      <c r="AF98" s="3">
        <f t="shared" si="47"/>
        <v>12.191383309108911</v>
      </c>
      <c r="AG98" s="3">
        <f t="shared" si="48"/>
        <v>8.7584002921840778</v>
      </c>
      <c r="AH98" s="3">
        <f t="shared" si="49"/>
        <v>13.660016435354271</v>
      </c>
      <c r="AI98" s="3">
        <f t="shared" si="50"/>
        <v>4.7348090486880618</v>
      </c>
      <c r="AJ98" s="6">
        <f t="shared" si="51"/>
        <v>7.4565742604208491</v>
      </c>
      <c r="AK98" t="e">
        <f t="shared" si="52"/>
        <v>#N/A</v>
      </c>
      <c r="AL98">
        <f t="shared" si="53"/>
        <v>13</v>
      </c>
    </row>
    <row r="99" spans="1:38">
      <c r="A99">
        <v>6</v>
      </c>
      <c r="B99">
        <v>21</v>
      </c>
      <c r="D99">
        <f t="shared" si="27"/>
        <v>16</v>
      </c>
      <c r="E99">
        <f t="shared" si="28"/>
        <v>1</v>
      </c>
      <c r="F99" s="3">
        <f t="shared" si="29"/>
        <v>4.1231056256176606</v>
      </c>
      <c r="G99">
        <f t="shared" si="30"/>
        <v>81</v>
      </c>
      <c r="H99">
        <f t="shared" si="31"/>
        <v>121</v>
      </c>
      <c r="I99" s="3">
        <f t="shared" si="32"/>
        <v>14.212670403551895</v>
      </c>
      <c r="J99" s="6">
        <f t="shared" si="33"/>
        <v>-10.089564777934235</v>
      </c>
      <c r="K99">
        <f t="shared" si="34"/>
        <v>21</v>
      </c>
      <c r="L99" t="e">
        <f t="shared" si="35"/>
        <v>#N/A</v>
      </c>
      <c r="Q99" s="3">
        <f t="shared" si="36"/>
        <v>0.27385970093156869</v>
      </c>
      <c r="R99" s="3">
        <f t="shared" si="37"/>
        <v>1.0418803189347368</v>
      </c>
      <c r="S99" s="3">
        <f t="shared" si="38"/>
        <v>1.147057112730794</v>
      </c>
      <c r="T99" s="3">
        <f t="shared" si="39"/>
        <v>23.040000000000006</v>
      </c>
      <c r="U99" s="3">
        <f t="shared" si="40"/>
        <v>135.86233600000003</v>
      </c>
      <c r="V99" s="3">
        <f t="shared" si="41"/>
        <v>12.605646988552394</v>
      </c>
      <c r="W99" s="6">
        <f t="shared" si="42"/>
        <v>-11.4585898758216</v>
      </c>
      <c r="X99">
        <f t="shared" si="43"/>
        <v>21</v>
      </c>
      <c r="Y99" t="e">
        <f t="shared" si="44"/>
        <v>#N/A</v>
      </c>
      <c r="AD99" s="3">
        <f t="shared" si="45"/>
        <v>8.3079584775086424E-2</v>
      </c>
      <c r="AE99" s="3">
        <f t="shared" si="46"/>
        <v>7.6761591695501679</v>
      </c>
      <c r="AF99" s="3">
        <f t="shared" si="47"/>
        <v>2.7855410164499919</v>
      </c>
      <c r="AG99" s="3">
        <f t="shared" si="48"/>
        <v>9.244886778670562</v>
      </c>
      <c r="AH99" s="3">
        <f t="shared" si="49"/>
        <v>136.79515157048939</v>
      </c>
      <c r="AI99" s="3">
        <f t="shared" si="50"/>
        <v>12.084702658698721</v>
      </c>
      <c r="AJ99" s="6">
        <f t="shared" si="51"/>
        <v>-9.2991616422487287</v>
      </c>
      <c r="AK99">
        <f t="shared" si="52"/>
        <v>21</v>
      </c>
      <c r="AL99" t="e">
        <f t="shared" si="53"/>
        <v>#N/A</v>
      </c>
    </row>
    <row r="100" spans="1:38">
      <c r="A100">
        <v>3</v>
      </c>
      <c r="B100">
        <v>22</v>
      </c>
      <c r="D100">
        <f t="shared" si="27"/>
        <v>1</v>
      </c>
      <c r="E100">
        <f t="shared" si="28"/>
        <v>4</v>
      </c>
      <c r="F100" s="3">
        <f t="shared" si="29"/>
        <v>2.2360679774997898</v>
      </c>
      <c r="G100">
        <f t="shared" si="30"/>
        <v>144</v>
      </c>
      <c r="H100">
        <f t="shared" si="31"/>
        <v>144</v>
      </c>
      <c r="I100" s="3">
        <f t="shared" si="32"/>
        <v>16.970562748477139</v>
      </c>
      <c r="J100" s="6">
        <f t="shared" si="33"/>
        <v>-14.734494770977349</v>
      </c>
      <c r="K100">
        <f t="shared" si="34"/>
        <v>22</v>
      </c>
      <c r="L100" t="e">
        <f t="shared" si="35"/>
        <v>#N/A</v>
      </c>
      <c r="Q100" s="3">
        <f t="shared" si="36"/>
        <v>6.1339633278745733</v>
      </c>
      <c r="R100" s="3">
        <f t="shared" si="37"/>
        <v>4.2954173266396717E-4</v>
      </c>
      <c r="S100" s="3">
        <f t="shared" si="38"/>
        <v>2.4767706534128746</v>
      </c>
      <c r="T100" s="3">
        <f t="shared" si="39"/>
        <v>60.840000000000011</v>
      </c>
      <c r="U100" s="3">
        <f t="shared" si="40"/>
        <v>160.17433600000001</v>
      </c>
      <c r="V100" s="3">
        <f t="shared" si="41"/>
        <v>14.866550911358022</v>
      </c>
      <c r="W100" s="6">
        <f t="shared" si="42"/>
        <v>-12.389780257945148</v>
      </c>
      <c r="X100">
        <f t="shared" si="43"/>
        <v>22</v>
      </c>
      <c r="Y100" t="e">
        <f t="shared" si="44"/>
        <v>#N/A</v>
      </c>
      <c r="AD100" s="3">
        <f t="shared" si="45"/>
        <v>10.812491349480968</v>
      </c>
      <c r="AE100" s="3">
        <f t="shared" si="46"/>
        <v>3.1349826989619345</v>
      </c>
      <c r="AF100" s="3">
        <f t="shared" si="47"/>
        <v>3.7346317152355066</v>
      </c>
      <c r="AG100" s="3">
        <f t="shared" si="48"/>
        <v>36.488130021913804</v>
      </c>
      <c r="AH100" s="3">
        <f t="shared" si="49"/>
        <v>161.1870434623813</v>
      </c>
      <c r="AI100" s="3">
        <f t="shared" si="50"/>
        <v>14.059700334085898</v>
      </c>
      <c r="AJ100" s="6">
        <f t="shared" si="51"/>
        <v>-10.325068618850391</v>
      </c>
      <c r="AK100">
        <f t="shared" si="52"/>
        <v>22</v>
      </c>
      <c r="AL100" t="e">
        <f t="shared" si="53"/>
        <v>#N/A</v>
      </c>
    </row>
    <row r="101" spans="1:38">
      <c r="A101">
        <v>8</v>
      </c>
      <c r="B101">
        <v>13</v>
      </c>
      <c r="D101">
        <f t="shared" si="27"/>
        <v>36</v>
      </c>
      <c r="E101">
        <f t="shared" si="28"/>
        <v>49</v>
      </c>
      <c r="F101" s="3">
        <f t="shared" si="29"/>
        <v>9.2195444572928871</v>
      </c>
      <c r="G101">
        <f t="shared" si="30"/>
        <v>49</v>
      </c>
      <c r="H101">
        <f t="shared" si="31"/>
        <v>9</v>
      </c>
      <c r="I101" s="3">
        <f t="shared" si="32"/>
        <v>7.6157731058639087</v>
      </c>
      <c r="J101" s="6">
        <f t="shared" si="33"/>
        <v>1.6037713514289784</v>
      </c>
      <c r="K101" t="e">
        <f t="shared" si="34"/>
        <v>#N/A</v>
      </c>
      <c r="L101">
        <f t="shared" si="35"/>
        <v>13</v>
      </c>
      <c r="Q101" s="3">
        <f t="shared" si="36"/>
        <v>6.3671239496362322</v>
      </c>
      <c r="R101" s="3">
        <f t="shared" si="37"/>
        <v>81.373486536551312</v>
      </c>
      <c r="S101" s="3">
        <f t="shared" si="38"/>
        <v>9.3669958090194285</v>
      </c>
      <c r="T101" s="3">
        <f t="shared" si="39"/>
        <v>7.8400000000000043</v>
      </c>
      <c r="U101" s="3">
        <f t="shared" si="40"/>
        <v>13.366336000000004</v>
      </c>
      <c r="V101" s="3">
        <f t="shared" si="41"/>
        <v>4.6050337675200614</v>
      </c>
      <c r="W101" s="6">
        <f t="shared" si="42"/>
        <v>4.7619620414993671</v>
      </c>
      <c r="X101" t="e">
        <f t="shared" si="43"/>
        <v>#N/A</v>
      </c>
      <c r="Y101">
        <f t="shared" si="44"/>
        <v>13</v>
      </c>
      <c r="AD101" s="3">
        <f t="shared" si="45"/>
        <v>2.9301384083044986</v>
      </c>
      <c r="AE101" s="3">
        <f t="shared" si="46"/>
        <v>116.00557093425603</v>
      </c>
      <c r="AF101" s="3">
        <f t="shared" si="47"/>
        <v>10.905764959073734</v>
      </c>
      <c r="AG101" s="3">
        <f t="shared" si="48"/>
        <v>1.0827246165083999</v>
      </c>
      <c r="AH101" s="3">
        <f t="shared" si="49"/>
        <v>13.660016435354271</v>
      </c>
      <c r="AI101" s="3">
        <f t="shared" si="50"/>
        <v>3.8396277230823657</v>
      </c>
      <c r="AJ101" s="6">
        <f t="shared" si="51"/>
        <v>7.0661372359913681</v>
      </c>
      <c r="AK101" t="e">
        <f t="shared" si="52"/>
        <v>#N/A</v>
      </c>
      <c r="AL101">
        <f t="shared" si="53"/>
        <v>13</v>
      </c>
    </row>
    <row r="102" spans="1:38">
      <c r="A102">
        <v>9</v>
      </c>
      <c r="B102">
        <v>40</v>
      </c>
      <c r="D102">
        <f t="shared" si="27"/>
        <v>49</v>
      </c>
      <c r="E102">
        <f t="shared" si="28"/>
        <v>400</v>
      </c>
      <c r="F102" s="3">
        <f t="shared" si="29"/>
        <v>21.189620100417091</v>
      </c>
      <c r="G102">
        <f t="shared" si="30"/>
        <v>36</v>
      </c>
      <c r="H102">
        <f t="shared" si="31"/>
        <v>900</v>
      </c>
      <c r="I102" s="3">
        <f t="shared" si="32"/>
        <v>30.594117081556711</v>
      </c>
      <c r="J102" s="6">
        <f t="shared" si="33"/>
        <v>-9.4044969811396193</v>
      </c>
      <c r="K102">
        <f t="shared" si="34"/>
        <v>40</v>
      </c>
      <c r="L102" t="e">
        <f t="shared" si="35"/>
        <v>#N/A</v>
      </c>
      <c r="Q102" s="3">
        <f t="shared" si="36"/>
        <v>12.413756073988564</v>
      </c>
      <c r="R102" s="3">
        <f t="shared" si="37"/>
        <v>323.25431555209536</v>
      </c>
      <c r="S102" s="3">
        <f t="shared" si="38"/>
        <v>18.321246453942045</v>
      </c>
      <c r="T102" s="3">
        <f t="shared" si="39"/>
        <v>3.2400000000000024</v>
      </c>
      <c r="U102" s="3">
        <f t="shared" si="40"/>
        <v>939.79033599999991</v>
      </c>
      <c r="V102" s="3">
        <f t="shared" si="41"/>
        <v>30.708798999635267</v>
      </c>
      <c r="W102" s="6">
        <f t="shared" si="42"/>
        <v>-12.387552545693222</v>
      </c>
      <c r="X102">
        <f t="shared" si="43"/>
        <v>40</v>
      </c>
      <c r="Y102" t="e">
        <f t="shared" si="44"/>
        <v>#N/A</v>
      </c>
      <c r="AD102" s="3">
        <f t="shared" si="45"/>
        <v>7.3536678200692052</v>
      </c>
      <c r="AE102" s="3">
        <f t="shared" si="46"/>
        <v>263.39380622837371</v>
      </c>
      <c r="AF102" s="3">
        <f t="shared" si="47"/>
        <v>16.454405915998393</v>
      </c>
      <c r="AG102" s="3">
        <f t="shared" si="48"/>
        <v>1.6435354273191954E-3</v>
      </c>
      <c r="AH102" s="3">
        <f t="shared" si="49"/>
        <v>942.24109751643527</v>
      </c>
      <c r="AI102" s="3">
        <f t="shared" si="50"/>
        <v>30.695972717147484</v>
      </c>
      <c r="AJ102" s="6">
        <f t="shared" si="51"/>
        <v>-14.241566801149091</v>
      </c>
      <c r="AK102">
        <f t="shared" si="52"/>
        <v>40</v>
      </c>
      <c r="AL102" t="e">
        <f t="shared" si="53"/>
        <v>#N/A</v>
      </c>
    </row>
    <row r="103" spans="1:38">
      <c r="A103">
        <v>14</v>
      </c>
      <c r="B103">
        <v>13</v>
      </c>
      <c r="D103">
        <f t="shared" si="27"/>
        <v>144</v>
      </c>
      <c r="E103">
        <f t="shared" si="28"/>
        <v>49</v>
      </c>
      <c r="F103" s="3">
        <f t="shared" si="29"/>
        <v>13.892443989449804</v>
      </c>
      <c r="G103">
        <f t="shared" si="30"/>
        <v>1</v>
      </c>
      <c r="H103">
        <f t="shared" si="31"/>
        <v>9</v>
      </c>
      <c r="I103" s="3">
        <f t="shared" si="32"/>
        <v>3.1622776601683795</v>
      </c>
      <c r="J103" s="6">
        <f t="shared" si="33"/>
        <v>10.730166329281424</v>
      </c>
      <c r="K103" t="e">
        <f t="shared" si="34"/>
        <v>#N/A</v>
      </c>
      <c r="L103">
        <f t="shared" si="35"/>
        <v>13</v>
      </c>
      <c r="Q103" s="3">
        <f t="shared" si="36"/>
        <v>72.646916695750221</v>
      </c>
      <c r="R103" s="3">
        <f t="shared" si="37"/>
        <v>81.373486536551312</v>
      </c>
      <c r="S103" s="3">
        <f t="shared" si="38"/>
        <v>12.410495688420408</v>
      </c>
      <c r="T103" s="3">
        <f t="shared" si="39"/>
        <v>10.239999999999995</v>
      </c>
      <c r="U103" s="3">
        <f t="shared" si="40"/>
        <v>13.366336000000004</v>
      </c>
      <c r="V103" s="3">
        <f t="shared" si="41"/>
        <v>4.8586351993126629</v>
      </c>
      <c r="W103" s="6">
        <f t="shared" si="42"/>
        <v>7.551860489107745</v>
      </c>
      <c r="X103" t="e">
        <f t="shared" si="43"/>
        <v>#N/A</v>
      </c>
      <c r="Y103">
        <f t="shared" si="44"/>
        <v>13</v>
      </c>
      <c r="AD103" s="3">
        <f t="shared" si="45"/>
        <v>59.471314878892734</v>
      </c>
      <c r="AE103" s="3">
        <f t="shared" si="46"/>
        <v>116.00557093425603</v>
      </c>
      <c r="AF103" s="3">
        <f t="shared" si="47"/>
        <v>13.246768882000952</v>
      </c>
      <c r="AG103" s="3">
        <f t="shared" si="48"/>
        <v>24.596238130021916</v>
      </c>
      <c r="AH103" s="3">
        <f t="shared" si="49"/>
        <v>13.660016435354271</v>
      </c>
      <c r="AI103" s="3">
        <f t="shared" si="50"/>
        <v>6.1851640693983363</v>
      </c>
      <c r="AJ103" s="6">
        <f t="shared" si="51"/>
        <v>7.0616048126026154</v>
      </c>
      <c r="AK103" t="e">
        <f t="shared" si="52"/>
        <v>#N/A</v>
      </c>
      <c r="AL103">
        <f t="shared" si="53"/>
        <v>13</v>
      </c>
    </row>
    <row r="104" spans="1:38">
      <c r="A104">
        <v>5</v>
      </c>
      <c r="B104">
        <v>18</v>
      </c>
      <c r="D104">
        <f t="shared" si="27"/>
        <v>9</v>
      </c>
      <c r="E104">
        <f t="shared" si="28"/>
        <v>4</v>
      </c>
      <c r="F104" s="3">
        <f t="shared" si="29"/>
        <v>3.6055512754639891</v>
      </c>
      <c r="G104">
        <f t="shared" si="30"/>
        <v>100</v>
      </c>
      <c r="H104">
        <f t="shared" si="31"/>
        <v>64</v>
      </c>
      <c r="I104" s="3">
        <f t="shared" si="32"/>
        <v>12.806248474865697</v>
      </c>
      <c r="J104" s="6">
        <f t="shared" si="33"/>
        <v>-9.2006971994017075</v>
      </c>
      <c r="K104">
        <f t="shared" si="34"/>
        <v>18</v>
      </c>
      <c r="L104" t="e">
        <f t="shared" si="35"/>
        <v>#N/A</v>
      </c>
      <c r="Q104" s="3">
        <f t="shared" si="36"/>
        <v>0.22722757657923695</v>
      </c>
      <c r="R104" s="3">
        <f t="shared" si="37"/>
        <v>16.166232650540955</v>
      </c>
      <c r="S104" s="3">
        <f t="shared" si="38"/>
        <v>4.0488838248485459</v>
      </c>
      <c r="T104" s="3">
        <f t="shared" si="39"/>
        <v>33.640000000000008</v>
      </c>
      <c r="U104" s="3">
        <f t="shared" si="40"/>
        <v>74.926336000000006</v>
      </c>
      <c r="V104" s="3">
        <f t="shared" si="41"/>
        <v>10.419517071342607</v>
      </c>
      <c r="W104" s="6">
        <f t="shared" si="42"/>
        <v>-6.3706332464940614</v>
      </c>
      <c r="X104">
        <f t="shared" si="43"/>
        <v>18</v>
      </c>
      <c r="Y104" t="e">
        <f t="shared" si="44"/>
        <v>#N/A</v>
      </c>
      <c r="AD104" s="3">
        <f t="shared" si="45"/>
        <v>1.6595501730103803</v>
      </c>
      <c r="AE104" s="3">
        <f t="shared" si="46"/>
        <v>33.299688581314868</v>
      </c>
      <c r="AF104" s="3">
        <f t="shared" si="47"/>
        <v>5.9126338254897242</v>
      </c>
      <c r="AG104" s="3">
        <f t="shared" si="48"/>
        <v>16.325967859751643</v>
      </c>
      <c r="AH104" s="3">
        <f t="shared" si="49"/>
        <v>75.619475894813732</v>
      </c>
      <c r="AI104" s="3">
        <f t="shared" si="50"/>
        <v>9.5888186839967613</v>
      </c>
      <c r="AJ104" s="6">
        <f t="shared" si="51"/>
        <v>-3.6761848585070371</v>
      </c>
      <c r="AK104">
        <f t="shared" si="52"/>
        <v>18</v>
      </c>
      <c r="AL104" t="e">
        <f t="shared" si="53"/>
        <v>#N/A</v>
      </c>
    </row>
    <row r="105" spans="1:38">
      <c r="A105">
        <v>8</v>
      </c>
      <c r="B105">
        <v>18</v>
      </c>
      <c r="D105">
        <f t="shared" si="27"/>
        <v>36</v>
      </c>
      <c r="E105">
        <f t="shared" si="28"/>
        <v>4</v>
      </c>
      <c r="F105" s="3">
        <f t="shared" si="29"/>
        <v>6.324555320336759</v>
      </c>
      <c r="G105">
        <f t="shared" si="30"/>
        <v>49</v>
      </c>
      <c r="H105">
        <f t="shared" si="31"/>
        <v>64</v>
      </c>
      <c r="I105" s="3">
        <f t="shared" si="32"/>
        <v>10.63014581273465</v>
      </c>
      <c r="J105" s="6">
        <f t="shared" si="33"/>
        <v>-4.3055904923978909</v>
      </c>
      <c r="K105">
        <f t="shared" si="34"/>
        <v>18</v>
      </c>
      <c r="L105" t="e">
        <f t="shared" si="35"/>
        <v>#N/A</v>
      </c>
      <c r="Q105" s="3">
        <f t="shared" si="36"/>
        <v>6.3671239496362322</v>
      </c>
      <c r="R105" s="3">
        <f t="shared" si="37"/>
        <v>16.166232650540955</v>
      </c>
      <c r="S105" s="3">
        <f t="shared" si="38"/>
        <v>4.7469312824368108</v>
      </c>
      <c r="T105" s="3">
        <f t="shared" si="39"/>
        <v>7.8400000000000043</v>
      </c>
      <c r="U105" s="3">
        <f t="shared" si="40"/>
        <v>74.926336000000006</v>
      </c>
      <c r="V105" s="3">
        <f t="shared" si="41"/>
        <v>9.0976005627857734</v>
      </c>
      <c r="W105" s="6">
        <f t="shared" si="42"/>
        <v>-4.3506692803489626</v>
      </c>
      <c r="X105">
        <f t="shared" si="43"/>
        <v>18</v>
      </c>
      <c r="Y105" t="e">
        <f t="shared" si="44"/>
        <v>#N/A</v>
      </c>
      <c r="AD105" s="3">
        <f t="shared" si="45"/>
        <v>2.9301384083044986</v>
      </c>
      <c r="AE105" s="3">
        <f t="shared" si="46"/>
        <v>33.299688581314868</v>
      </c>
      <c r="AF105" s="3">
        <f t="shared" si="47"/>
        <v>6.0191217789324858</v>
      </c>
      <c r="AG105" s="3">
        <f t="shared" si="48"/>
        <v>1.0827246165083999</v>
      </c>
      <c r="AH105" s="3">
        <f t="shared" si="49"/>
        <v>75.619475894813732</v>
      </c>
      <c r="AI105" s="3">
        <f t="shared" si="50"/>
        <v>8.7579792481669045</v>
      </c>
      <c r="AJ105" s="6">
        <f t="shared" si="51"/>
        <v>-2.7388574692344188</v>
      </c>
      <c r="AK105">
        <f t="shared" si="52"/>
        <v>18</v>
      </c>
      <c r="AL105" t="e">
        <f t="shared" si="53"/>
        <v>#N/A</v>
      </c>
    </row>
    <row r="106" spans="1:38">
      <c r="A106">
        <v>7</v>
      </c>
      <c r="B106">
        <v>18</v>
      </c>
      <c r="D106">
        <f t="shared" si="27"/>
        <v>25</v>
      </c>
      <c r="E106">
        <f t="shared" si="28"/>
        <v>4</v>
      </c>
      <c r="F106" s="3">
        <f t="shared" si="29"/>
        <v>5.3851648071345037</v>
      </c>
      <c r="G106">
        <f t="shared" si="30"/>
        <v>64</v>
      </c>
      <c r="H106">
        <f t="shared" si="31"/>
        <v>64</v>
      </c>
      <c r="I106" s="3">
        <f t="shared" si="32"/>
        <v>11.313708498984761</v>
      </c>
      <c r="J106" s="6">
        <f t="shared" si="33"/>
        <v>-5.9285436918502574</v>
      </c>
      <c r="K106">
        <f t="shared" si="34"/>
        <v>18</v>
      </c>
      <c r="L106" t="e">
        <f t="shared" si="35"/>
        <v>#N/A</v>
      </c>
      <c r="Q106" s="3">
        <f t="shared" si="36"/>
        <v>2.3204918252839004</v>
      </c>
      <c r="R106" s="3">
        <f t="shared" si="37"/>
        <v>16.166232650540955</v>
      </c>
      <c r="S106" s="3">
        <f t="shared" si="38"/>
        <v>4.2996191082263158</v>
      </c>
      <c r="T106" s="3">
        <f t="shared" si="39"/>
        <v>14.440000000000005</v>
      </c>
      <c r="U106" s="3">
        <f t="shared" si="40"/>
        <v>74.926336000000006</v>
      </c>
      <c r="V106" s="3">
        <f t="shared" si="41"/>
        <v>9.4533769627578064</v>
      </c>
      <c r="W106" s="6">
        <f t="shared" si="42"/>
        <v>-5.1537578545314906</v>
      </c>
      <c r="X106">
        <f t="shared" si="43"/>
        <v>18</v>
      </c>
      <c r="Y106" t="e">
        <f t="shared" si="44"/>
        <v>#N/A</v>
      </c>
      <c r="AD106" s="3">
        <f t="shared" si="45"/>
        <v>0.50660899653979263</v>
      </c>
      <c r="AE106" s="3">
        <f t="shared" si="46"/>
        <v>33.299688581314868</v>
      </c>
      <c r="AF106" s="3">
        <f t="shared" si="47"/>
        <v>5.8143183244344865</v>
      </c>
      <c r="AG106" s="3">
        <f t="shared" si="48"/>
        <v>4.1638056975894804</v>
      </c>
      <c r="AH106" s="3">
        <f t="shared" si="49"/>
        <v>75.619475894813732</v>
      </c>
      <c r="AI106" s="3">
        <f t="shared" si="50"/>
        <v>8.9321487668087585</v>
      </c>
      <c r="AJ106" s="6">
        <f t="shared" si="51"/>
        <v>-3.117830442374272</v>
      </c>
      <c r="AK106">
        <f t="shared" si="52"/>
        <v>18</v>
      </c>
      <c r="AL106" t="e">
        <f t="shared" si="53"/>
        <v>#N/A</v>
      </c>
    </row>
    <row r="107" spans="1:38">
      <c r="A107">
        <v>8</v>
      </c>
      <c r="B107">
        <v>18</v>
      </c>
      <c r="D107">
        <f t="shared" si="27"/>
        <v>36</v>
      </c>
      <c r="E107">
        <f t="shared" si="28"/>
        <v>4</v>
      </c>
      <c r="F107" s="3">
        <f t="shared" si="29"/>
        <v>6.324555320336759</v>
      </c>
      <c r="G107">
        <f t="shared" si="30"/>
        <v>49</v>
      </c>
      <c r="H107">
        <f t="shared" si="31"/>
        <v>64</v>
      </c>
      <c r="I107" s="3">
        <f t="shared" si="32"/>
        <v>10.63014581273465</v>
      </c>
      <c r="J107" s="6">
        <f t="shared" si="33"/>
        <v>-4.3055904923978909</v>
      </c>
      <c r="K107">
        <f t="shared" si="34"/>
        <v>18</v>
      </c>
      <c r="L107" t="e">
        <f t="shared" si="35"/>
        <v>#N/A</v>
      </c>
      <c r="Q107" s="3">
        <f t="shared" si="36"/>
        <v>6.3671239496362322</v>
      </c>
      <c r="R107" s="3">
        <f t="shared" si="37"/>
        <v>16.166232650540955</v>
      </c>
      <c r="S107" s="3">
        <f t="shared" si="38"/>
        <v>4.7469312824368108</v>
      </c>
      <c r="T107" s="3">
        <f t="shared" si="39"/>
        <v>7.8400000000000043</v>
      </c>
      <c r="U107" s="3">
        <f t="shared" si="40"/>
        <v>74.926336000000006</v>
      </c>
      <c r="V107" s="3">
        <f t="shared" si="41"/>
        <v>9.0976005627857734</v>
      </c>
      <c r="W107" s="6">
        <f t="shared" si="42"/>
        <v>-4.3506692803489626</v>
      </c>
      <c r="X107">
        <f t="shared" si="43"/>
        <v>18</v>
      </c>
      <c r="Y107" t="e">
        <f t="shared" si="44"/>
        <v>#N/A</v>
      </c>
      <c r="AD107" s="3">
        <f t="shared" si="45"/>
        <v>2.9301384083044986</v>
      </c>
      <c r="AE107" s="3">
        <f t="shared" si="46"/>
        <v>33.299688581314868</v>
      </c>
      <c r="AF107" s="3">
        <f t="shared" si="47"/>
        <v>6.0191217789324858</v>
      </c>
      <c r="AG107" s="3">
        <f t="shared" si="48"/>
        <v>1.0827246165083999</v>
      </c>
      <c r="AH107" s="3">
        <f t="shared" si="49"/>
        <v>75.619475894813732</v>
      </c>
      <c r="AI107" s="3">
        <f t="shared" si="50"/>
        <v>8.7579792481669045</v>
      </c>
      <c r="AJ107" s="6">
        <f t="shared" si="51"/>
        <v>-2.7388574692344188</v>
      </c>
      <c r="AK107">
        <f t="shared" si="52"/>
        <v>18</v>
      </c>
      <c r="AL107" t="e">
        <f t="shared" si="53"/>
        <v>#N/A</v>
      </c>
    </row>
    <row r="108" spans="1:38">
      <c r="A108">
        <v>11</v>
      </c>
      <c r="B108">
        <v>26</v>
      </c>
      <c r="D108">
        <f t="shared" si="27"/>
        <v>81</v>
      </c>
      <c r="E108">
        <f t="shared" si="28"/>
        <v>36</v>
      </c>
      <c r="F108" s="3">
        <f t="shared" si="29"/>
        <v>10.816653826391969</v>
      </c>
      <c r="G108">
        <f t="shared" si="30"/>
        <v>16</v>
      </c>
      <c r="H108">
        <f t="shared" si="31"/>
        <v>256</v>
      </c>
      <c r="I108" s="3">
        <f t="shared" si="32"/>
        <v>16.492422502470642</v>
      </c>
      <c r="J108" s="6">
        <f t="shared" si="33"/>
        <v>-5.6757686760786736</v>
      </c>
      <c r="K108">
        <f t="shared" si="34"/>
        <v>26</v>
      </c>
      <c r="L108" t="e">
        <f t="shared" si="35"/>
        <v>#N/A</v>
      </c>
      <c r="Q108" s="3">
        <f t="shared" si="36"/>
        <v>30.507020322693229</v>
      </c>
      <c r="R108" s="3">
        <f t="shared" si="37"/>
        <v>15.834626432924374</v>
      </c>
      <c r="S108" s="3">
        <f t="shared" si="38"/>
        <v>6.8074699232253391</v>
      </c>
      <c r="T108" s="3">
        <f t="shared" si="39"/>
        <v>3.9999999999999716E-2</v>
      </c>
      <c r="U108" s="3">
        <f t="shared" si="40"/>
        <v>277.42233599999997</v>
      </c>
      <c r="V108" s="3">
        <f t="shared" si="41"/>
        <v>16.657200725211904</v>
      </c>
      <c r="W108" s="6">
        <f t="shared" si="42"/>
        <v>-9.8497308019865653</v>
      </c>
      <c r="X108">
        <f t="shared" si="43"/>
        <v>26</v>
      </c>
      <c r="Y108" t="e">
        <f t="shared" si="44"/>
        <v>#N/A</v>
      </c>
      <c r="AD108" s="3">
        <f t="shared" si="45"/>
        <v>22.200726643598617</v>
      </c>
      <c r="AE108" s="3">
        <f t="shared" si="46"/>
        <v>4.970276816609001</v>
      </c>
      <c r="AF108" s="3">
        <f t="shared" si="47"/>
        <v>5.2125812665326974</v>
      </c>
      <c r="AG108" s="3">
        <f t="shared" si="48"/>
        <v>3.8394813732651576</v>
      </c>
      <c r="AH108" s="3">
        <f t="shared" si="49"/>
        <v>278.75461102994882</v>
      </c>
      <c r="AI108" s="3">
        <f t="shared" si="50"/>
        <v>16.810535161118874</v>
      </c>
      <c r="AJ108" s="6">
        <f t="shared" si="51"/>
        <v>-11.597953894586176</v>
      </c>
      <c r="AK108">
        <f t="shared" si="52"/>
        <v>26</v>
      </c>
      <c r="AL108" t="e">
        <f t="shared" si="53"/>
        <v>#N/A</v>
      </c>
    </row>
    <row r="109" spans="1:38">
      <c r="A109">
        <v>13</v>
      </c>
      <c r="B109">
        <v>26</v>
      </c>
      <c r="D109">
        <f t="shared" si="27"/>
        <v>121</v>
      </c>
      <c r="E109">
        <f t="shared" si="28"/>
        <v>36</v>
      </c>
      <c r="F109" s="3">
        <f t="shared" si="29"/>
        <v>12.529964086141668</v>
      </c>
      <c r="G109">
        <f t="shared" si="30"/>
        <v>4</v>
      </c>
      <c r="H109">
        <f t="shared" si="31"/>
        <v>256</v>
      </c>
      <c r="I109" s="3">
        <f t="shared" si="32"/>
        <v>16.124515496597098</v>
      </c>
      <c r="J109" s="6">
        <f t="shared" si="33"/>
        <v>-3.5945514104554306</v>
      </c>
      <c r="K109">
        <f t="shared" si="34"/>
        <v>26</v>
      </c>
      <c r="L109" t="e">
        <f t="shared" si="35"/>
        <v>#N/A</v>
      </c>
      <c r="Q109" s="3">
        <f t="shared" si="36"/>
        <v>56.600284571397893</v>
      </c>
      <c r="R109" s="3">
        <f t="shared" si="37"/>
        <v>15.834626432924374</v>
      </c>
      <c r="S109" s="3">
        <f t="shared" si="38"/>
        <v>8.5108701672815013</v>
      </c>
      <c r="T109" s="3">
        <f t="shared" si="39"/>
        <v>4.8399999999999972</v>
      </c>
      <c r="U109" s="3">
        <f t="shared" si="40"/>
        <v>277.42233599999997</v>
      </c>
      <c r="V109" s="3">
        <f t="shared" si="41"/>
        <v>16.800664748753245</v>
      </c>
      <c r="W109" s="6">
        <f t="shared" si="42"/>
        <v>-8.2897945814717442</v>
      </c>
      <c r="X109">
        <f t="shared" si="43"/>
        <v>26</v>
      </c>
      <c r="Y109" t="e">
        <f t="shared" si="44"/>
        <v>#N/A</v>
      </c>
      <c r="AD109" s="3">
        <f t="shared" si="45"/>
        <v>45.04778546712803</v>
      </c>
      <c r="AE109" s="3">
        <f t="shared" si="46"/>
        <v>4.970276816609001</v>
      </c>
      <c r="AF109" s="3">
        <f t="shared" si="47"/>
        <v>7.0723448928723087</v>
      </c>
      <c r="AG109" s="3">
        <f t="shared" si="48"/>
        <v>15.677319211102997</v>
      </c>
      <c r="AH109" s="3">
        <f t="shared" si="49"/>
        <v>278.75461102994882</v>
      </c>
      <c r="AI109" s="3">
        <f t="shared" si="50"/>
        <v>17.159018918372105</v>
      </c>
      <c r="AJ109" s="6">
        <f t="shared" si="51"/>
        <v>-10.086674025499796</v>
      </c>
      <c r="AK109">
        <f t="shared" si="52"/>
        <v>26</v>
      </c>
      <c r="AL109" t="e">
        <f t="shared" si="53"/>
        <v>#N/A</v>
      </c>
    </row>
    <row r="110" spans="1:38">
      <c r="A110">
        <v>12</v>
      </c>
      <c r="B110">
        <v>28</v>
      </c>
      <c r="D110">
        <f t="shared" si="27"/>
        <v>100</v>
      </c>
      <c r="E110">
        <f t="shared" si="28"/>
        <v>64</v>
      </c>
      <c r="F110" s="3">
        <f t="shared" si="29"/>
        <v>12.806248474865697</v>
      </c>
      <c r="G110">
        <f t="shared" si="30"/>
        <v>9</v>
      </c>
      <c r="H110">
        <f t="shared" si="31"/>
        <v>324</v>
      </c>
      <c r="I110" s="3">
        <f t="shared" si="32"/>
        <v>18.248287590894659</v>
      </c>
      <c r="J110" s="6">
        <f t="shared" si="33"/>
        <v>-5.4420391160289618</v>
      </c>
      <c r="K110">
        <f t="shared" si="34"/>
        <v>28</v>
      </c>
      <c r="L110" t="e">
        <f t="shared" si="35"/>
        <v>#N/A</v>
      </c>
      <c r="Q110" s="3">
        <f t="shared" si="36"/>
        <v>42.553652447045557</v>
      </c>
      <c r="R110" s="3">
        <f t="shared" si="37"/>
        <v>35.751724878520228</v>
      </c>
      <c r="S110" s="3">
        <f t="shared" si="38"/>
        <v>8.8490325643861087</v>
      </c>
      <c r="T110" s="3">
        <f t="shared" si="39"/>
        <v>1.4399999999999984</v>
      </c>
      <c r="U110" s="3">
        <f t="shared" si="40"/>
        <v>348.04633599999994</v>
      </c>
      <c r="V110" s="3">
        <f t="shared" si="41"/>
        <v>18.69455364538025</v>
      </c>
      <c r="W110" s="6">
        <f t="shared" si="42"/>
        <v>-9.8455210809941409</v>
      </c>
      <c r="X110">
        <f t="shared" si="43"/>
        <v>28</v>
      </c>
      <c r="Y110" t="e">
        <f t="shared" si="44"/>
        <v>#N/A</v>
      </c>
      <c r="AD110" s="3">
        <f t="shared" si="45"/>
        <v>32.624256055363325</v>
      </c>
      <c r="AE110" s="3">
        <f t="shared" si="46"/>
        <v>17.887923875432534</v>
      </c>
      <c r="AF110" s="3">
        <f t="shared" si="47"/>
        <v>7.1071921270496032</v>
      </c>
      <c r="AG110" s="3">
        <f t="shared" si="48"/>
        <v>8.7584002921840778</v>
      </c>
      <c r="AH110" s="3">
        <f t="shared" si="49"/>
        <v>349.53839481373257</v>
      </c>
      <c r="AI110" s="3">
        <f t="shared" si="50"/>
        <v>18.92872935793411</v>
      </c>
      <c r="AJ110" s="6">
        <f t="shared" si="51"/>
        <v>-11.821537230884505</v>
      </c>
      <c r="AK110">
        <f t="shared" si="52"/>
        <v>28</v>
      </c>
      <c r="AL110" t="e">
        <f t="shared" si="53"/>
        <v>#N/A</v>
      </c>
    </row>
    <row r="111" spans="1:38">
      <c r="A111">
        <v>5</v>
      </c>
      <c r="B111">
        <v>18</v>
      </c>
      <c r="D111">
        <f t="shared" si="27"/>
        <v>9</v>
      </c>
      <c r="E111">
        <f t="shared" si="28"/>
        <v>4</v>
      </c>
      <c r="F111" s="3">
        <f t="shared" si="29"/>
        <v>3.6055512754639891</v>
      </c>
      <c r="G111">
        <f t="shared" si="30"/>
        <v>100</v>
      </c>
      <c r="H111">
        <f t="shared" si="31"/>
        <v>64</v>
      </c>
      <c r="I111" s="3">
        <f t="shared" si="32"/>
        <v>12.806248474865697</v>
      </c>
      <c r="J111" s="6">
        <f t="shared" si="33"/>
        <v>-9.2006971994017075</v>
      </c>
      <c r="K111">
        <f t="shared" si="34"/>
        <v>18</v>
      </c>
      <c r="L111" t="e">
        <f t="shared" si="35"/>
        <v>#N/A</v>
      </c>
      <c r="Q111" s="3">
        <f t="shared" si="36"/>
        <v>0.22722757657923695</v>
      </c>
      <c r="R111" s="3">
        <f t="shared" si="37"/>
        <v>16.166232650540955</v>
      </c>
      <c r="S111" s="3">
        <f t="shared" si="38"/>
        <v>4.0488838248485459</v>
      </c>
      <c r="T111" s="3">
        <f t="shared" si="39"/>
        <v>33.640000000000008</v>
      </c>
      <c r="U111" s="3">
        <f t="shared" si="40"/>
        <v>74.926336000000006</v>
      </c>
      <c r="V111" s="3">
        <f t="shared" si="41"/>
        <v>10.419517071342607</v>
      </c>
      <c r="W111" s="6">
        <f t="shared" si="42"/>
        <v>-6.3706332464940614</v>
      </c>
      <c r="X111">
        <f t="shared" si="43"/>
        <v>18</v>
      </c>
      <c r="Y111" t="e">
        <f t="shared" si="44"/>
        <v>#N/A</v>
      </c>
      <c r="AD111" s="3">
        <f t="shared" si="45"/>
        <v>1.6595501730103803</v>
      </c>
      <c r="AE111" s="3">
        <f t="shared" si="46"/>
        <v>33.299688581314868</v>
      </c>
      <c r="AF111" s="3">
        <f t="shared" si="47"/>
        <v>5.9126338254897242</v>
      </c>
      <c r="AG111" s="3">
        <f t="shared" si="48"/>
        <v>16.325967859751643</v>
      </c>
      <c r="AH111" s="3">
        <f t="shared" si="49"/>
        <v>75.619475894813732</v>
      </c>
      <c r="AI111" s="3">
        <f t="shared" si="50"/>
        <v>9.5888186839967613</v>
      </c>
      <c r="AJ111" s="6">
        <f t="shared" si="51"/>
        <v>-3.6761848585070371</v>
      </c>
      <c r="AK111">
        <f t="shared" si="52"/>
        <v>18</v>
      </c>
      <c r="AL111" t="e">
        <f t="shared" si="53"/>
        <v>#N/A</v>
      </c>
    </row>
    <row r="112" spans="1:38">
      <c r="A112">
        <v>2</v>
      </c>
      <c r="B112">
        <v>28</v>
      </c>
      <c r="D112">
        <f t="shared" si="27"/>
        <v>0</v>
      </c>
      <c r="E112">
        <f t="shared" si="28"/>
        <v>64</v>
      </c>
      <c r="F112" s="3">
        <f t="shared" si="29"/>
        <v>8</v>
      </c>
      <c r="G112">
        <f t="shared" si="30"/>
        <v>169</v>
      </c>
      <c r="H112">
        <f t="shared" si="31"/>
        <v>324</v>
      </c>
      <c r="I112" s="3">
        <f t="shared" si="32"/>
        <v>22.203603311174518</v>
      </c>
      <c r="J112" s="6">
        <f t="shared" si="33"/>
        <v>-14.203603311174518</v>
      </c>
      <c r="K112">
        <f t="shared" si="34"/>
        <v>28</v>
      </c>
      <c r="L112" t="e">
        <f t="shared" si="35"/>
        <v>#N/A</v>
      </c>
      <c r="Q112" s="3">
        <f t="shared" si="36"/>
        <v>12.087331203522242</v>
      </c>
      <c r="R112" s="3">
        <f t="shared" si="37"/>
        <v>35.751724878520228</v>
      </c>
      <c r="S112" s="3">
        <f t="shared" si="38"/>
        <v>6.9165783507484733</v>
      </c>
      <c r="T112" s="3">
        <f t="shared" si="39"/>
        <v>77.440000000000012</v>
      </c>
      <c r="U112" s="3">
        <f t="shared" si="40"/>
        <v>348.04633599999994</v>
      </c>
      <c r="V112" s="3">
        <f t="shared" si="41"/>
        <v>20.627320136168922</v>
      </c>
      <c r="W112" s="6">
        <f t="shared" si="42"/>
        <v>-13.710741785420449</v>
      </c>
      <c r="X112">
        <f t="shared" si="43"/>
        <v>28</v>
      </c>
      <c r="Y112" t="e">
        <f t="shared" si="44"/>
        <v>#N/A</v>
      </c>
      <c r="AD112" s="3">
        <f t="shared" si="45"/>
        <v>18.38896193771626</v>
      </c>
      <c r="AE112" s="3">
        <f t="shared" si="46"/>
        <v>17.887923875432534</v>
      </c>
      <c r="AF112" s="3">
        <f t="shared" si="47"/>
        <v>6.0230296208095133</v>
      </c>
      <c r="AG112" s="3">
        <f t="shared" si="48"/>
        <v>49.569211102994885</v>
      </c>
      <c r="AH112" s="3">
        <f t="shared" si="49"/>
        <v>349.53839481373257</v>
      </c>
      <c r="AI112" s="3">
        <f t="shared" si="50"/>
        <v>19.977677690780965</v>
      </c>
      <c r="AJ112" s="6">
        <f t="shared" si="51"/>
        <v>-13.954648069971451</v>
      </c>
      <c r="AK112">
        <f t="shared" si="52"/>
        <v>28</v>
      </c>
      <c r="AL112" t="e">
        <f t="shared" si="53"/>
        <v>#N/A</v>
      </c>
    </row>
    <row r="113" spans="1:38">
      <c r="A113">
        <v>2</v>
      </c>
      <c r="B113">
        <v>22</v>
      </c>
      <c r="D113">
        <f t="shared" si="27"/>
        <v>0</v>
      </c>
      <c r="E113">
        <f t="shared" si="28"/>
        <v>4</v>
      </c>
      <c r="F113" s="3">
        <f t="shared" si="29"/>
        <v>2</v>
      </c>
      <c r="G113">
        <f t="shared" si="30"/>
        <v>169</v>
      </c>
      <c r="H113">
        <f t="shared" si="31"/>
        <v>144</v>
      </c>
      <c r="I113" s="3">
        <f t="shared" si="32"/>
        <v>17.691806012954132</v>
      </c>
      <c r="J113" s="6">
        <f t="shared" si="33"/>
        <v>-15.691806012954132</v>
      </c>
      <c r="K113">
        <f t="shared" si="34"/>
        <v>22</v>
      </c>
      <c r="L113" t="e">
        <f t="shared" si="35"/>
        <v>#N/A</v>
      </c>
      <c r="Q113" s="3">
        <f t="shared" si="36"/>
        <v>12.087331203522242</v>
      </c>
      <c r="R113" s="3">
        <f t="shared" si="37"/>
        <v>4.2954173266396717E-4</v>
      </c>
      <c r="S113" s="3">
        <f t="shared" si="38"/>
        <v>3.4767457119057337</v>
      </c>
      <c r="T113" s="3">
        <f t="shared" si="39"/>
        <v>77.440000000000012</v>
      </c>
      <c r="U113" s="3">
        <f t="shared" si="40"/>
        <v>160.17433600000001</v>
      </c>
      <c r="V113" s="3">
        <f t="shared" si="41"/>
        <v>15.414744110753187</v>
      </c>
      <c r="W113" s="6">
        <f t="shared" si="42"/>
        <v>-11.937998398847453</v>
      </c>
      <c r="X113">
        <f t="shared" si="43"/>
        <v>22</v>
      </c>
      <c r="Y113" t="e">
        <f t="shared" si="44"/>
        <v>#N/A</v>
      </c>
      <c r="AD113" s="3">
        <f t="shared" si="45"/>
        <v>18.38896193771626</v>
      </c>
      <c r="AE113" s="3">
        <f t="shared" si="46"/>
        <v>3.1349826989619345</v>
      </c>
      <c r="AF113" s="3">
        <f t="shared" si="47"/>
        <v>4.6393905458236855</v>
      </c>
      <c r="AG113" s="3">
        <f t="shared" si="48"/>
        <v>49.569211102994885</v>
      </c>
      <c r="AH113" s="3">
        <f t="shared" si="49"/>
        <v>161.1870434623813</v>
      </c>
      <c r="AI113" s="3">
        <f t="shared" si="50"/>
        <v>14.517446558034102</v>
      </c>
      <c r="AJ113" s="6">
        <f t="shared" si="51"/>
        <v>-9.8780560122104166</v>
      </c>
      <c r="AK113">
        <f t="shared" si="52"/>
        <v>22</v>
      </c>
      <c r="AL113" t="e">
        <f t="shared" si="53"/>
        <v>#N/A</v>
      </c>
    </row>
    <row r="114" spans="1:38">
      <c r="A114">
        <v>12</v>
      </c>
      <c r="B114">
        <v>28</v>
      </c>
      <c r="D114">
        <f t="shared" si="27"/>
        <v>100</v>
      </c>
      <c r="E114">
        <f t="shared" si="28"/>
        <v>64</v>
      </c>
      <c r="F114" s="3">
        <f t="shared" si="29"/>
        <v>12.806248474865697</v>
      </c>
      <c r="G114">
        <f t="shared" si="30"/>
        <v>9</v>
      </c>
      <c r="H114">
        <f t="shared" si="31"/>
        <v>324</v>
      </c>
      <c r="I114" s="3">
        <f t="shared" si="32"/>
        <v>18.248287590894659</v>
      </c>
      <c r="J114" s="6">
        <f t="shared" si="33"/>
        <v>-5.4420391160289618</v>
      </c>
      <c r="K114">
        <f t="shared" si="34"/>
        <v>28</v>
      </c>
      <c r="L114" t="e">
        <f t="shared" si="35"/>
        <v>#N/A</v>
      </c>
      <c r="Q114" s="3">
        <f t="shared" si="36"/>
        <v>42.553652447045557</v>
      </c>
      <c r="R114" s="3">
        <f t="shared" si="37"/>
        <v>35.751724878520228</v>
      </c>
      <c r="S114" s="3">
        <f t="shared" si="38"/>
        <v>8.8490325643861087</v>
      </c>
      <c r="T114" s="3">
        <f t="shared" si="39"/>
        <v>1.4399999999999984</v>
      </c>
      <c r="U114" s="3">
        <f t="shared" si="40"/>
        <v>348.04633599999994</v>
      </c>
      <c r="V114" s="3">
        <f t="shared" si="41"/>
        <v>18.69455364538025</v>
      </c>
      <c r="W114" s="6">
        <f t="shared" si="42"/>
        <v>-9.8455210809941409</v>
      </c>
      <c r="X114">
        <f t="shared" si="43"/>
        <v>28</v>
      </c>
      <c r="Y114" t="e">
        <f t="shared" si="44"/>
        <v>#N/A</v>
      </c>
      <c r="AD114" s="3">
        <f t="shared" si="45"/>
        <v>32.624256055363325</v>
      </c>
      <c r="AE114" s="3">
        <f t="shared" si="46"/>
        <v>17.887923875432534</v>
      </c>
      <c r="AF114" s="3">
        <f t="shared" si="47"/>
        <v>7.1071921270496032</v>
      </c>
      <c r="AG114" s="3">
        <f t="shared" si="48"/>
        <v>8.7584002921840778</v>
      </c>
      <c r="AH114" s="3">
        <f t="shared" si="49"/>
        <v>349.53839481373257</v>
      </c>
      <c r="AI114" s="3">
        <f t="shared" si="50"/>
        <v>18.92872935793411</v>
      </c>
      <c r="AJ114" s="6">
        <f t="shared" si="51"/>
        <v>-11.821537230884505</v>
      </c>
      <c r="AK114">
        <f t="shared" si="52"/>
        <v>28</v>
      </c>
      <c r="AL114" t="e">
        <f t="shared" si="53"/>
        <v>#N/A</v>
      </c>
    </row>
    <row r="115" spans="1:38">
      <c r="A115">
        <v>11</v>
      </c>
      <c r="B115">
        <v>28</v>
      </c>
      <c r="D115">
        <f t="shared" si="27"/>
        <v>81</v>
      </c>
      <c r="E115">
        <f t="shared" si="28"/>
        <v>64</v>
      </c>
      <c r="F115" s="3">
        <f t="shared" si="29"/>
        <v>12.041594578792296</v>
      </c>
      <c r="G115">
        <f t="shared" si="30"/>
        <v>16</v>
      </c>
      <c r="H115">
        <f t="shared" si="31"/>
        <v>324</v>
      </c>
      <c r="I115" s="3">
        <f t="shared" si="32"/>
        <v>18.439088914585774</v>
      </c>
      <c r="J115" s="6">
        <f t="shared" si="33"/>
        <v>-6.3974943357934784</v>
      </c>
      <c r="K115">
        <f t="shared" si="34"/>
        <v>28</v>
      </c>
      <c r="L115" t="e">
        <f t="shared" si="35"/>
        <v>#N/A</v>
      </c>
      <c r="Q115" s="3">
        <f t="shared" si="36"/>
        <v>30.507020322693229</v>
      </c>
      <c r="R115" s="3">
        <f t="shared" si="37"/>
        <v>35.751724878520228</v>
      </c>
      <c r="S115" s="3">
        <f t="shared" si="38"/>
        <v>8.139947493762687</v>
      </c>
      <c r="T115" s="3">
        <f t="shared" si="39"/>
        <v>3.9999999999999716E-2</v>
      </c>
      <c r="U115" s="3">
        <f t="shared" si="40"/>
        <v>348.04633599999994</v>
      </c>
      <c r="V115" s="3">
        <f t="shared" si="41"/>
        <v>18.65707201036647</v>
      </c>
      <c r="W115" s="6">
        <f t="shared" si="42"/>
        <v>-10.517124516603783</v>
      </c>
      <c r="X115">
        <f t="shared" si="43"/>
        <v>28</v>
      </c>
      <c r="Y115" t="e">
        <f t="shared" si="44"/>
        <v>#N/A</v>
      </c>
      <c r="AD115" s="3">
        <f t="shared" si="45"/>
        <v>22.200726643598617</v>
      </c>
      <c r="AE115" s="3">
        <f t="shared" si="46"/>
        <v>17.887923875432534</v>
      </c>
      <c r="AF115" s="3">
        <f t="shared" si="47"/>
        <v>6.3315598803952842</v>
      </c>
      <c r="AG115" s="3">
        <f t="shared" si="48"/>
        <v>3.8394813732651576</v>
      </c>
      <c r="AH115" s="3">
        <f t="shared" si="49"/>
        <v>349.53839481373257</v>
      </c>
      <c r="AI115" s="3">
        <f t="shared" si="50"/>
        <v>18.798347698321724</v>
      </c>
      <c r="AJ115" s="6">
        <f t="shared" si="51"/>
        <v>-12.46678781792644</v>
      </c>
      <c r="AK115">
        <f t="shared" si="52"/>
        <v>28</v>
      </c>
      <c r="AL115" t="e">
        <f t="shared" si="53"/>
        <v>#N/A</v>
      </c>
    </row>
    <row r="116" spans="1:38">
      <c r="A116">
        <v>2</v>
      </c>
      <c r="B116">
        <v>28</v>
      </c>
      <c r="D116">
        <f t="shared" si="27"/>
        <v>0</v>
      </c>
      <c r="E116">
        <f t="shared" si="28"/>
        <v>64</v>
      </c>
      <c r="F116" s="3">
        <f t="shared" si="29"/>
        <v>8</v>
      </c>
      <c r="G116">
        <f t="shared" si="30"/>
        <v>169</v>
      </c>
      <c r="H116">
        <f t="shared" si="31"/>
        <v>324</v>
      </c>
      <c r="I116" s="3">
        <f t="shared" si="32"/>
        <v>22.203603311174518</v>
      </c>
      <c r="J116" s="6">
        <f t="shared" si="33"/>
        <v>-14.203603311174518</v>
      </c>
      <c r="K116">
        <f t="shared" si="34"/>
        <v>28</v>
      </c>
      <c r="L116" t="e">
        <f t="shared" si="35"/>
        <v>#N/A</v>
      </c>
      <c r="Q116" s="3">
        <f t="shared" si="36"/>
        <v>12.087331203522242</v>
      </c>
      <c r="R116" s="3">
        <f t="shared" si="37"/>
        <v>35.751724878520228</v>
      </c>
      <c r="S116" s="3">
        <f t="shared" si="38"/>
        <v>6.9165783507484733</v>
      </c>
      <c r="T116" s="3">
        <f t="shared" si="39"/>
        <v>77.440000000000012</v>
      </c>
      <c r="U116" s="3">
        <f t="shared" si="40"/>
        <v>348.04633599999994</v>
      </c>
      <c r="V116" s="3">
        <f t="shared" si="41"/>
        <v>20.627320136168922</v>
      </c>
      <c r="W116" s="6">
        <f t="shared" si="42"/>
        <v>-13.710741785420449</v>
      </c>
      <c r="X116">
        <f t="shared" si="43"/>
        <v>28</v>
      </c>
      <c r="Y116" t="e">
        <f t="shared" si="44"/>
        <v>#N/A</v>
      </c>
      <c r="AD116" s="3">
        <f t="shared" si="45"/>
        <v>18.38896193771626</v>
      </c>
      <c r="AE116" s="3">
        <f t="shared" si="46"/>
        <v>17.887923875432534</v>
      </c>
      <c r="AF116" s="3">
        <f t="shared" si="47"/>
        <v>6.0230296208095133</v>
      </c>
      <c r="AG116" s="3">
        <f t="shared" si="48"/>
        <v>49.569211102994885</v>
      </c>
      <c r="AH116" s="3">
        <f t="shared" si="49"/>
        <v>349.53839481373257</v>
      </c>
      <c r="AI116" s="3">
        <f t="shared" si="50"/>
        <v>19.977677690780965</v>
      </c>
      <c r="AJ116" s="6">
        <f t="shared" si="51"/>
        <v>-13.954648069971451</v>
      </c>
      <c r="AK116">
        <f t="shared" si="52"/>
        <v>28</v>
      </c>
      <c r="AL116" t="e">
        <f t="shared" si="53"/>
        <v>#N/A</v>
      </c>
    </row>
    <row r="117" spans="1:38">
      <c r="A117">
        <v>5</v>
      </c>
      <c r="B117">
        <v>12</v>
      </c>
      <c r="D117">
        <f t="shared" si="27"/>
        <v>9</v>
      </c>
      <c r="E117">
        <f t="shared" si="28"/>
        <v>64</v>
      </c>
      <c r="F117" s="3">
        <f t="shared" si="29"/>
        <v>8.5440037453175304</v>
      </c>
      <c r="G117">
        <f t="shared" si="30"/>
        <v>100</v>
      </c>
      <c r="H117">
        <f t="shared" si="31"/>
        <v>4</v>
      </c>
      <c r="I117" s="3">
        <f t="shared" si="32"/>
        <v>10.198039027185569</v>
      </c>
      <c r="J117" s="6">
        <f t="shared" si="33"/>
        <v>-1.6540352818680386</v>
      </c>
      <c r="K117">
        <f t="shared" si="34"/>
        <v>12</v>
      </c>
      <c r="L117" t="e">
        <f t="shared" si="35"/>
        <v>#N/A</v>
      </c>
      <c r="Q117" s="3">
        <f t="shared" si="36"/>
        <v>0.22722757657923695</v>
      </c>
      <c r="R117" s="3">
        <f t="shared" si="37"/>
        <v>100.41493731375338</v>
      </c>
      <c r="S117" s="3">
        <f t="shared" si="38"/>
        <v>10.032056862395299</v>
      </c>
      <c r="T117" s="3">
        <f t="shared" si="39"/>
        <v>33.640000000000008</v>
      </c>
      <c r="U117" s="3">
        <f t="shared" si="40"/>
        <v>7.0543360000000028</v>
      </c>
      <c r="V117" s="3">
        <f t="shared" si="41"/>
        <v>6.3792112365087901</v>
      </c>
      <c r="W117" s="6">
        <f t="shared" si="42"/>
        <v>3.652845625886509</v>
      </c>
      <c r="X117" t="e">
        <f t="shared" si="43"/>
        <v>#N/A</v>
      </c>
      <c r="Y117">
        <f t="shared" si="44"/>
        <v>12</v>
      </c>
      <c r="AD117" s="3">
        <f t="shared" si="45"/>
        <v>1.6595501730103803</v>
      </c>
      <c r="AE117" s="3">
        <f t="shared" si="46"/>
        <v>138.54674740484427</v>
      </c>
      <c r="AF117" s="3">
        <f t="shared" si="47"/>
        <v>11.840874020859046</v>
      </c>
      <c r="AG117" s="3">
        <f t="shared" si="48"/>
        <v>16.325967859751643</v>
      </c>
      <c r="AH117" s="3">
        <f t="shared" si="49"/>
        <v>7.2681245434623793</v>
      </c>
      <c r="AI117" s="3">
        <f t="shared" si="50"/>
        <v>4.8573750527639943</v>
      </c>
      <c r="AJ117" s="6">
        <f t="shared" si="51"/>
        <v>6.9834989680950512</v>
      </c>
      <c r="AK117" t="e">
        <f t="shared" si="52"/>
        <v>#N/A</v>
      </c>
      <c r="AL117">
        <f t="shared" si="53"/>
        <v>12</v>
      </c>
    </row>
    <row r="118" spans="1:38">
      <c r="A118">
        <v>14</v>
      </c>
      <c r="B118">
        <v>8</v>
      </c>
      <c r="D118">
        <f t="shared" si="27"/>
        <v>144</v>
      </c>
      <c r="E118">
        <f t="shared" si="28"/>
        <v>144</v>
      </c>
      <c r="F118" s="3">
        <f t="shared" si="29"/>
        <v>16.970562748477139</v>
      </c>
      <c r="G118">
        <f t="shared" si="30"/>
        <v>1</v>
      </c>
      <c r="H118">
        <f t="shared" si="31"/>
        <v>4</v>
      </c>
      <c r="I118" s="3">
        <f t="shared" si="32"/>
        <v>2.2360679774997898</v>
      </c>
      <c r="J118" s="6">
        <f t="shared" si="33"/>
        <v>14.734494770977349</v>
      </c>
      <c r="K118" t="e">
        <f t="shared" si="34"/>
        <v>#N/A</v>
      </c>
      <c r="L118">
        <f t="shared" si="35"/>
        <v>8</v>
      </c>
      <c r="Q118" s="3">
        <f t="shared" si="36"/>
        <v>72.646916695750221</v>
      </c>
      <c r="R118" s="3">
        <f t="shared" si="37"/>
        <v>196.58074042256169</v>
      </c>
      <c r="S118" s="3">
        <f t="shared" si="38"/>
        <v>16.40815824881976</v>
      </c>
      <c r="T118" s="3">
        <f t="shared" si="39"/>
        <v>10.239999999999995</v>
      </c>
      <c r="U118" s="3">
        <f t="shared" si="40"/>
        <v>1.8063359999999984</v>
      </c>
      <c r="V118" s="3">
        <f t="shared" si="41"/>
        <v>3.4707831969167988</v>
      </c>
      <c r="W118" s="6">
        <f t="shared" si="42"/>
        <v>12.937375051902961</v>
      </c>
      <c r="X118" t="e">
        <f t="shared" si="43"/>
        <v>#N/A</v>
      </c>
      <c r="Y118">
        <f t="shared" si="44"/>
        <v>8</v>
      </c>
      <c r="AD118" s="3">
        <f t="shared" si="45"/>
        <v>59.471314878892734</v>
      </c>
      <c r="AE118" s="3">
        <f t="shared" si="46"/>
        <v>248.7114532871972</v>
      </c>
      <c r="AF118" s="3">
        <f t="shared" si="47"/>
        <v>17.555135093928783</v>
      </c>
      <c r="AG118" s="3">
        <f t="shared" si="48"/>
        <v>24.596238130021916</v>
      </c>
      <c r="AH118" s="3">
        <f t="shared" si="49"/>
        <v>1.7005569758948147</v>
      </c>
      <c r="AI118" s="3">
        <f t="shared" si="50"/>
        <v>5.1280400842735947</v>
      </c>
      <c r="AJ118" s="6">
        <f t="shared" si="51"/>
        <v>12.427095009655188</v>
      </c>
      <c r="AK118" t="e">
        <f t="shared" si="52"/>
        <v>#N/A</v>
      </c>
      <c r="AL118">
        <f t="shared" si="53"/>
        <v>8</v>
      </c>
    </row>
    <row r="119" spans="1:38">
      <c r="A119">
        <v>6</v>
      </c>
      <c r="B119">
        <v>21</v>
      </c>
      <c r="D119">
        <f t="shared" si="27"/>
        <v>16</v>
      </c>
      <c r="E119">
        <f t="shared" si="28"/>
        <v>1</v>
      </c>
      <c r="F119" s="3">
        <f t="shared" si="29"/>
        <v>4.1231056256176606</v>
      </c>
      <c r="G119">
        <f t="shared" si="30"/>
        <v>81</v>
      </c>
      <c r="H119">
        <f t="shared" si="31"/>
        <v>121</v>
      </c>
      <c r="I119" s="3">
        <f t="shared" si="32"/>
        <v>14.212670403551895</v>
      </c>
      <c r="J119" s="6">
        <f t="shared" si="33"/>
        <v>-10.089564777934235</v>
      </c>
      <c r="K119">
        <f t="shared" si="34"/>
        <v>21</v>
      </c>
      <c r="L119" t="e">
        <f t="shared" si="35"/>
        <v>#N/A</v>
      </c>
      <c r="Q119" s="3">
        <f t="shared" si="36"/>
        <v>0.27385970093156869</v>
      </c>
      <c r="R119" s="3">
        <f t="shared" si="37"/>
        <v>1.0418803189347368</v>
      </c>
      <c r="S119" s="3">
        <f t="shared" si="38"/>
        <v>1.147057112730794</v>
      </c>
      <c r="T119" s="3">
        <f t="shared" si="39"/>
        <v>23.040000000000006</v>
      </c>
      <c r="U119" s="3">
        <f t="shared" si="40"/>
        <v>135.86233600000003</v>
      </c>
      <c r="V119" s="3">
        <f t="shared" si="41"/>
        <v>12.605646988552394</v>
      </c>
      <c r="W119" s="6">
        <f t="shared" si="42"/>
        <v>-11.4585898758216</v>
      </c>
      <c r="X119">
        <f t="shared" si="43"/>
        <v>21</v>
      </c>
      <c r="Y119" t="e">
        <f t="shared" si="44"/>
        <v>#N/A</v>
      </c>
      <c r="AD119" s="3">
        <f t="shared" si="45"/>
        <v>8.3079584775086424E-2</v>
      </c>
      <c r="AE119" s="3">
        <f t="shared" si="46"/>
        <v>7.6761591695501679</v>
      </c>
      <c r="AF119" s="3">
        <f t="shared" si="47"/>
        <v>2.7855410164499919</v>
      </c>
      <c r="AG119" s="3">
        <f t="shared" si="48"/>
        <v>9.244886778670562</v>
      </c>
      <c r="AH119" s="3">
        <f t="shared" si="49"/>
        <v>136.79515157048939</v>
      </c>
      <c r="AI119" s="3">
        <f t="shared" si="50"/>
        <v>12.084702658698721</v>
      </c>
      <c r="AJ119" s="6">
        <f t="shared" si="51"/>
        <v>-9.2991616422487287</v>
      </c>
      <c r="AK119">
        <f t="shared" si="52"/>
        <v>21</v>
      </c>
      <c r="AL119" t="e">
        <f t="shared" si="53"/>
        <v>#N/A</v>
      </c>
    </row>
    <row r="120" spans="1:38">
      <c r="A120">
        <v>7</v>
      </c>
      <c r="B120">
        <v>4</v>
      </c>
      <c r="D120">
        <f t="shared" si="27"/>
        <v>25</v>
      </c>
      <c r="E120">
        <f t="shared" si="28"/>
        <v>256</v>
      </c>
      <c r="F120" s="3">
        <f t="shared" si="29"/>
        <v>16.763054614240211</v>
      </c>
      <c r="G120">
        <f t="shared" si="30"/>
        <v>64</v>
      </c>
      <c r="H120">
        <f t="shared" si="31"/>
        <v>36</v>
      </c>
      <c r="I120" s="3">
        <f t="shared" si="32"/>
        <v>10</v>
      </c>
      <c r="J120" s="6">
        <f t="shared" si="33"/>
        <v>6.763054614240211</v>
      </c>
      <c r="K120" t="e">
        <f t="shared" si="34"/>
        <v>#N/A</v>
      </c>
      <c r="L120">
        <f t="shared" si="35"/>
        <v>4</v>
      </c>
      <c r="Q120" s="3">
        <f t="shared" si="36"/>
        <v>2.3204918252839004</v>
      </c>
      <c r="R120" s="3">
        <f t="shared" si="37"/>
        <v>324.74654353136998</v>
      </c>
      <c r="S120" s="3">
        <f t="shared" si="38"/>
        <v>18.084994756887653</v>
      </c>
      <c r="T120" s="3">
        <f t="shared" si="39"/>
        <v>14.440000000000005</v>
      </c>
      <c r="U120" s="3">
        <f t="shared" si="40"/>
        <v>28.558335999999994</v>
      </c>
      <c r="V120" s="3">
        <f t="shared" si="41"/>
        <v>6.5573116442639812</v>
      </c>
      <c r="W120" s="6">
        <f t="shared" si="42"/>
        <v>11.527683112623672</v>
      </c>
      <c r="X120" t="e">
        <f t="shared" si="43"/>
        <v>#N/A</v>
      </c>
      <c r="Y120">
        <f t="shared" si="44"/>
        <v>4</v>
      </c>
      <c r="AD120" s="3">
        <f t="shared" si="45"/>
        <v>0.50660899653979263</v>
      </c>
      <c r="AE120" s="3">
        <f t="shared" si="46"/>
        <v>390.87615916955014</v>
      </c>
      <c r="AF120" s="3">
        <f t="shared" si="47"/>
        <v>19.783396274808073</v>
      </c>
      <c r="AG120" s="3">
        <f t="shared" si="48"/>
        <v>4.1638056975894804</v>
      </c>
      <c r="AH120" s="3">
        <f t="shared" si="49"/>
        <v>28.132989408327251</v>
      </c>
      <c r="AI120" s="3">
        <f t="shared" si="50"/>
        <v>5.6830269316550606</v>
      </c>
      <c r="AJ120" s="6">
        <f t="shared" si="51"/>
        <v>14.100369343153012</v>
      </c>
      <c r="AK120" t="e">
        <f t="shared" si="52"/>
        <v>#N/A</v>
      </c>
      <c r="AL120">
        <f t="shared" si="53"/>
        <v>4</v>
      </c>
    </row>
    <row r="121" spans="1:38">
      <c r="A121">
        <v>14</v>
      </c>
      <c r="B121">
        <v>4</v>
      </c>
      <c r="D121">
        <f t="shared" si="27"/>
        <v>144</v>
      </c>
      <c r="E121">
        <f t="shared" si="28"/>
        <v>256</v>
      </c>
      <c r="F121" s="3">
        <f t="shared" si="29"/>
        <v>20</v>
      </c>
      <c r="G121">
        <f t="shared" si="30"/>
        <v>1</v>
      </c>
      <c r="H121">
        <f t="shared" si="31"/>
        <v>36</v>
      </c>
      <c r="I121" s="3">
        <f t="shared" si="32"/>
        <v>6.0827625302982193</v>
      </c>
      <c r="J121" s="6">
        <f t="shared" si="33"/>
        <v>13.917237469701782</v>
      </c>
      <c r="K121" t="e">
        <f t="shared" si="34"/>
        <v>#N/A</v>
      </c>
      <c r="L121">
        <f t="shared" si="35"/>
        <v>4</v>
      </c>
      <c r="Q121" s="3">
        <f t="shared" si="36"/>
        <v>72.646916695750221</v>
      </c>
      <c r="R121" s="3">
        <f t="shared" si="37"/>
        <v>324.74654353136998</v>
      </c>
      <c r="S121" s="3">
        <f t="shared" si="38"/>
        <v>19.934730001359945</v>
      </c>
      <c r="T121" s="3">
        <f t="shared" si="39"/>
        <v>10.239999999999995</v>
      </c>
      <c r="U121" s="3">
        <f t="shared" si="40"/>
        <v>28.558335999999994</v>
      </c>
      <c r="V121" s="3">
        <f t="shared" si="41"/>
        <v>6.2288310299766518</v>
      </c>
      <c r="W121" s="6">
        <f t="shared" si="42"/>
        <v>13.705898971383293</v>
      </c>
      <c r="X121" t="e">
        <f t="shared" si="43"/>
        <v>#N/A</v>
      </c>
      <c r="Y121">
        <f t="shared" si="44"/>
        <v>4</v>
      </c>
      <c r="AD121" s="3">
        <f t="shared" si="45"/>
        <v>59.471314878892734</v>
      </c>
      <c r="AE121" s="3">
        <f t="shared" si="46"/>
        <v>390.87615916955014</v>
      </c>
      <c r="AF121" s="3">
        <f t="shared" si="47"/>
        <v>21.221391897056208</v>
      </c>
      <c r="AG121" s="3">
        <f t="shared" si="48"/>
        <v>24.596238130021916</v>
      </c>
      <c r="AH121" s="3">
        <f t="shared" si="49"/>
        <v>28.132989408327251</v>
      </c>
      <c r="AI121" s="3">
        <f t="shared" si="50"/>
        <v>7.2614893471208211</v>
      </c>
      <c r="AJ121" s="6">
        <f t="shared" si="51"/>
        <v>13.959902549935386</v>
      </c>
      <c r="AK121" t="e">
        <f t="shared" si="52"/>
        <v>#N/A</v>
      </c>
      <c r="AL121">
        <f t="shared" si="53"/>
        <v>4</v>
      </c>
    </row>
    <row r="122" spans="1:38">
      <c r="A122">
        <v>16</v>
      </c>
      <c r="B122">
        <v>4</v>
      </c>
      <c r="D122">
        <f t="shared" si="27"/>
        <v>196</v>
      </c>
      <c r="E122">
        <f t="shared" si="28"/>
        <v>256</v>
      </c>
      <c r="F122" s="3">
        <f t="shared" si="29"/>
        <v>21.2602916254693</v>
      </c>
      <c r="G122">
        <f t="shared" si="30"/>
        <v>1</v>
      </c>
      <c r="H122">
        <f t="shared" si="31"/>
        <v>36</v>
      </c>
      <c r="I122" s="3">
        <f t="shared" si="32"/>
        <v>6.0827625302982193</v>
      </c>
      <c r="J122" s="6">
        <f t="shared" si="33"/>
        <v>15.177529095171082</v>
      </c>
      <c r="K122" t="e">
        <f t="shared" si="34"/>
        <v>#N/A</v>
      </c>
      <c r="L122">
        <f t="shared" si="35"/>
        <v>4</v>
      </c>
      <c r="Q122" s="3">
        <f t="shared" si="36"/>
        <v>110.74018094445489</v>
      </c>
      <c r="R122" s="3">
        <f t="shared" si="37"/>
        <v>324.74654353136998</v>
      </c>
      <c r="S122" s="3">
        <f t="shared" si="38"/>
        <v>20.86831867870109</v>
      </c>
      <c r="T122" s="3">
        <f t="shared" si="39"/>
        <v>27.039999999999992</v>
      </c>
      <c r="U122" s="3">
        <f t="shared" si="40"/>
        <v>28.558335999999994</v>
      </c>
      <c r="V122" s="3">
        <f t="shared" si="41"/>
        <v>7.4564291721976401</v>
      </c>
      <c r="W122" s="6">
        <f t="shared" si="42"/>
        <v>13.411889506503449</v>
      </c>
      <c r="X122" t="e">
        <f t="shared" si="43"/>
        <v>#N/A</v>
      </c>
      <c r="Y122">
        <f t="shared" si="44"/>
        <v>4</v>
      </c>
      <c r="AD122" s="3">
        <f t="shared" si="45"/>
        <v>94.318373702422136</v>
      </c>
      <c r="AE122" s="3">
        <f t="shared" si="46"/>
        <v>390.87615916955014</v>
      </c>
      <c r="AF122" s="3">
        <f t="shared" si="47"/>
        <v>22.027131744100782</v>
      </c>
      <c r="AG122" s="3">
        <f t="shared" si="48"/>
        <v>48.434075967859755</v>
      </c>
      <c r="AH122" s="3">
        <f t="shared" si="49"/>
        <v>28.132989408327251</v>
      </c>
      <c r="AI122" s="3">
        <f t="shared" si="50"/>
        <v>8.7502608747503636</v>
      </c>
      <c r="AJ122" s="6">
        <f t="shared" si="51"/>
        <v>13.276870869350418</v>
      </c>
      <c r="AK122" t="e">
        <f t="shared" si="52"/>
        <v>#N/A</v>
      </c>
      <c r="AL122">
        <f t="shared" si="53"/>
        <v>4</v>
      </c>
    </row>
    <row r="123" spans="1:38">
      <c r="A123">
        <v>5</v>
      </c>
      <c r="B123">
        <v>4</v>
      </c>
      <c r="D123">
        <f t="shared" si="27"/>
        <v>9</v>
      </c>
      <c r="E123">
        <f t="shared" si="28"/>
        <v>256</v>
      </c>
      <c r="F123" s="3">
        <f t="shared" si="29"/>
        <v>16.278820596099706</v>
      </c>
      <c r="G123">
        <f t="shared" si="30"/>
        <v>100</v>
      </c>
      <c r="H123">
        <f t="shared" si="31"/>
        <v>36</v>
      </c>
      <c r="I123" s="3">
        <f t="shared" si="32"/>
        <v>11.661903789690601</v>
      </c>
      <c r="J123" s="6">
        <f t="shared" si="33"/>
        <v>4.6169168064091046</v>
      </c>
      <c r="K123" t="e">
        <f t="shared" si="34"/>
        <v>#N/A</v>
      </c>
      <c r="L123">
        <f t="shared" si="35"/>
        <v>4</v>
      </c>
      <c r="Q123" s="3">
        <f t="shared" si="36"/>
        <v>0.22722757657923695</v>
      </c>
      <c r="R123" s="3">
        <f t="shared" si="37"/>
        <v>324.74654353136998</v>
      </c>
      <c r="S123" s="3">
        <f t="shared" si="38"/>
        <v>18.02702890406373</v>
      </c>
      <c r="T123" s="3">
        <f t="shared" si="39"/>
        <v>33.640000000000008</v>
      </c>
      <c r="U123" s="3">
        <f t="shared" si="40"/>
        <v>28.558335999999994</v>
      </c>
      <c r="V123" s="3">
        <f t="shared" si="41"/>
        <v>7.8865921664556735</v>
      </c>
      <c r="W123" s="6">
        <f t="shared" si="42"/>
        <v>10.140436737608056</v>
      </c>
      <c r="X123" t="e">
        <f t="shared" si="43"/>
        <v>#N/A</v>
      </c>
      <c r="Y123">
        <f t="shared" si="44"/>
        <v>4</v>
      </c>
      <c r="AD123" s="3">
        <f t="shared" si="45"/>
        <v>1.6595501730103803</v>
      </c>
      <c r="AE123" s="3">
        <f t="shared" si="46"/>
        <v>390.87615916955014</v>
      </c>
      <c r="AF123" s="3">
        <f t="shared" si="47"/>
        <v>19.812513958166956</v>
      </c>
      <c r="AG123" s="3">
        <f t="shared" si="48"/>
        <v>16.325967859751643</v>
      </c>
      <c r="AH123" s="3">
        <f t="shared" si="49"/>
        <v>28.132989408327251</v>
      </c>
      <c r="AI123" s="3">
        <f t="shared" si="50"/>
        <v>6.6677550395975773</v>
      </c>
      <c r="AJ123" s="6">
        <f t="shared" si="51"/>
        <v>13.14475891856938</v>
      </c>
      <c r="AK123" t="e">
        <f t="shared" si="52"/>
        <v>#N/A</v>
      </c>
      <c r="AL123">
        <f t="shared" si="53"/>
        <v>4</v>
      </c>
    </row>
    <row r="124" spans="1:38">
      <c r="A124">
        <v>8</v>
      </c>
      <c r="B124">
        <v>4</v>
      </c>
      <c r="D124">
        <f t="shared" si="27"/>
        <v>36</v>
      </c>
      <c r="E124">
        <f t="shared" si="28"/>
        <v>256</v>
      </c>
      <c r="F124" s="3">
        <f t="shared" si="29"/>
        <v>17.088007490635061</v>
      </c>
      <c r="G124">
        <f t="shared" si="30"/>
        <v>49</v>
      </c>
      <c r="H124">
        <f t="shared" si="31"/>
        <v>36</v>
      </c>
      <c r="I124" s="3">
        <f t="shared" si="32"/>
        <v>9.2195444572928871</v>
      </c>
      <c r="J124" s="6">
        <f t="shared" si="33"/>
        <v>7.8684630333421737</v>
      </c>
      <c r="K124" t="e">
        <f t="shared" si="34"/>
        <v>#N/A</v>
      </c>
      <c r="L124">
        <f t="shared" si="35"/>
        <v>4</v>
      </c>
      <c r="Q124" s="3">
        <f t="shared" si="36"/>
        <v>6.3671239496362322</v>
      </c>
      <c r="R124" s="3">
        <f t="shared" si="37"/>
        <v>324.74654353136998</v>
      </c>
      <c r="S124" s="3">
        <f t="shared" si="38"/>
        <v>18.196528995415751</v>
      </c>
      <c r="T124" s="3">
        <f t="shared" si="39"/>
        <v>7.8400000000000043</v>
      </c>
      <c r="U124" s="3">
        <f t="shared" si="40"/>
        <v>28.558335999999994</v>
      </c>
      <c r="V124" s="3">
        <f t="shared" si="41"/>
        <v>6.0331033473660964</v>
      </c>
      <c r="W124" s="6">
        <f t="shared" si="42"/>
        <v>12.163425648049653</v>
      </c>
      <c r="X124" t="e">
        <f t="shared" si="43"/>
        <v>#N/A</v>
      </c>
      <c r="Y124">
        <f t="shared" si="44"/>
        <v>4</v>
      </c>
      <c r="AD124" s="3">
        <f t="shared" si="45"/>
        <v>2.9301384083044986</v>
      </c>
      <c r="AE124" s="3">
        <f t="shared" si="46"/>
        <v>390.87615916955014</v>
      </c>
      <c r="AF124" s="3">
        <f t="shared" si="47"/>
        <v>19.84455334790518</v>
      </c>
      <c r="AG124" s="3">
        <f t="shared" si="48"/>
        <v>1.0827246165083999</v>
      </c>
      <c r="AH124" s="3">
        <f t="shared" si="49"/>
        <v>28.132989408327251</v>
      </c>
      <c r="AI124" s="3">
        <f t="shared" si="50"/>
        <v>5.4051562442574825</v>
      </c>
      <c r="AJ124" s="6">
        <f t="shared" si="51"/>
        <v>14.439397103647696</v>
      </c>
      <c r="AK124" t="e">
        <f t="shared" si="52"/>
        <v>#N/A</v>
      </c>
      <c r="AL124">
        <f t="shared" si="53"/>
        <v>4</v>
      </c>
    </row>
    <row r="125" spans="1:38">
      <c r="A125">
        <v>1</v>
      </c>
      <c r="B125">
        <v>50</v>
      </c>
      <c r="D125">
        <f t="shared" si="27"/>
        <v>1</v>
      </c>
      <c r="E125">
        <f t="shared" si="28"/>
        <v>900</v>
      </c>
      <c r="F125" s="3">
        <f t="shared" si="29"/>
        <v>30.016662039607269</v>
      </c>
      <c r="G125">
        <f t="shared" si="30"/>
        <v>196</v>
      </c>
      <c r="H125">
        <f t="shared" si="31"/>
        <v>1600</v>
      </c>
      <c r="I125" s="3">
        <f t="shared" si="32"/>
        <v>42.379240200834182</v>
      </c>
      <c r="J125" s="6">
        <f t="shared" si="33"/>
        <v>-12.362578161226914</v>
      </c>
      <c r="K125">
        <f t="shared" si="34"/>
        <v>50</v>
      </c>
      <c r="L125" t="e">
        <f t="shared" si="35"/>
        <v>#N/A</v>
      </c>
      <c r="Q125" s="3">
        <f t="shared" si="36"/>
        <v>20.040699079169912</v>
      </c>
      <c r="R125" s="3">
        <f t="shared" si="37"/>
        <v>782.83980778007458</v>
      </c>
      <c r="S125" s="3">
        <f t="shared" si="38"/>
        <v>28.335146141483804</v>
      </c>
      <c r="T125" s="3">
        <f t="shared" si="39"/>
        <v>96.04000000000002</v>
      </c>
      <c r="U125" s="3">
        <f t="shared" si="40"/>
        <v>1652.9103359999999</v>
      </c>
      <c r="V125" s="3">
        <f t="shared" si="41"/>
        <v>41.820453560429016</v>
      </c>
      <c r="W125" s="6">
        <f t="shared" si="42"/>
        <v>-13.485307418945212</v>
      </c>
      <c r="X125">
        <f t="shared" si="43"/>
        <v>50</v>
      </c>
      <c r="Y125" t="e">
        <f t="shared" si="44"/>
        <v>#N/A</v>
      </c>
      <c r="AD125" s="3">
        <f t="shared" si="45"/>
        <v>27.965432525951556</v>
      </c>
      <c r="AE125" s="3">
        <f t="shared" si="46"/>
        <v>687.98204152249139</v>
      </c>
      <c r="AF125" s="3">
        <f t="shared" si="47"/>
        <v>26.757194809031137</v>
      </c>
      <c r="AG125" s="3">
        <f t="shared" si="48"/>
        <v>64.650292184075965</v>
      </c>
      <c r="AH125" s="3">
        <f t="shared" si="49"/>
        <v>1656.160016435354</v>
      </c>
      <c r="AI125" s="3">
        <f t="shared" si="50"/>
        <v>41.48265069422915</v>
      </c>
      <c r="AJ125" s="6">
        <f t="shared" si="51"/>
        <v>-14.725455885198013</v>
      </c>
      <c r="AK125">
        <f t="shared" si="52"/>
        <v>50</v>
      </c>
      <c r="AL125" t="e">
        <f t="shared" si="53"/>
        <v>#N/A</v>
      </c>
    </row>
    <row r="126" spans="1:38">
      <c r="A126">
        <v>3</v>
      </c>
      <c r="B126">
        <v>50</v>
      </c>
      <c r="D126">
        <f t="shared" si="27"/>
        <v>1</v>
      </c>
      <c r="E126">
        <f t="shared" si="28"/>
        <v>900</v>
      </c>
      <c r="F126" s="3">
        <f t="shared" si="29"/>
        <v>30.016662039607269</v>
      </c>
      <c r="G126">
        <f t="shared" si="30"/>
        <v>144</v>
      </c>
      <c r="H126">
        <f t="shared" si="31"/>
        <v>1600</v>
      </c>
      <c r="I126" s="3">
        <f t="shared" si="32"/>
        <v>41.761226035642203</v>
      </c>
      <c r="J126" s="6">
        <f t="shared" si="33"/>
        <v>-11.744563996034934</v>
      </c>
      <c r="K126">
        <f t="shared" si="34"/>
        <v>50</v>
      </c>
      <c r="L126" t="e">
        <f t="shared" si="35"/>
        <v>#N/A</v>
      </c>
      <c r="Q126" s="3">
        <f t="shared" si="36"/>
        <v>6.1339633278745733</v>
      </c>
      <c r="R126" s="3">
        <f t="shared" si="37"/>
        <v>782.83980778007458</v>
      </c>
      <c r="S126" s="3">
        <f t="shared" si="38"/>
        <v>28.088676919854183</v>
      </c>
      <c r="T126" s="3">
        <f t="shared" si="39"/>
        <v>60.840000000000011</v>
      </c>
      <c r="U126" s="3">
        <f t="shared" si="40"/>
        <v>1652.9103359999999</v>
      </c>
      <c r="V126" s="3">
        <f t="shared" si="41"/>
        <v>41.397467748643756</v>
      </c>
      <c r="W126" s="6">
        <f t="shared" si="42"/>
        <v>-13.308790828789572</v>
      </c>
      <c r="X126">
        <f t="shared" si="43"/>
        <v>50</v>
      </c>
      <c r="Y126" t="e">
        <f t="shared" si="44"/>
        <v>#N/A</v>
      </c>
      <c r="AD126" s="3">
        <f t="shared" si="45"/>
        <v>10.812491349480968</v>
      </c>
      <c r="AE126" s="3">
        <f t="shared" si="46"/>
        <v>687.98204152249139</v>
      </c>
      <c r="AF126" s="3">
        <f t="shared" si="47"/>
        <v>26.4347221069557</v>
      </c>
      <c r="AG126" s="3">
        <f t="shared" si="48"/>
        <v>36.488130021913804</v>
      </c>
      <c r="AH126" s="3">
        <f t="shared" si="49"/>
        <v>1656.160016435354</v>
      </c>
      <c r="AI126" s="3">
        <f t="shared" si="50"/>
        <v>41.141805337846655</v>
      </c>
      <c r="AJ126" s="6">
        <f t="shared" si="51"/>
        <v>-14.707083230890955</v>
      </c>
      <c r="AK126">
        <f t="shared" si="52"/>
        <v>50</v>
      </c>
      <c r="AL126" t="e">
        <f t="shared" si="53"/>
        <v>#N/A</v>
      </c>
    </row>
    <row r="127" spans="1:38">
      <c r="A127">
        <v>12</v>
      </c>
      <c r="B127">
        <v>23</v>
      </c>
      <c r="D127">
        <f t="shared" si="27"/>
        <v>100</v>
      </c>
      <c r="E127">
        <f t="shared" si="28"/>
        <v>9</v>
      </c>
      <c r="F127" s="3">
        <f t="shared" si="29"/>
        <v>10.440306508910551</v>
      </c>
      <c r="G127">
        <f t="shared" si="30"/>
        <v>9</v>
      </c>
      <c r="H127">
        <f t="shared" si="31"/>
        <v>169</v>
      </c>
      <c r="I127" s="3">
        <f t="shared" si="32"/>
        <v>13.341664064126334</v>
      </c>
      <c r="J127" s="6">
        <f t="shared" si="33"/>
        <v>-2.9013575552157835</v>
      </c>
      <c r="K127">
        <f t="shared" si="34"/>
        <v>23</v>
      </c>
      <c r="L127" t="e">
        <f t="shared" si="35"/>
        <v>#N/A</v>
      </c>
      <c r="Q127" s="3">
        <f t="shared" si="36"/>
        <v>42.553652447045557</v>
      </c>
      <c r="R127" s="3">
        <f t="shared" si="37"/>
        <v>0.95897876453059128</v>
      </c>
      <c r="S127" s="3">
        <f t="shared" si="38"/>
        <v>6.5964104793119223</v>
      </c>
      <c r="T127" s="3">
        <f t="shared" si="39"/>
        <v>1.4399999999999984</v>
      </c>
      <c r="U127" s="3">
        <f t="shared" si="40"/>
        <v>186.48633600000002</v>
      </c>
      <c r="V127" s="3">
        <f t="shared" si="41"/>
        <v>13.708622687928939</v>
      </c>
      <c r="W127" s="6">
        <f t="shared" si="42"/>
        <v>-7.1122122086170165</v>
      </c>
      <c r="X127">
        <f t="shared" si="43"/>
        <v>23</v>
      </c>
      <c r="Y127" t="e">
        <f t="shared" si="44"/>
        <v>#N/A</v>
      </c>
      <c r="AD127" s="3">
        <f t="shared" si="45"/>
        <v>32.624256055363325</v>
      </c>
      <c r="AE127" s="3">
        <f t="shared" si="46"/>
        <v>0.5938062283737009</v>
      </c>
      <c r="AF127" s="3">
        <f t="shared" si="47"/>
        <v>5.7635112807850932</v>
      </c>
      <c r="AG127" s="3">
        <f t="shared" si="48"/>
        <v>8.7584002921840778</v>
      </c>
      <c r="AH127" s="3">
        <f t="shared" si="49"/>
        <v>187.57893535427317</v>
      </c>
      <c r="AI127" s="3">
        <f t="shared" si="50"/>
        <v>14.012042522289791</v>
      </c>
      <c r="AJ127" s="6">
        <f t="shared" si="51"/>
        <v>-8.248531241504697</v>
      </c>
      <c r="AK127">
        <f t="shared" si="52"/>
        <v>23</v>
      </c>
      <c r="AL127" t="e">
        <f t="shared" si="53"/>
        <v>#N/A</v>
      </c>
    </row>
    <row r="128" spans="1:38">
      <c r="A128">
        <v>5</v>
      </c>
      <c r="B128">
        <v>12</v>
      </c>
      <c r="D128">
        <f t="shared" si="27"/>
        <v>9</v>
      </c>
      <c r="E128">
        <f t="shared" si="28"/>
        <v>64</v>
      </c>
      <c r="F128" s="3">
        <f t="shared" si="29"/>
        <v>8.5440037453175304</v>
      </c>
      <c r="G128">
        <f t="shared" si="30"/>
        <v>100</v>
      </c>
      <c r="H128">
        <f t="shared" si="31"/>
        <v>4</v>
      </c>
      <c r="I128" s="3">
        <f t="shared" si="32"/>
        <v>10.198039027185569</v>
      </c>
      <c r="J128" s="6">
        <f t="shared" si="33"/>
        <v>-1.6540352818680386</v>
      </c>
      <c r="K128">
        <f t="shared" si="34"/>
        <v>12</v>
      </c>
      <c r="L128" t="e">
        <f t="shared" si="35"/>
        <v>#N/A</v>
      </c>
      <c r="Q128" s="3">
        <f t="shared" si="36"/>
        <v>0.22722757657923695</v>
      </c>
      <c r="R128" s="3">
        <f t="shared" si="37"/>
        <v>100.41493731375338</v>
      </c>
      <c r="S128" s="3">
        <f t="shared" si="38"/>
        <v>10.032056862395299</v>
      </c>
      <c r="T128" s="3">
        <f t="shared" si="39"/>
        <v>33.640000000000008</v>
      </c>
      <c r="U128" s="3">
        <f t="shared" si="40"/>
        <v>7.0543360000000028</v>
      </c>
      <c r="V128" s="3">
        <f t="shared" si="41"/>
        <v>6.3792112365087901</v>
      </c>
      <c r="W128" s="6">
        <f t="shared" si="42"/>
        <v>3.652845625886509</v>
      </c>
      <c r="X128" t="e">
        <f t="shared" si="43"/>
        <v>#N/A</v>
      </c>
      <c r="Y128">
        <f t="shared" si="44"/>
        <v>12</v>
      </c>
      <c r="AD128" s="3">
        <f t="shared" si="45"/>
        <v>1.6595501730103803</v>
      </c>
      <c r="AE128" s="3">
        <f t="shared" si="46"/>
        <v>138.54674740484427</v>
      </c>
      <c r="AF128" s="3">
        <f t="shared" si="47"/>
        <v>11.840874020859046</v>
      </c>
      <c r="AG128" s="3">
        <f t="shared" si="48"/>
        <v>16.325967859751643</v>
      </c>
      <c r="AH128" s="3">
        <f t="shared" si="49"/>
        <v>7.2681245434623793</v>
      </c>
      <c r="AI128" s="3">
        <f t="shared" si="50"/>
        <v>4.8573750527639943</v>
      </c>
      <c r="AJ128" s="6">
        <f t="shared" si="51"/>
        <v>6.9834989680950512</v>
      </c>
      <c r="AK128" t="e">
        <f t="shared" si="52"/>
        <v>#N/A</v>
      </c>
      <c r="AL128">
        <f t="shared" si="53"/>
        <v>12</v>
      </c>
    </row>
    <row r="129" spans="1:38">
      <c r="A129">
        <v>4</v>
      </c>
      <c r="B129">
        <v>17</v>
      </c>
      <c r="D129">
        <f t="shared" si="27"/>
        <v>4</v>
      </c>
      <c r="E129">
        <f t="shared" si="28"/>
        <v>9</v>
      </c>
      <c r="F129" s="3">
        <f t="shared" si="29"/>
        <v>3.6055512754639891</v>
      </c>
      <c r="G129">
        <f t="shared" si="30"/>
        <v>121</v>
      </c>
      <c r="H129">
        <f t="shared" si="31"/>
        <v>49</v>
      </c>
      <c r="I129" s="3">
        <f t="shared" si="32"/>
        <v>13.038404810405298</v>
      </c>
      <c r="J129" s="6">
        <f t="shared" si="33"/>
        <v>-9.4328535349413087</v>
      </c>
      <c r="K129">
        <f t="shared" si="34"/>
        <v>17</v>
      </c>
      <c r="L129" t="e">
        <f t="shared" si="35"/>
        <v>#N/A</v>
      </c>
      <c r="Q129" s="3">
        <f t="shared" si="36"/>
        <v>2.1805954522269051</v>
      </c>
      <c r="R129" s="3">
        <f t="shared" si="37"/>
        <v>25.207683427743028</v>
      </c>
      <c r="S129" s="3">
        <f t="shared" si="38"/>
        <v>5.2333812091199636</v>
      </c>
      <c r="T129" s="3">
        <f t="shared" si="39"/>
        <v>46.240000000000009</v>
      </c>
      <c r="U129" s="3">
        <f t="shared" si="40"/>
        <v>58.614336000000009</v>
      </c>
      <c r="V129" s="3">
        <f t="shared" si="41"/>
        <v>10.239840623759727</v>
      </c>
      <c r="W129" s="6">
        <f t="shared" si="42"/>
        <v>-5.0064594146397638</v>
      </c>
      <c r="X129">
        <f t="shared" si="43"/>
        <v>17</v>
      </c>
      <c r="Y129" t="e">
        <f t="shared" si="44"/>
        <v>#N/A</v>
      </c>
      <c r="AD129" s="3">
        <f t="shared" si="45"/>
        <v>5.2360207612456744</v>
      </c>
      <c r="AE129" s="3">
        <f t="shared" si="46"/>
        <v>45.840865051903101</v>
      </c>
      <c r="AF129" s="3">
        <f t="shared" si="47"/>
        <v>7.1468094848784638</v>
      </c>
      <c r="AG129" s="3">
        <f t="shared" si="48"/>
        <v>25.407048940832723</v>
      </c>
      <c r="AH129" s="3">
        <f t="shared" si="49"/>
        <v>59.227584002921837</v>
      </c>
      <c r="AI129" s="3">
        <f t="shared" si="50"/>
        <v>9.199708307536417</v>
      </c>
      <c r="AJ129" s="6">
        <f t="shared" si="51"/>
        <v>-2.0528988226579532</v>
      </c>
      <c r="AK129">
        <f t="shared" si="52"/>
        <v>17</v>
      </c>
      <c r="AL129" t="e">
        <f t="shared" si="53"/>
        <v>#N/A</v>
      </c>
    </row>
    <row r="130" spans="1:38">
      <c r="A130">
        <v>11</v>
      </c>
      <c r="B130">
        <v>13</v>
      </c>
      <c r="D130">
        <f t="shared" si="27"/>
        <v>81</v>
      </c>
      <c r="E130">
        <f t="shared" si="28"/>
        <v>49</v>
      </c>
      <c r="F130" s="3">
        <f t="shared" si="29"/>
        <v>11.401754250991379</v>
      </c>
      <c r="G130">
        <f t="shared" si="30"/>
        <v>16</v>
      </c>
      <c r="H130">
        <f t="shared" si="31"/>
        <v>9</v>
      </c>
      <c r="I130" s="3">
        <f t="shared" si="32"/>
        <v>5</v>
      </c>
      <c r="J130" s="6">
        <f t="shared" si="33"/>
        <v>6.4017542509913792</v>
      </c>
      <c r="K130" t="e">
        <f t="shared" si="34"/>
        <v>#N/A</v>
      </c>
      <c r="L130">
        <f t="shared" si="35"/>
        <v>13</v>
      </c>
      <c r="Q130" s="3">
        <f t="shared" si="36"/>
        <v>30.507020322693229</v>
      </c>
      <c r="R130" s="3">
        <f t="shared" si="37"/>
        <v>81.373486536551312</v>
      </c>
      <c r="S130" s="3">
        <f t="shared" si="38"/>
        <v>10.577358217402139</v>
      </c>
      <c r="T130" s="3">
        <f t="shared" si="39"/>
        <v>3.9999999999999716E-2</v>
      </c>
      <c r="U130" s="3">
        <f t="shared" si="40"/>
        <v>13.366336000000004</v>
      </c>
      <c r="V130" s="3">
        <f t="shared" si="41"/>
        <v>3.6614663729167312</v>
      </c>
      <c r="W130" s="6">
        <f t="shared" si="42"/>
        <v>6.9158918444854081</v>
      </c>
      <c r="X130" t="e">
        <f t="shared" si="43"/>
        <v>#N/A</v>
      </c>
      <c r="Y130">
        <f t="shared" si="44"/>
        <v>13</v>
      </c>
      <c r="AD130" s="3">
        <f t="shared" si="45"/>
        <v>22.200726643598617</v>
      </c>
      <c r="AE130" s="3">
        <f t="shared" si="46"/>
        <v>116.00557093425603</v>
      </c>
      <c r="AF130" s="3">
        <f t="shared" si="47"/>
        <v>11.756117453388029</v>
      </c>
      <c r="AG130" s="3">
        <f t="shared" si="48"/>
        <v>3.8394813732651576</v>
      </c>
      <c r="AH130" s="3">
        <f t="shared" si="49"/>
        <v>13.660016435354271</v>
      </c>
      <c r="AI130" s="3">
        <f t="shared" si="50"/>
        <v>4.1832401088892119</v>
      </c>
      <c r="AJ130" s="6">
        <f t="shared" si="51"/>
        <v>7.5728773444988171</v>
      </c>
      <c r="AK130" t="e">
        <f t="shared" si="52"/>
        <v>#N/A</v>
      </c>
      <c r="AL130">
        <f t="shared" si="53"/>
        <v>13</v>
      </c>
    </row>
    <row r="131" spans="1:38">
      <c r="A131">
        <v>14</v>
      </c>
      <c r="B131">
        <v>21</v>
      </c>
      <c r="D131">
        <f t="shared" si="27"/>
        <v>144</v>
      </c>
      <c r="E131">
        <f t="shared" si="28"/>
        <v>1</v>
      </c>
      <c r="F131" s="3">
        <f t="shared" si="29"/>
        <v>12.041594578792296</v>
      </c>
      <c r="G131">
        <f t="shared" si="30"/>
        <v>1</v>
      </c>
      <c r="H131">
        <f t="shared" si="31"/>
        <v>121</v>
      </c>
      <c r="I131" s="3">
        <f t="shared" si="32"/>
        <v>11.045361017187261</v>
      </c>
      <c r="J131" s="6">
        <f t="shared" si="33"/>
        <v>0.99623356160503462</v>
      </c>
      <c r="K131" t="e">
        <f t="shared" si="34"/>
        <v>#N/A</v>
      </c>
      <c r="L131">
        <f t="shared" si="35"/>
        <v>21</v>
      </c>
      <c r="Q131" s="3">
        <f t="shared" si="36"/>
        <v>72.646916695750221</v>
      </c>
      <c r="R131" s="3">
        <f t="shared" si="37"/>
        <v>1.0418803189347368</v>
      </c>
      <c r="S131" s="3">
        <f t="shared" si="38"/>
        <v>8.5842179034950501</v>
      </c>
      <c r="T131" s="3">
        <f t="shared" si="39"/>
        <v>10.239999999999995</v>
      </c>
      <c r="U131" s="3">
        <f t="shared" si="40"/>
        <v>135.86233600000003</v>
      </c>
      <c r="V131" s="3">
        <f t="shared" si="41"/>
        <v>12.087279925607747</v>
      </c>
      <c r="W131" s="6">
        <f t="shared" si="42"/>
        <v>-3.5030620221126973</v>
      </c>
      <c r="X131">
        <f t="shared" si="43"/>
        <v>21</v>
      </c>
      <c r="Y131" t="e">
        <f t="shared" si="44"/>
        <v>#N/A</v>
      </c>
      <c r="AD131" s="3">
        <f t="shared" si="45"/>
        <v>59.471314878892734</v>
      </c>
      <c r="AE131" s="3">
        <f t="shared" si="46"/>
        <v>7.6761591695501679</v>
      </c>
      <c r="AF131" s="3">
        <f t="shared" si="47"/>
        <v>8.1943562314829155</v>
      </c>
      <c r="AG131" s="3">
        <f t="shared" si="48"/>
        <v>24.596238130021916</v>
      </c>
      <c r="AH131" s="3">
        <f t="shared" si="49"/>
        <v>136.79515157048939</v>
      </c>
      <c r="AI131" s="3">
        <f t="shared" si="50"/>
        <v>12.703991093373425</v>
      </c>
      <c r="AJ131" s="6">
        <f t="shared" si="51"/>
        <v>-4.5096348618905093</v>
      </c>
      <c r="AK131">
        <f t="shared" si="52"/>
        <v>21</v>
      </c>
      <c r="AL131" t="e">
        <f t="shared" si="53"/>
        <v>#N/A</v>
      </c>
    </row>
    <row r="132" spans="1:38">
      <c r="A132">
        <v>6</v>
      </c>
      <c r="B132">
        <v>13</v>
      </c>
      <c r="D132">
        <f t="shared" si="27"/>
        <v>16</v>
      </c>
      <c r="E132">
        <f t="shared" si="28"/>
        <v>49</v>
      </c>
      <c r="F132" s="3">
        <f t="shared" si="29"/>
        <v>8.0622577482985491</v>
      </c>
      <c r="G132">
        <f t="shared" si="30"/>
        <v>81</v>
      </c>
      <c r="H132">
        <f t="shared" si="31"/>
        <v>9</v>
      </c>
      <c r="I132" s="3">
        <f t="shared" si="32"/>
        <v>9.4868329805051381</v>
      </c>
      <c r="J132" s="6">
        <f t="shared" si="33"/>
        <v>-1.424575232206589</v>
      </c>
      <c r="K132">
        <f t="shared" si="34"/>
        <v>13</v>
      </c>
      <c r="L132" t="e">
        <f t="shared" si="35"/>
        <v>#N/A</v>
      </c>
      <c r="Q132" s="3">
        <f t="shared" si="36"/>
        <v>0.27385970093156869</v>
      </c>
      <c r="R132" s="3">
        <f t="shared" si="37"/>
        <v>81.373486536551312</v>
      </c>
      <c r="S132" s="3">
        <f t="shared" si="38"/>
        <v>9.0358921107704067</v>
      </c>
      <c r="T132" s="3">
        <f t="shared" si="39"/>
        <v>23.040000000000006</v>
      </c>
      <c r="U132" s="3">
        <f t="shared" si="40"/>
        <v>13.366336000000004</v>
      </c>
      <c r="V132" s="3">
        <f t="shared" si="41"/>
        <v>6.0337663196381754</v>
      </c>
      <c r="W132" s="6">
        <f t="shared" si="42"/>
        <v>3.0021257911322312</v>
      </c>
      <c r="X132" t="e">
        <f t="shared" si="43"/>
        <v>#N/A</v>
      </c>
      <c r="Y132">
        <f t="shared" si="44"/>
        <v>13</v>
      </c>
      <c r="AD132" s="3">
        <f t="shared" si="45"/>
        <v>8.3079584775086424E-2</v>
      </c>
      <c r="AE132" s="3">
        <f t="shared" si="46"/>
        <v>116.00557093425603</v>
      </c>
      <c r="AF132" s="3">
        <f t="shared" si="47"/>
        <v>10.774444325301937</v>
      </c>
      <c r="AG132" s="3">
        <f t="shared" si="48"/>
        <v>9.244886778670562</v>
      </c>
      <c r="AH132" s="3">
        <f t="shared" si="49"/>
        <v>13.660016435354271</v>
      </c>
      <c r="AI132" s="3">
        <f t="shared" si="50"/>
        <v>4.7859067285128774</v>
      </c>
      <c r="AJ132" s="6">
        <f t="shared" si="51"/>
        <v>5.9885375967890599</v>
      </c>
      <c r="AK132" t="e">
        <f t="shared" si="52"/>
        <v>#N/A</v>
      </c>
      <c r="AL132">
        <f t="shared" si="53"/>
        <v>13</v>
      </c>
    </row>
    <row r="133" spans="1:38">
      <c r="A133">
        <v>1</v>
      </c>
      <c r="B133">
        <v>13</v>
      </c>
      <c r="D133">
        <f t="shared" ref="D133:D196" si="54">($A133-D$3)^2</f>
        <v>1</v>
      </c>
      <c r="E133">
        <f t="shared" ref="E133:E196" si="55">($B133-E$3)^2</f>
        <v>49</v>
      </c>
      <c r="F133" s="3">
        <f t="shared" ref="F133:F196" si="56">SQRT(D133+E133)</f>
        <v>7.0710678118654755</v>
      </c>
      <c r="G133">
        <f t="shared" ref="G133:G196" si="57">($A133-G$3)^2</f>
        <v>196</v>
      </c>
      <c r="H133">
        <f t="shared" ref="H133:H196" si="58">($B133-H$3)^2</f>
        <v>9</v>
      </c>
      <c r="I133" s="3">
        <f t="shared" ref="I133:I196" si="59">SQRT(G133+H133)</f>
        <v>14.317821063276353</v>
      </c>
      <c r="J133" s="6">
        <f t="shared" ref="J133:J196" si="60">F133-I133</f>
        <v>-7.2467532514108779</v>
      </c>
      <c r="K133">
        <f t="shared" ref="K133:K196" si="61">IF(J133&lt;=0,$B133,NA())</f>
        <v>13</v>
      </c>
      <c r="L133" t="e">
        <f t="shared" ref="L133:L196" si="62">IF(J133&gt;0,$B133,NA())</f>
        <v>#N/A</v>
      </c>
      <c r="Q133" s="3">
        <f t="shared" ref="Q133:Q196" si="63">($A133-Q$3)^2</f>
        <v>20.040699079169912</v>
      </c>
      <c r="R133" s="3">
        <f t="shared" ref="R133:R196" si="64">($B133-R$3)^2</f>
        <v>81.373486536551312</v>
      </c>
      <c r="S133" s="3">
        <f t="shared" ref="S133:S196" si="65">SQRT(Q133+R133)</f>
        <v>10.07046104285803</v>
      </c>
      <c r="T133" s="3">
        <f t="shared" ref="T133:T196" si="66">($A133-T$3)^2</f>
        <v>96.04000000000002</v>
      </c>
      <c r="U133" s="3">
        <f t="shared" ref="U133:U196" si="67">($B133-U$3)^2</f>
        <v>13.366336000000004</v>
      </c>
      <c r="V133" s="3">
        <f t="shared" ref="V133:V196" si="68">SQRT(T133+U133)</f>
        <v>10.459748371734381</v>
      </c>
      <c r="W133" s="6">
        <f t="shared" ref="W133:W196" si="69">S133-V133</f>
        <v>-0.38928732887635142</v>
      </c>
      <c r="X133">
        <f t="shared" ref="X133:X196" si="70">IF(W133&lt;=0,$B133,NA())</f>
        <v>13</v>
      </c>
      <c r="Y133" t="e">
        <f t="shared" ref="Y133:Y196" si="71">IF(W133&gt;0,$B133,NA())</f>
        <v>#N/A</v>
      </c>
      <c r="AD133" s="3">
        <f t="shared" ref="AD133:AD196" si="72">($A133-AD$3)^2</f>
        <v>27.965432525951556</v>
      </c>
      <c r="AE133" s="3">
        <f t="shared" ref="AE133:AE196" si="73">($B133-AE$3)^2</f>
        <v>116.00557093425603</v>
      </c>
      <c r="AF133" s="3">
        <f t="shared" ref="AF133:AF196" si="74">SQRT(AD133+AE133)</f>
        <v>11.998791750014147</v>
      </c>
      <c r="AG133" s="3">
        <f t="shared" ref="AG133:AG196" si="75">($A133-AG$3)^2</f>
        <v>64.650292184075965</v>
      </c>
      <c r="AH133" s="3">
        <f t="shared" ref="AH133:AH196" si="76">($B133-AH$3)^2</f>
        <v>13.660016435354271</v>
      </c>
      <c r="AI133" s="3">
        <f t="shared" ref="AI133:AI196" si="77">SQRT(AG133+AH133)</f>
        <v>8.8493111946314915</v>
      </c>
      <c r="AJ133" s="6">
        <f t="shared" ref="AJ133:AJ196" si="78">AF133-AI133</f>
        <v>3.1494805553826559</v>
      </c>
      <c r="AK133" t="e">
        <f t="shared" ref="AK133:AK196" si="79">IF(AJ133&lt;=0,$B133,NA())</f>
        <v>#N/A</v>
      </c>
      <c r="AL133">
        <f t="shared" ref="AL133:AL196" si="80">IF(AJ133&gt;0,$B133,NA())</f>
        <v>13</v>
      </c>
    </row>
    <row r="134" spans="1:38">
      <c r="A134">
        <v>3</v>
      </c>
      <c r="B134">
        <v>22</v>
      </c>
      <c r="D134">
        <f t="shared" si="54"/>
        <v>1</v>
      </c>
      <c r="E134">
        <f t="shared" si="55"/>
        <v>4</v>
      </c>
      <c r="F134" s="3">
        <f t="shared" si="56"/>
        <v>2.2360679774997898</v>
      </c>
      <c r="G134">
        <f t="shared" si="57"/>
        <v>144</v>
      </c>
      <c r="H134">
        <f t="shared" si="58"/>
        <v>144</v>
      </c>
      <c r="I134" s="3">
        <f t="shared" si="59"/>
        <v>16.970562748477139</v>
      </c>
      <c r="J134" s="6">
        <f t="shared" si="60"/>
        <v>-14.734494770977349</v>
      </c>
      <c r="K134">
        <f t="shared" si="61"/>
        <v>22</v>
      </c>
      <c r="L134" t="e">
        <f t="shared" si="62"/>
        <v>#N/A</v>
      </c>
      <c r="Q134" s="3">
        <f t="shared" si="63"/>
        <v>6.1339633278745733</v>
      </c>
      <c r="R134" s="3">
        <f t="shared" si="64"/>
        <v>4.2954173266396717E-4</v>
      </c>
      <c r="S134" s="3">
        <f t="shared" si="65"/>
        <v>2.4767706534128746</v>
      </c>
      <c r="T134" s="3">
        <f t="shared" si="66"/>
        <v>60.840000000000011</v>
      </c>
      <c r="U134" s="3">
        <f t="shared" si="67"/>
        <v>160.17433600000001</v>
      </c>
      <c r="V134" s="3">
        <f t="shared" si="68"/>
        <v>14.866550911358022</v>
      </c>
      <c r="W134" s="6">
        <f t="shared" si="69"/>
        <v>-12.389780257945148</v>
      </c>
      <c r="X134">
        <f t="shared" si="70"/>
        <v>22</v>
      </c>
      <c r="Y134" t="e">
        <f t="shared" si="71"/>
        <v>#N/A</v>
      </c>
      <c r="AD134" s="3">
        <f t="shared" si="72"/>
        <v>10.812491349480968</v>
      </c>
      <c r="AE134" s="3">
        <f t="shared" si="73"/>
        <v>3.1349826989619345</v>
      </c>
      <c r="AF134" s="3">
        <f t="shared" si="74"/>
        <v>3.7346317152355066</v>
      </c>
      <c r="AG134" s="3">
        <f t="shared" si="75"/>
        <v>36.488130021913804</v>
      </c>
      <c r="AH134" s="3">
        <f t="shared" si="76"/>
        <v>161.1870434623813</v>
      </c>
      <c r="AI134" s="3">
        <f t="shared" si="77"/>
        <v>14.059700334085898</v>
      </c>
      <c r="AJ134" s="6">
        <f t="shared" si="78"/>
        <v>-10.325068618850391</v>
      </c>
      <c r="AK134">
        <f t="shared" si="79"/>
        <v>22</v>
      </c>
      <c r="AL134" t="e">
        <f t="shared" si="80"/>
        <v>#N/A</v>
      </c>
    </row>
    <row r="135" spans="1:38">
      <c r="A135">
        <v>5</v>
      </c>
      <c r="B135">
        <v>16</v>
      </c>
      <c r="D135">
        <f t="shared" si="54"/>
        <v>9</v>
      </c>
      <c r="E135">
        <f t="shared" si="55"/>
        <v>16</v>
      </c>
      <c r="F135" s="3">
        <f t="shared" si="56"/>
        <v>5</v>
      </c>
      <c r="G135">
        <f t="shared" si="57"/>
        <v>100</v>
      </c>
      <c r="H135">
        <f t="shared" si="58"/>
        <v>36</v>
      </c>
      <c r="I135" s="3">
        <f t="shared" si="59"/>
        <v>11.661903789690601</v>
      </c>
      <c r="J135" s="6">
        <f t="shared" si="60"/>
        <v>-6.6619037896906015</v>
      </c>
      <c r="K135">
        <f t="shared" si="61"/>
        <v>16</v>
      </c>
      <c r="L135" t="e">
        <f t="shared" si="62"/>
        <v>#N/A</v>
      </c>
      <c r="Q135" s="3">
        <f t="shared" si="63"/>
        <v>0.22722757657923695</v>
      </c>
      <c r="R135" s="3">
        <f t="shared" si="64"/>
        <v>36.249134204945101</v>
      </c>
      <c r="S135" s="3">
        <f t="shared" si="65"/>
        <v>6.0395663570760059</v>
      </c>
      <c r="T135" s="3">
        <f t="shared" si="66"/>
        <v>33.640000000000008</v>
      </c>
      <c r="U135" s="3">
        <f t="shared" si="67"/>
        <v>44.302336000000011</v>
      </c>
      <c r="V135" s="3">
        <f t="shared" si="68"/>
        <v>8.8284956815983104</v>
      </c>
      <c r="W135" s="6">
        <f t="shared" si="69"/>
        <v>-2.7889293245223046</v>
      </c>
      <c r="X135">
        <f t="shared" si="70"/>
        <v>16</v>
      </c>
      <c r="Y135" t="e">
        <f t="shared" si="71"/>
        <v>#N/A</v>
      </c>
      <c r="AD135" s="3">
        <f t="shared" si="72"/>
        <v>1.6595501730103803</v>
      </c>
      <c r="AE135" s="3">
        <f t="shared" si="73"/>
        <v>60.382041522491335</v>
      </c>
      <c r="AF135" s="3">
        <f t="shared" si="74"/>
        <v>7.8766485065351057</v>
      </c>
      <c r="AG135" s="3">
        <f t="shared" si="75"/>
        <v>16.325967859751643</v>
      </c>
      <c r="AH135" s="3">
        <f t="shared" si="76"/>
        <v>44.835692111029942</v>
      </c>
      <c r="AI135" s="3">
        <f t="shared" si="77"/>
        <v>7.8205920473313011</v>
      </c>
      <c r="AJ135" s="6">
        <f t="shared" si="78"/>
        <v>5.6056459203804643E-2</v>
      </c>
      <c r="AK135" t="e">
        <f t="shared" si="79"/>
        <v>#N/A</v>
      </c>
      <c r="AL135">
        <f t="shared" si="80"/>
        <v>16</v>
      </c>
    </row>
    <row r="136" spans="1:38">
      <c r="A136">
        <v>4</v>
      </c>
      <c r="B136">
        <v>13</v>
      </c>
      <c r="D136">
        <f t="shared" si="54"/>
        <v>4</v>
      </c>
      <c r="E136">
        <f t="shared" si="55"/>
        <v>49</v>
      </c>
      <c r="F136" s="3">
        <f t="shared" si="56"/>
        <v>7.2801098892805181</v>
      </c>
      <c r="G136">
        <f t="shared" si="57"/>
        <v>121</v>
      </c>
      <c r="H136">
        <f t="shared" si="58"/>
        <v>9</v>
      </c>
      <c r="I136" s="3">
        <f t="shared" si="59"/>
        <v>11.401754250991379</v>
      </c>
      <c r="J136" s="6">
        <f t="shared" si="60"/>
        <v>-4.1216443617108611</v>
      </c>
      <c r="K136">
        <f t="shared" si="61"/>
        <v>13</v>
      </c>
      <c r="L136" t="e">
        <f t="shared" si="62"/>
        <v>#N/A</v>
      </c>
      <c r="Q136" s="3">
        <f t="shared" si="63"/>
        <v>2.1805954522269051</v>
      </c>
      <c r="R136" s="3">
        <f t="shared" si="64"/>
        <v>81.373486536551312</v>
      </c>
      <c r="S136" s="3">
        <f t="shared" si="65"/>
        <v>9.1407921970023054</v>
      </c>
      <c r="T136" s="3">
        <f t="shared" si="66"/>
        <v>46.240000000000009</v>
      </c>
      <c r="U136" s="3">
        <f t="shared" si="67"/>
        <v>13.366336000000004</v>
      </c>
      <c r="V136" s="3">
        <f t="shared" si="68"/>
        <v>7.7205139725279954</v>
      </c>
      <c r="W136" s="6">
        <f t="shared" si="69"/>
        <v>1.42027822447431</v>
      </c>
      <c r="X136" t="e">
        <f t="shared" si="70"/>
        <v>#N/A</v>
      </c>
      <c r="Y136">
        <f t="shared" si="71"/>
        <v>13</v>
      </c>
      <c r="AD136" s="3">
        <f t="shared" si="72"/>
        <v>5.2360207612456744</v>
      </c>
      <c r="AE136" s="3">
        <f t="shared" si="73"/>
        <v>116.00557093425603</v>
      </c>
      <c r="AF136" s="3">
        <f t="shared" si="74"/>
        <v>11.01097596471365</v>
      </c>
      <c r="AG136" s="3">
        <f t="shared" si="75"/>
        <v>25.407048940832723</v>
      </c>
      <c r="AH136" s="3">
        <f t="shared" si="76"/>
        <v>13.660016435354271</v>
      </c>
      <c r="AI136" s="3">
        <f t="shared" si="77"/>
        <v>6.2503652194241415</v>
      </c>
      <c r="AJ136" s="6">
        <f t="shared" si="78"/>
        <v>4.7606107452895081</v>
      </c>
      <c r="AK136" t="e">
        <f t="shared" si="79"/>
        <v>#N/A</v>
      </c>
      <c r="AL136">
        <f t="shared" si="80"/>
        <v>13</v>
      </c>
    </row>
    <row r="137" spans="1:38">
      <c r="A137">
        <v>5</v>
      </c>
      <c r="B137">
        <v>13</v>
      </c>
      <c r="D137">
        <f t="shared" si="54"/>
        <v>9</v>
      </c>
      <c r="E137">
        <f t="shared" si="55"/>
        <v>49</v>
      </c>
      <c r="F137" s="3">
        <f t="shared" si="56"/>
        <v>7.6157731058639087</v>
      </c>
      <c r="G137">
        <f t="shared" si="57"/>
        <v>100</v>
      </c>
      <c r="H137">
        <f t="shared" si="58"/>
        <v>9</v>
      </c>
      <c r="I137" s="3">
        <f t="shared" si="59"/>
        <v>10.440306508910551</v>
      </c>
      <c r="J137" s="6">
        <f t="shared" si="60"/>
        <v>-2.824533403046642</v>
      </c>
      <c r="K137">
        <f t="shared" si="61"/>
        <v>13</v>
      </c>
      <c r="L137" t="e">
        <f t="shared" si="62"/>
        <v>#N/A</v>
      </c>
      <c r="Q137" s="3">
        <f t="shared" si="63"/>
        <v>0.22722757657923695</v>
      </c>
      <c r="R137" s="3">
        <f t="shared" si="64"/>
        <v>81.373486536551312</v>
      </c>
      <c r="S137" s="3">
        <f t="shared" si="65"/>
        <v>9.0333113592486427</v>
      </c>
      <c r="T137" s="3">
        <f t="shared" si="66"/>
        <v>33.640000000000008</v>
      </c>
      <c r="U137" s="3">
        <f t="shared" si="67"/>
        <v>13.366336000000004</v>
      </c>
      <c r="V137" s="3">
        <f t="shared" si="68"/>
        <v>6.856116685121397</v>
      </c>
      <c r="W137" s="6">
        <f t="shared" si="69"/>
        <v>2.1771946741272457</v>
      </c>
      <c r="X137" t="e">
        <f t="shared" si="70"/>
        <v>#N/A</v>
      </c>
      <c r="Y137">
        <f t="shared" si="71"/>
        <v>13</v>
      </c>
      <c r="AD137" s="3">
        <f t="shared" si="72"/>
        <v>1.6595501730103803</v>
      </c>
      <c r="AE137" s="3">
        <f t="shared" si="73"/>
        <v>116.00557093425603</v>
      </c>
      <c r="AF137" s="3">
        <f t="shared" si="74"/>
        <v>10.847355489116525</v>
      </c>
      <c r="AG137" s="3">
        <f t="shared" si="75"/>
        <v>16.325967859751643</v>
      </c>
      <c r="AH137" s="3">
        <f t="shared" si="76"/>
        <v>13.660016435354271</v>
      </c>
      <c r="AI137" s="3">
        <f t="shared" si="77"/>
        <v>5.4759459726248139</v>
      </c>
      <c r="AJ137" s="6">
        <f t="shared" si="78"/>
        <v>5.3714095164917115</v>
      </c>
      <c r="AK137" t="e">
        <f t="shared" si="79"/>
        <v>#N/A</v>
      </c>
      <c r="AL137">
        <f t="shared" si="80"/>
        <v>13</v>
      </c>
    </row>
    <row r="138" spans="1:38">
      <c r="A138">
        <v>3</v>
      </c>
      <c r="B138">
        <v>13</v>
      </c>
      <c r="D138">
        <f t="shared" si="54"/>
        <v>1</v>
      </c>
      <c r="E138">
        <f t="shared" si="55"/>
        <v>49</v>
      </c>
      <c r="F138" s="3">
        <f t="shared" si="56"/>
        <v>7.0710678118654755</v>
      </c>
      <c r="G138">
        <f t="shared" si="57"/>
        <v>144</v>
      </c>
      <c r="H138">
        <f t="shared" si="58"/>
        <v>9</v>
      </c>
      <c r="I138" s="3">
        <f t="shared" si="59"/>
        <v>12.369316876852981</v>
      </c>
      <c r="J138" s="6">
        <f t="shared" si="60"/>
        <v>-5.2982490649875054</v>
      </c>
      <c r="K138">
        <f t="shared" si="61"/>
        <v>13</v>
      </c>
      <c r="L138" t="e">
        <f t="shared" si="62"/>
        <v>#N/A</v>
      </c>
      <c r="Q138" s="3">
        <f t="shared" si="63"/>
        <v>6.1339633278745733</v>
      </c>
      <c r="R138" s="3">
        <f t="shared" si="64"/>
        <v>81.373486536551312</v>
      </c>
      <c r="S138" s="3">
        <f t="shared" si="65"/>
        <v>9.354541670462849</v>
      </c>
      <c r="T138" s="3">
        <f t="shared" si="66"/>
        <v>60.840000000000011</v>
      </c>
      <c r="U138" s="3">
        <f t="shared" si="67"/>
        <v>13.366336000000004</v>
      </c>
      <c r="V138" s="3">
        <f t="shared" si="68"/>
        <v>8.6143099549528639</v>
      </c>
      <c r="W138" s="6">
        <f t="shared" si="69"/>
        <v>0.74023171550998512</v>
      </c>
      <c r="X138" t="e">
        <f t="shared" si="70"/>
        <v>#N/A</v>
      </c>
      <c r="Y138">
        <f t="shared" si="71"/>
        <v>13</v>
      </c>
      <c r="AD138" s="3">
        <f t="shared" si="72"/>
        <v>10.812491349480968</v>
      </c>
      <c r="AE138" s="3">
        <f t="shared" si="73"/>
        <v>116.00557093425603</v>
      </c>
      <c r="AF138" s="3">
        <f t="shared" si="74"/>
        <v>11.26135259565817</v>
      </c>
      <c r="AG138" s="3">
        <f t="shared" si="75"/>
        <v>36.488130021913804</v>
      </c>
      <c r="AH138" s="3">
        <f t="shared" si="76"/>
        <v>13.660016435354271</v>
      </c>
      <c r="AI138" s="3">
        <f t="shared" si="77"/>
        <v>7.0815356002259904</v>
      </c>
      <c r="AJ138" s="6">
        <f t="shared" si="78"/>
        <v>4.17981699543218</v>
      </c>
      <c r="AK138" t="e">
        <f t="shared" si="79"/>
        <v>#N/A</v>
      </c>
      <c r="AL138">
        <f t="shared" si="80"/>
        <v>13</v>
      </c>
    </row>
    <row r="139" spans="1:38">
      <c r="A139">
        <v>8</v>
      </c>
      <c r="B139">
        <v>13</v>
      </c>
      <c r="D139">
        <f t="shared" si="54"/>
        <v>36</v>
      </c>
      <c r="E139">
        <f t="shared" si="55"/>
        <v>49</v>
      </c>
      <c r="F139" s="3">
        <f t="shared" si="56"/>
        <v>9.2195444572928871</v>
      </c>
      <c r="G139">
        <f t="shared" si="57"/>
        <v>49</v>
      </c>
      <c r="H139">
        <f t="shared" si="58"/>
        <v>9</v>
      </c>
      <c r="I139" s="3">
        <f t="shared" si="59"/>
        <v>7.6157731058639087</v>
      </c>
      <c r="J139" s="6">
        <f t="shared" si="60"/>
        <v>1.6037713514289784</v>
      </c>
      <c r="K139" t="e">
        <f t="shared" si="61"/>
        <v>#N/A</v>
      </c>
      <c r="L139">
        <f t="shared" si="62"/>
        <v>13</v>
      </c>
      <c r="Q139" s="3">
        <f t="shared" si="63"/>
        <v>6.3671239496362322</v>
      </c>
      <c r="R139" s="3">
        <f t="shared" si="64"/>
        <v>81.373486536551312</v>
      </c>
      <c r="S139" s="3">
        <f t="shared" si="65"/>
        <v>9.3669958090194285</v>
      </c>
      <c r="T139" s="3">
        <f t="shared" si="66"/>
        <v>7.8400000000000043</v>
      </c>
      <c r="U139" s="3">
        <f t="shared" si="67"/>
        <v>13.366336000000004</v>
      </c>
      <c r="V139" s="3">
        <f t="shared" si="68"/>
        <v>4.6050337675200614</v>
      </c>
      <c r="W139" s="6">
        <f t="shared" si="69"/>
        <v>4.7619620414993671</v>
      </c>
      <c r="X139" t="e">
        <f t="shared" si="70"/>
        <v>#N/A</v>
      </c>
      <c r="Y139">
        <f t="shared" si="71"/>
        <v>13</v>
      </c>
      <c r="AD139" s="3">
        <f t="shared" si="72"/>
        <v>2.9301384083044986</v>
      </c>
      <c r="AE139" s="3">
        <f t="shared" si="73"/>
        <v>116.00557093425603</v>
      </c>
      <c r="AF139" s="3">
        <f t="shared" si="74"/>
        <v>10.905764959073734</v>
      </c>
      <c r="AG139" s="3">
        <f t="shared" si="75"/>
        <v>1.0827246165083999</v>
      </c>
      <c r="AH139" s="3">
        <f t="shared" si="76"/>
        <v>13.660016435354271</v>
      </c>
      <c r="AI139" s="3">
        <f t="shared" si="77"/>
        <v>3.8396277230823657</v>
      </c>
      <c r="AJ139" s="6">
        <f t="shared" si="78"/>
        <v>7.0661372359913681</v>
      </c>
      <c r="AK139" t="e">
        <f t="shared" si="79"/>
        <v>#N/A</v>
      </c>
      <c r="AL139">
        <f t="shared" si="80"/>
        <v>13</v>
      </c>
    </row>
    <row r="140" spans="1:38">
      <c r="A140">
        <v>10</v>
      </c>
      <c r="B140">
        <v>18</v>
      </c>
      <c r="D140">
        <f t="shared" si="54"/>
        <v>64</v>
      </c>
      <c r="E140">
        <f t="shared" si="55"/>
        <v>4</v>
      </c>
      <c r="F140" s="3">
        <f t="shared" si="56"/>
        <v>8.2462112512353212</v>
      </c>
      <c r="G140">
        <f t="shared" si="57"/>
        <v>25</v>
      </c>
      <c r="H140">
        <f t="shared" si="58"/>
        <v>64</v>
      </c>
      <c r="I140" s="3">
        <f t="shared" si="59"/>
        <v>9.4339811320566032</v>
      </c>
      <c r="J140" s="6">
        <f t="shared" si="60"/>
        <v>-1.187769880821282</v>
      </c>
      <c r="K140">
        <f t="shared" si="61"/>
        <v>18</v>
      </c>
      <c r="L140" t="e">
        <f t="shared" si="62"/>
        <v>#N/A</v>
      </c>
      <c r="Q140" s="3">
        <f t="shared" si="63"/>
        <v>20.460388198340898</v>
      </c>
      <c r="R140" s="3">
        <f t="shared" si="64"/>
        <v>16.166232650540955</v>
      </c>
      <c r="S140" s="3">
        <f t="shared" si="65"/>
        <v>6.051993130273849</v>
      </c>
      <c r="T140" s="3">
        <f t="shared" si="66"/>
        <v>0.64000000000000112</v>
      </c>
      <c r="U140" s="3">
        <f t="shared" si="67"/>
        <v>74.926336000000006</v>
      </c>
      <c r="V140" s="3">
        <f t="shared" si="68"/>
        <v>8.6928899682441632</v>
      </c>
      <c r="W140" s="6">
        <f t="shared" si="69"/>
        <v>-2.6408968379703142</v>
      </c>
      <c r="X140">
        <f t="shared" si="70"/>
        <v>18</v>
      </c>
      <c r="Y140" t="e">
        <f t="shared" si="71"/>
        <v>#N/A</v>
      </c>
      <c r="AD140" s="3">
        <f t="shared" si="72"/>
        <v>13.777197231833911</v>
      </c>
      <c r="AE140" s="3">
        <f t="shared" si="73"/>
        <v>33.299688581314868</v>
      </c>
      <c r="AF140" s="3">
        <f t="shared" si="74"/>
        <v>6.8612597832430726</v>
      </c>
      <c r="AG140" s="3">
        <f t="shared" si="75"/>
        <v>0.92056245434623851</v>
      </c>
      <c r="AH140" s="3">
        <f t="shared" si="76"/>
        <v>75.619475894813732</v>
      </c>
      <c r="AI140" s="3">
        <f t="shared" si="77"/>
        <v>8.7487163829421277</v>
      </c>
      <c r="AJ140" s="6">
        <f t="shared" si="78"/>
        <v>-1.8874565996990551</v>
      </c>
      <c r="AK140">
        <f t="shared" si="79"/>
        <v>18</v>
      </c>
      <c r="AL140" t="e">
        <f t="shared" si="80"/>
        <v>#N/A</v>
      </c>
    </row>
    <row r="141" spans="1:38">
      <c r="A141">
        <v>5</v>
      </c>
      <c r="B141">
        <v>18</v>
      </c>
      <c r="D141">
        <f t="shared" si="54"/>
        <v>9</v>
      </c>
      <c r="E141">
        <f t="shared" si="55"/>
        <v>4</v>
      </c>
      <c r="F141" s="3">
        <f t="shared" si="56"/>
        <v>3.6055512754639891</v>
      </c>
      <c r="G141">
        <f t="shared" si="57"/>
        <v>100</v>
      </c>
      <c r="H141">
        <f t="shared" si="58"/>
        <v>64</v>
      </c>
      <c r="I141" s="3">
        <f t="shared" si="59"/>
        <v>12.806248474865697</v>
      </c>
      <c r="J141" s="6">
        <f t="shared" si="60"/>
        <v>-9.2006971994017075</v>
      </c>
      <c r="K141">
        <f t="shared" si="61"/>
        <v>18</v>
      </c>
      <c r="L141" t="e">
        <f t="shared" si="62"/>
        <v>#N/A</v>
      </c>
      <c r="Q141" s="3">
        <f t="shared" si="63"/>
        <v>0.22722757657923695</v>
      </c>
      <c r="R141" s="3">
        <f t="shared" si="64"/>
        <v>16.166232650540955</v>
      </c>
      <c r="S141" s="3">
        <f t="shared" si="65"/>
        <v>4.0488838248485459</v>
      </c>
      <c r="T141" s="3">
        <f t="shared" si="66"/>
        <v>33.640000000000008</v>
      </c>
      <c r="U141" s="3">
        <f t="shared" si="67"/>
        <v>74.926336000000006</v>
      </c>
      <c r="V141" s="3">
        <f t="shared" si="68"/>
        <v>10.419517071342607</v>
      </c>
      <c r="W141" s="6">
        <f t="shared" si="69"/>
        <v>-6.3706332464940614</v>
      </c>
      <c r="X141">
        <f t="shared" si="70"/>
        <v>18</v>
      </c>
      <c r="Y141" t="e">
        <f t="shared" si="71"/>
        <v>#N/A</v>
      </c>
      <c r="AD141" s="3">
        <f t="shared" si="72"/>
        <v>1.6595501730103803</v>
      </c>
      <c r="AE141" s="3">
        <f t="shared" si="73"/>
        <v>33.299688581314868</v>
      </c>
      <c r="AF141" s="3">
        <f t="shared" si="74"/>
        <v>5.9126338254897242</v>
      </c>
      <c r="AG141" s="3">
        <f t="shared" si="75"/>
        <v>16.325967859751643</v>
      </c>
      <c r="AH141" s="3">
        <f t="shared" si="76"/>
        <v>75.619475894813732</v>
      </c>
      <c r="AI141" s="3">
        <f t="shared" si="77"/>
        <v>9.5888186839967613</v>
      </c>
      <c r="AJ141" s="6">
        <f t="shared" si="78"/>
        <v>-3.6761848585070371</v>
      </c>
      <c r="AK141">
        <f t="shared" si="79"/>
        <v>18</v>
      </c>
      <c r="AL141" t="e">
        <f t="shared" si="80"/>
        <v>#N/A</v>
      </c>
    </row>
    <row r="142" spans="1:38">
      <c r="A142">
        <v>5</v>
      </c>
      <c r="B142">
        <v>18</v>
      </c>
      <c r="D142">
        <f t="shared" si="54"/>
        <v>9</v>
      </c>
      <c r="E142">
        <f t="shared" si="55"/>
        <v>4</v>
      </c>
      <c r="F142" s="3">
        <f t="shared" si="56"/>
        <v>3.6055512754639891</v>
      </c>
      <c r="G142">
        <f t="shared" si="57"/>
        <v>100</v>
      </c>
      <c r="H142">
        <f t="shared" si="58"/>
        <v>64</v>
      </c>
      <c r="I142" s="3">
        <f t="shared" si="59"/>
        <v>12.806248474865697</v>
      </c>
      <c r="J142" s="6">
        <f t="shared" si="60"/>
        <v>-9.2006971994017075</v>
      </c>
      <c r="K142">
        <f t="shared" si="61"/>
        <v>18</v>
      </c>
      <c r="L142" t="e">
        <f t="shared" si="62"/>
        <v>#N/A</v>
      </c>
      <c r="Q142" s="3">
        <f t="shared" si="63"/>
        <v>0.22722757657923695</v>
      </c>
      <c r="R142" s="3">
        <f t="shared" si="64"/>
        <v>16.166232650540955</v>
      </c>
      <c r="S142" s="3">
        <f t="shared" si="65"/>
        <v>4.0488838248485459</v>
      </c>
      <c r="T142" s="3">
        <f t="shared" si="66"/>
        <v>33.640000000000008</v>
      </c>
      <c r="U142" s="3">
        <f t="shared" si="67"/>
        <v>74.926336000000006</v>
      </c>
      <c r="V142" s="3">
        <f t="shared" si="68"/>
        <v>10.419517071342607</v>
      </c>
      <c r="W142" s="6">
        <f t="shared" si="69"/>
        <v>-6.3706332464940614</v>
      </c>
      <c r="X142">
        <f t="shared" si="70"/>
        <v>18</v>
      </c>
      <c r="Y142" t="e">
        <f t="shared" si="71"/>
        <v>#N/A</v>
      </c>
      <c r="AD142" s="3">
        <f t="shared" si="72"/>
        <v>1.6595501730103803</v>
      </c>
      <c r="AE142" s="3">
        <f t="shared" si="73"/>
        <v>33.299688581314868</v>
      </c>
      <c r="AF142" s="3">
        <f t="shared" si="74"/>
        <v>5.9126338254897242</v>
      </c>
      <c r="AG142" s="3">
        <f t="shared" si="75"/>
        <v>16.325967859751643</v>
      </c>
      <c r="AH142" s="3">
        <f t="shared" si="76"/>
        <v>75.619475894813732</v>
      </c>
      <c r="AI142" s="3">
        <f t="shared" si="77"/>
        <v>9.5888186839967613</v>
      </c>
      <c r="AJ142" s="6">
        <f t="shared" si="78"/>
        <v>-3.6761848585070371</v>
      </c>
      <c r="AK142">
        <f t="shared" si="79"/>
        <v>18</v>
      </c>
      <c r="AL142" t="e">
        <f t="shared" si="80"/>
        <v>#N/A</v>
      </c>
    </row>
    <row r="143" spans="1:38">
      <c r="A143">
        <v>2</v>
      </c>
      <c r="B143">
        <v>17</v>
      </c>
      <c r="D143">
        <f t="shared" si="54"/>
        <v>0</v>
      </c>
      <c r="E143">
        <f t="shared" si="55"/>
        <v>9</v>
      </c>
      <c r="F143" s="3">
        <f t="shared" si="56"/>
        <v>3</v>
      </c>
      <c r="G143">
        <f t="shared" si="57"/>
        <v>169</v>
      </c>
      <c r="H143">
        <f t="shared" si="58"/>
        <v>49</v>
      </c>
      <c r="I143" s="3">
        <f t="shared" si="59"/>
        <v>14.7648230602334</v>
      </c>
      <c r="J143" s="6">
        <f t="shared" si="60"/>
        <v>-11.7648230602334</v>
      </c>
      <c r="K143">
        <f t="shared" si="61"/>
        <v>17</v>
      </c>
      <c r="L143" t="e">
        <f t="shared" si="62"/>
        <v>#N/A</v>
      </c>
      <c r="Q143" s="3">
        <f t="shared" si="63"/>
        <v>12.087331203522242</v>
      </c>
      <c r="R143" s="3">
        <f t="shared" si="64"/>
        <v>25.207683427743028</v>
      </c>
      <c r="S143" s="3">
        <f t="shared" si="65"/>
        <v>6.1069644367120128</v>
      </c>
      <c r="T143" s="3">
        <f t="shared" si="66"/>
        <v>77.440000000000012</v>
      </c>
      <c r="U143" s="3">
        <f t="shared" si="67"/>
        <v>58.614336000000009</v>
      </c>
      <c r="V143" s="3">
        <f t="shared" si="68"/>
        <v>11.664233193828046</v>
      </c>
      <c r="W143" s="6">
        <f t="shared" si="69"/>
        <v>-5.5572687571160335</v>
      </c>
      <c r="X143">
        <f t="shared" si="70"/>
        <v>17</v>
      </c>
      <c r="Y143" t="e">
        <f t="shared" si="71"/>
        <v>#N/A</v>
      </c>
      <c r="AD143" s="3">
        <f t="shared" si="72"/>
        <v>18.38896193771626</v>
      </c>
      <c r="AE143" s="3">
        <f t="shared" si="73"/>
        <v>45.840865051903101</v>
      </c>
      <c r="AF143" s="3">
        <f t="shared" si="74"/>
        <v>8.0143513143372598</v>
      </c>
      <c r="AG143" s="3">
        <f t="shared" si="75"/>
        <v>49.569211102994885</v>
      </c>
      <c r="AH143" s="3">
        <f t="shared" si="76"/>
        <v>59.227584002921837</v>
      </c>
      <c r="AI143" s="3">
        <f t="shared" si="77"/>
        <v>10.430570219595701</v>
      </c>
      <c r="AJ143" s="6">
        <f t="shared" si="78"/>
        <v>-2.4162189052584413</v>
      </c>
      <c r="AK143">
        <f t="shared" si="79"/>
        <v>17</v>
      </c>
      <c r="AL143" t="e">
        <f t="shared" si="80"/>
        <v>#N/A</v>
      </c>
    </row>
    <row r="144" spans="1:38">
      <c r="A144">
        <v>14</v>
      </c>
      <c r="B144">
        <v>1</v>
      </c>
      <c r="D144">
        <f t="shared" si="54"/>
        <v>144</v>
      </c>
      <c r="E144">
        <f t="shared" si="55"/>
        <v>361</v>
      </c>
      <c r="F144" s="3">
        <f t="shared" si="56"/>
        <v>22.472205054244231</v>
      </c>
      <c r="G144">
        <f t="shared" si="57"/>
        <v>1</v>
      </c>
      <c r="H144">
        <f t="shared" si="58"/>
        <v>81</v>
      </c>
      <c r="I144" s="3">
        <f t="shared" si="59"/>
        <v>9.0553851381374173</v>
      </c>
      <c r="J144" s="6">
        <f t="shared" si="60"/>
        <v>13.416819916106814</v>
      </c>
      <c r="K144" t="e">
        <f t="shared" si="61"/>
        <v>#N/A</v>
      </c>
      <c r="L144">
        <f t="shared" si="62"/>
        <v>1</v>
      </c>
      <c r="Q144" s="3">
        <f t="shared" si="63"/>
        <v>72.646916695750221</v>
      </c>
      <c r="R144" s="3">
        <f t="shared" si="64"/>
        <v>441.87089586297617</v>
      </c>
      <c r="S144" s="3">
        <f t="shared" si="65"/>
        <v>22.68298508924093</v>
      </c>
      <c r="T144" s="3">
        <f t="shared" si="66"/>
        <v>10.239999999999995</v>
      </c>
      <c r="U144" s="3">
        <f t="shared" si="67"/>
        <v>69.62233599999999</v>
      </c>
      <c r="V144" s="3">
        <f t="shared" si="68"/>
        <v>8.9365729449269296</v>
      </c>
      <c r="W144" s="6">
        <f t="shared" si="69"/>
        <v>13.746412144314</v>
      </c>
      <c r="X144" t="e">
        <f t="shared" si="70"/>
        <v>#N/A</v>
      </c>
      <c r="Y144">
        <f t="shared" si="71"/>
        <v>1</v>
      </c>
      <c r="AD144" s="3">
        <f t="shared" si="72"/>
        <v>59.471314878892734</v>
      </c>
      <c r="AE144" s="3">
        <f t="shared" si="73"/>
        <v>518.49968858131479</v>
      </c>
      <c r="AF144" s="3">
        <f t="shared" si="74"/>
        <v>24.041027504252131</v>
      </c>
      <c r="AG144" s="3">
        <f t="shared" si="75"/>
        <v>24.596238130021916</v>
      </c>
      <c r="AH144" s="3">
        <f t="shared" si="76"/>
        <v>68.957313732651571</v>
      </c>
      <c r="AI144" s="3">
        <f t="shared" si="77"/>
        <v>9.6723085074181476</v>
      </c>
      <c r="AJ144" s="6">
        <f t="shared" si="78"/>
        <v>14.368718996833984</v>
      </c>
      <c r="AK144" t="e">
        <f t="shared" si="79"/>
        <v>#N/A</v>
      </c>
      <c r="AL144">
        <f t="shared" si="80"/>
        <v>1</v>
      </c>
    </row>
    <row r="145" spans="1:38">
      <c r="A145">
        <v>7</v>
      </c>
      <c r="B145">
        <v>13</v>
      </c>
      <c r="D145">
        <f t="shared" si="54"/>
        <v>25</v>
      </c>
      <c r="E145">
        <f t="shared" si="55"/>
        <v>49</v>
      </c>
      <c r="F145" s="3">
        <f t="shared" si="56"/>
        <v>8.6023252670426267</v>
      </c>
      <c r="G145">
        <f t="shared" si="57"/>
        <v>64</v>
      </c>
      <c r="H145">
        <f t="shared" si="58"/>
        <v>9</v>
      </c>
      <c r="I145" s="3">
        <f t="shared" si="59"/>
        <v>8.5440037453175304</v>
      </c>
      <c r="J145" s="6">
        <f t="shared" si="60"/>
        <v>5.8321521725096304E-2</v>
      </c>
      <c r="K145" t="e">
        <f t="shared" si="61"/>
        <v>#N/A</v>
      </c>
      <c r="L145">
        <f t="shared" si="62"/>
        <v>13</v>
      </c>
      <c r="Q145" s="3">
        <f t="shared" si="63"/>
        <v>2.3204918252839004</v>
      </c>
      <c r="R145" s="3">
        <f t="shared" si="64"/>
        <v>81.373486536551312</v>
      </c>
      <c r="S145" s="3">
        <f t="shared" si="65"/>
        <v>9.1484413077767091</v>
      </c>
      <c r="T145" s="3">
        <f t="shared" si="66"/>
        <v>14.440000000000005</v>
      </c>
      <c r="U145" s="3">
        <f t="shared" si="67"/>
        <v>13.366336000000004</v>
      </c>
      <c r="V145" s="3">
        <f t="shared" si="68"/>
        <v>5.2731713418018202</v>
      </c>
      <c r="W145" s="6">
        <f t="shared" si="69"/>
        <v>3.8752699659748888</v>
      </c>
      <c r="X145" t="e">
        <f t="shared" si="70"/>
        <v>#N/A</v>
      </c>
      <c r="Y145">
        <f t="shared" si="71"/>
        <v>13</v>
      </c>
      <c r="AD145" s="3">
        <f t="shared" si="72"/>
        <v>0.50660899653979263</v>
      </c>
      <c r="AE145" s="3">
        <f t="shared" si="73"/>
        <v>116.00557093425603</v>
      </c>
      <c r="AF145" s="3">
        <f t="shared" si="74"/>
        <v>10.794080782113678</v>
      </c>
      <c r="AG145" s="3">
        <f t="shared" si="75"/>
        <v>4.1638056975894804</v>
      </c>
      <c r="AH145" s="3">
        <f t="shared" si="76"/>
        <v>13.660016435354271</v>
      </c>
      <c r="AI145" s="3">
        <f t="shared" si="77"/>
        <v>4.2218268715028744</v>
      </c>
      <c r="AJ145" s="6">
        <f t="shared" si="78"/>
        <v>6.5722539106108036</v>
      </c>
      <c r="AK145" t="e">
        <f t="shared" si="79"/>
        <v>#N/A</v>
      </c>
      <c r="AL145">
        <f t="shared" si="80"/>
        <v>13</v>
      </c>
    </row>
    <row r="146" spans="1:38">
      <c r="A146">
        <v>6</v>
      </c>
      <c r="B146">
        <v>23</v>
      </c>
      <c r="D146">
        <f t="shared" si="54"/>
        <v>16</v>
      </c>
      <c r="E146">
        <f t="shared" si="55"/>
        <v>9</v>
      </c>
      <c r="F146" s="3">
        <f t="shared" si="56"/>
        <v>5</v>
      </c>
      <c r="G146">
        <f t="shared" si="57"/>
        <v>81</v>
      </c>
      <c r="H146">
        <f t="shared" si="58"/>
        <v>169</v>
      </c>
      <c r="I146" s="3">
        <f t="shared" si="59"/>
        <v>15.811388300841896</v>
      </c>
      <c r="J146" s="6">
        <f t="shared" si="60"/>
        <v>-10.811388300841896</v>
      </c>
      <c r="K146">
        <f t="shared" si="61"/>
        <v>23</v>
      </c>
      <c r="L146" t="e">
        <f t="shared" si="62"/>
        <v>#N/A</v>
      </c>
      <c r="Q146" s="3">
        <f t="shared" si="63"/>
        <v>0.27385970093156869</v>
      </c>
      <c r="R146" s="3">
        <f t="shared" si="64"/>
        <v>0.95897876453059128</v>
      </c>
      <c r="S146" s="3">
        <f t="shared" si="65"/>
        <v>1.1103325922723155</v>
      </c>
      <c r="T146" s="3">
        <f t="shared" si="66"/>
        <v>23.040000000000006</v>
      </c>
      <c r="U146" s="3">
        <f t="shared" si="67"/>
        <v>186.48633600000002</v>
      </c>
      <c r="V146" s="3">
        <f t="shared" si="68"/>
        <v>14.475024559564657</v>
      </c>
      <c r="W146" s="6">
        <f t="shared" si="69"/>
        <v>-13.364691967292341</v>
      </c>
      <c r="X146">
        <f t="shared" si="70"/>
        <v>23</v>
      </c>
      <c r="Y146" t="e">
        <f t="shared" si="71"/>
        <v>#N/A</v>
      </c>
      <c r="AD146" s="3">
        <f t="shared" si="72"/>
        <v>8.3079584775086424E-2</v>
      </c>
      <c r="AE146" s="3">
        <f t="shared" si="73"/>
        <v>0.5938062283737009</v>
      </c>
      <c r="AF146" s="3">
        <f t="shared" si="74"/>
        <v>0.82273070512093283</v>
      </c>
      <c r="AG146" s="3">
        <f t="shared" si="75"/>
        <v>9.244886778670562</v>
      </c>
      <c r="AH146" s="3">
        <f t="shared" si="76"/>
        <v>187.57893535427317</v>
      </c>
      <c r="AI146" s="3">
        <f t="shared" si="77"/>
        <v>14.029391367160008</v>
      </c>
      <c r="AJ146" s="6">
        <f t="shared" si="78"/>
        <v>-13.206660662039075</v>
      </c>
      <c r="AK146">
        <f t="shared" si="79"/>
        <v>23</v>
      </c>
      <c r="AL146" t="e">
        <f t="shared" si="80"/>
        <v>#N/A</v>
      </c>
    </row>
    <row r="147" spans="1:38">
      <c r="A147">
        <v>7</v>
      </c>
      <c r="B147">
        <v>18</v>
      </c>
      <c r="D147">
        <f t="shared" si="54"/>
        <v>25</v>
      </c>
      <c r="E147">
        <f t="shared" si="55"/>
        <v>4</v>
      </c>
      <c r="F147" s="3">
        <f t="shared" si="56"/>
        <v>5.3851648071345037</v>
      </c>
      <c r="G147">
        <f t="shared" si="57"/>
        <v>64</v>
      </c>
      <c r="H147">
        <f t="shared" si="58"/>
        <v>64</v>
      </c>
      <c r="I147" s="3">
        <f t="shared" si="59"/>
        <v>11.313708498984761</v>
      </c>
      <c r="J147" s="6">
        <f t="shared" si="60"/>
        <v>-5.9285436918502574</v>
      </c>
      <c r="K147">
        <f t="shared" si="61"/>
        <v>18</v>
      </c>
      <c r="L147" t="e">
        <f t="shared" si="62"/>
        <v>#N/A</v>
      </c>
      <c r="Q147" s="3">
        <f t="shared" si="63"/>
        <v>2.3204918252839004</v>
      </c>
      <c r="R147" s="3">
        <f t="shared" si="64"/>
        <v>16.166232650540955</v>
      </c>
      <c r="S147" s="3">
        <f t="shared" si="65"/>
        <v>4.2996191082263158</v>
      </c>
      <c r="T147" s="3">
        <f t="shared" si="66"/>
        <v>14.440000000000005</v>
      </c>
      <c r="U147" s="3">
        <f t="shared" si="67"/>
        <v>74.926336000000006</v>
      </c>
      <c r="V147" s="3">
        <f t="shared" si="68"/>
        <v>9.4533769627578064</v>
      </c>
      <c r="W147" s="6">
        <f t="shared" si="69"/>
        <v>-5.1537578545314906</v>
      </c>
      <c r="X147">
        <f t="shared" si="70"/>
        <v>18</v>
      </c>
      <c r="Y147" t="e">
        <f t="shared" si="71"/>
        <v>#N/A</v>
      </c>
      <c r="AD147" s="3">
        <f t="shared" si="72"/>
        <v>0.50660899653979263</v>
      </c>
      <c r="AE147" s="3">
        <f t="shared" si="73"/>
        <v>33.299688581314868</v>
      </c>
      <c r="AF147" s="3">
        <f t="shared" si="74"/>
        <v>5.8143183244344865</v>
      </c>
      <c r="AG147" s="3">
        <f t="shared" si="75"/>
        <v>4.1638056975894804</v>
      </c>
      <c r="AH147" s="3">
        <f t="shared" si="76"/>
        <v>75.619475894813732</v>
      </c>
      <c r="AI147" s="3">
        <f t="shared" si="77"/>
        <v>8.9321487668087585</v>
      </c>
      <c r="AJ147" s="6">
        <f t="shared" si="78"/>
        <v>-3.117830442374272</v>
      </c>
      <c r="AK147">
        <f t="shared" si="79"/>
        <v>18</v>
      </c>
      <c r="AL147" t="e">
        <f t="shared" si="80"/>
        <v>#N/A</v>
      </c>
    </row>
    <row r="148" spans="1:38">
      <c r="A148">
        <v>5</v>
      </c>
      <c r="B148">
        <v>17</v>
      </c>
      <c r="D148">
        <f t="shared" si="54"/>
        <v>9</v>
      </c>
      <c r="E148">
        <f t="shared" si="55"/>
        <v>9</v>
      </c>
      <c r="F148" s="3">
        <f t="shared" si="56"/>
        <v>4.2426406871192848</v>
      </c>
      <c r="G148">
        <f t="shared" si="57"/>
        <v>100</v>
      </c>
      <c r="H148">
        <f t="shared" si="58"/>
        <v>49</v>
      </c>
      <c r="I148" s="3">
        <f t="shared" si="59"/>
        <v>12.206555615733702</v>
      </c>
      <c r="J148" s="6">
        <f t="shared" si="60"/>
        <v>-7.9639149286144173</v>
      </c>
      <c r="K148">
        <f t="shared" si="61"/>
        <v>17</v>
      </c>
      <c r="L148" t="e">
        <f t="shared" si="62"/>
        <v>#N/A</v>
      </c>
      <c r="Q148" s="3">
        <f t="shared" si="63"/>
        <v>0.22722757657923695</v>
      </c>
      <c r="R148" s="3">
        <f t="shared" si="64"/>
        <v>25.207683427743028</v>
      </c>
      <c r="S148" s="3">
        <f t="shared" si="65"/>
        <v>5.0433035804244692</v>
      </c>
      <c r="T148" s="3">
        <f t="shared" si="66"/>
        <v>33.640000000000008</v>
      </c>
      <c r="U148" s="3">
        <f t="shared" si="67"/>
        <v>58.614336000000009</v>
      </c>
      <c r="V148" s="3">
        <f t="shared" si="68"/>
        <v>9.6049120766407867</v>
      </c>
      <c r="W148" s="6">
        <f t="shared" si="69"/>
        <v>-4.5616084962163175</v>
      </c>
      <c r="X148">
        <f t="shared" si="70"/>
        <v>17</v>
      </c>
      <c r="Y148" t="e">
        <f t="shared" si="71"/>
        <v>#N/A</v>
      </c>
      <c r="AD148" s="3">
        <f t="shared" si="72"/>
        <v>1.6595501730103803</v>
      </c>
      <c r="AE148" s="3">
        <f t="shared" si="73"/>
        <v>45.840865051903101</v>
      </c>
      <c r="AF148" s="3">
        <f t="shared" si="74"/>
        <v>6.8920544995605981</v>
      </c>
      <c r="AG148" s="3">
        <f t="shared" si="75"/>
        <v>16.325967859751643</v>
      </c>
      <c r="AH148" s="3">
        <f t="shared" si="76"/>
        <v>59.227584002921837</v>
      </c>
      <c r="AI148" s="3">
        <f t="shared" si="77"/>
        <v>8.692154615667711</v>
      </c>
      <c r="AJ148" s="6">
        <f t="shared" si="78"/>
        <v>-1.8001001161071128</v>
      </c>
      <c r="AK148">
        <f t="shared" si="79"/>
        <v>17</v>
      </c>
      <c r="AL148" t="e">
        <f t="shared" si="80"/>
        <v>#N/A</v>
      </c>
    </row>
    <row r="149" spans="1:38">
      <c r="A149">
        <v>2</v>
      </c>
      <c r="B149">
        <v>28</v>
      </c>
      <c r="D149">
        <f t="shared" si="54"/>
        <v>0</v>
      </c>
      <c r="E149">
        <f t="shared" si="55"/>
        <v>64</v>
      </c>
      <c r="F149" s="3">
        <f t="shared" si="56"/>
        <v>8</v>
      </c>
      <c r="G149">
        <f t="shared" si="57"/>
        <v>169</v>
      </c>
      <c r="H149">
        <f t="shared" si="58"/>
        <v>324</v>
      </c>
      <c r="I149" s="3">
        <f t="shared" si="59"/>
        <v>22.203603311174518</v>
      </c>
      <c r="J149" s="6">
        <f t="shared" si="60"/>
        <v>-14.203603311174518</v>
      </c>
      <c r="K149">
        <f t="shared" si="61"/>
        <v>28</v>
      </c>
      <c r="L149" t="e">
        <f t="shared" si="62"/>
        <v>#N/A</v>
      </c>
      <c r="Q149" s="3">
        <f t="shared" si="63"/>
        <v>12.087331203522242</v>
      </c>
      <c r="R149" s="3">
        <f t="shared" si="64"/>
        <v>35.751724878520228</v>
      </c>
      <c r="S149" s="3">
        <f t="shared" si="65"/>
        <v>6.9165783507484733</v>
      </c>
      <c r="T149" s="3">
        <f t="shared" si="66"/>
        <v>77.440000000000012</v>
      </c>
      <c r="U149" s="3">
        <f t="shared" si="67"/>
        <v>348.04633599999994</v>
      </c>
      <c r="V149" s="3">
        <f t="shared" si="68"/>
        <v>20.627320136168922</v>
      </c>
      <c r="W149" s="6">
        <f t="shared" si="69"/>
        <v>-13.710741785420449</v>
      </c>
      <c r="X149">
        <f t="shared" si="70"/>
        <v>28</v>
      </c>
      <c r="Y149" t="e">
        <f t="shared" si="71"/>
        <v>#N/A</v>
      </c>
      <c r="AD149" s="3">
        <f t="shared" si="72"/>
        <v>18.38896193771626</v>
      </c>
      <c r="AE149" s="3">
        <f t="shared" si="73"/>
        <v>17.887923875432534</v>
      </c>
      <c r="AF149" s="3">
        <f t="shared" si="74"/>
        <v>6.0230296208095133</v>
      </c>
      <c r="AG149" s="3">
        <f t="shared" si="75"/>
        <v>49.569211102994885</v>
      </c>
      <c r="AH149" s="3">
        <f t="shared" si="76"/>
        <v>349.53839481373257</v>
      </c>
      <c r="AI149" s="3">
        <f t="shared" si="77"/>
        <v>19.977677690780965</v>
      </c>
      <c r="AJ149" s="6">
        <f t="shared" si="78"/>
        <v>-13.954648069971451</v>
      </c>
      <c r="AK149">
        <f t="shared" si="79"/>
        <v>28</v>
      </c>
      <c r="AL149" t="e">
        <f t="shared" si="80"/>
        <v>#N/A</v>
      </c>
    </row>
    <row r="150" spans="1:38">
      <c r="A150">
        <v>4</v>
      </c>
      <c r="B150">
        <v>29</v>
      </c>
      <c r="D150">
        <f t="shared" si="54"/>
        <v>4</v>
      </c>
      <c r="E150">
        <f t="shared" si="55"/>
        <v>81</v>
      </c>
      <c r="F150" s="3">
        <f t="shared" si="56"/>
        <v>9.2195444572928871</v>
      </c>
      <c r="G150">
        <f t="shared" si="57"/>
        <v>121</v>
      </c>
      <c r="H150">
        <f t="shared" si="58"/>
        <v>361</v>
      </c>
      <c r="I150" s="3">
        <f t="shared" si="59"/>
        <v>21.95449840010015</v>
      </c>
      <c r="J150" s="6">
        <f t="shared" si="60"/>
        <v>-12.734953942807262</v>
      </c>
      <c r="K150">
        <f t="shared" si="61"/>
        <v>29</v>
      </c>
      <c r="L150" t="e">
        <f t="shared" si="62"/>
        <v>#N/A</v>
      </c>
      <c r="Q150" s="3">
        <f t="shared" si="63"/>
        <v>2.1805954522269051</v>
      </c>
      <c r="R150" s="3">
        <f t="shared" si="64"/>
        <v>48.710274101318156</v>
      </c>
      <c r="S150" s="3">
        <f t="shared" si="65"/>
        <v>7.1337836772322341</v>
      </c>
      <c r="T150" s="3">
        <f t="shared" si="66"/>
        <v>46.240000000000009</v>
      </c>
      <c r="U150" s="3">
        <f t="shared" si="67"/>
        <v>386.35833599999995</v>
      </c>
      <c r="V150" s="3">
        <f t="shared" si="68"/>
        <v>20.798998437424817</v>
      </c>
      <c r="W150" s="6">
        <f t="shared" si="69"/>
        <v>-13.665214760192583</v>
      </c>
      <c r="X150">
        <f t="shared" si="70"/>
        <v>29</v>
      </c>
      <c r="Y150" t="e">
        <f t="shared" si="71"/>
        <v>#N/A</v>
      </c>
      <c r="AD150" s="3">
        <f t="shared" si="72"/>
        <v>5.2360207612456744</v>
      </c>
      <c r="AE150" s="3">
        <f t="shared" si="73"/>
        <v>27.346747404844301</v>
      </c>
      <c r="AF150" s="3">
        <f t="shared" si="74"/>
        <v>5.7081317579476014</v>
      </c>
      <c r="AG150" s="3">
        <f t="shared" si="75"/>
        <v>25.407048940832723</v>
      </c>
      <c r="AH150" s="3">
        <f t="shared" si="76"/>
        <v>387.93028670562444</v>
      </c>
      <c r="AI150" s="3">
        <f t="shared" si="77"/>
        <v>20.330699339827373</v>
      </c>
      <c r="AJ150" s="6">
        <f t="shared" si="78"/>
        <v>-14.622567581879771</v>
      </c>
      <c r="AK150">
        <f t="shared" si="79"/>
        <v>29</v>
      </c>
      <c r="AL150" t="e">
        <f t="shared" si="80"/>
        <v>#N/A</v>
      </c>
    </row>
    <row r="151" spans="1:38">
      <c r="A151">
        <v>12</v>
      </c>
      <c r="B151">
        <v>28</v>
      </c>
      <c r="D151">
        <f t="shared" si="54"/>
        <v>100</v>
      </c>
      <c r="E151">
        <f t="shared" si="55"/>
        <v>64</v>
      </c>
      <c r="F151" s="3">
        <f t="shared" si="56"/>
        <v>12.806248474865697</v>
      </c>
      <c r="G151">
        <f t="shared" si="57"/>
        <v>9</v>
      </c>
      <c r="H151">
        <f t="shared" si="58"/>
        <v>324</v>
      </c>
      <c r="I151" s="3">
        <f t="shared" si="59"/>
        <v>18.248287590894659</v>
      </c>
      <c r="J151" s="6">
        <f t="shared" si="60"/>
        <v>-5.4420391160289618</v>
      </c>
      <c r="K151">
        <f t="shared" si="61"/>
        <v>28</v>
      </c>
      <c r="L151" t="e">
        <f t="shared" si="62"/>
        <v>#N/A</v>
      </c>
      <c r="Q151" s="3">
        <f t="shared" si="63"/>
        <v>42.553652447045557</v>
      </c>
      <c r="R151" s="3">
        <f t="shared" si="64"/>
        <v>35.751724878520228</v>
      </c>
      <c r="S151" s="3">
        <f t="shared" si="65"/>
        <v>8.8490325643861087</v>
      </c>
      <c r="T151" s="3">
        <f t="shared" si="66"/>
        <v>1.4399999999999984</v>
      </c>
      <c r="U151" s="3">
        <f t="shared" si="67"/>
        <v>348.04633599999994</v>
      </c>
      <c r="V151" s="3">
        <f t="shared" si="68"/>
        <v>18.69455364538025</v>
      </c>
      <c r="W151" s="6">
        <f t="shared" si="69"/>
        <v>-9.8455210809941409</v>
      </c>
      <c r="X151">
        <f t="shared" si="70"/>
        <v>28</v>
      </c>
      <c r="Y151" t="e">
        <f t="shared" si="71"/>
        <v>#N/A</v>
      </c>
      <c r="AD151" s="3">
        <f t="shared" si="72"/>
        <v>32.624256055363325</v>
      </c>
      <c r="AE151" s="3">
        <f t="shared" si="73"/>
        <v>17.887923875432534</v>
      </c>
      <c r="AF151" s="3">
        <f t="shared" si="74"/>
        <v>7.1071921270496032</v>
      </c>
      <c r="AG151" s="3">
        <f t="shared" si="75"/>
        <v>8.7584002921840778</v>
      </c>
      <c r="AH151" s="3">
        <f t="shared" si="76"/>
        <v>349.53839481373257</v>
      </c>
      <c r="AI151" s="3">
        <f t="shared" si="77"/>
        <v>18.92872935793411</v>
      </c>
      <c r="AJ151" s="6">
        <f t="shared" si="78"/>
        <v>-11.821537230884505</v>
      </c>
      <c r="AK151">
        <f t="shared" si="79"/>
        <v>28</v>
      </c>
      <c r="AL151" t="e">
        <f t="shared" si="80"/>
        <v>#N/A</v>
      </c>
    </row>
    <row r="152" spans="1:38">
      <c r="A152">
        <v>5</v>
      </c>
      <c r="B152">
        <v>18</v>
      </c>
      <c r="D152">
        <f t="shared" si="54"/>
        <v>9</v>
      </c>
      <c r="E152">
        <f t="shared" si="55"/>
        <v>4</v>
      </c>
      <c r="F152" s="3">
        <f t="shared" si="56"/>
        <v>3.6055512754639891</v>
      </c>
      <c r="G152">
        <f t="shared" si="57"/>
        <v>100</v>
      </c>
      <c r="H152">
        <f t="shared" si="58"/>
        <v>64</v>
      </c>
      <c r="I152" s="3">
        <f t="shared" si="59"/>
        <v>12.806248474865697</v>
      </c>
      <c r="J152" s="6">
        <f t="shared" si="60"/>
        <v>-9.2006971994017075</v>
      </c>
      <c r="K152">
        <f t="shared" si="61"/>
        <v>18</v>
      </c>
      <c r="L152" t="e">
        <f t="shared" si="62"/>
        <v>#N/A</v>
      </c>
      <c r="Q152" s="3">
        <f t="shared" si="63"/>
        <v>0.22722757657923695</v>
      </c>
      <c r="R152" s="3">
        <f t="shared" si="64"/>
        <v>16.166232650540955</v>
      </c>
      <c r="S152" s="3">
        <f t="shared" si="65"/>
        <v>4.0488838248485459</v>
      </c>
      <c r="T152" s="3">
        <f t="shared" si="66"/>
        <v>33.640000000000008</v>
      </c>
      <c r="U152" s="3">
        <f t="shared" si="67"/>
        <v>74.926336000000006</v>
      </c>
      <c r="V152" s="3">
        <f t="shared" si="68"/>
        <v>10.419517071342607</v>
      </c>
      <c r="W152" s="6">
        <f t="shared" si="69"/>
        <v>-6.3706332464940614</v>
      </c>
      <c r="X152">
        <f t="shared" si="70"/>
        <v>18</v>
      </c>
      <c r="Y152" t="e">
        <f t="shared" si="71"/>
        <v>#N/A</v>
      </c>
      <c r="AD152" s="3">
        <f t="shared" si="72"/>
        <v>1.6595501730103803</v>
      </c>
      <c r="AE152" s="3">
        <f t="shared" si="73"/>
        <v>33.299688581314868</v>
      </c>
      <c r="AF152" s="3">
        <f t="shared" si="74"/>
        <v>5.9126338254897242</v>
      </c>
      <c r="AG152" s="3">
        <f t="shared" si="75"/>
        <v>16.325967859751643</v>
      </c>
      <c r="AH152" s="3">
        <f t="shared" si="76"/>
        <v>75.619475894813732</v>
      </c>
      <c r="AI152" s="3">
        <f t="shared" si="77"/>
        <v>9.5888186839967613</v>
      </c>
      <c r="AJ152" s="6">
        <f t="shared" si="78"/>
        <v>-3.6761848585070371</v>
      </c>
      <c r="AK152">
        <f t="shared" si="79"/>
        <v>18</v>
      </c>
      <c r="AL152" t="e">
        <f t="shared" si="80"/>
        <v>#N/A</v>
      </c>
    </row>
    <row r="153" spans="1:38">
      <c r="A153">
        <v>14</v>
      </c>
      <c r="B153">
        <v>7</v>
      </c>
      <c r="D153">
        <f t="shared" si="54"/>
        <v>144</v>
      </c>
      <c r="E153">
        <f t="shared" si="55"/>
        <v>169</v>
      </c>
      <c r="F153" s="3">
        <f t="shared" si="56"/>
        <v>17.691806012954132</v>
      </c>
      <c r="G153">
        <f t="shared" si="57"/>
        <v>1</v>
      </c>
      <c r="H153">
        <f t="shared" si="58"/>
        <v>9</v>
      </c>
      <c r="I153" s="3">
        <f t="shared" si="59"/>
        <v>3.1622776601683795</v>
      </c>
      <c r="J153" s="6">
        <f t="shared" si="60"/>
        <v>14.529528352785752</v>
      </c>
      <c r="K153" t="e">
        <f t="shared" si="61"/>
        <v>#N/A</v>
      </c>
      <c r="L153">
        <f t="shared" si="62"/>
        <v>7</v>
      </c>
      <c r="Q153" s="3">
        <f t="shared" si="63"/>
        <v>72.646916695750221</v>
      </c>
      <c r="R153" s="3">
        <f t="shared" si="64"/>
        <v>225.62219119976376</v>
      </c>
      <c r="S153" s="3">
        <f t="shared" si="65"/>
        <v>17.270469243639965</v>
      </c>
      <c r="T153" s="3">
        <f t="shared" si="66"/>
        <v>10.239999999999995</v>
      </c>
      <c r="U153" s="3">
        <f t="shared" si="67"/>
        <v>5.494335999999997</v>
      </c>
      <c r="V153" s="3">
        <f t="shared" si="68"/>
        <v>3.9666529971753253</v>
      </c>
      <c r="W153" s="6">
        <f t="shared" si="69"/>
        <v>13.30381624646464</v>
      </c>
      <c r="X153" t="e">
        <f t="shared" si="70"/>
        <v>#N/A</v>
      </c>
      <c r="Y153">
        <f t="shared" si="71"/>
        <v>7</v>
      </c>
      <c r="AD153" s="3">
        <f t="shared" si="72"/>
        <v>59.471314878892734</v>
      </c>
      <c r="AE153" s="3">
        <f t="shared" si="73"/>
        <v>281.25262975778543</v>
      </c>
      <c r="AF153" s="3">
        <f t="shared" si="74"/>
        <v>18.458709181215195</v>
      </c>
      <c r="AG153" s="3">
        <f t="shared" si="75"/>
        <v>24.596238130021916</v>
      </c>
      <c r="AH153" s="3">
        <f t="shared" si="76"/>
        <v>5.3086650840029233</v>
      </c>
      <c r="AI153" s="3">
        <f t="shared" si="77"/>
        <v>5.4685375754423449</v>
      </c>
      <c r="AJ153" s="6">
        <f t="shared" si="78"/>
        <v>12.990171605772851</v>
      </c>
      <c r="AK153" t="e">
        <f t="shared" si="79"/>
        <v>#N/A</v>
      </c>
      <c r="AL153">
        <f t="shared" si="80"/>
        <v>7</v>
      </c>
    </row>
    <row r="154" spans="1:38">
      <c r="A154">
        <v>4</v>
      </c>
      <c r="B154">
        <v>24</v>
      </c>
      <c r="D154">
        <f t="shared" si="54"/>
        <v>4</v>
      </c>
      <c r="E154">
        <f t="shared" si="55"/>
        <v>16</v>
      </c>
      <c r="F154" s="3">
        <f t="shared" si="56"/>
        <v>4.4721359549995796</v>
      </c>
      <c r="G154">
        <f t="shared" si="57"/>
        <v>121</v>
      </c>
      <c r="H154">
        <f t="shared" si="58"/>
        <v>196</v>
      </c>
      <c r="I154" s="3">
        <f t="shared" si="59"/>
        <v>17.804493814764857</v>
      </c>
      <c r="J154" s="6">
        <f t="shared" si="60"/>
        <v>-13.332357859765278</v>
      </c>
      <c r="K154">
        <f t="shared" si="61"/>
        <v>24</v>
      </c>
      <c r="L154" t="e">
        <f t="shared" si="62"/>
        <v>#N/A</v>
      </c>
      <c r="Q154" s="3">
        <f t="shared" si="63"/>
        <v>2.1805954522269051</v>
      </c>
      <c r="R154" s="3">
        <f t="shared" si="64"/>
        <v>3.9175279873285187</v>
      </c>
      <c r="S154" s="3">
        <f t="shared" si="65"/>
        <v>2.4694378792663372</v>
      </c>
      <c r="T154" s="3">
        <f t="shared" si="66"/>
        <v>46.240000000000009</v>
      </c>
      <c r="U154" s="3">
        <f t="shared" si="67"/>
        <v>214.79833600000001</v>
      </c>
      <c r="V154" s="3">
        <f t="shared" si="68"/>
        <v>16.156680847253252</v>
      </c>
      <c r="W154" s="6">
        <f t="shared" si="69"/>
        <v>-13.687242967986915</v>
      </c>
      <c r="X154">
        <f t="shared" si="70"/>
        <v>24</v>
      </c>
      <c r="Y154" t="e">
        <f t="shared" si="71"/>
        <v>#N/A</v>
      </c>
      <c r="AD154" s="3">
        <f t="shared" si="72"/>
        <v>5.2360207612456744</v>
      </c>
      <c r="AE154" s="3">
        <f t="shared" si="73"/>
        <v>5.2629757785467572E-2</v>
      </c>
      <c r="AF154" s="3">
        <f t="shared" si="74"/>
        <v>2.2997066158601931</v>
      </c>
      <c r="AG154" s="3">
        <f t="shared" si="75"/>
        <v>25.407048940832723</v>
      </c>
      <c r="AH154" s="3">
        <f t="shared" si="76"/>
        <v>215.97082724616507</v>
      </c>
      <c r="AI154" s="3">
        <f t="shared" si="77"/>
        <v>15.536340501771896</v>
      </c>
      <c r="AJ154" s="6">
        <f t="shared" si="78"/>
        <v>-13.236633885911703</v>
      </c>
      <c r="AK154">
        <f t="shared" si="79"/>
        <v>24</v>
      </c>
      <c r="AL154" t="e">
        <f t="shared" si="80"/>
        <v>#N/A</v>
      </c>
    </row>
    <row r="155" spans="1:38">
      <c r="A155">
        <v>4</v>
      </c>
      <c r="B155">
        <v>12</v>
      </c>
      <c r="D155">
        <f t="shared" si="54"/>
        <v>4</v>
      </c>
      <c r="E155">
        <f t="shared" si="55"/>
        <v>64</v>
      </c>
      <c r="F155" s="3">
        <f t="shared" si="56"/>
        <v>8.2462112512353212</v>
      </c>
      <c r="G155">
        <f t="shared" si="57"/>
        <v>121</v>
      </c>
      <c r="H155">
        <f t="shared" si="58"/>
        <v>4</v>
      </c>
      <c r="I155" s="3">
        <f t="shared" si="59"/>
        <v>11.180339887498949</v>
      </c>
      <c r="J155" s="6">
        <f t="shared" si="60"/>
        <v>-2.9341286362636279</v>
      </c>
      <c r="K155">
        <f t="shared" si="61"/>
        <v>12</v>
      </c>
      <c r="L155" t="e">
        <f t="shared" si="62"/>
        <v>#N/A</v>
      </c>
      <c r="Q155" s="3">
        <f t="shared" si="63"/>
        <v>2.1805954522269051</v>
      </c>
      <c r="R155" s="3">
        <f t="shared" si="64"/>
        <v>100.41493731375338</v>
      </c>
      <c r="S155" s="3">
        <f t="shared" si="65"/>
        <v>10.128945293858601</v>
      </c>
      <c r="T155" s="3">
        <f t="shared" si="66"/>
        <v>46.240000000000009</v>
      </c>
      <c r="U155" s="3">
        <f t="shared" si="67"/>
        <v>7.0543360000000028</v>
      </c>
      <c r="V155" s="3">
        <f t="shared" si="68"/>
        <v>7.3002969802604616</v>
      </c>
      <c r="W155" s="6">
        <f t="shared" si="69"/>
        <v>2.8286483135981397</v>
      </c>
      <c r="X155" t="e">
        <f t="shared" si="70"/>
        <v>#N/A</v>
      </c>
      <c r="Y155">
        <f t="shared" si="71"/>
        <v>12</v>
      </c>
      <c r="AD155" s="3">
        <f t="shared" si="72"/>
        <v>5.2360207612456744</v>
      </c>
      <c r="AE155" s="3">
        <f t="shared" si="73"/>
        <v>138.54674740484427</v>
      </c>
      <c r="AF155" s="3">
        <f t="shared" si="74"/>
        <v>11.99094525740527</v>
      </c>
      <c r="AG155" s="3">
        <f t="shared" si="75"/>
        <v>25.407048940832723</v>
      </c>
      <c r="AH155" s="3">
        <f t="shared" si="76"/>
        <v>7.2681245434623793</v>
      </c>
      <c r="AI155" s="3">
        <f t="shared" si="77"/>
        <v>5.7162202095698778</v>
      </c>
      <c r="AJ155" s="6">
        <f t="shared" si="78"/>
        <v>6.2747250478353926</v>
      </c>
      <c r="AK155" t="e">
        <f t="shared" si="79"/>
        <v>#N/A</v>
      </c>
      <c r="AL155">
        <f t="shared" si="80"/>
        <v>12</v>
      </c>
    </row>
    <row r="156" spans="1:38">
      <c r="A156">
        <v>10</v>
      </c>
      <c r="B156">
        <v>7</v>
      </c>
      <c r="D156">
        <f t="shared" si="54"/>
        <v>64</v>
      </c>
      <c r="E156">
        <f t="shared" si="55"/>
        <v>169</v>
      </c>
      <c r="F156" s="3">
        <f t="shared" si="56"/>
        <v>15.264337522473747</v>
      </c>
      <c r="G156">
        <f t="shared" si="57"/>
        <v>25</v>
      </c>
      <c r="H156">
        <f t="shared" si="58"/>
        <v>9</v>
      </c>
      <c r="I156" s="3">
        <f t="shared" si="59"/>
        <v>5.8309518948453007</v>
      </c>
      <c r="J156" s="6">
        <f t="shared" si="60"/>
        <v>9.4333856276284465</v>
      </c>
      <c r="K156" t="e">
        <f t="shared" si="61"/>
        <v>#N/A</v>
      </c>
      <c r="L156">
        <f t="shared" si="62"/>
        <v>7</v>
      </c>
      <c r="Q156" s="3">
        <f t="shared" si="63"/>
        <v>20.460388198340898</v>
      </c>
      <c r="R156" s="3">
        <f t="shared" si="64"/>
        <v>225.62219119976376</v>
      </c>
      <c r="S156" s="3">
        <f t="shared" si="65"/>
        <v>15.687019455527702</v>
      </c>
      <c r="T156" s="3">
        <f t="shared" si="66"/>
        <v>0.64000000000000112</v>
      </c>
      <c r="U156" s="3">
        <f t="shared" si="67"/>
        <v>5.494335999999997</v>
      </c>
      <c r="V156" s="3">
        <f t="shared" si="68"/>
        <v>2.4767591727901199</v>
      </c>
      <c r="W156" s="6">
        <f t="shared" si="69"/>
        <v>13.210260282737583</v>
      </c>
      <c r="X156" t="e">
        <f t="shared" si="70"/>
        <v>#N/A</v>
      </c>
      <c r="Y156">
        <f t="shared" si="71"/>
        <v>7</v>
      </c>
      <c r="AD156" s="3">
        <f t="shared" si="72"/>
        <v>13.777197231833911</v>
      </c>
      <c r="AE156" s="3">
        <f t="shared" si="73"/>
        <v>281.25262975778543</v>
      </c>
      <c r="AF156" s="3">
        <f t="shared" si="74"/>
        <v>17.176432312608441</v>
      </c>
      <c r="AG156" s="3">
        <f t="shared" si="75"/>
        <v>0.92056245434623851</v>
      </c>
      <c r="AH156" s="3">
        <f t="shared" si="76"/>
        <v>5.3086650840029233</v>
      </c>
      <c r="AI156" s="3">
        <f t="shared" si="77"/>
        <v>2.4958420499601255</v>
      </c>
      <c r="AJ156" s="6">
        <f t="shared" si="78"/>
        <v>14.680590262648316</v>
      </c>
      <c r="AK156" t="e">
        <f t="shared" si="79"/>
        <v>#N/A</v>
      </c>
      <c r="AL156">
        <f t="shared" si="80"/>
        <v>7</v>
      </c>
    </row>
    <row r="157" spans="1:38">
      <c r="A157">
        <v>4</v>
      </c>
      <c r="B157">
        <v>9</v>
      </c>
      <c r="D157">
        <f t="shared" si="54"/>
        <v>4</v>
      </c>
      <c r="E157">
        <f t="shared" si="55"/>
        <v>121</v>
      </c>
      <c r="F157" s="3">
        <f t="shared" si="56"/>
        <v>11.180339887498949</v>
      </c>
      <c r="G157">
        <f t="shared" si="57"/>
        <v>121</v>
      </c>
      <c r="H157">
        <f t="shared" si="58"/>
        <v>1</v>
      </c>
      <c r="I157" s="3">
        <f t="shared" si="59"/>
        <v>11.045361017187261</v>
      </c>
      <c r="J157" s="6">
        <f t="shared" si="60"/>
        <v>0.13497887031168787</v>
      </c>
      <c r="K157" t="e">
        <f t="shared" si="61"/>
        <v>#N/A</v>
      </c>
      <c r="L157">
        <f t="shared" si="62"/>
        <v>9</v>
      </c>
      <c r="Q157" s="3">
        <f t="shared" si="63"/>
        <v>2.1805954522269051</v>
      </c>
      <c r="R157" s="3">
        <f t="shared" si="64"/>
        <v>169.53928964535962</v>
      </c>
      <c r="S157" s="3">
        <f t="shared" si="65"/>
        <v>13.104193416520779</v>
      </c>
      <c r="T157" s="3">
        <f t="shared" si="66"/>
        <v>46.240000000000009</v>
      </c>
      <c r="U157" s="3">
        <f t="shared" si="67"/>
        <v>0.11833599999999959</v>
      </c>
      <c r="V157" s="3">
        <f t="shared" si="68"/>
        <v>6.8086956166361272</v>
      </c>
      <c r="W157" s="6">
        <f t="shared" si="69"/>
        <v>6.295497799884652</v>
      </c>
      <c r="X157" t="e">
        <f t="shared" si="70"/>
        <v>#N/A</v>
      </c>
      <c r="Y157">
        <f t="shared" si="71"/>
        <v>9</v>
      </c>
      <c r="AD157" s="3">
        <f t="shared" si="72"/>
        <v>5.2360207612456744</v>
      </c>
      <c r="AE157" s="3">
        <f t="shared" si="73"/>
        <v>218.17027681660898</v>
      </c>
      <c r="AF157" s="3">
        <f t="shared" si="74"/>
        <v>14.946782181387894</v>
      </c>
      <c r="AG157" s="3">
        <f t="shared" si="75"/>
        <v>25.407048940832723</v>
      </c>
      <c r="AH157" s="3">
        <f t="shared" si="76"/>
        <v>9.2448867786705829E-2</v>
      </c>
      <c r="AI157" s="3">
        <f t="shared" si="77"/>
        <v>5.0497027445800642</v>
      </c>
      <c r="AJ157" s="6">
        <f t="shared" si="78"/>
        <v>9.8970794368078288</v>
      </c>
      <c r="AK157" t="e">
        <f t="shared" si="79"/>
        <v>#N/A</v>
      </c>
      <c r="AL157">
        <f t="shared" si="80"/>
        <v>9</v>
      </c>
    </row>
    <row r="158" spans="1:38">
      <c r="A158">
        <v>25</v>
      </c>
      <c r="B158">
        <v>17</v>
      </c>
      <c r="D158">
        <f t="shared" si="54"/>
        <v>529</v>
      </c>
      <c r="E158">
        <f t="shared" si="55"/>
        <v>9</v>
      </c>
      <c r="F158" s="3">
        <f t="shared" si="56"/>
        <v>23.194827009486403</v>
      </c>
      <c r="G158">
        <f t="shared" si="57"/>
        <v>100</v>
      </c>
      <c r="H158">
        <f t="shared" si="58"/>
        <v>49</v>
      </c>
      <c r="I158" s="3">
        <f t="shared" si="59"/>
        <v>12.206555615733702</v>
      </c>
      <c r="J158" s="6">
        <f t="shared" si="60"/>
        <v>10.988271393752701</v>
      </c>
      <c r="K158" t="e">
        <f t="shared" si="61"/>
        <v>#N/A</v>
      </c>
      <c r="L158">
        <f t="shared" si="62"/>
        <v>17</v>
      </c>
      <c r="Q158" s="3">
        <f t="shared" si="63"/>
        <v>381.15987006362582</v>
      </c>
      <c r="R158" s="3">
        <f t="shared" si="64"/>
        <v>25.207683427743028</v>
      </c>
      <c r="S158" s="3">
        <f t="shared" si="65"/>
        <v>20.158560303041703</v>
      </c>
      <c r="T158" s="3">
        <f t="shared" si="66"/>
        <v>201.64</v>
      </c>
      <c r="U158" s="3">
        <f t="shared" si="67"/>
        <v>58.614336000000009</v>
      </c>
      <c r="V158" s="3">
        <f t="shared" si="68"/>
        <v>16.132400193399615</v>
      </c>
      <c r="W158" s="6">
        <f t="shared" si="69"/>
        <v>4.0261601096420883</v>
      </c>
      <c r="X158" t="e">
        <f t="shared" si="70"/>
        <v>#N/A</v>
      </c>
      <c r="Y158">
        <f t="shared" si="71"/>
        <v>17</v>
      </c>
      <c r="AD158" s="3">
        <f t="shared" si="72"/>
        <v>350.13013840830445</v>
      </c>
      <c r="AE158" s="3">
        <f t="shared" si="73"/>
        <v>45.840865051903101</v>
      </c>
      <c r="AF158" s="3">
        <f t="shared" si="74"/>
        <v>19.89902016331979</v>
      </c>
      <c r="AG158" s="3">
        <f t="shared" si="75"/>
        <v>254.70434623813003</v>
      </c>
      <c r="AH158" s="3">
        <f t="shared" si="76"/>
        <v>59.227584002921837</v>
      </c>
      <c r="AI158" s="3">
        <f t="shared" si="77"/>
        <v>17.718124343198742</v>
      </c>
      <c r="AJ158" s="6">
        <f t="shared" si="78"/>
        <v>2.180895820121048</v>
      </c>
      <c r="AK158" t="e">
        <f t="shared" si="79"/>
        <v>#N/A</v>
      </c>
      <c r="AL158">
        <f t="shared" si="80"/>
        <v>17</v>
      </c>
    </row>
    <row r="159" spans="1:38">
      <c r="A159">
        <v>19</v>
      </c>
      <c r="B159">
        <v>4</v>
      </c>
      <c r="D159">
        <f t="shared" si="54"/>
        <v>289</v>
      </c>
      <c r="E159">
        <f t="shared" si="55"/>
        <v>256</v>
      </c>
      <c r="F159" s="3">
        <f t="shared" si="56"/>
        <v>23.345235059857504</v>
      </c>
      <c r="G159">
        <f t="shared" si="57"/>
        <v>16</v>
      </c>
      <c r="H159">
        <f t="shared" si="58"/>
        <v>36</v>
      </c>
      <c r="I159" s="3">
        <f t="shared" si="59"/>
        <v>7.2111025509279782</v>
      </c>
      <c r="J159" s="6">
        <f t="shared" si="60"/>
        <v>16.134132508929525</v>
      </c>
      <c r="K159" t="e">
        <f t="shared" si="61"/>
        <v>#N/A</v>
      </c>
      <c r="L159">
        <f t="shared" si="62"/>
        <v>4</v>
      </c>
      <c r="Q159" s="3">
        <f t="shared" si="63"/>
        <v>182.88007731751188</v>
      </c>
      <c r="R159" s="3">
        <f t="shared" si="64"/>
        <v>324.74654353136998</v>
      </c>
      <c r="S159" s="3">
        <f t="shared" si="65"/>
        <v>22.530570806104357</v>
      </c>
      <c r="T159" s="3">
        <f t="shared" si="66"/>
        <v>67.239999999999995</v>
      </c>
      <c r="U159" s="3">
        <f t="shared" si="67"/>
        <v>28.558335999999994</v>
      </c>
      <c r="V159" s="3">
        <f t="shared" si="68"/>
        <v>9.7876624379879384</v>
      </c>
      <c r="W159" s="6">
        <f t="shared" si="69"/>
        <v>12.742908368116419</v>
      </c>
      <c r="X159" t="e">
        <f t="shared" si="70"/>
        <v>#N/A</v>
      </c>
      <c r="Y159">
        <f t="shared" si="71"/>
        <v>4</v>
      </c>
      <c r="AD159" s="3">
        <f t="shared" si="72"/>
        <v>161.58896193771625</v>
      </c>
      <c r="AE159" s="3">
        <f t="shared" si="73"/>
        <v>390.87615916955014</v>
      </c>
      <c r="AF159" s="3">
        <f t="shared" si="74"/>
        <v>23.504576599191623</v>
      </c>
      <c r="AG159" s="3">
        <f t="shared" si="75"/>
        <v>99.190832724616513</v>
      </c>
      <c r="AH159" s="3">
        <f t="shared" si="76"/>
        <v>28.132989408327251</v>
      </c>
      <c r="AI159" s="3">
        <f t="shared" si="77"/>
        <v>11.283785806764667</v>
      </c>
      <c r="AJ159" s="6">
        <f t="shared" si="78"/>
        <v>12.220790792426955</v>
      </c>
      <c r="AK159" t="e">
        <f t="shared" si="79"/>
        <v>#N/A</v>
      </c>
      <c r="AL159">
        <f t="shared" si="80"/>
        <v>4</v>
      </c>
    </row>
    <row r="160" spans="1:38">
      <c r="A160">
        <v>8</v>
      </c>
      <c r="B160">
        <v>4</v>
      </c>
      <c r="D160">
        <f t="shared" si="54"/>
        <v>36</v>
      </c>
      <c r="E160">
        <f t="shared" si="55"/>
        <v>256</v>
      </c>
      <c r="F160" s="3">
        <f t="shared" si="56"/>
        <v>17.088007490635061</v>
      </c>
      <c r="G160">
        <f t="shared" si="57"/>
        <v>49</v>
      </c>
      <c r="H160">
        <f t="shared" si="58"/>
        <v>36</v>
      </c>
      <c r="I160" s="3">
        <f t="shared" si="59"/>
        <v>9.2195444572928871</v>
      </c>
      <c r="J160" s="6">
        <f t="shared" si="60"/>
        <v>7.8684630333421737</v>
      </c>
      <c r="K160" t="e">
        <f t="shared" si="61"/>
        <v>#N/A</v>
      </c>
      <c r="L160">
        <f t="shared" si="62"/>
        <v>4</v>
      </c>
      <c r="Q160" s="3">
        <f t="shared" si="63"/>
        <v>6.3671239496362322</v>
      </c>
      <c r="R160" s="3">
        <f t="shared" si="64"/>
        <v>324.74654353136998</v>
      </c>
      <c r="S160" s="3">
        <f t="shared" si="65"/>
        <v>18.196528995415751</v>
      </c>
      <c r="T160" s="3">
        <f t="shared" si="66"/>
        <v>7.8400000000000043</v>
      </c>
      <c r="U160" s="3">
        <f t="shared" si="67"/>
        <v>28.558335999999994</v>
      </c>
      <c r="V160" s="3">
        <f t="shared" si="68"/>
        <v>6.0331033473660964</v>
      </c>
      <c r="W160" s="6">
        <f t="shared" si="69"/>
        <v>12.163425648049653</v>
      </c>
      <c r="X160" t="e">
        <f t="shared" si="70"/>
        <v>#N/A</v>
      </c>
      <c r="Y160">
        <f t="shared" si="71"/>
        <v>4</v>
      </c>
      <c r="AD160" s="3">
        <f t="shared" si="72"/>
        <v>2.9301384083044986</v>
      </c>
      <c r="AE160" s="3">
        <f t="shared" si="73"/>
        <v>390.87615916955014</v>
      </c>
      <c r="AF160" s="3">
        <f t="shared" si="74"/>
        <v>19.84455334790518</v>
      </c>
      <c r="AG160" s="3">
        <f t="shared" si="75"/>
        <v>1.0827246165083999</v>
      </c>
      <c r="AH160" s="3">
        <f t="shared" si="76"/>
        <v>28.132989408327251</v>
      </c>
      <c r="AI160" s="3">
        <f t="shared" si="77"/>
        <v>5.4051562442574825</v>
      </c>
      <c r="AJ160" s="6">
        <f t="shared" si="78"/>
        <v>14.439397103647696</v>
      </c>
      <c r="AK160" t="e">
        <f t="shared" si="79"/>
        <v>#N/A</v>
      </c>
      <c r="AL160">
        <f t="shared" si="80"/>
        <v>4</v>
      </c>
    </row>
    <row r="161" spans="1:38">
      <c r="A161">
        <v>18</v>
      </c>
      <c r="B161">
        <v>4</v>
      </c>
      <c r="D161">
        <f t="shared" si="54"/>
        <v>256</v>
      </c>
      <c r="E161">
        <f t="shared" si="55"/>
        <v>256</v>
      </c>
      <c r="F161" s="3">
        <f t="shared" si="56"/>
        <v>22.627416997969522</v>
      </c>
      <c r="G161">
        <f t="shared" si="57"/>
        <v>9</v>
      </c>
      <c r="H161">
        <f t="shared" si="58"/>
        <v>36</v>
      </c>
      <c r="I161" s="3">
        <f t="shared" si="59"/>
        <v>6.7082039324993694</v>
      </c>
      <c r="J161" s="6">
        <f t="shared" si="60"/>
        <v>15.919213065470153</v>
      </c>
      <c r="K161" t="e">
        <f t="shared" si="61"/>
        <v>#N/A</v>
      </c>
      <c r="L161">
        <f t="shared" si="62"/>
        <v>4</v>
      </c>
      <c r="Q161" s="3">
        <f t="shared" si="63"/>
        <v>156.83344519315955</v>
      </c>
      <c r="R161" s="3">
        <f t="shared" si="64"/>
        <v>324.74654353136998</v>
      </c>
      <c r="S161" s="3">
        <f t="shared" si="65"/>
        <v>21.944930820682245</v>
      </c>
      <c r="T161" s="3">
        <f t="shared" si="66"/>
        <v>51.839999999999989</v>
      </c>
      <c r="U161" s="3">
        <f t="shared" si="67"/>
        <v>28.558335999999994</v>
      </c>
      <c r="V161" s="3">
        <f t="shared" si="68"/>
        <v>8.9665119193586076</v>
      </c>
      <c r="W161" s="6">
        <f t="shared" si="69"/>
        <v>12.978418901323638</v>
      </c>
      <c r="X161" t="e">
        <f t="shared" si="70"/>
        <v>#N/A</v>
      </c>
      <c r="Y161">
        <f t="shared" si="71"/>
        <v>4</v>
      </c>
      <c r="AD161" s="3">
        <f t="shared" si="72"/>
        <v>137.16543252595153</v>
      </c>
      <c r="AE161" s="3">
        <f t="shared" si="73"/>
        <v>390.87615916955014</v>
      </c>
      <c r="AF161" s="3">
        <f t="shared" si="74"/>
        <v>22.979155591437681</v>
      </c>
      <c r="AG161" s="3">
        <f t="shared" si="75"/>
        <v>80.271913805697594</v>
      </c>
      <c r="AH161" s="3">
        <f t="shared" si="76"/>
        <v>28.132989408327251</v>
      </c>
      <c r="AI161" s="3">
        <f t="shared" si="77"/>
        <v>10.411767535535205</v>
      </c>
      <c r="AJ161" s="6">
        <f t="shared" si="78"/>
        <v>12.567388055902477</v>
      </c>
      <c r="AK161" t="e">
        <f t="shared" si="79"/>
        <v>#N/A</v>
      </c>
      <c r="AL161">
        <f t="shared" si="80"/>
        <v>4</v>
      </c>
    </row>
    <row r="162" spans="1:38">
      <c r="A162">
        <v>2</v>
      </c>
      <c r="B162">
        <v>4</v>
      </c>
      <c r="D162">
        <f t="shared" si="54"/>
        <v>0</v>
      </c>
      <c r="E162">
        <f t="shared" si="55"/>
        <v>256</v>
      </c>
      <c r="F162" s="3">
        <f t="shared" si="56"/>
        <v>16</v>
      </c>
      <c r="G162">
        <f t="shared" si="57"/>
        <v>169</v>
      </c>
      <c r="H162">
        <f t="shared" si="58"/>
        <v>36</v>
      </c>
      <c r="I162" s="3">
        <f t="shared" si="59"/>
        <v>14.317821063276353</v>
      </c>
      <c r="J162" s="6">
        <f t="shared" si="60"/>
        <v>1.6821789367236466</v>
      </c>
      <c r="K162" t="e">
        <f t="shared" si="61"/>
        <v>#N/A</v>
      </c>
      <c r="L162">
        <f t="shared" si="62"/>
        <v>4</v>
      </c>
      <c r="Q162" s="3">
        <f t="shared" si="63"/>
        <v>12.087331203522242</v>
      </c>
      <c r="R162" s="3">
        <f t="shared" si="64"/>
        <v>324.74654353136998</v>
      </c>
      <c r="S162" s="3">
        <f t="shared" si="65"/>
        <v>18.353034483019211</v>
      </c>
      <c r="T162" s="3">
        <f t="shared" si="66"/>
        <v>77.440000000000012</v>
      </c>
      <c r="U162" s="3">
        <f t="shared" si="67"/>
        <v>28.558335999999994</v>
      </c>
      <c r="V162" s="3">
        <f t="shared" si="68"/>
        <v>10.295549329686105</v>
      </c>
      <c r="W162" s="6">
        <f t="shared" si="69"/>
        <v>8.057485153333106</v>
      </c>
      <c r="X162" t="e">
        <f t="shared" si="70"/>
        <v>#N/A</v>
      </c>
      <c r="Y162">
        <f t="shared" si="71"/>
        <v>4</v>
      </c>
      <c r="AD162" s="3">
        <f t="shared" si="72"/>
        <v>18.38896193771626</v>
      </c>
      <c r="AE162" s="3">
        <f t="shared" si="73"/>
        <v>390.87615916955014</v>
      </c>
      <c r="AF162" s="3">
        <f t="shared" si="74"/>
        <v>20.230302051805019</v>
      </c>
      <c r="AG162" s="3">
        <f t="shared" si="75"/>
        <v>49.569211102994885</v>
      </c>
      <c r="AH162" s="3">
        <f t="shared" si="76"/>
        <v>28.132989408327251</v>
      </c>
      <c r="AI162" s="3">
        <f t="shared" si="77"/>
        <v>8.8148851672226645</v>
      </c>
      <c r="AJ162" s="6">
        <f t="shared" si="78"/>
        <v>11.415416884582354</v>
      </c>
      <c r="AK162" t="e">
        <f t="shared" si="79"/>
        <v>#N/A</v>
      </c>
      <c r="AL162">
        <f t="shared" si="80"/>
        <v>4</v>
      </c>
    </row>
    <row r="163" spans="1:38">
      <c r="A163">
        <v>2</v>
      </c>
      <c r="B163">
        <v>4</v>
      </c>
      <c r="D163">
        <f t="shared" si="54"/>
        <v>0</v>
      </c>
      <c r="E163">
        <f t="shared" si="55"/>
        <v>256</v>
      </c>
      <c r="F163" s="3">
        <f t="shared" si="56"/>
        <v>16</v>
      </c>
      <c r="G163">
        <f t="shared" si="57"/>
        <v>169</v>
      </c>
      <c r="H163">
        <f t="shared" si="58"/>
        <v>36</v>
      </c>
      <c r="I163" s="3">
        <f t="shared" si="59"/>
        <v>14.317821063276353</v>
      </c>
      <c r="J163" s="6">
        <f t="shared" si="60"/>
        <v>1.6821789367236466</v>
      </c>
      <c r="K163" t="e">
        <f t="shared" si="61"/>
        <v>#N/A</v>
      </c>
      <c r="L163">
        <f t="shared" si="62"/>
        <v>4</v>
      </c>
      <c r="Q163" s="3">
        <f t="shared" si="63"/>
        <v>12.087331203522242</v>
      </c>
      <c r="R163" s="3">
        <f t="shared" si="64"/>
        <v>324.74654353136998</v>
      </c>
      <c r="S163" s="3">
        <f t="shared" si="65"/>
        <v>18.353034483019211</v>
      </c>
      <c r="T163" s="3">
        <f t="shared" si="66"/>
        <v>77.440000000000012</v>
      </c>
      <c r="U163" s="3">
        <f t="shared" si="67"/>
        <v>28.558335999999994</v>
      </c>
      <c r="V163" s="3">
        <f t="shared" si="68"/>
        <v>10.295549329686105</v>
      </c>
      <c r="W163" s="6">
        <f t="shared" si="69"/>
        <v>8.057485153333106</v>
      </c>
      <c r="X163" t="e">
        <f t="shared" si="70"/>
        <v>#N/A</v>
      </c>
      <c r="Y163">
        <f t="shared" si="71"/>
        <v>4</v>
      </c>
      <c r="AD163" s="3">
        <f t="shared" si="72"/>
        <v>18.38896193771626</v>
      </c>
      <c r="AE163" s="3">
        <f t="shared" si="73"/>
        <v>390.87615916955014</v>
      </c>
      <c r="AF163" s="3">
        <f t="shared" si="74"/>
        <v>20.230302051805019</v>
      </c>
      <c r="AG163" s="3">
        <f t="shared" si="75"/>
        <v>49.569211102994885</v>
      </c>
      <c r="AH163" s="3">
        <f t="shared" si="76"/>
        <v>28.132989408327251</v>
      </c>
      <c r="AI163" s="3">
        <f t="shared" si="77"/>
        <v>8.8148851672226645</v>
      </c>
      <c r="AJ163" s="6">
        <f t="shared" si="78"/>
        <v>11.415416884582354</v>
      </c>
      <c r="AK163" t="e">
        <f t="shared" si="79"/>
        <v>#N/A</v>
      </c>
      <c r="AL163">
        <f t="shared" si="80"/>
        <v>4</v>
      </c>
    </row>
    <row r="164" spans="1:38">
      <c r="A164">
        <v>14</v>
      </c>
      <c r="B164">
        <v>4</v>
      </c>
      <c r="D164">
        <f t="shared" si="54"/>
        <v>144</v>
      </c>
      <c r="E164">
        <f t="shared" si="55"/>
        <v>256</v>
      </c>
      <c r="F164" s="3">
        <f t="shared" si="56"/>
        <v>20</v>
      </c>
      <c r="G164">
        <f t="shared" si="57"/>
        <v>1</v>
      </c>
      <c r="H164">
        <f t="shared" si="58"/>
        <v>36</v>
      </c>
      <c r="I164" s="3">
        <f t="shared" si="59"/>
        <v>6.0827625302982193</v>
      </c>
      <c r="J164" s="6">
        <f t="shared" si="60"/>
        <v>13.917237469701782</v>
      </c>
      <c r="K164" t="e">
        <f t="shared" si="61"/>
        <v>#N/A</v>
      </c>
      <c r="L164">
        <f t="shared" si="62"/>
        <v>4</v>
      </c>
      <c r="Q164" s="3">
        <f t="shared" si="63"/>
        <v>72.646916695750221</v>
      </c>
      <c r="R164" s="3">
        <f t="shared" si="64"/>
        <v>324.74654353136998</v>
      </c>
      <c r="S164" s="3">
        <f t="shared" si="65"/>
        <v>19.934730001359945</v>
      </c>
      <c r="T164" s="3">
        <f t="shared" si="66"/>
        <v>10.239999999999995</v>
      </c>
      <c r="U164" s="3">
        <f t="shared" si="67"/>
        <v>28.558335999999994</v>
      </c>
      <c r="V164" s="3">
        <f t="shared" si="68"/>
        <v>6.2288310299766518</v>
      </c>
      <c r="W164" s="6">
        <f t="shared" si="69"/>
        <v>13.705898971383293</v>
      </c>
      <c r="X164" t="e">
        <f t="shared" si="70"/>
        <v>#N/A</v>
      </c>
      <c r="Y164">
        <f t="shared" si="71"/>
        <v>4</v>
      </c>
      <c r="AD164" s="3">
        <f t="shared" si="72"/>
        <v>59.471314878892734</v>
      </c>
      <c r="AE164" s="3">
        <f t="shared" si="73"/>
        <v>390.87615916955014</v>
      </c>
      <c r="AF164" s="3">
        <f t="shared" si="74"/>
        <v>21.221391897056208</v>
      </c>
      <c r="AG164" s="3">
        <f t="shared" si="75"/>
        <v>24.596238130021916</v>
      </c>
      <c r="AH164" s="3">
        <f t="shared" si="76"/>
        <v>28.132989408327251</v>
      </c>
      <c r="AI164" s="3">
        <f t="shared" si="77"/>
        <v>7.2614893471208211</v>
      </c>
      <c r="AJ164" s="6">
        <f t="shared" si="78"/>
        <v>13.959902549935386</v>
      </c>
      <c r="AK164" t="e">
        <f t="shared" si="79"/>
        <v>#N/A</v>
      </c>
      <c r="AL164">
        <f t="shared" si="80"/>
        <v>4</v>
      </c>
    </row>
    <row r="165" spans="1:38">
      <c r="A165">
        <v>9</v>
      </c>
      <c r="B165">
        <v>12</v>
      </c>
      <c r="D165">
        <f t="shared" si="54"/>
        <v>49</v>
      </c>
      <c r="E165">
        <f t="shared" si="55"/>
        <v>64</v>
      </c>
      <c r="F165" s="3">
        <f t="shared" si="56"/>
        <v>10.63014581273465</v>
      </c>
      <c r="G165">
        <f t="shared" si="57"/>
        <v>36</v>
      </c>
      <c r="H165">
        <f t="shared" si="58"/>
        <v>4</v>
      </c>
      <c r="I165" s="3">
        <f t="shared" si="59"/>
        <v>6.324555320336759</v>
      </c>
      <c r="J165" s="6">
        <f t="shared" si="60"/>
        <v>4.3055904923978909</v>
      </c>
      <c r="K165" t="e">
        <f t="shared" si="61"/>
        <v>#N/A</v>
      </c>
      <c r="L165">
        <f t="shared" si="62"/>
        <v>12</v>
      </c>
      <c r="Q165" s="3">
        <f t="shared" si="63"/>
        <v>12.413756073988564</v>
      </c>
      <c r="R165" s="3">
        <f t="shared" si="64"/>
        <v>100.41493731375338</v>
      </c>
      <c r="S165" s="3">
        <f t="shared" si="65"/>
        <v>10.622085171365457</v>
      </c>
      <c r="T165" s="3">
        <f t="shared" si="66"/>
        <v>3.2400000000000024</v>
      </c>
      <c r="U165" s="3">
        <f t="shared" si="67"/>
        <v>7.0543360000000028</v>
      </c>
      <c r="V165" s="3">
        <f t="shared" si="68"/>
        <v>3.2084787672665072</v>
      </c>
      <c r="W165" s="6">
        <f t="shared" si="69"/>
        <v>7.4136064040989496</v>
      </c>
      <c r="X165" t="e">
        <f t="shared" si="70"/>
        <v>#N/A</v>
      </c>
      <c r="Y165">
        <f t="shared" si="71"/>
        <v>12</v>
      </c>
      <c r="AD165" s="3">
        <f t="shared" si="72"/>
        <v>7.3536678200692052</v>
      </c>
      <c r="AE165" s="3">
        <f t="shared" si="73"/>
        <v>138.54674740484427</v>
      </c>
      <c r="AF165" s="3">
        <f t="shared" si="74"/>
        <v>12.078924423346372</v>
      </c>
      <c r="AG165" s="3">
        <f t="shared" si="75"/>
        <v>1.6435354273191954E-3</v>
      </c>
      <c r="AH165" s="3">
        <f t="shared" si="76"/>
        <v>7.2681245434623793</v>
      </c>
      <c r="AI165" s="3">
        <f t="shared" si="77"/>
        <v>2.696250744810226</v>
      </c>
      <c r="AJ165" s="6">
        <f t="shared" si="78"/>
        <v>9.3826736785361469</v>
      </c>
      <c r="AK165" t="e">
        <f t="shared" si="79"/>
        <v>#N/A</v>
      </c>
      <c r="AL165">
        <f t="shared" si="80"/>
        <v>12</v>
      </c>
    </row>
    <row r="166" spans="1:38">
      <c r="A166">
        <v>13</v>
      </c>
      <c r="B166">
        <v>23</v>
      </c>
      <c r="D166">
        <f t="shared" si="54"/>
        <v>121</v>
      </c>
      <c r="E166">
        <f t="shared" si="55"/>
        <v>9</v>
      </c>
      <c r="F166" s="3">
        <f t="shared" si="56"/>
        <v>11.401754250991379</v>
      </c>
      <c r="G166">
        <f t="shared" si="57"/>
        <v>4</v>
      </c>
      <c r="H166">
        <f t="shared" si="58"/>
        <v>169</v>
      </c>
      <c r="I166" s="3">
        <f t="shared" si="59"/>
        <v>13.152946437965905</v>
      </c>
      <c r="J166" s="6">
        <f t="shared" si="60"/>
        <v>-1.7511921869745262</v>
      </c>
      <c r="K166">
        <f t="shared" si="61"/>
        <v>23</v>
      </c>
      <c r="L166" t="e">
        <f t="shared" si="62"/>
        <v>#N/A</v>
      </c>
      <c r="Q166" s="3">
        <f t="shared" si="63"/>
        <v>56.600284571397893</v>
      </c>
      <c r="R166" s="3">
        <f t="shared" si="64"/>
        <v>0.95897876453059128</v>
      </c>
      <c r="S166" s="3">
        <f t="shared" si="65"/>
        <v>7.5867821463337464</v>
      </c>
      <c r="T166" s="3">
        <f t="shared" si="66"/>
        <v>4.8399999999999972</v>
      </c>
      <c r="U166" s="3">
        <f t="shared" si="67"/>
        <v>186.48633600000002</v>
      </c>
      <c r="V166" s="3">
        <f t="shared" si="68"/>
        <v>13.832076344497237</v>
      </c>
      <c r="W166" s="6">
        <f t="shared" si="69"/>
        <v>-6.2452941981634904</v>
      </c>
      <c r="X166">
        <f t="shared" si="70"/>
        <v>23</v>
      </c>
      <c r="Y166" t="e">
        <f t="shared" si="71"/>
        <v>#N/A</v>
      </c>
      <c r="AD166" s="3">
        <f t="shared" si="72"/>
        <v>45.04778546712803</v>
      </c>
      <c r="AE166" s="3">
        <f t="shared" si="73"/>
        <v>0.5938062283737009</v>
      </c>
      <c r="AF166" s="3">
        <f t="shared" si="74"/>
        <v>6.7558561038185037</v>
      </c>
      <c r="AG166" s="3">
        <f t="shared" si="75"/>
        <v>15.677319211102997</v>
      </c>
      <c r="AH166" s="3">
        <f t="shared" si="76"/>
        <v>187.57893535427317</v>
      </c>
      <c r="AI166" s="3">
        <f t="shared" si="77"/>
        <v>14.256796784880402</v>
      </c>
      <c r="AJ166" s="6">
        <f t="shared" si="78"/>
        <v>-7.5009406810618984</v>
      </c>
      <c r="AK166">
        <f t="shared" si="79"/>
        <v>23</v>
      </c>
      <c r="AL166" t="e">
        <f t="shared" si="80"/>
        <v>#N/A</v>
      </c>
    </row>
    <row r="167" spans="1:38">
      <c r="A167">
        <v>2</v>
      </c>
      <c r="B167">
        <v>23</v>
      </c>
      <c r="D167">
        <f t="shared" si="54"/>
        <v>0</v>
      </c>
      <c r="E167">
        <f t="shared" si="55"/>
        <v>9</v>
      </c>
      <c r="F167" s="3">
        <f t="shared" si="56"/>
        <v>3</v>
      </c>
      <c r="G167">
        <f t="shared" si="57"/>
        <v>169</v>
      </c>
      <c r="H167">
        <f t="shared" si="58"/>
        <v>169</v>
      </c>
      <c r="I167" s="3">
        <f t="shared" si="59"/>
        <v>18.384776310850235</v>
      </c>
      <c r="J167" s="6">
        <f t="shared" si="60"/>
        <v>-15.384776310850235</v>
      </c>
      <c r="K167">
        <f t="shared" si="61"/>
        <v>23</v>
      </c>
      <c r="L167" t="e">
        <f t="shared" si="62"/>
        <v>#N/A</v>
      </c>
      <c r="Q167" s="3">
        <f t="shared" si="63"/>
        <v>12.087331203522242</v>
      </c>
      <c r="R167" s="3">
        <f t="shared" si="64"/>
        <v>0.95897876453059128</v>
      </c>
      <c r="S167" s="3">
        <f t="shared" si="65"/>
        <v>3.6119676034057715</v>
      </c>
      <c r="T167" s="3">
        <f t="shared" si="66"/>
        <v>77.440000000000012</v>
      </c>
      <c r="U167" s="3">
        <f t="shared" si="67"/>
        <v>186.48633600000002</v>
      </c>
      <c r="V167" s="3">
        <f t="shared" si="68"/>
        <v>16.245809798221817</v>
      </c>
      <c r="W167" s="6">
        <f t="shared" si="69"/>
        <v>-12.633842194816046</v>
      </c>
      <c r="X167">
        <f t="shared" si="70"/>
        <v>23</v>
      </c>
      <c r="Y167" t="e">
        <f t="shared" si="71"/>
        <v>#N/A</v>
      </c>
      <c r="AD167" s="3">
        <f t="shared" si="72"/>
        <v>18.38896193771626</v>
      </c>
      <c r="AE167" s="3">
        <f t="shared" si="73"/>
        <v>0.5938062283737009</v>
      </c>
      <c r="AF167" s="3">
        <f t="shared" si="74"/>
        <v>4.3569218682562996</v>
      </c>
      <c r="AG167" s="3">
        <f t="shared" si="75"/>
        <v>49.569211102994885</v>
      </c>
      <c r="AH167" s="3">
        <f t="shared" si="76"/>
        <v>187.57893535427317</v>
      </c>
      <c r="AI167" s="3">
        <f t="shared" si="77"/>
        <v>15.399615139907493</v>
      </c>
      <c r="AJ167" s="6">
        <f t="shared" si="78"/>
        <v>-11.042693271651192</v>
      </c>
      <c r="AK167">
        <f t="shared" si="79"/>
        <v>23</v>
      </c>
      <c r="AL167" t="e">
        <f t="shared" si="80"/>
        <v>#N/A</v>
      </c>
    </row>
    <row r="168" spans="1:38">
      <c r="A168">
        <v>1</v>
      </c>
      <c r="B168">
        <v>25</v>
      </c>
      <c r="D168">
        <f t="shared" si="54"/>
        <v>1</v>
      </c>
      <c r="E168">
        <f t="shared" si="55"/>
        <v>25</v>
      </c>
      <c r="F168" s="3">
        <f t="shared" si="56"/>
        <v>5.0990195135927845</v>
      </c>
      <c r="G168">
        <f t="shared" si="57"/>
        <v>196</v>
      </c>
      <c r="H168">
        <f t="shared" si="58"/>
        <v>225</v>
      </c>
      <c r="I168" s="3">
        <f t="shared" si="59"/>
        <v>20.518284528683193</v>
      </c>
      <c r="J168" s="6">
        <f t="shared" si="60"/>
        <v>-15.419265015090408</v>
      </c>
      <c r="K168">
        <f t="shared" si="61"/>
        <v>25</v>
      </c>
      <c r="L168" t="e">
        <f t="shared" si="62"/>
        <v>#N/A</v>
      </c>
      <c r="Q168" s="3">
        <f t="shared" si="63"/>
        <v>20.040699079169912</v>
      </c>
      <c r="R168" s="3">
        <f t="shared" si="64"/>
        <v>8.8760772101264465</v>
      </c>
      <c r="S168" s="3">
        <f t="shared" si="65"/>
        <v>5.377432127818663</v>
      </c>
      <c r="T168" s="3">
        <f t="shared" si="66"/>
        <v>96.04000000000002</v>
      </c>
      <c r="U168" s="3">
        <f t="shared" si="67"/>
        <v>245.11033600000002</v>
      </c>
      <c r="V168" s="3">
        <f t="shared" si="68"/>
        <v>18.470255439489733</v>
      </c>
      <c r="W168" s="6">
        <f t="shared" si="69"/>
        <v>-13.09282331167107</v>
      </c>
      <c r="X168">
        <f t="shared" si="70"/>
        <v>25</v>
      </c>
      <c r="Y168" t="e">
        <f t="shared" si="71"/>
        <v>#N/A</v>
      </c>
      <c r="AD168" s="3">
        <f t="shared" si="72"/>
        <v>27.965432525951556</v>
      </c>
      <c r="AE168" s="3">
        <f t="shared" si="73"/>
        <v>1.5114532871972342</v>
      </c>
      <c r="AF168" s="3">
        <f t="shared" si="74"/>
        <v>5.4292619952576233</v>
      </c>
      <c r="AG168" s="3">
        <f t="shared" si="75"/>
        <v>64.650292184075965</v>
      </c>
      <c r="AH168" s="3">
        <f t="shared" si="76"/>
        <v>246.36271913805697</v>
      </c>
      <c r="AI168" s="3">
        <f t="shared" si="77"/>
        <v>17.635560986884791</v>
      </c>
      <c r="AJ168" s="6">
        <f t="shared" si="78"/>
        <v>-12.206298991627168</v>
      </c>
      <c r="AK168">
        <f t="shared" si="79"/>
        <v>25</v>
      </c>
      <c r="AL168" t="e">
        <f t="shared" si="80"/>
        <v>#N/A</v>
      </c>
    </row>
    <row r="169" spans="1:38">
      <c r="A169">
        <v>3</v>
      </c>
      <c r="B169">
        <v>17</v>
      </c>
      <c r="D169">
        <f t="shared" si="54"/>
        <v>1</v>
      </c>
      <c r="E169">
        <f t="shared" si="55"/>
        <v>9</v>
      </c>
      <c r="F169" s="3">
        <f t="shared" si="56"/>
        <v>3.1622776601683795</v>
      </c>
      <c r="G169">
        <f t="shared" si="57"/>
        <v>144</v>
      </c>
      <c r="H169">
        <f t="shared" si="58"/>
        <v>49</v>
      </c>
      <c r="I169" s="3">
        <f t="shared" si="59"/>
        <v>13.892443989449804</v>
      </c>
      <c r="J169" s="6">
        <f t="shared" si="60"/>
        <v>-10.730166329281424</v>
      </c>
      <c r="K169">
        <f t="shared" si="61"/>
        <v>17</v>
      </c>
      <c r="L169" t="e">
        <f t="shared" si="62"/>
        <v>#N/A</v>
      </c>
      <c r="Q169" s="3">
        <f t="shared" si="63"/>
        <v>6.1339633278745733</v>
      </c>
      <c r="R169" s="3">
        <f t="shared" si="64"/>
        <v>25.207683427743028</v>
      </c>
      <c r="S169" s="3">
        <f t="shared" si="65"/>
        <v>5.5983610776384909</v>
      </c>
      <c r="T169" s="3">
        <f t="shared" si="66"/>
        <v>60.840000000000011</v>
      </c>
      <c r="U169" s="3">
        <f t="shared" si="67"/>
        <v>58.614336000000009</v>
      </c>
      <c r="V169" s="3">
        <f t="shared" si="68"/>
        <v>10.929516732225631</v>
      </c>
      <c r="W169" s="6">
        <f t="shared" si="69"/>
        <v>-5.3311556545871399</v>
      </c>
      <c r="X169">
        <f t="shared" si="70"/>
        <v>17</v>
      </c>
      <c r="Y169" t="e">
        <f t="shared" si="71"/>
        <v>#N/A</v>
      </c>
      <c r="AD169" s="3">
        <f t="shared" si="72"/>
        <v>10.812491349480968</v>
      </c>
      <c r="AE169" s="3">
        <f t="shared" si="73"/>
        <v>45.840865051903101</v>
      </c>
      <c r="AF169" s="3">
        <f t="shared" si="74"/>
        <v>7.5268423924899661</v>
      </c>
      <c r="AG169" s="3">
        <f t="shared" si="75"/>
        <v>36.488130021913804</v>
      </c>
      <c r="AH169" s="3">
        <f t="shared" si="76"/>
        <v>59.227584002921837</v>
      </c>
      <c r="AI169" s="3">
        <f t="shared" si="77"/>
        <v>9.7834408070389856</v>
      </c>
      <c r="AJ169" s="6">
        <f t="shared" si="78"/>
        <v>-2.2565984145490194</v>
      </c>
      <c r="AK169">
        <f t="shared" si="79"/>
        <v>17</v>
      </c>
      <c r="AL169" t="e">
        <f t="shared" si="80"/>
        <v>#N/A</v>
      </c>
    </row>
    <row r="170" spans="1:38">
      <c r="A170">
        <v>5</v>
      </c>
      <c r="B170">
        <v>25</v>
      </c>
      <c r="D170">
        <f t="shared" si="54"/>
        <v>9</v>
      </c>
      <c r="E170">
        <f t="shared" si="55"/>
        <v>25</v>
      </c>
      <c r="F170" s="3">
        <f t="shared" si="56"/>
        <v>5.8309518948453007</v>
      </c>
      <c r="G170">
        <f t="shared" si="57"/>
        <v>100</v>
      </c>
      <c r="H170">
        <f t="shared" si="58"/>
        <v>225</v>
      </c>
      <c r="I170" s="3">
        <f t="shared" si="59"/>
        <v>18.027756377319946</v>
      </c>
      <c r="J170" s="6">
        <f t="shared" si="60"/>
        <v>-12.196804482474645</v>
      </c>
      <c r="K170">
        <f t="shared" si="61"/>
        <v>25</v>
      </c>
      <c r="L170" t="e">
        <f t="shared" si="62"/>
        <v>#N/A</v>
      </c>
      <c r="Q170" s="3">
        <f t="shared" si="63"/>
        <v>0.22722757657923695</v>
      </c>
      <c r="R170" s="3">
        <f t="shared" si="64"/>
        <v>8.8760772101264465</v>
      </c>
      <c r="S170" s="3">
        <f t="shared" si="65"/>
        <v>3.017168339139479</v>
      </c>
      <c r="T170" s="3">
        <f t="shared" si="66"/>
        <v>33.640000000000008</v>
      </c>
      <c r="U170" s="3">
        <f t="shared" si="67"/>
        <v>245.11033600000002</v>
      </c>
      <c r="V170" s="3">
        <f t="shared" si="68"/>
        <v>16.695817919467139</v>
      </c>
      <c r="W170" s="6">
        <f t="shared" si="69"/>
        <v>-13.67864958032766</v>
      </c>
      <c r="X170">
        <f t="shared" si="70"/>
        <v>25</v>
      </c>
      <c r="Y170" t="e">
        <f t="shared" si="71"/>
        <v>#N/A</v>
      </c>
      <c r="AD170" s="3">
        <f t="shared" si="72"/>
        <v>1.6595501730103803</v>
      </c>
      <c r="AE170" s="3">
        <f t="shared" si="73"/>
        <v>1.5114532871972342</v>
      </c>
      <c r="AF170" s="3">
        <f t="shared" si="74"/>
        <v>1.7807311588804231</v>
      </c>
      <c r="AG170" s="3">
        <f t="shared" si="75"/>
        <v>16.325967859751643</v>
      </c>
      <c r="AH170" s="3">
        <f t="shared" si="76"/>
        <v>246.36271913805697</v>
      </c>
      <c r="AI170" s="3">
        <f t="shared" si="77"/>
        <v>16.20767370716133</v>
      </c>
      <c r="AJ170" s="6">
        <f t="shared" si="78"/>
        <v>-14.426942548280907</v>
      </c>
      <c r="AK170">
        <f t="shared" si="79"/>
        <v>25</v>
      </c>
      <c r="AL170" t="e">
        <f t="shared" si="80"/>
        <v>#N/A</v>
      </c>
    </row>
    <row r="171" spans="1:38">
      <c r="A171">
        <v>5</v>
      </c>
      <c r="B171">
        <v>23</v>
      </c>
      <c r="D171">
        <f t="shared" si="54"/>
        <v>9</v>
      </c>
      <c r="E171">
        <f t="shared" si="55"/>
        <v>9</v>
      </c>
      <c r="F171" s="3">
        <f t="shared" si="56"/>
        <v>4.2426406871192848</v>
      </c>
      <c r="G171">
        <f t="shared" si="57"/>
        <v>100</v>
      </c>
      <c r="H171">
        <f t="shared" si="58"/>
        <v>169</v>
      </c>
      <c r="I171" s="3">
        <f t="shared" si="59"/>
        <v>16.401219466856727</v>
      </c>
      <c r="J171" s="6">
        <f t="shared" si="60"/>
        <v>-12.158578779737443</v>
      </c>
      <c r="K171">
        <f t="shared" si="61"/>
        <v>23</v>
      </c>
      <c r="L171" t="e">
        <f t="shared" si="62"/>
        <v>#N/A</v>
      </c>
      <c r="Q171" s="3">
        <f t="shared" si="63"/>
        <v>0.22722757657923695</v>
      </c>
      <c r="R171" s="3">
        <f t="shared" si="64"/>
        <v>0.95897876453059128</v>
      </c>
      <c r="S171" s="3">
        <f t="shared" si="65"/>
        <v>1.0891310027309975</v>
      </c>
      <c r="T171" s="3">
        <f t="shared" si="66"/>
        <v>33.640000000000008</v>
      </c>
      <c r="U171" s="3">
        <f t="shared" si="67"/>
        <v>186.48633600000002</v>
      </c>
      <c r="V171" s="3">
        <f t="shared" si="68"/>
        <v>14.836655148651262</v>
      </c>
      <c r="W171" s="6">
        <f t="shared" si="69"/>
        <v>-13.747524145920265</v>
      </c>
      <c r="X171">
        <f t="shared" si="70"/>
        <v>23</v>
      </c>
      <c r="Y171" t="e">
        <f t="shared" si="71"/>
        <v>#N/A</v>
      </c>
      <c r="AD171" s="3">
        <f t="shared" si="72"/>
        <v>1.6595501730103803</v>
      </c>
      <c r="AE171" s="3">
        <f t="shared" si="73"/>
        <v>0.5938062283737009</v>
      </c>
      <c r="AF171" s="3">
        <f t="shared" si="74"/>
        <v>1.5011183835341173</v>
      </c>
      <c r="AG171" s="3">
        <f t="shared" si="75"/>
        <v>16.325967859751643</v>
      </c>
      <c r="AH171" s="3">
        <f t="shared" si="76"/>
        <v>187.57893535427317</v>
      </c>
      <c r="AI171" s="3">
        <f t="shared" si="77"/>
        <v>14.279527415640365</v>
      </c>
      <c r="AJ171" s="6">
        <f t="shared" si="78"/>
        <v>-12.778409032106246</v>
      </c>
      <c r="AK171">
        <f t="shared" si="79"/>
        <v>23</v>
      </c>
      <c r="AL171" t="e">
        <f t="shared" si="80"/>
        <v>#N/A</v>
      </c>
    </row>
    <row r="172" spans="1:38">
      <c r="A172">
        <v>16</v>
      </c>
      <c r="B172">
        <v>13</v>
      </c>
      <c r="D172">
        <f t="shared" si="54"/>
        <v>196</v>
      </c>
      <c r="E172">
        <f t="shared" si="55"/>
        <v>49</v>
      </c>
      <c r="F172" s="3">
        <f t="shared" si="56"/>
        <v>15.652475842498529</v>
      </c>
      <c r="G172">
        <f t="shared" si="57"/>
        <v>1</v>
      </c>
      <c r="H172">
        <f t="shared" si="58"/>
        <v>9</v>
      </c>
      <c r="I172" s="3">
        <f t="shared" si="59"/>
        <v>3.1622776601683795</v>
      </c>
      <c r="J172" s="6">
        <f t="shared" si="60"/>
        <v>12.490198182330149</v>
      </c>
      <c r="K172" t="e">
        <f t="shared" si="61"/>
        <v>#N/A</v>
      </c>
      <c r="L172">
        <f t="shared" si="62"/>
        <v>13</v>
      </c>
      <c r="Q172" s="3">
        <f t="shared" si="63"/>
        <v>110.74018094445489</v>
      </c>
      <c r="R172" s="3">
        <f t="shared" si="64"/>
        <v>81.373486536551312</v>
      </c>
      <c r="S172" s="3">
        <f t="shared" si="65"/>
        <v>13.860507475594325</v>
      </c>
      <c r="T172" s="3">
        <f t="shared" si="66"/>
        <v>27.039999999999992</v>
      </c>
      <c r="U172" s="3">
        <f t="shared" si="67"/>
        <v>13.366336000000004</v>
      </c>
      <c r="V172" s="3">
        <f t="shared" si="68"/>
        <v>6.3565978321740628</v>
      </c>
      <c r="W172" s="6">
        <f t="shared" si="69"/>
        <v>7.5039096434202621</v>
      </c>
      <c r="X172" t="e">
        <f t="shared" si="70"/>
        <v>#N/A</v>
      </c>
      <c r="Y172">
        <f t="shared" si="71"/>
        <v>13</v>
      </c>
      <c r="AD172" s="3">
        <f t="shared" si="72"/>
        <v>94.318373702422136</v>
      </c>
      <c r="AE172" s="3">
        <f t="shared" si="73"/>
        <v>116.00557093425603</v>
      </c>
      <c r="AF172" s="3">
        <f t="shared" si="74"/>
        <v>14.502549590905668</v>
      </c>
      <c r="AG172" s="3">
        <f t="shared" si="75"/>
        <v>48.434075967859755</v>
      </c>
      <c r="AH172" s="3">
        <f t="shared" si="76"/>
        <v>13.660016435354271</v>
      </c>
      <c r="AI172" s="3">
        <f t="shared" si="77"/>
        <v>7.8799804824132673</v>
      </c>
      <c r="AJ172" s="6">
        <f t="shared" si="78"/>
        <v>6.6225691084924003</v>
      </c>
      <c r="AK172" t="e">
        <f t="shared" si="79"/>
        <v>#N/A</v>
      </c>
      <c r="AL172">
        <f t="shared" si="80"/>
        <v>13</v>
      </c>
    </row>
    <row r="173" spans="1:38">
      <c r="A173">
        <v>5</v>
      </c>
      <c r="B173">
        <v>6</v>
      </c>
      <c r="D173">
        <f t="shared" si="54"/>
        <v>9</v>
      </c>
      <c r="E173">
        <f t="shared" si="55"/>
        <v>196</v>
      </c>
      <c r="F173" s="3">
        <f t="shared" si="56"/>
        <v>14.317821063276353</v>
      </c>
      <c r="G173">
        <f t="shared" si="57"/>
        <v>100</v>
      </c>
      <c r="H173">
        <f t="shared" si="58"/>
        <v>16</v>
      </c>
      <c r="I173" s="3">
        <f t="shared" si="59"/>
        <v>10.770329614269007</v>
      </c>
      <c r="J173" s="6">
        <f t="shared" si="60"/>
        <v>3.5474914490073459</v>
      </c>
      <c r="K173" t="e">
        <f t="shared" si="61"/>
        <v>#N/A</v>
      </c>
      <c r="L173">
        <f t="shared" si="62"/>
        <v>6</v>
      </c>
      <c r="Q173" s="3">
        <f t="shared" si="63"/>
        <v>0.22722757657923695</v>
      </c>
      <c r="R173" s="3">
        <f t="shared" si="64"/>
        <v>256.66364197696583</v>
      </c>
      <c r="S173" s="3">
        <f t="shared" si="65"/>
        <v>16.02781549536758</v>
      </c>
      <c r="T173" s="3">
        <f t="shared" si="66"/>
        <v>33.640000000000008</v>
      </c>
      <c r="U173" s="3">
        <f t="shared" si="67"/>
        <v>11.182335999999996</v>
      </c>
      <c r="V173" s="3">
        <f t="shared" si="68"/>
        <v>6.6949485434915781</v>
      </c>
      <c r="W173" s="6">
        <f t="shared" si="69"/>
        <v>9.332866951876003</v>
      </c>
      <c r="X173" t="e">
        <f t="shared" si="70"/>
        <v>#N/A</v>
      </c>
      <c r="Y173">
        <f t="shared" si="71"/>
        <v>6</v>
      </c>
      <c r="AD173" s="3">
        <f t="shared" si="72"/>
        <v>1.6595501730103803</v>
      </c>
      <c r="AE173" s="3">
        <f t="shared" si="73"/>
        <v>315.79380622837368</v>
      </c>
      <c r="AF173" s="3">
        <f t="shared" si="74"/>
        <v>17.817220782192269</v>
      </c>
      <c r="AG173" s="3">
        <f t="shared" si="75"/>
        <v>16.325967859751643</v>
      </c>
      <c r="AH173" s="3">
        <f t="shared" si="76"/>
        <v>10.916773192111032</v>
      </c>
      <c r="AI173" s="3">
        <f t="shared" si="77"/>
        <v>5.2194579270133667</v>
      </c>
      <c r="AJ173" s="6">
        <f t="shared" si="78"/>
        <v>12.597762855178903</v>
      </c>
      <c r="AK173" t="e">
        <f t="shared" si="79"/>
        <v>#N/A</v>
      </c>
      <c r="AL173">
        <f t="shared" si="80"/>
        <v>6</v>
      </c>
    </row>
    <row r="174" spans="1:38">
      <c r="A174">
        <v>17</v>
      </c>
      <c r="B174">
        <v>21</v>
      </c>
      <c r="D174">
        <f t="shared" si="54"/>
        <v>225</v>
      </c>
      <c r="E174">
        <f t="shared" si="55"/>
        <v>1</v>
      </c>
      <c r="F174" s="3">
        <f t="shared" si="56"/>
        <v>15.033296378372908</v>
      </c>
      <c r="G174">
        <f t="shared" si="57"/>
        <v>4</v>
      </c>
      <c r="H174">
        <f t="shared" si="58"/>
        <v>121</v>
      </c>
      <c r="I174" s="3">
        <f t="shared" si="59"/>
        <v>11.180339887498949</v>
      </c>
      <c r="J174" s="6">
        <f t="shared" si="60"/>
        <v>3.8529564908739591</v>
      </c>
      <c r="K174" t="e">
        <f t="shared" si="61"/>
        <v>#N/A</v>
      </c>
      <c r="L174">
        <f t="shared" si="62"/>
        <v>21</v>
      </c>
      <c r="Q174" s="3">
        <f t="shared" si="63"/>
        <v>132.78681306880722</v>
      </c>
      <c r="R174" s="3">
        <f t="shared" si="64"/>
        <v>1.0418803189347368</v>
      </c>
      <c r="S174" s="3">
        <f t="shared" si="65"/>
        <v>11.568435217770032</v>
      </c>
      <c r="T174" s="3">
        <f t="shared" si="66"/>
        <v>38.439999999999991</v>
      </c>
      <c r="U174" s="3">
        <f t="shared" si="67"/>
        <v>135.86233600000003</v>
      </c>
      <c r="V174" s="3">
        <f t="shared" si="68"/>
        <v>13.202361000972516</v>
      </c>
      <c r="W174" s="6">
        <f t="shared" si="69"/>
        <v>-1.6339257832024838</v>
      </c>
      <c r="X174">
        <f t="shared" si="70"/>
        <v>21</v>
      </c>
      <c r="Y174" t="e">
        <f t="shared" si="71"/>
        <v>#N/A</v>
      </c>
      <c r="AD174" s="3">
        <f t="shared" si="72"/>
        <v>114.74190311418684</v>
      </c>
      <c r="AE174" s="3">
        <f t="shared" si="73"/>
        <v>7.6761591695501679</v>
      </c>
      <c r="AF174" s="3">
        <f t="shared" si="74"/>
        <v>11.064269622697063</v>
      </c>
      <c r="AG174" s="3">
        <f t="shared" si="75"/>
        <v>63.352994886778674</v>
      </c>
      <c r="AH174" s="3">
        <f t="shared" si="76"/>
        <v>136.79515157048939</v>
      </c>
      <c r="AI174" s="3">
        <f t="shared" si="77"/>
        <v>14.147372422371161</v>
      </c>
      <c r="AJ174" s="6">
        <f t="shared" si="78"/>
        <v>-3.0831027996740978</v>
      </c>
      <c r="AK174">
        <f t="shared" si="79"/>
        <v>21</v>
      </c>
      <c r="AL174" t="e">
        <f t="shared" si="80"/>
        <v>#N/A</v>
      </c>
    </row>
    <row r="175" spans="1:38">
      <c r="A175">
        <v>3</v>
      </c>
      <c r="B175">
        <v>6</v>
      </c>
      <c r="D175">
        <f t="shared" si="54"/>
        <v>1</v>
      </c>
      <c r="E175">
        <f t="shared" si="55"/>
        <v>196</v>
      </c>
      <c r="F175" s="3">
        <f t="shared" si="56"/>
        <v>14.035668847618199</v>
      </c>
      <c r="G175">
        <f t="shared" si="57"/>
        <v>144</v>
      </c>
      <c r="H175">
        <f t="shared" si="58"/>
        <v>16</v>
      </c>
      <c r="I175" s="3">
        <f t="shared" si="59"/>
        <v>12.649110640673518</v>
      </c>
      <c r="J175" s="6">
        <f t="shared" si="60"/>
        <v>1.3865582069446809</v>
      </c>
      <c r="K175" t="e">
        <f t="shared" si="61"/>
        <v>#N/A</v>
      </c>
      <c r="L175">
        <f t="shared" si="62"/>
        <v>6</v>
      </c>
      <c r="Q175" s="3">
        <f t="shared" si="63"/>
        <v>6.1339633278745733</v>
      </c>
      <c r="R175" s="3">
        <f t="shared" si="64"/>
        <v>256.66364197696583</v>
      </c>
      <c r="S175" s="3">
        <f t="shared" si="65"/>
        <v>16.21103344345574</v>
      </c>
      <c r="T175" s="3">
        <f t="shared" si="66"/>
        <v>60.840000000000011</v>
      </c>
      <c r="U175" s="3">
        <f t="shared" si="67"/>
        <v>11.182335999999996</v>
      </c>
      <c r="V175" s="3">
        <f t="shared" si="68"/>
        <v>8.486597433600819</v>
      </c>
      <c r="W175" s="6">
        <f t="shared" si="69"/>
        <v>7.7244360098549212</v>
      </c>
      <c r="X175" t="e">
        <f t="shared" si="70"/>
        <v>#N/A</v>
      </c>
      <c r="Y175">
        <f t="shared" si="71"/>
        <v>6</v>
      </c>
      <c r="AD175" s="3">
        <f t="shared" si="72"/>
        <v>10.812491349480968</v>
      </c>
      <c r="AE175" s="3">
        <f t="shared" si="73"/>
        <v>315.79380622837368</v>
      </c>
      <c r="AF175" s="3">
        <f t="shared" si="74"/>
        <v>18.072252144596</v>
      </c>
      <c r="AG175" s="3">
        <f t="shared" si="75"/>
        <v>36.488130021913804</v>
      </c>
      <c r="AH175" s="3">
        <f t="shared" si="76"/>
        <v>10.916773192111032</v>
      </c>
      <c r="AI175" s="3">
        <f t="shared" si="77"/>
        <v>6.8851218735781892</v>
      </c>
      <c r="AJ175" s="6">
        <f t="shared" si="78"/>
        <v>11.187130271017811</v>
      </c>
      <c r="AK175" t="e">
        <f t="shared" si="79"/>
        <v>#N/A</v>
      </c>
      <c r="AL175">
        <f t="shared" si="80"/>
        <v>6</v>
      </c>
    </row>
    <row r="176" spans="1:38">
      <c r="A176">
        <v>13</v>
      </c>
      <c r="B176">
        <v>21</v>
      </c>
      <c r="D176">
        <f t="shared" si="54"/>
        <v>121</v>
      </c>
      <c r="E176">
        <f t="shared" si="55"/>
        <v>1</v>
      </c>
      <c r="F176" s="3">
        <f t="shared" si="56"/>
        <v>11.045361017187261</v>
      </c>
      <c r="G176">
        <f t="shared" si="57"/>
        <v>4</v>
      </c>
      <c r="H176">
        <f t="shared" si="58"/>
        <v>121</v>
      </c>
      <c r="I176" s="3">
        <f t="shared" si="59"/>
        <v>11.180339887498949</v>
      </c>
      <c r="J176" s="6">
        <f t="shared" si="60"/>
        <v>-0.13497887031168787</v>
      </c>
      <c r="K176">
        <f t="shared" si="61"/>
        <v>21</v>
      </c>
      <c r="L176" t="e">
        <f t="shared" si="62"/>
        <v>#N/A</v>
      </c>
      <c r="Q176" s="3">
        <f t="shared" si="63"/>
        <v>56.600284571397893</v>
      </c>
      <c r="R176" s="3">
        <f t="shared" si="64"/>
        <v>1.0418803189347368</v>
      </c>
      <c r="S176" s="3">
        <f t="shared" si="65"/>
        <v>7.5922437322791891</v>
      </c>
      <c r="T176" s="3">
        <f t="shared" si="66"/>
        <v>4.8399999999999972</v>
      </c>
      <c r="U176" s="3">
        <f t="shared" si="67"/>
        <v>135.86233600000003</v>
      </c>
      <c r="V176" s="3">
        <f t="shared" si="68"/>
        <v>11.861801549511778</v>
      </c>
      <c r="W176" s="6">
        <f t="shared" si="69"/>
        <v>-4.269557817232589</v>
      </c>
      <c r="X176">
        <f t="shared" si="70"/>
        <v>21</v>
      </c>
      <c r="Y176" t="e">
        <f t="shared" si="71"/>
        <v>#N/A</v>
      </c>
      <c r="AD176" s="3">
        <f t="shared" si="72"/>
        <v>45.04778546712803</v>
      </c>
      <c r="AE176" s="3">
        <f t="shared" si="73"/>
        <v>7.6761591695501679</v>
      </c>
      <c r="AF176" s="3">
        <f t="shared" si="74"/>
        <v>7.2611255764294693</v>
      </c>
      <c r="AG176" s="3">
        <f t="shared" si="75"/>
        <v>15.677319211102997</v>
      </c>
      <c r="AH176" s="3">
        <f t="shared" si="76"/>
        <v>136.79515157048939</v>
      </c>
      <c r="AI176" s="3">
        <f t="shared" si="77"/>
        <v>12.347974359448289</v>
      </c>
      <c r="AJ176" s="6">
        <f t="shared" si="78"/>
        <v>-5.0868487830188194</v>
      </c>
      <c r="AK176">
        <f t="shared" si="79"/>
        <v>21</v>
      </c>
      <c r="AL176" t="e">
        <f t="shared" si="80"/>
        <v>#N/A</v>
      </c>
    </row>
    <row r="177" spans="1:38">
      <c r="A177">
        <v>18</v>
      </c>
      <c r="B177">
        <v>21</v>
      </c>
      <c r="D177">
        <f t="shared" si="54"/>
        <v>256</v>
      </c>
      <c r="E177">
        <f t="shared" si="55"/>
        <v>1</v>
      </c>
      <c r="F177" s="3">
        <f t="shared" si="56"/>
        <v>16.031219541881399</v>
      </c>
      <c r="G177">
        <f t="shared" si="57"/>
        <v>9</v>
      </c>
      <c r="H177">
        <f t="shared" si="58"/>
        <v>121</v>
      </c>
      <c r="I177" s="3">
        <f t="shared" si="59"/>
        <v>11.401754250991379</v>
      </c>
      <c r="J177" s="6">
        <f t="shared" si="60"/>
        <v>4.6294652908900193</v>
      </c>
      <c r="K177" t="e">
        <f t="shared" si="61"/>
        <v>#N/A</v>
      </c>
      <c r="L177">
        <f t="shared" si="62"/>
        <v>21</v>
      </c>
      <c r="Q177" s="3">
        <f t="shared" si="63"/>
        <v>156.83344519315955</v>
      </c>
      <c r="R177" s="3">
        <f t="shared" si="64"/>
        <v>1.0418803189347368</v>
      </c>
      <c r="S177" s="3">
        <f t="shared" si="65"/>
        <v>12.564844826423217</v>
      </c>
      <c r="T177" s="3">
        <f t="shared" si="66"/>
        <v>51.839999999999989</v>
      </c>
      <c r="U177" s="3">
        <f t="shared" si="67"/>
        <v>135.86233600000003</v>
      </c>
      <c r="V177" s="3">
        <f t="shared" si="68"/>
        <v>13.700450211580639</v>
      </c>
      <c r="W177" s="6">
        <f t="shared" si="69"/>
        <v>-1.1356053851574224</v>
      </c>
      <c r="X177">
        <f t="shared" si="70"/>
        <v>21</v>
      </c>
      <c r="Y177" t="e">
        <f t="shared" si="71"/>
        <v>#N/A</v>
      </c>
      <c r="AD177" s="3">
        <f t="shared" si="72"/>
        <v>137.16543252595153</v>
      </c>
      <c r="AE177" s="3">
        <f t="shared" si="73"/>
        <v>7.6761591695501679</v>
      </c>
      <c r="AF177" s="3">
        <f t="shared" si="74"/>
        <v>12.035015234535505</v>
      </c>
      <c r="AG177" s="3">
        <f t="shared" si="75"/>
        <v>80.271913805697594</v>
      </c>
      <c r="AH177" s="3">
        <f t="shared" si="76"/>
        <v>136.79515157048939</v>
      </c>
      <c r="AI177" s="3">
        <f t="shared" si="77"/>
        <v>14.73319603399707</v>
      </c>
      <c r="AJ177" s="6">
        <f t="shared" si="78"/>
        <v>-2.6981807994615643</v>
      </c>
      <c r="AK177">
        <f t="shared" si="79"/>
        <v>21</v>
      </c>
      <c r="AL177" t="e">
        <f t="shared" si="80"/>
        <v>#N/A</v>
      </c>
    </row>
    <row r="178" spans="1:38">
      <c r="A178">
        <v>7</v>
      </c>
      <c r="B178">
        <v>13</v>
      </c>
      <c r="D178">
        <f t="shared" si="54"/>
        <v>25</v>
      </c>
      <c r="E178">
        <f t="shared" si="55"/>
        <v>49</v>
      </c>
      <c r="F178" s="3">
        <f t="shared" si="56"/>
        <v>8.6023252670426267</v>
      </c>
      <c r="G178">
        <f t="shared" si="57"/>
        <v>64</v>
      </c>
      <c r="H178">
        <f t="shared" si="58"/>
        <v>9</v>
      </c>
      <c r="I178" s="3">
        <f t="shared" si="59"/>
        <v>8.5440037453175304</v>
      </c>
      <c r="J178" s="6">
        <f t="shared" si="60"/>
        <v>5.8321521725096304E-2</v>
      </c>
      <c r="K178" t="e">
        <f t="shared" si="61"/>
        <v>#N/A</v>
      </c>
      <c r="L178">
        <f t="shared" si="62"/>
        <v>13</v>
      </c>
      <c r="Q178" s="3">
        <f t="shared" si="63"/>
        <v>2.3204918252839004</v>
      </c>
      <c r="R178" s="3">
        <f t="shared" si="64"/>
        <v>81.373486536551312</v>
      </c>
      <c r="S178" s="3">
        <f t="shared" si="65"/>
        <v>9.1484413077767091</v>
      </c>
      <c r="T178" s="3">
        <f t="shared" si="66"/>
        <v>14.440000000000005</v>
      </c>
      <c r="U178" s="3">
        <f t="shared" si="67"/>
        <v>13.366336000000004</v>
      </c>
      <c r="V178" s="3">
        <f t="shared" si="68"/>
        <v>5.2731713418018202</v>
      </c>
      <c r="W178" s="6">
        <f t="shared" si="69"/>
        <v>3.8752699659748888</v>
      </c>
      <c r="X178" t="e">
        <f t="shared" si="70"/>
        <v>#N/A</v>
      </c>
      <c r="Y178">
        <f t="shared" si="71"/>
        <v>13</v>
      </c>
      <c r="AD178" s="3">
        <f t="shared" si="72"/>
        <v>0.50660899653979263</v>
      </c>
      <c r="AE178" s="3">
        <f t="shared" si="73"/>
        <v>116.00557093425603</v>
      </c>
      <c r="AF178" s="3">
        <f t="shared" si="74"/>
        <v>10.794080782113678</v>
      </c>
      <c r="AG178" s="3">
        <f t="shared" si="75"/>
        <v>4.1638056975894804</v>
      </c>
      <c r="AH178" s="3">
        <f t="shared" si="76"/>
        <v>13.660016435354271</v>
      </c>
      <c r="AI178" s="3">
        <f t="shared" si="77"/>
        <v>4.2218268715028744</v>
      </c>
      <c r="AJ178" s="6">
        <f t="shared" si="78"/>
        <v>6.5722539106108036</v>
      </c>
      <c r="AK178" t="e">
        <f t="shared" si="79"/>
        <v>#N/A</v>
      </c>
      <c r="AL178">
        <f t="shared" si="80"/>
        <v>13</v>
      </c>
    </row>
    <row r="179" spans="1:38">
      <c r="A179">
        <v>5</v>
      </c>
      <c r="B179">
        <v>13</v>
      </c>
      <c r="D179">
        <f t="shared" si="54"/>
        <v>9</v>
      </c>
      <c r="E179">
        <f t="shared" si="55"/>
        <v>49</v>
      </c>
      <c r="F179" s="3">
        <f t="shared" si="56"/>
        <v>7.6157731058639087</v>
      </c>
      <c r="G179">
        <f t="shared" si="57"/>
        <v>100</v>
      </c>
      <c r="H179">
        <f t="shared" si="58"/>
        <v>9</v>
      </c>
      <c r="I179" s="3">
        <f t="shared" si="59"/>
        <v>10.440306508910551</v>
      </c>
      <c r="J179" s="6">
        <f t="shared" si="60"/>
        <v>-2.824533403046642</v>
      </c>
      <c r="K179">
        <f t="shared" si="61"/>
        <v>13</v>
      </c>
      <c r="L179" t="e">
        <f t="shared" si="62"/>
        <v>#N/A</v>
      </c>
      <c r="Q179" s="3">
        <f t="shared" si="63"/>
        <v>0.22722757657923695</v>
      </c>
      <c r="R179" s="3">
        <f t="shared" si="64"/>
        <v>81.373486536551312</v>
      </c>
      <c r="S179" s="3">
        <f t="shared" si="65"/>
        <v>9.0333113592486427</v>
      </c>
      <c r="T179" s="3">
        <f t="shared" si="66"/>
        <v>33.640000000000008</v>
      </c>
      <c r="U179" s="3">
        <f t="shared" si="67"/>
        <v>13.366336000000004</v>
      </c>
      <c r="V179" s="3">
        <f t="shared" si="68"/>
        <v>6.856116685121397</v>
      </c>
      <c r="W179" s="6">
        <f t="shared" si="69"/>
        <v>2.1771946741272457</v>
      </c>
      <c r="X179" t="e">
        <f t="shared" si="70"/>
        <v>#N/A</v>
      </c>
      <c r="Y179">
        <f t="shared" si="71"/>
        <v>13</v>
      </c>
      <c r="AD179" s="3">
        <f t="shared" si="72"/>
        <v>1.6595501730103803</v>
      </c>
      <c r="AE179" s="3">
        <f t="shared" si="73"/>
        <v>116.00557093425603</v>
      </c>
      <c r="AF179" s="3">
        <f t="shared" si="74"/>
        <v>10.847355489116525</v>
      </c>
      <c r="AG179" s="3">
        <f t="shared" si="75"/>
        <v>16.325967859751643</v>
      </c>
      <c r="AH179" s="3">
        <f t="shared" si="76"/>
        <v>13.660016435354271</v>
      </c>
      <c r="AI179" s="3">
        <f t="shared" si="77"/>
        <v>5.4759459726248139</v>
      </c>
      <c r="AJ179" s="6">
        <f t="shared" si="78"/>
        <v>5.3714095164917115</v>
      </c>
      <c r="AK179" t="e">
        <f t="shared" si="79"/>
        <v>#N/A</v>
      </c>
      <c r="AL179">
        <f t="shared" si="80"/>
        <v>13</v>
      </c>
    </row>
    <row r="180" spans="1:38">
      <c r="A180">
        <v>5</v>
      </c>
      <c r="B180">
        <v>13</v>
      </c>
      <c r="D180">
        <f t="shared" si="54"/>
        <v>9</v>
      </c>
      <c r="E180">
        <f t="shared" si="55"/>
        <v>49</v>
      </c>
      <c r="F180" s="3">
        <f t="shared" si="56"/>
        <v>7.6157731058639087</v>
      </c>
      <c r="G180">
        <f t="shared" si="57"/>
        <v>100</v>
      </c>
      <c r="H180">
        <f t="shared" si="58"/>
        <v>9</v>
      </c>
      <c r="I180" s="3">
        <f t="shared" si="59"/>
        <v>10.440306508910551</v>
      </c>
      <c r="J180" s="6">
        <f t="shared" si="60"/>
        <v>-2.824533403046642</v>
      </c>
      <c r="K180">
        <f t="shared" si="61"/>
        <v>13</v>
      </c>
      <c r="L180" t="e">
        <f t="shared" si="62"/>
        <v>#N/A</v>
      </c>
      <c r="Q180" s="3">
        <f t="shared" si="63"/>
        <v>0.22722757657923695</v>
      </c>
      <c r="R180" s="3">
        <f t="shared" si="64"/>
        <v>81.373486536551312</v>
      </c>
      <c r="S180" s="3">
        <f t="shared" si="65"/>
        <v>9.0333113592486427</v>
      </c>
      <c r="T180" s="3">
        <f t="shared" si="66"/>
        <v>33.640000000000008</v>
      </c>
      <c r="U180" s="3">
        <f t="shared" si="67"/>
        <v>13.366336000000004</v>
      </c>
      <c r="V180" s="3">
        <f t="shared" si="68"/>
        <v>6.856116685121397</v>
      </c>
      <c r="W180" s="6">
        <f t="shared" si="69"/>
        <v>2.1771946741272457</v>
      </c>
      <c r="X180" t="e">
        <f t="shared" si="70"/>
        <v>#N/A</v>
      </c>
      <c r="Y180">
        <f t="shared" si="71"/>
        <v>13</v>
      </c>
      <c r="AD180" s="3">
        <f t="shared" si="72"/>
        <v>1.6595501730103803</v>
      </c>
      <c r="AE180" s="3">
        <f t="shared" si="73"/>
        <v>116.00557093425603</v>
      </c>
      <c r="AF180" s="3">
        <f t="shared" si="74"/>
        <v>10.847355489116525</v>
      </c>
      <c r="AG180" s="3">
        <f t="shared" si="75"/>
        <v>16.325967859751643</v>
      </c>
      <c r="AH180" s="3">
        <f t="shared" si="76"/>
        <v>13.660016435354271</v>
      </c>
      <c r="AI180" s="3">
        <f t="shared" si="77"/>
        <v>5.4759459726248139</v>
      </c>
      <c r="AJ180" s="6">
        <f t="shared" si="78"/>
        <v>5.3714095164917115</v>
      </c>
      <c r="AK180" t="e">
        <f t="shared" si="79"/>
        <v>#N/A</v>
      </c>
      <c r="AL180">
        <f t="shared" si="80"/>
        <v>13</v>
      </c>
    </row>
    <row r="181" spans="1:38">
      <c r="A181">
        <v>5</v>
      </c>
      <c r="B181">
        <v>13</v>
      </c>
      <c r="D181">
        <f t="shared" si="54"/>
        <v>9</v>
      </c>
      <c r="E181">
        <f t="shared" si="55"/>
        <v>49</v>
      </c>
      <c r="F181" s="3">
        <f t="shared" si="56"/>
        <v>7.6157731058639087</v>
      </c>
      <c r="G181">
        <f t="shared" si="57"/>
        <v>100</v>
      </c>
      <c r="H181">
        <f t="shared" si="58"/>
        <v>9</v>
      </c>
      <c r="I181" s="3">
        <f t="shared" si="59"/>
        <v>10.440306508910551</v>
      </c>
      <c r="J181" s="6">
        <f t="shared" si="60"/>
        <v>-2.824533403046642</v>
      </c>
      <c r="K181">
        <f t="shared" si="61"/>
        <v>13</v>
      </c>
      <c r="L181" t="e">
        <f t="shared" si="62"/>
        <v>#N/A</v>
      </c>
      <c r="Q181" s="3">
        <f t="shared" si="63"/>
        <v>0.22722757657923695</v>
      </c>
      <c r="R181" s="3">
        <f t="shared" si="64"/>
        <v>81.373486536551312</v>
      </c>
      <c r="S181" s="3">
        <f t="shared" si="65"/>
        <v>9.0333113592486427</v>
      </c>
      <c r="T181" s="3">
        <f t="shared" si="66"/>
        <v>33.640000000000008</v>
      </c>
      <c r="U181" s="3">
        <f t="shared" si="67"/>
        <v>13.366336000000004</v>
      </c>
      <c r="V181" s="3">
        <f t="shared" si="68"/>
        <v>6.856116685121397</v>
      </c>
      <c r="W181" s="6">
        <f t="shared" si="69"/>
        <v>2.1771946741272457</v>
      </c>
      <c r="X181" t="e">
        <f t="shared" si="70"/>
        <v>#N/A</v>
      </c>
      <c r="Y181">
        <f t="shared" si="71"/>
        <v>13</v>
      </c>
      <c r="AD181" s="3">
        <f t="shared" si="72"/>
        <v>1.6595501730103803</v>
      </c>
      <c r="AE181" s="3">
        <f t="shared" si="73"/>
        <v>116.00557093425603</v>
      </c>
      <c r="AF181" s="3">
        <f t="shared" si="74"/>
        <v>10.847355489116525</v>
      </c>
      <c r="AG181" s="3">
        <f t="shared" si="75"/>
        <v>16.325967859751643</v>
      </c>
      <c r="AH181" s="3">
        <f t="shared" si="76"/>
        <v>13.660016435354271</v>
      </c>
      <c r="AI181" s="3">
        <f t="shared" si="77"/>
        <v>5.4759459726248139</v>
      </c>
      <c r="AJ181" s="6">
        <f t="shared" si="78"/>
        <v>5.3714095164917115</v>
      </c>
      <c r="AK181" t="e">
        <f t="shared" si="79"/>
        <v>#N/A</v>
      </c>
      <c r="AL181">
        <f t="shared" si="80"/>
        <v>13</v>
      </c>
    </row>
    <row r="182" spans="1:38">
      <c r="A182">
        <v>5</v>
      </c>
      <c r="B182">
        <v>13</v>
      </c>
      <c r="D182">
        <f t="shared" si="54"/>
        <v>9</v>
      </c>
      <c r="E182">
        <f t="shared" si="55"/>
        <v>49</v>
      </c>
      <c r="F182" s="3">
        <f t="shared" si="56"/>
        <v>7.6157731058639087</v>
      </c>
      <c r="G182">
        <f t="shared" si="57"/>
        <v>100</v>
      </c>
      <c r="H182">
        <f t="shared" si="58"/>
        <v>9</v>
      </c>
      <c r="I182" s="3">
        <f t="shared" si="59"/>
        <v>10.440306508910551</v>
      </c>
      <c r="J182" s="6">
        <f t="shared" si="60"/>
        <v>-2.824533403046642</v>
      </c>
      <c r="K182">
        <f t="shared" si="61"/>
        <v>13</v>
      </c>
      <c r="L182" t="e">
        <f t="shared" si="62"/>
        <v>#N/A</v>
      </c>
      <c r="Q182" s="3">
        <f t="shared" si="63"/>
        <v>0.22722757657923695</v>
      </c>
      <c r="R182" s="3">
        <f t="shared" si="64"/>
        <v>81.373486536551312</v>
      </c>
      <c r="S182" s="3">
        <f t="shared" si="65"/>
        <v>9.0333113592486427</v>
      </c>
      <c r="T182" s="3">
        <f t="shared" si="66"/>
        <v>33.640000000000008</v>
      </c>
      <c r="U182" s="3">
        <f t="shared" si="67"/>
        <v>13.366336000000004</v>
      </c>
      <c r="V182" s="3">
        <f t="shared" si="68"/>
        <v>6.856116685121397</v>
      </c>
      <c r="W182" s="6">
        <f t="shared" si="69"/>
        <v>2.1771946741272457</v>
      </c>
      <c r="X182" t="e">
        <f t="shared" si="70"/>
        <v>#N/A</v>
      </c>
      <c r="Y182">
        <f t="shared" si="71"/>
        <v>13</v>
      </c>
      <c r="AD182" s="3">
        <f t="shared" si="72"/>
        <v>1.6595501730103803</v>
      </c>
      <c r="AE182" s="3">
        <f t="shared" si="73"/>
        <v>116.00557093425603</v>
      </c>
      <c r="AF182" s="3">
        <f t="shared" si="74"/>
        <v>10.847355489116525</v>
      </c>
      <c r="AG182" s="3">
        <f t="shared" si="75"/>
        <v>16.325967859751643</v>
      </c>
      <c r="AH182" s="3">
        <f t="shared" si="76"/>
        <v>13.660016435354271</v>
      </c>
      <c r="AI182" s="3">
        <f t="shared" si="77"/>
        <v>5.4759459726248139</v>
      </c>
      <c r="AJ182" s="6">
        <f t="shared" si="78"/>
        <v>5.3714095164917115</v>
      </c>
      <c r="AK182" t="e">
        <f t="shared" si="79"/>
        <v>#N/A</v>
      </c>
      <c r="AL182">
        <f t="shared" si="80"/>
        <v>13</v>
      </c>
    </row>
    <row r="183" spans="1:38">
      <c r="A183">
        <v>5</v>
      </c>
      <c r="B183">
        <v>13</v>
      </c>
      <c r="D183">
        <f t="shared" si="54"/>
        <v>9</v>
      </c>
      <c r="E183">
        <f t="shared" si="55"/>
        <v>49</v>
      </c>
      <c r="F183" s="3">
        <f t="shared" si="56"/>
        <v>7.6157731058639087</v>
      </c>
      <c r="G183">
        <f t="shared" si="57"/>
        <v>100</v>
      </c>
      <c r="H183">
        <f t="shared" si="58"/>
        <v>9</v>
      </c>
      <c r="I183" s="3">
        <f t="shared" si="59"/>
        <v>10.440306508910551</v>
      </c>
      <c r="J183" s="6">
        <f t="shared" si="60"/>
        <v>-2.824533403046642</v>
      </c>
      <c r="K183">
        <f t="shared" si="61"/>
        <v>13</v>
      </c>
      <c r="L183" t="e">
        <f t="shared" si="62"/>
        <v>#N/A</v>
      </c>
      <c r="Q183" s="3">
        <f t="shared" si="63"/>
        <v>0.22722757657923695</v>
      </c>
      <c r="R183" s="3">
        <f t="shared" si="64"/>
        <v>81.373486536551312</v>
      </c>
      <c r="S183" s="3">
        <f t="shared" si="65"/>
        <v>9.0333113592486427</v>
      </c>
      <c r="T183" s="3">
        <f t="shared" si="66"/>
        <v>33.640000000000008</v>
      </c>
      <c r="U183" s="3">
        <f t="shared" si="67"/>
        <v>13.366336000000004</v>
      </c>
      <c r="V183" s="3">
        <f t="shared" si="68"/>
        <v>6.856116685121397</v>
      </c>
      <c r="W183" s="6">
        <f t="shared" si="69"/>
        <v>2.1771946741272457</v>
      </c>
      <c r="X183" t="e">
        <f t="shared" si="70"/>
        <v>#N/A</v>
      </c>
      <c r="Y183">
        <f t="shared" si="71"/>
        <v>13</v>
      </c>
      <c r="AD183" s="3">
        <f t="shared" si="72"/>
        <v>1.6595501730103803</v>
      </c>
      <c r="AE183" s="3">
        <f t="shared" si="73"/>
        <v>116.00557093425603</v>
      </c>
      <c r="AF183" s="3">
        <f t="shared" si="74"/>
        <v>10.847355489116525</v>
      </c>
      <c r="AG183" s="3">
        <f t="shared" si="75"/>
        <v>16.325967859751643</v>
      </c>
      <c r="AH183" s="3">
        <f t="shared" si="76"/>
        <v>13.660016435354271</v>
      </c>
      <c r="AI183" s="3">
        <f t="shared" si="77"/>
        <v>5.4759459726248139</v>
      </c>
      <c r="AJ183" s="6">
        <f t="shared" si="78"/>
        <v>5.3714095164917115</v>
      </c>
      <c r="AK183" t="e">
        <f t="shared" si="79"/>
        <v>#N/A</v>
      </c>
      <c r="AL183">
        <f t="shared" si="80"/>
        <v>13</v>
      </c>
    </row>
    <row r="184" spans="1:38">
      <c r="A184">
        <v>6</v>
      </c>
      <c r="B184">
        <v>18</v>
      </c>
      <c r="D184">
        <f t="shared" si="54"/>
        <v>16</v>
      </c>
      <c r="E184">
        <f t="shared" si="55"/>
        <v>4</v>
      </c>
      <c r="F184" s="3">
        <f t="shared" si="56"/>
        <v>4.4721359549995796</v>
      </c>
      <c r="G184">
        <f t="shared" si="57"/>
        <v>81</v>
      </c>
      <c r="H184">
        <f t="shared" si="58"/>
        <v>64</v>
      </c>
      <c r="I184" s="3">
        <f t="shared" si="59"/>
        <v>12.041594578792296</v>
      </c>
      <c r="J184" s="6">
        <f t="shared" si="60"/>
        <v>-7.5694586237927162</v>
      </c>
      <c r="K184">
        <f t="shared" si="61"/>
        <v>18</v>
      </c>
      <c r="L184" t="e">
        <f t="shared" si="62"/>
        <v>#N/A</v>
      </c>
      <c r="Q184" s="3">
        <f t="shared" si="63"/>
        <v>0.27385970093156869</v>
      </c>
      <c r="R184" s="3">
        <f t="shared" si="64"/>
        <v>16.166232650540955</v>
      </c>
      <c r="S184" s="3">
        <f t="shared" si="65"/>
        <v>4.0546383749321624</v>
      </c>
      <c r="T184" s="3">
        <f t="shared" si="66"/>
        <v>23.040000000000006</v>
      </c>
      <c r="U184" s="3">
        <f t="shared" si="67"/>
        <v>74.926336000000006</v>
      </c>
      <c r="V184" s="3">
        <f t="shared" si="68"/>
        <v>9.8977945018069562</v>
      </c>
      <c r="W184" s="6">
        <f t="shared" si="69"/>
        <v>-5.8431561268747938</v>
      </c>
      <c r="X184">
        <f t="shared" si="70"/>
        <v>18</v>
      </c>
      <c r="Y184" t="e">
        <f t="shared" si="71"/>
        <v>#N/A</v>
      </c>
      <c r="AD184" s="3">
        <f t="shared" si="72"/>
        <v>8.3079584775086424E-2</v>
      </c>
      <c r="AE184" s="3">
        <f t="shared" si="73"/>
        <v>33.299688581314868</v>
      </c>
      <c r="AF184" s="3">
        <f t="shared" si="74"/>
        <v>5.7777822878756826</v>
      </c>
      <c r="AG184" s="3">
        <f t="shared" si="75"/>
        <v>9.244886778670562</v>
      </c>
      <c r="AH184" s="3">
        <f t="shared" si="76"/>
        <v>75.619475894813732</v>
      </c>
      <c r="AI184" s="3">
        <f t="shared" si="77"/>
        <v>9.2121855535743684</v>
      </c>
      <c r="AJ184" s="6">
        <f t="shared" si="78"/>
        <v>-3.4344032656986858</v>
      </c>
      <c r="AK184">
        <f t="shared" si="79"/>
        <v>18</v>
      </c>
      <c r="AL184" t="e">
        <f t="shared" si="80"/>
        <v>#N/A</v>
      </c>
    </row>
    <row r="185" spans="1:38">
      <c r="A185">
        <v>6</v>
      </c>
      <c r="B185">
        <v>18</v>
      </c>
      <c r="D185">
        <f t="shared" si="54"/>
        <v>16</v>
      </c>
      <c r="E185">
        <f t="shared" si="55"/>
        <v>4</v>
      </c>
      <c r="F185" s="3">
        <f t="shared" si="56"/>
        <v>4.4721359549995796</v>
      </c>
      <c r="G185">
        <f t="shared" si="57"/>
        <v>81</v>
      </c>
      <c r="H185">
        <f t="shared" si="58"/>
        <v>64</v>
      </c>
      <c r="I185" s="3">
        <f t="shared" si="59"/>
        <v>12.041594578792296</v>
      </c>
      <c r="J185" s="6">
        <f t="shared" si="60"/>
        <v>-7.5694586237927162</v>
      </c>
      <c r="K185">
        <f t="shared" si="61"/>
        <v>18</v>
      </c>
      <c r="L185" t="e">
        <f t="shared" si="62"/>
        <v>#N/A</v>
      </c>
      <c r="Q185" s="3">
        <f t="shared" si="63"/>
        <v>0.27385970093156869</v>
      </c>
      <c r="R185" s="3">
        <f t="shared" si="64"/>
        <v>16.166232650540955</v>
      </c>
      <c r="S185" s="3">
        <f t="shared" si="65"/>
        <v>4.0546383749321624</v>
      </c>
      <c r="T185" s="3">
        <f t="shared" si="66"/>
        <v>23.040000000000006</v>
      </c>
      <c r="U185" s="3">
        <f t="shared" si="67"/>
        <v>74.926336000000006</v>
      </c>
      <c r="V185" s="3">
        <f t="shared" si="68"/>
        <v>9.8977945018069562</v>
      </c>
      <c r="W185" s="6">
        <f t="shared" si="69"/>
        <v>-5.8431561268747938</v>
      </c>
      <c r="X185">
        <f t="shared" si="70"/>
        <v>18</v>
      </c>
      <c r="Y185" t="e">
        <f t="shared" si="71"/>
        <v>#N/A</v>
      </c>
      <c r="AD185" s="3">
        <f t="shared" si="72"/>
        <v>8.3079584775086424E-2</v>
      </c>
      <c r="AE185" s="3">
        <f t="shared" si="73"/>
        <v>33.299688581314868</v>
      </c>
      <c r="AF185" s="3">
        <f t="shared" si="74"/>
        <v>5.7777822878756826</v>
      </c>
      <c r="AG185" s="3">
        <f t="shared" si="75"/>
        <v>9.244886778670562</v>
      </c>
      <c r="AH185" s="3">
        <f t="shared" si="76"/>
        <v>75.619475894813732</v>
      </c>
      <c r="AI185" s="3">
        <f t="shared" si="77"/>
        <v>9.2121855535743684</v>
      </c>
      <c r="AJ185" s="6">
        <f t="shared" si="78"/>
        <v>-3.4344032656986858</v>
      </c>
      <c r="AK185">
        <f t="shared" si="79"/>
        <v>18</v>
      </c>
      <c r="AL185" t="e">
        <f t="shared" si="80"/>
        <v>#N/A</v>
      </c>
    </row>
    <row r="186" spans="1:38">
      <c r="A186">
        <v>3</v>
      </c>
      <c r="B186">
        <v>18</v>
      </c>
      <c r="D186">
        <f t="shared" si="54"/>
        <v>1</v>
      </c>
      <c r="E186">
        <f t="shared" si="55"/>
        <v>4</v>
      </c>
      <c r="F186" s="3">
        <f t="shared" si="56"/>
        <v>2.2360679774997898</v>
      </c>
      <c r="G186">
        <f t="shared" si="57"/>
        <v>144</v>
      </c>
      <c r="H186">
        <f t="shared" si="58"/>
        <v>64</v>
      </c>
      <c r="I186" s="3">
        <f t="shared" si="59"/>
        <v>14.422205101855956</v>
      </c>
      <c r="J186" s="6">
        <f t="shared" si="60"/>
        <v>-12.186137124356167</v>
      </c>
      <c r="K186">
        <f t="shared" si="61"/>
        <v>18</v>
      </c>
      <c r="L186" t="e">
        <f t="shared" si="62"/>
        <v>#N/A</v>
      </c>
      <c r="Q186" s="3">
        <f t="shared" si="63"/>
        <v>6.1339633278745733</v>
      </c>
      <c r="R186" s="3">
        <f t="shared" si="64"/>
        <v>16.166232650540955</v>
      </c>
      <c r="S186" s="3">
        <f t="shared" si="65"/>
        <v>4.7223083315700096</v>
      </c>
      <c r="T186" s="3">
        <f t="shared" si="66"/>
        <v>60.840000000000011</v>
      </c>
      <c r="U186" s="3">
        <f t="shared" si="67"/>
        <v>74.926336000000006</v>
      </c>
      <c r="V186" s="3">
        <f t="shared" si="68"/>
        <v>11.651881221502389</v>
      </c>
      <c r="W186" s="6">
        <f t="shared" si="69"/>
        <v>-6.9295728899323796</v>
      </c>
      <c r="X186">
        <f t="shared" si="70"/>
        <v>18</v>
      </c>
      <c r="Y186" t="e">
        <f t="shared" si="71"/>
        <v>#N/A</v>
      </c>
      <c r="AD186" s="3">
        <f t="shared" si="72"/>
        <v>10.812491349480968</v>
      </c>
      <c r="AE186" s="3">
        <f t="shared" si="73"/>
        <v>33.299688581314868</v>
      </c>
      <c r="AF186" s="3">
        <f t="shared" si="74"/>
        <v>6.6417000783531197</v>
      </c>
      <c r="AG186" s="3">
        <f t="shared" si="75"/>
        <v>36.488130021913804</v>
      </c>
      <c r="AH186" s="3">
        <f t="shared" si="76"/>
        <v>75.619475894813732</v>
      </c>
      <c r="AI186" s="3">
        <f t="shared" si="77"/>
        <v>10.588087925434296</v>
      </c>
      <c r="AJ186" s="6">
        <f t="shared" si="78"/>
        <v>-3.9463878470811764</v>
      </c>
      <c r="AK186">
        <f t="shared" si="79"/>
        <v>18</v>
      </c>
      <c r="AL186" t="e">
        <f t="shared" si="80"/>
        <v>#N/A</v>
      </c>
    </row>
    <row r="187" spans="1:38">
      <c r="A187">
        <v>4</v>
      </c>
      <c r="B187">
        <v>18</v>
      </c>
      <c r="D187">
        <f t="shared" si="54"/>
        <v>4</v>
      </c>
      <c r="E187">
        <f t="shared" si="55"/>
        <v>4</v>
      </c>
      <c r="F187" s="3">
        <f t="shared" si="56"/>
        <v>2.8284271247461903</v>
      </c>
      <c r="G187">
        <f t="shared" si="57"/>
        <v>121</v>
      </c>
      <c r="H187">
        <f t="shared" si="58"/>
        <v>64</v>
      </c>
      <c r="I187" s="3">
        <f t="shared" si="59"/>
        <v>13.601470508735444</v>
      </c>
      <c r="J187" s="6">
        <f t="shared" si="60"/>
        <v>-10.773043383989254</v>
      </c>
      <c r="K187">
        <f t="shared" si="61"/>
        <v>18</v>
      </c>
      <c r="L187" t="e">
        <f t="shared" si="62"/>
        <v>#N/A</v>
      </c>
      <c r="Q187" s="3">
        <f t="shared" si="63"/>
        <v>2.1805954522269051</v>
      </c>
      <c r="R187" s="3">
        <f t="shared" si="64"/>
        <v>16.166232650540955</v>
      </c>
      <c r="S187" s="3">
        <f t="shared" si="65"/>
        <v>4.2833197525713462</v>
      </c>
      <c r="T187" s="3">
        <f t="shared" si="66"/>
        <v>46.240000000000009</v>
      </c>
      <c r="U187" s="3">
        <f t="shared" si="67"/>
        <v>74.926336000000006</v>
      </c>
      <c r="V187" s="3">
        <f t="shared" si="68"/>
        <v>11.007558130666402</v>
      </c>
      <c r="W187" s="6">
        <f t="shared" si="69"/>
        <v>-6.7242383780950554</v>
      </c>
      <c r="X187">
        <f t="shared" si="70"/>
        <v>18</v>
      </c>
      <c r="Y187" t="e">
        <f t="shared" si="71"/>
        <v>#N/A</v>
      </c>
      <c r="AD187" s="3">
        <f t="shared" si="72"/>
        <v>5.2360207612456744</v>
      </c>
      <c r="AE187" s="3">
        <f t="shared" si="73"/>
        <v>33.299688581314868</v>
      </c>
      <c r="AF187" s="3">
        <f t="shared" si="74"/>
        <v>6.207713696890389</v>
      </c>
      <c r="AG187" s="3">
        <f t="shared" si="75"/>
        <v>25.407048940832723</v>
      </c>
      <c r="AH187" s="3">
        <f t="shared" si="76"/>
        <v>75.619475894813732</v>
      </c>
      <c r="AI187" s="3">
        <f t="shared" si="77"/>
        <v>10.051195194385912</v>
      </c>
      <c r="AJ187" s="6">
        <f t="shared" si="78"/>
        <v>-3.8434814974955227</v>
      </c>
      <c r="AK187">
        <f t="shared" si="79"/>
        <v>18</v>
      </c>
      <c r="AL187" t="e">
        <f t="shared" si="80"/>
        <v>#N/A</v>
      </c>
    </row>
    <row r="188" spans="1:38">
      <c r="A188">
        <v>8</v>
      </c>
      <c r="B188">
        <v>15</v>
      </c>
      <c r="D188">
        <f t="shared" si="54"/>
        <v>36</v>
      </c>
      <c r="E188">
        <f t="shared" si="55"/>
        <v>25</v>
      </c>
      <c r="F188" s="3">
        <f t="shared" si="56"/>
        <v>7.810249675906654</v>
      </c>
      <c r="G188">
        <f t="shared" si="57"/>
        <v>49</v>
      </c>
      <c r="H188">
        <f t="shared" si="58"/>
        <v>25</v>
      </c>
      <c r="I188" s="3">
        <f t="shared" si="59"/>
        <v>8.6023252670426267</v>
      </c>
      <c r="J188" s="6">
        <f t="shared" si="60"/>
        <v>-0.7920755911359727</v>
      </c>
      <c r="K188">
        <f t="shared" si="61"/>
        <v>15</v>
      </c>
      <c r="L188" t="e">
        <f t="shared" si="62"/>
        <v>#N/A</v>
      </c>
      <c r="Q188" s="3">
        <f t="shared" si="63"/>
        <v>6.3671239496362322</v>
      </c>
      <c r="R188" s="3">
        <f t="shared" si="64"/>
        <v>49.290584982147173</v>
      </c>
      <c r="S188" s="3">
        <f t="shared" si="65"/>
        <v>7.4604094345942844</v>
      </c>
      <c r="T188" s="3">
        <f t="shared" si="66"/>
        <v>7.8400000000000043</v>
      </c>
      <c r="U188" s="3">
        <f t="shared" si="67"/>
        <v>31.990336000000006</v>
      </c>
      <c r="V188" s="3">
        <f t="shared" si="68"/>
        <v>6.3111279498992898</v>
      </c>
      <c r="W188" s="6">
        <f t="shared" si="69"/>
        <v>1.1492814846949946</v>
      </c>
      <c r="X188" t="e">
        <f t="shared" si="70"/>
        <v>#N/A</v>
      </c>
      <c r="Y188">
        <f t="shared" si="71"/>
        <v>15</v>
      </c>
      <c r="AD188" s="3">
        <f t="shared" si="72"/>
        <v>2.9301384083044986</v>
      </c>
      <c r="AE188" s="3">
        <f t="shared" si="73"/>
        <v>76.923217993079561</v>
      </c>
      <c r="AF188" s="3">
        <f t="shared" si="74"/>
        <v>8.9360705235234157</v>
      </c>
      <c r="AG188" s="3">
        <f t="shared" si="75"/>
        <v>1.0827246165083999</v>
      </c>
      <c r="AH188" s="3">
        <f t="shared" si="76"/>
        <v>32.443800219138055</v>
      </c>
      <c r="AI188" s="3">
        <f t="shared" si="77"/>
        <v>5.7902093948014048</v>
      </c>
      <c r="AJ188" s="6">
        <f t="shared" si="78"/>
        <v>3.1458611287220108</v>
      </c>
      <c r="AK188" t="e">
        <f t="shared" si="79"/>
        <v>#N/A</v>
      </c>
      <c r="AL188">
        <f t="shared" si="80"/>
        <v>15</v>
      </c>
    </row>
    <row r="189" spans="1:38">
      <c r="A189">
        <v>11</v>
      </c>
      <c r="B189">
        <v>4</v>
      </c>
      <c r="D189">
        <f t="shared" si="54"/>
        <v>81</v>
      </c>
      <c r="E189">
        <f t="shared" si="55"/>
        <v>256</v>
      </c>
      <c r="F189" s="3">
        <f t="shared" si="56"/>
        <v>18.357559750685819</v>
      </c>
      <c r="G189">
        <f t="shared" si="57"/>
        <v>16</v>
      </c>
      <c r="H189">
        <f t="shared" si="58"/>
        <v>36</v>
      </c>
      <c r="I189" s="3">
        <f t="shared" si="59"/>
        <v>7.2111025509279782</v>
      </c>
      <c r="J189" s="6">
        <f t="shared" si="60"/>
        <v>11.14645719975784</v>
      </c>
      <c r="K189" t="e">
        <f t="shared" si="61"/>
        <v>#N/A</v>
      </c>
      <c r="L189">
        <f t="shared" si="62"/>
        <v>4</v>
      </c>
      <c r="Q189" s="3">
        <f t="shared" si="63"/>
        <v>30.507020322693229</v>
      </c>
      <c r="R189" s="3">
        <f t="shared" si="64"/>
        <v>324.74654353136998</v>
      </c>
      <c r="S189" s="3">
        <f t="shared" si="65"/>
        <v>18.848171366317295</v>
      </c>
      <c r="T189" s="3">
        <f t="shared" si="66"/>
        <v>3.9999999999999716E-2</v>
      </c>
      <c r="U189" s="3">
        <f t="shared" si="67"/>
        <v>28.558335999999994</v>
      </c>
      <c r="V189" s="3">
        <f t="shared" si="68"/>
        <v>5.3477412054062592</v>
      </c>
      <c r="W189" s="6">
        <f t="shared" si="69"/>
        <v>13.500430160911037</v>
      </c>
      <c r="X189" t="e">
        <f t="shared" si="70"/>
        <v>#N/A</v>
      </c>
      <c r="Y189">
        <f t="shared" si="71"/>
        <v>4</v>
      </c>
      <c r="AD189" s="3">
        <f t="shared" si="72"/>
        <v>22.200726643598617</v>
      </c>
      <c r="AE189" s="3">
        <f t="shared" si="73"/>
        <v>390.87615916955014</v>
      </c>
      <c r="AF189" s="3">
        <f t="shared" si="74"/>
        <v>20.324292996637023</v>
      </c>
      <c r="AG189" s="3">
        <f t="shared" si="75"/>
        <v>3.8394813732651576</v>
      </c>
      <c r="AH189" s="3">
        <f t="shared" si="76"/>
        <v>28.132989408327251</v>
      </c>
      <c r="AI189" s="3">
        <f t="shared" si="77"/>
        <v>5.6544204638134588</v>
      </c>
      <c r="AJ189" s="6">
        <f t="shared" si="78"/>
        <v>14.669872532823565</v>
      </c>
      <c r="AK189" t="e">
        <f t="shared" si="79"/>
        <v>#N/A</v>
      </c>
      <c r="AL189">
        <f t="shared" si="80"/>
        <v>4</v>
      </c>
    </row>
    <row r="190" spans="1:38">
      <c r="A190">
        <v>7</v>
      </c>
      <c r="B190">
        <v>15</v>
      </c>
      <c r="D190">
        <f t="shared" si="54"/>
        <v>25</v>
      </c>
      <c r="E190">
        <f t="shared" si="55"/>
        <v>25</v>
      </c>
      <c r="F190" s="3">
        <f t="shared" si="56"/>
        <v>7.0710678118654755</v>
      </c>
      <c r="G190">
        <f t="shared" si="57"/>
        <v>64</v>
      </c>
      <c r="H190">
        <f t="shared" si="58"/>
        <v>25</v>
      </c>
      <c r="I190" s="3">
        <f t="shared" si="59"/>
        <v>9.4339811320566032</v>
      </c>
      <c r="J190" s="6">
        <f t="shared" si="60"/>
        <v>-2.3629133201911277</v>
      </c>
      <c r="K190">
        <f t="shared" si="61"/>
        <v>15</v>
      </c>
      <c r="L190" t="e">
        <f t="shared" si="62"/>
        <v>#N/A</v>
      </c>
      <c r="Q190" s="3">
        <f t="shared" si="63"/>
        <v>2.3204918252839004</v>
      </c>
      <c r="R190" s="3">
        <f t="shared" si="64"/>
        <v>49.290584982147173</v>
      </c>
      <c r="S190" s="3">
        <f t="shared" si="65"/>
        <v>7.1840849666071653</v>
      </c>
      <c r="T190" s="3">
        <f t="shared" si="66"/>
        <v>14.440000000000005</v>
      </c>
      <c r="U190" s="3">
        <f t="shared" si="67"/>
        <v>31.990336000000006</v>
      </c>
      <c r="V190" s="3">
        <f t="shared" si="68"/>
        <v>6.8139809216052267</v>
      </c>
      <c r="W190" s="6">
        <f t="shared" si="69"/>
        <v>0.37010404500193861</v>
      </c>
      <c r="X190" t="e">
        <f t="shared" si="70"/>
        <v>#N/A</v>
      </c>
      <c r="Y190">
        <f t="shared" si="71"/>
        <v>15</v>
      </c>
      <c r="AD190" s="3">
        <f t="shared" si="72"/>
        <v>0.50660899653979263</v>
      </c>
      <c r="AE190" s="3">
        <f t="shared" si="73"/>
        <v>76.923217993079561</v>
      </c>
      <c r="AF190" s="3">
        <f t="shared" si="74"/>
        <v>8.7994219690624771</v>
      </c>
      <c r="AG190" s="3">
        <f t="shared" si="75"/>
        <v>4.1638056975894804</v>
      </c>
      <c r="AH190" s="3">
        <f t="shared" si="76"/>
        <v>32.443800219138055</v>
      </c>
      <c r="AI190" s="3">
        <f t="shared" si="77"/>
        <v>6.0504219618740258</v>
      </c>
      <c r="AJ190" s="6">
        <f t="shared" si="78"/>
        <v>2.7490000071884513</v>
      </c>
      <c r="AK190" t="e">
        <f t="shared" si="79"/>
        <v>#N/A</v>
      </c>
      <c r="AL190">
        <f t="shared" si="80"/>
        <v>15</v>
      </c>
    </row>
    <row r="191" spans="1:38">
      <c r="A191">
        <v>6</v>
      </c>
      <c r="B191">
        <v>18</v>
      </c>
      <c r="D191">
        <f t="shared" si="54"/>
        <v>16</v>
      </c>
      <c r="E191">
        <f t="shared" si="55"/>
        <v>4</v>
      </c>
      <c r="F191" s="3">
        <f t="shared" si="56"/>
        <v>4.4721359549995796</v>
      </c>
      <c r="G191">
        <f t="shared" si="57"/>
        <v>81</v>
      </c>
      <c r="H191">
        <f t="shared" si="58"/>
        <v>64</v>
      </c>
      <c r="I191" s="3">
        <f t="shared" si="59"/>
        <v>12.041594578792296</v>
      </c>
      <c r="J191" s="6">
        <f t="shared" si="60"/>
        <v>-7.5694586237927162</v>
      </c>
      <c r="K191">
        <f t="shared" si="61"/>
        <v>18</v>
      </c>
      <c r="L191" t="e">
        <f t="shared" si="62"/>
        <v>#N/A</v>
      </c>
      <c r="Q191" s="3">
        <f t="shared" si="63"/>
        <v>0.27385970093156869</v>
      </c>
      <c r="R191" s="3">
        <f t="shared" si="64"/>
        <v>16.166232650540955</v>
      </c>
      <c r="S191" s="3">
        <f t="shared" si="65"/>
        <v>4.0546383749321624</v>
      </c>
      <c r="T191" s="3">
        <f t="shared" si="66"/>
        <v>23.040000000000006</v>
      </c>
      <c r="U191" s="3">
        <f t="shared" si="67"/>
        <v>74.926336000000006</v>
      </c>
      <c r="V191" s="3">
        <f t="shared" si="68"/>
        <v>9.8977945018069562</v>
      </c>
      <c r="W191" s="6">
        <f t="shared" si="69"/>
        <v>-5.8431561268747938</v>
      </c>
      <c r="X191">
        <f t="shared" si="70"/>
        <v>18</v>
      </c>
      <c r="Y191" t="e">
        <f t="shared" si="71"/>
        <v>#N/A</v>
      </c>
      <c r="AD191" s="3">
        <f t="shared" si="72"/>
        <v>8.3079584775086424E-2</v>
      </c>
      <c r="AE191" s="3">
        <f t="shared" si="73"/>
        <v>33.299688581314868</v>
      </c>
      <c r="AF191" s="3">
        <f t="shared" si="74"/>
        <v>5.7777822878756826</v>
      </c>
      <c r="AG191" s="3">
        <f t="shared" si="75"/>
        <v>9.244886778670562</v>
      </c>
      <c r="AH191" s="3">
        <f t="shared" si="76"/>
        <v>75.619475894813732</v>
      </c>
      <c r="AI191" s="3">
        <f t="shared" si="77"/>
        <v>9.2121855535743684</v>
      </c>
      <c r="AJ191" s="6">
        <f t="shared" si="78"/>
        <v>-3.4344032656986858</v>
      </c>
      <c r="AK191">
        <f t="shared" si="79"/>
        <v>18</v>
      </c>
      <c r="AL191" t="e">
        <f t="shared" si="80"/>
        <v>#N/A</v>
      </c>
    </row>
    <row r="192" spans="1:38">
      <c r="A192">
        <v>19</v>
      </c>
      <c r="B192">
        <v>26</v>
      </c>
      <c r="D192">
        <f t="shared" si="54"/>
        <v>289</v>
      </c>
      <c r="E192">
        <f t="shared" si="55"/>
        <v>36</v>
      </c>
      <c r="F192" s="3">
        <f t="shared" si="56"/>
        <v>18.027756377319946</v>
      </c>
      <c r="G192">
        <f t="shared" si="57"/>
        <v>16</v>
      </c>
      <c r="H192">
        <f t="shared" si="58"/>
        <v>256</v>
      </c>
      <c r="I192" s="3">
        <f t="shared" si="59"/>
        <v>16.492422502470642</v>
      </c>
      <c r="J192" s="6">
        <f t="shared" si="60"/>
        <v>1.5353338748493037</v>
      </c>
      <c r="K192" t="e">
        <f t="shared" si="61"/>
        <v>#N/A</v>
      </c>
      <c r="L192">
        <f t="shared" si="62"/>
        <v>26</v>
      </c>
      <c r="Q192" s="3">
        <f t="shared" si="63"/>
        <v>182.88007731751188</v>
      </c>
      <c r="R192" s="3">
        <f t="shared" si="64"/>
        <v>15.834626432924374</v>
      </c>
      <c r="S192" s="3">
        <f t="shared" si="65"/>
        <v>14.096620295320303</v>
      </c>
      <c r="T192" s="3">
        <f t="shared" si="66"/>
        <v>67.239999999999995</v>
      </c>
      <c r="U192" s="3">
        <f t="shared" si="67"/>
        <v>277.42233599999997</v>
      </c>
      <c r="V192" s="3">
        <f t="shared" si="68"/>
        <v>18.565083786506325</v>
      </c>
      <c r="W192" s="6">
        <f t="shared" si="69"/>
        <v>-4.4684634911860215</v>
      </c>
      <c r="X192">
        <f t="shared" si="70"/>
        <v>26</v>
      </c>
      <c r="Y192" t="e">
        <f t="shared" si="71"/>
        <v>#N/A</v>
      </c>
      <c r="AD192" s="3">
        <f t="shared" si="72"/>
        <v>161.58896193771625</v>
      </c>
      <c r="AE192" s="3">
        <f t="shared" si="73"/>
        <v>4.970276816609001</v>
      </c>
      <c r="AF192" s="3">
        <f t="shared" si="74"/>
        <v>12.905783151530372</v>
      </c>
      <c r="AG192" s="3">
        <f t="shared" si="75"/>
        <v>99.190832724616513</v>
      </c>
      <c r="AH192" s="3">
        <f t="shared" si="76"/>
        <v>278.75461102994882</v>
      </c>
      <c r="AI192" s="3">
        <f t="shared" si="77"/>
        <v>19.440819009356712</v>
      </c>
      <c r="AJ192" s="6">
        <f t="shared" si="78"/>
        <v>-6.5350358578263403</v>
      </c>
      <c r="AK192">
        <f t="shared" si="79"/>
        <v>26</v>
      </c>
      <c r="AL192" t="e">
        <f t="shared" si="80"/>
        <v>#N/A</v>
      </c>
    </row>
    <row r="193" spans="1:38">
      <c r="A193">
        <v>9</v>
      </c>
      <c r="B193">
        <v>26</v>
      </c>
      <c r="D193">
        <f t="shared" si="54"/>
        <v>49</v>
      </c>
      <c r="E193">
        <f t="shared" si="55"/>
        <v>36</v>
      </c>
      <c r="F193" s="3">
        <f t="shared" si="56"/>
        <v>9.2195444572928871</v>
      </c>
      <c r="G193">
        <f t="shared" si="57"/>
        <v>36</v>
      </c>
      <c r="H193">
        <f t="shared" si="58"/>
        <v>256</v>
      </c>
      <c r="I193" s="3">
        <f t="shared" si="59"/>
        <v>17.088007490635061</v>
      </c>
      <c r="J193" s="6">
        <f t="shared" si="60"/>
        <v>-7.8684630333421737</v>
      </c>
      <c r="K193">
        <f t="shared" si="61"/>
        <v>26</v>
      </c>
      <c r="L193" t="e">
        <f t="shared" si="62"/>
        <v>#N/A</v>
      </c>
      <c r="Q193" s="3">
        <f t="shared" si="63"/>
        <v>12.413756073988564</v>
      </c>
      <c r="R193" s="3">
        <f t="shared" si="64"/>
        <v>15.834626432924374</v>
      </c>
      <c r="S193" s="3">
        <f t="shared" si="65"/>
        <v>5.3149207432390693</v>
      </c>
      <c r="T193" s="3">
        <f t="shared" si="66"/>
        <v>3.2400000000000024</v>
      </c>
      <c r="U193" s="3">
        <f t="shared" si="67"/>
        <v>277.42233599999997</v>
      </c>
      <c r="V193" s="3">
        <f t="shared" si="68"/>
        <v>16.752979914033205</v>
      </c>
      <c r="W193" s="6">
        <f t="shared" si="69"/>
        <v>-11.438059170794135</v>
      </c>
      <c r="X193">
        <f t="shared" si="70"/>
        <v>26</v>
      </c>
      <c r="Y193" t="e">
        <f t="shared" si="71"/>
        <v>#N/A</v>
      </c>
      <c r="AD193" s="3">
        <f t="shared" si="72"/>
        <v>7.3536678200692052</v>
      </c>
      <c r="AE193" s="3">
        <f t="shared" si="73"/>
        <v>4.970276816609001</v>
      </c>
      <c r="AF193" s="3">
        <f t="shared" si="74"/>
        <v>3.5105476263224524</v>
      </c>
      <c r="AG193" s="3">
        <f t="shared" si="75"/>
        <v>1.6435354273191954E-3</v>
      </c>
      <c r="AH193" s="3">
        <f t="shared" si="76"/>
        <v>278.75461102994882</v>
      </c>
      <c r="AI193" s="3">
        <f t="shared" si="77"/>
        <v>16.695995165469355</v>
      </c>
      <c r="AJ193" s="6">
        <f t="shared" si="78"/>
        <v>-13.185447539146903</v>
      </c>
      <c r="AK193">
        <f t="shared" si="79"/>
        <v>26</v>
      </c>
      <c r="AL193" t="e">
        <f t="shared" si="80"/>
        <v>#N/A</v>
      </c>
    </row>
    <row r="194" spans="1:38">
      <c r="A194">
        <v>4</v>
      </c>
      <c r="B194">
        <v>28</v>
      </c>
      <c r="D194">
        <f t="shared" si="54"/>
        <v>4</v>
      </c>
      <c r="E194">
        <f t="shared" si="55"/>
        <v>64</v>
      </c>
      <c r="F194" s="3">
        <f t="shared" si="56"/>
        <v>8.2462112512353212</v>
      </c>
      <c r="G194">
        <f t="shared" si="57"/>
        <v>121</v>
      </c>
      <c r="H194">
        <f t="shared" si="58"/>
        <v>324</v>
      </c>
      <c r="I194" s="3">
        <f t="shared" si="59"/>
        <v>21.095023109728988</v>
      </c>
      <c r="J194" s="6">
        <f t="shared" si="60"/>
        <v>-12.848811858493667</v>
      </c>
      <c r="K194">
        <f t="shared" si="61"/>
        <v>28</v>
      </c>
      <c r="L194" t="e">
        <f t="shared" si="62"/>
        <v>#N/A</v>
      </c>
      <c r="Q194" s="3">
        <f t="shared" si="63"/>
        <v>2.1805954522269051</v>
      </c>
      <c r="R194" s="3">
        <f t="shared" si="64"/>
        <v>35.751724878520228</v>
      </c>
      <c r="S194" s="3">
        <f t="shared" si="65"/>
        <v>6.1589220104452638</v>
      </c>
      <c r="T194" s="3">
        <f t="shared" si="66"/>
        <v>46.240000000000009</v>
      </c>
      <c r="U194" s="3">
        <f t="shared" si="67"/>
        <v>348.04633599999994</v>
      </c>
      <c r="V194" s="3">
        <f t="shared" si="68"/>
        <v>19.856644630954143</v>
      </c>
      <c r="W194" s="6">
        <f t="shared" si="69"/>
        <v>-13.69772262050888</v>
      </c>
      <c r="X194">
        <f t="shared" si="70"/>
        <v>28</v>
      </c>
      <c r="Y194" t="e">
        <f t="shared" si="71"/>
        <v>#N/A</v>
      </c>
      <c r="AD194" s="3">
        <f t="shared" si="72"/>
        <v>5.2360207612456744</v>
      </c>
      <c r="AE194" s="3">
        <f t="shared" si="73"/>
        <v>17.887923875432534</v>
      </c>
      <c r="AF194" s="3">
        <f t="shared" si="74"/>
        <v>4.8087362827127684</v>
      </c>
      <c r="AG194" s="3">
        <f t="shared" si="75"/>
        <v>25.407048940832723</v>
      </c>
      <c r="AH194" s="3">
        <f t="shared" si="76"/>
        <v>349.53839481373257</v>
      </c>
      <c r="AI194" s="3">
        <f t="shared" si="77"/>
        <v>19.363508043600088</v>
      </c>
      <c r="AJ194" s="6">
        <f t="shared" si="78"/>
        <v>-14.55477176088732</v>
      </c>
      <c r="AK194">
        <f t="shared" si="79"/>
        <v>28</v>
      </c>
      <c r="AL194" t="e">
        <f t="shared" si="80"/>
        <v>#N/A</v>
      </c>
    </row>
    <row r="195" spans="1:38">
      <c r="A195">
        <v>11</v>
      </c>
      <c r="B195">
        <v>28</v>
      </c>
      <c r="D195">
        <f t="shared" si="54"/>
        <v>81</v>
      </c>
      <c r="E195">
        <f t="shared" si="55"/>
        <v>64</v>
      </c>
      <c r="F195" s="3">
        <f t="shared" si="56"/>
        <v>12.041594578792296</v>
      </c>
      <c r="G195">
        <f t="shared" si="57"/>
        <v>16</v>
      </c>
      <c r="H195">
        <f t="shared" si="58"/>
        <v>324</v>
      </c>
      <c r="I195" s="3">
        <f t="shared" si="59"/>
        <v>18.439088914585774</v>
      </c>
      <c r="J195" s="6">
        <f t="shared" si="60"/>
        <v>-6.3974943357934784</v>
      </c>
      <c r="K195">
        <f t="shared" si="61"/>
        <v>28</v>
      </c>
      <c r="L195" t="e">
        <f t="shared" si="62"/>
        <v>#N/A</v>
      </c>
      <c r="Q195" s="3">
        <f t="shared" si="63"/>
        <v>30.507020322693229</v>
      </c>
      <c r="R195" s="3">
        <f t="shared" si="64"/>
        <v>35.751724878520228</v>
      </c>
      <c r="S195" s="3">
        <f t="shared" si="65"/>
        <v>8.139947493762687</v>
      </c>
      <c r="T195" s="3">
        <f t="shared" si="66"/>
        <v>3.9999999999999716E-2</v>
      </c>
      <c r="U195" s="3">
        <f t="shared" si="67"/>
        <v>348.04633599999994</v>
      </c>
      <c r="V195" s="3">
        <f t="shared" si="68"/>
        <v>18.65707201036647</v>
      </c>
      <c r="W195" s="6">
        <f t="shared" si="69"/>
        <v>-10.517124516603783</v>
      </c>
      <c r="X195">
        <f t="shared" si="70"/>
        <v>28</v>
      </c>
      <c r="Y195" t="e">
        <f t="shared" si="71"/>
        <v>#N/A</v>
      </c>
      <c r="AD195" s="3">
        <f t="shared" si="72"/>
        <v>22.200726643598617</v>
      </c>
      <c r="AE195" s="3">
        <f t="shared" si="73"/>
        <v>17.887923875432534</v>
      </c>
      <c r="AF195" s="3">
        <f t="shared" si="74"/>
        <v>6.3315598803952842</v>
      </c>
      <c r="AG195" s="3">
        <f t="shared" si="75"/>
        <v>3.8394813732651576</v>
      </c>
      <c r="AH195" s="3">
        <f t="shared" si="76"/>
        <v>349.53839481373257</v>
      </c>
      <c r="AI195" s="3">
        <f t="shared" si="77"/>
        <v>18.798347698321724</v>
      </c>
      <c r="AJ195" s="6">
        <f t="shared" si="78"/>
        <v>-12.46678781792644</v>
      </c>
      <c r="AK195">
        <f t="shared" si="79"/>
        <v>28</v>
      </c>
      <c r="AL195" t="e">
        <f t="shared" si="80"/>
        <v>#N/A</v>
      </c>
    </row>
    <row r="196" spans="1:38">
      <c r="A196">
        <v>10</v>
      </c>
      <c r="B196">
        <v>29</v>
      </c>
      <c r="D196">
        <f t="shared" si="54"/>
        <v>64</v>
      </c>
      <c r="E196">
        <f t="shared" si="55"/>
        <v>81</v>
      </c>
      <c r="F196" s="3">
        <f t="shared" si="56"/>
        <v>12.041594578792296</v>
      </c>
      <c r="G196">
        <f t="shared" si="57"/>
        <v>25</v>
      </c>
      <c r="H196">
        <f t="shared" si="58"/>
        <v>361</v>
      </c>
      <c r="I196" s="3">
        <f t="shared" si="59"/>
        <v>19.646882704388499</v>
      </c>
      <c r="J196" s="6">
        <f t="shared" si="60"/>
        <v>-7.6052881255962035</v>
      </c>
      <c r="K196">
        <f t="shared" si="61"/>
        <v>29</v>
      </c>
      <c r="L196" t="e">
        <f t="shared" si="62"/>
        <v>#N/A</v>
      </c>
      <c r="Q196" s="3">
        <f t="shared" si="63"/>
        <v>20.460388198340898</v>
      </c>
      <c r="R196" s="3">
        <f t="shared" si="64"/>
        <v>48.710274101318156</v>
      </c>
      <c r="S196" s="3">
        <f t="shared" si="65"/>
        <v>8.3168901820126884</v>
      </c>
      <c r="T196" s="3">
        <f t="shared" si="66"/>
        <v>0.64000000000000112</v>
      </c>
      <c r="U196" s="3">
        <f t="shared" si="67"/>
        <v>386.35833599999995</v>
      </c>
      <c r="V196" s="3">
        <f t="shared" si="68"/>
        <v>19.672273279923701</v>
      </c>
      <c r="W196" s="6">
        <f t="shared" si="69"/>
        <v>-11.355383097911012</v>
      </c>
      <c r="X196">
        <f t="shared" si="70"/>
        <v>29</v>
      </c>
      <c r="Y196" t="e">
        <f t="shared" si="71"/>
        <v>#N/A</v>
      </c>
      <c r="AD196" s="3">
        <f t="shared" si="72"/>
        <v>13.777197231833911</v>
      </c>
      <c r="AE196" s="3">
        <f t="shared" si="73"/>
        <v>27.346747404844301</v>
      </c>
      <c r="AF196" s="3">
        <f t="shared" si="74"/>
        <v>6.4127953839708791</v>
      </c>
      <c r="AG196" s="3">
        <f t="shared" si="75"/>
        <v>0.92056245434623851</v>
      </c>
      <c r="AH196" s="3">
        <f t="shared" si="76"/>
        <v>387.93028670562444</v>
      </c>
      <c r="AI196" s="3">
        <f t="shared" si="77"/>
        <v>19.719301436916336</v>
      </c>
      <c r="AJ196" s="6">
        <f t="shared" si="78"/>
        <v>-13.306506052945457</v>
      </c>
      <c r="AK196">
        <f t="shared" si="79"/>
        <v>29</v>
      </c>
      <c r="AL196" t="e">
        <f t="shared" si="80"/>
        <v>#N/A</v>
      </c>
    </row>
    <row r="197" spans="1:38">
      <c r="A197">
        <v>12</v>
      </c>
      <c r="B197">
        <v>29</v>
      </c>
      <c r="D197">
        <f t="shared" ref="D197:D260" si="81">($A197-D$3)^2</f>
        <v>100</v>
      </c>
      <c r="E197">
        <f t="shared" ref="E197:E260" si="82">($B197-E$3)^2</f>
        <v>81</v>
      </c>
      <c r="F197" s="3">
        <f t="shared" ref="F197:F260" si="83">SQRT(D197+E197)</f>
        <v>13.45362404707371</v>
      </c>
      <c r="G197">
        <f t="shared" ref="G197:G260" si="84">($A197-G$3)^2</f>
        <v>9</v>
      </c>
      <c r="H197">
        <f t="shared" ref="H197:H260" si="85">($B197-H$3)^2</f>
        <v>361</v>
      </c>
      <c r="I197" s="3">
        <f t="shared" ref="I197:I260" si="86">SQRT(G197+H197)</f>
        <v>19.235384061671343</v>
      </c>
      <c r="J197" s="6">
        <f t="shared" ref="J197:J260" si="87">F197-I197</f>
        <v>-5.7817600145976336</v>
      </c>
      <c r="K197">
        <f t="shared" ref="K197:K260" si="88">IF(J197&lt;=0,$B197,NA())</f>
        <v>29</v>
      </c>
      <c r="L197" t="e">
        <f t="shared" ref="L197:L260" si="89">IF(J197&gt;0,$B197,NA())</f>
        <v>#N/A</v>
      </c>
      <c r="Q197" s="3">
        <f t="shared" ref="Q197:Q260" si="90">($A197-Q$3)^2</f>
        <v>42.553652447045557</v>
      </c>
      <c r="R197" s="3">
        <f t="shared" ref="R197:R260" si="91">($B197-R$3)^2</f>
        <v>48.710274101318156</v>
      </c>
      <c r="S197" s="3">
        <f t="shared" ref="S197:S260" si="92">SQRT(Q197+R197)</f>
        <v>9.5532155083178001</v>
      </c>
      <c r="T197" s="3">
        <f t="shared" ref="T197:T260" si="93">($A197-T$3)^2</f>
        <v>1.4399999999999984</v>
      </c>
      <c r="U197" s="3">
        <f t="shared" ref="U197:U260" si="94">($B197-U$3)^2</f>
        <v>386.35833599999995</v>
      </c>
      <c r="V197" s="3">
        <f t="shared" ref="V197:V260" si="95">SQRT(T197+U197)</f>
        <v>19.692595969043797</v>
      </c>
      <c r="W197" s="6">
        <f t="shared" ref="W197:W260" si="96">S197-V197</f>
        <v>-10.139380460725997</v>
      </c>
      <c r="X197">
        <f t="shared" ref="X197:X260" si="97">IF(W197&lt;=0,$B197,NA())</f>
        <v>29</v>
      </c>
      <c r="Y197" t="e">
        <f t="shared" ref="Y197:Y260" si="98">IF(W197&gt;0,$B197,NA())</f>
        <v>#N/A</v>
      </c>
      <c r="AD197" s="3">
        <f t="shared" ref="AD197:AD260" si="99">($A197-AD$3)^2</f>
        <v>32.624256055363325</v>
      </c>
      <c r="AE197" s="3">
        <f t="shared" ref="AE197:AE260" si="100">($B197-AE$3)^2</f>
        <v>27.346747404844301</v>
      </c>
      <c r="AF197" s="3">
        <f t="shared" ref="AF197:AF260" si="101">SQRT(AD197+AE197)</f>
        <v>7.7440947476259367</v>
      </c>
      <c r="AG197" s="3">
        <f t="shared" ref="AG197:AG260" si="102">($A197-AG$3)^2</f>
        <v>8.7584002921840778</v>
      </c>
      <c r="AH197" s="3">
        <f t="shared" ref="AH197:AH260" si="103">($B197-AH$3)^2</f>
        <v>387.93028670562444</v>
      </c>
      <c r="AI197" s="3">
        <f t="shared" ref="AI197:AI260" si="104">SQRT(AG197+AH197)</f>
        <v>19.917045137213716</v>
      </c>
      <c r="AJ197" s="6">
        <f t="shared" ref="AJ197:AJ260" si="105">AF197-AI197</f>
        <v>-12.172950389587779</v>
      </c>
      <c r="AK197">
        <f t="shared" ref="AK197:AK260" si="106">IF(AJ197&lt;=0,$B197,NA())</f>
        <v>29</v>
      </c>
      <c r="AL197" t="e">
        <f t="shared" ref="AL197:AL260" si="107">IF(AJ197&gt;0,$B197,NA())</f>
        <v>#N/A</v>
      </c>
    </row>
    <row r="198" spans="1:38">
      <c r="A198">
        <v>7</v>
      </c>
      <c r="B198">
        <v>28</v>
      </c>
      <c r="D198">
        <f t="shared" si="81"/>
        <v>25</v>
      </c>
      <c r="E198">
        <f t="shared" si="82"/>
        <v>64</v>
      </c>
      <c r="F198" s="3">
        <f t="shared" si="83"/>
        <v>9.4339811320566032</v>
      </c>
      <c r="G198">
        <f t="shared" si="84"/>
        <v>64</v>
      </c>
      <c r="H198">
        <f t="shared" si="85"/>
        <v>324</v>
      </c>
      <c r="I198" s="3">
        <f t="shared" si="86"/>
        <v>19.697715603592208</v>
      </c>
      <c r="J198" s="6">
        <f t="shared" si="87"/>
        <v>-10.263734471535605</v>
      </c>
      <c r="K198">
        <f t="shared" si="88"/>
        <v>28</v>
      </c>
      <c r="L198" t="e">
        <f t="shared" si="89"/>
        <v>#N/A</v>
      </c>
      <c r="Q198" s="3">
        <f t="shared" si="90"/>
        <v>2.3204918252839004</v>
      </c>
      <c r="R198" s="3">
        <f t="shared" si="91"/>
        <v>35.751724878520228</v>
      </c>
      <c r="S198" s="3">
        <f t="shared" si="92"/>
        <v>6.1702687707914414</v>
      </c>
      <c r="T198" s="3">
        <f t="shared" si="93"/>
        <v>14.440000000000005</v>
      </c>
      <c r="U198" s="3">
        <f t="shared" si="94"/>
        <v>348.04633599999994</v>
      </c>
      <c r="V198" s="3">
        <f t="shared" si="95"/>
        <v>19.039073927058531</v>
      </c>
      <c r="W198" s="6">
        <f t="shared" si="96"/>
        <v>-12.86880515626709</v>
      </c>
      <c r="X198">
        <f t="shared" si="97"/>
        <v>28</v>
      </c>
      <c r="Y198" t="e">
        <f t="shared" si="98"/>
        <v>#N/A</v>
      </c>
      <c r="AD198" s="3">
        <f t="shared" si="99"/>
        <v>0.50660899653979263</v>
      </c>
      <c r="AE198" s="3">
        <f t="shared" si="100"/>
        <v>17.887923875432534</v>
      </c>
      <c r="AF198" s="3">
        <f t="shared" si="101"/>
        <v>4.2888848051646624</v>
      </c>
      <c r="AG198" s="3">
        <f t="shared" si="102"/>
        <v>4.1638056975894804</v>
      </c>
      <c r="AH198" s="3">
        <f t="shared" si="103"/>
        <v>349.53839481373257</v>
      </c>
      <c r="AI198" s="3">
        <f t="shared" si="104"/>
        <v>18.806972125021137</v>
      </c>
      <c r="AJ198" s="6">
        <f t="shared" si="105"/>
        <v>-14.518087319856473</v>
      </c>
      <c r="AK198">
        <f t="shared" si="106"/>
        <v>28</v>
      </c>
      <c r="AL198" t="e">
        <f t="shared" si="107"/>
        <v>#N/A</v>
      </c>
    </row>
    <row r="199" spans="1:38">
      <c r="A199">
        <v>4</v>
      </c>
      <c r="B199">
        <v>28</v>
      </c>
      <c r="D199">
        <f t="shared" si="81"/>
        <v>4</v>
      </c>
      <c r="E199">
        <f t="shared" si="82"/>
        <v>64</v>
      </c>
      <c r="F199" s="3">
        <f t="shared" si="83"/>
        <v>8.2462112512353212</v>
      </c>
      <c r="G199">
        <f t="shared" si="84"/>
        <v>121</v>
      </c>
      <c r="H199">
        <f t="shared" si="85"/>
        <v>324</v>
      </c>
      <c r="I199" s="3">
        <f t="shared" si="86"/>
        <v>21.095023109728988</v>
      </c>
      <c r="J199" s="6">
        <f t="shared" si="87"/>
        <v>-12.848811858493667</v>
      </c>
      <c r="K199">
        <f t="shared" si="88"/>
        <v>28</v>
      </c>
      <c r="L199" t="e">
        <f t="shared" si="89"/>
        <v>#N/A</v>
      </c>
      <c r="Q199" s="3">
        <f t="shared" si="90"/>
        <v>2.1805954522269051</v>
      </c>
      <c r="R199" s="3">
        <f t="shared" si="91"/>
        <v>35.751724878520228</v>
      </c>
      <c r="S199" s="3">
        <f t="shared" si="92"/>
        <v>6.1589220104452638</v>
      </c>
      <c r="T199" s="3">
        <f t="shared" si="93"/>
        <v>46.240000000000009</v>
      </c>
      <c r="U199" s="3">
        <f t="shared" si="94"/>
        <v>348.04633599999994</v>
      </c>
      <c r="V199" s="3">
        <f t="shared" si="95"/>
        <v>19.856644630954143</v>
      </c>
      <c r="W199" s="6">
        <f t="shared" si="96"/>
        <v>-13.69772262050888</v>
      </c>
      <c r="X199">
        <f t="shared" si="97"/>
        <v>28</v>
      </c>
      <c r="Y199" t="e">
        <f t="shared" si="98"/>
        <v>#N/A</v>
      </c>
      <c r="AD199" s="3">
        <f t="shared" si="99"/>
        <v>5.2360207612456744</v>
      </c>
      <c r="AE199" s="3">
        <f t="shared" si="100"/>
        <v>17.887923875432534</v>
      </c>
      <c r="AF199" s="3">
        <f t="shared" si="101"/>
        <v>4.8087362827127684</v>
      </c>
      <c r="AG199" s="3">
        <f t="shared" si="102"/>
        <v>25.407048940832723</v>
      </c>
      <c r="AH199" s="3">
        <f t="shared" si="103"/>
        <v>349.53839481373257</v>
      </c>
      <c r="AI199" s="3">
        <f t="shared" si="104"/>
        <v>19.363508043600088</v>
      </c>
      <c r="AJ199" s="6">
        <f t="shared" si="105"/>
        <v>-14.55477176088732</v>
      </c>
      <c r="AK199">
        <f t="shared" si="106"/>
        <v>28</v>
      </c>
      <c r="AL199" t="e">
        <f t="shared" si="107"/>
        <v>#N/A</v>
      </c>
    </row>
    <row r="200" spans="1:38">
      <c r="A200">
        <v>4</v>
      </c>
      <c r="B200">
        <v>22</v>
      </c>
      <c r="D200">
        <f t="shared" si="81"/>
        <v>4</v>
      </c>
      <c r="E200">
        <f t="shared" si="82"/>
        <v>4</v>
      </c>
      <c r="F200" s="3">
        <f t="shared" si="83"/>
        <v>2.8284271247461903</v>
      </c>
      <c r="G200">
        <f t="shared" si="84"/>
        <v>121</v>
      </c>
      <c r="H200">
        <f t="shared" si="85"/>
        <v>144</v>
      </c>
      <c r="I200" s="3">
        <f t="shared" si="86"/>
        <v>16.278820596099706</v>
      </c>
      <c r="J200" s="6">
        <f t="shared" si="87"/>
        <v>-13.450393471353516</v>
      </c>
      <c r="K200">
        <f t="shared" si="88"/>
        <v>22</v>
      </c>
      <c r="L200" t="e">
        <f t="shared" si="89"/>
        <v>#N/A</v>
      </c>
      <c r="Q200" s="3">
        <f t="shared" si="90"/>
        <v>2.1805954522269051</v>
      </c>
      <c r="R200" s="3">
        <f t="shared" si="91"/>
        <v>4.2954173266396717E-4</v>
      </c>
      <c r="S200" s="3">
        <f t="shared" si="92"/>
        <v>1.4768293719856636</v>
      </c>
      <c r="T200" s="3">
        <f t="shared" si="93"/>
        <v>46.240000000000009</v>
      </c>
      <c r="U200" s="3">
        <f t="shared" si="94"/>
        <v>160.17433600000001</v>
      </c>
      <c r="V200" s="3">
        <f t="shared" si="95"/>
        <v>14.367126922248582</v>
      </c>
      <c r="W200" s="6">
        <f t="shared" si="96"/>
        <v>-12.890297550262918</v>
      </c>
      <c r="X200">
        <f t="shared" si="97"/>
        <v>22</v>
      </c>
      <c r="Y200" t="e">
        <f t="shared" si="98"/>
        <v>#N/A</v>
      </c>
      <c r="AD200" s="3">
        <f t="shared" si="99"/>
        <v>5.2360207612456744</v>
      </c>
      <c r="AE200" s="3">
        <f t="shared" si="100"/>
        <v>3.1349826989619345</v>
      </c>
      <c r="AF200" s="3">
        <f t="shared" si="101"/>
        <v>2.8932686463941799</v>
      </c>
      <c r="AG200" s="3">
        <f t="shared" si="102"/>
        <v>25.407048940832723</v>
      </c>
      <c r="AH200" s="3">
        <f t="shared" si="103"/>
        <v>161.1870434623813</v>
      </c>
      <c r="AI200" s="3">
        <f t="shared" si="104"/>
        <v>13.659944816990075</v>
      </c>
      <c r="AJ200" s="6">
        <f t="shared" si="105"/>
        <v>-10.766676170595895</v>
      </c>
      <c r="AK200">
        <f t="shared" si="106"/>
        <v>22</v>
      </c>
      <c r="AL200" t="e">
        <f t="shared" si="107"/>
        <v>#N/A</v>
      </c>
    </row>
    <row r="201" spans="1:38">
      <c r="A201">
        <v>4</v>
      </c>
      <c r="B201">
        <v>22</v>
      </c>
      <c r="D201">
        <f t="shared" si="81"/>
        <v>4</v>
      </c>
      <c r="E201">
        <f t="shared" si="82"/>
        <v>4</v>
      </c>
      <c r="F201" s="3">
        <f t="shared" si="83"/>
        <v>2.8284271247461903</v>
      </c>
      <c r="G201">
        <f t="shared" si="84"/>
        <v>121</v>
      </c>
      <c r="H201">
        <f t="shared" si="85"/>
        <v>144</v>
      </c>
      <c r="I201" s="3">
        <f t="shared" si="86"/>
        <v>16.278820596099706</v>
      </c>
      <c r="J201" s="6">
        <f t="shared" si="87"/>
        <v>-13.450393471353516</v>
      </c>
      <c r="K201">
        <f t="shared" si="88"/>
        <v>22</v>
      </c>
      <c r="L201" t="e">
        <f t="shared" si="89"/>
        <v>#N/A</v>
      </c>
      <c r="Q201" s="3">
        <f t="shared" si="90"/>
        <v>2.1805954522269051</v>
      </c>
      <c r="R201" s="3">
        <f t="shared" si="91"/>
        <v>4.2954173266396717E-4</v>
      </c>
      <c r="S201" s="3">
        <f t="shared" si="92"/>
        <v>1.4768293719856636</v>
      </c>
      <c r="T201" s="3">
        <f t="shared" si="93"/>
        <v>46.240000000000009</v>
      </c>
      <c r="U201" s="3">
        <f t="shared" si="94"/>
        <v>160.17433600000001</v>
      </c>
      <c r="V201" s="3">
        <f t="shared" si="95"/>
        <v>14.367126922248582</v>
      </c>
      <c r="W201" s="6">
        <f t="shared" si="96"/>
        <v>-12.890297550262918</v>
      </c>
      <c r="X201">
        <f t="shared" si="97"/>
        <v>22</v>
      </c>
      <c r="Y201" t="e">
        <f t="shared" si="98"/>
        <v>#N/A</v>
      </c>
      <c r="AD201" s="3">
        <f t="shared" si="99"/>
        <v>5.2360207612456744</v>
      </c>
      <c r="AE201" s="3">
        <f t="shared" si="100"/>
        <v>3.1349826989619345</v>
      </c>
      <c r="AF201" s="3">
        <f t="shared" si="101"/>
        <v>2.8932686463941799</v>
      </c>
      <c r="AG201" s="3">
        <f t="shared" si="102"/>
        <v>25.407048940832723</v>
      </c>
      <c r="AH201" s="3">
        <f t="shared" si="103"/>
        <v>161.1870434623813</v>
      </c>
      <c r="AI201" s="3">
        <f t="shared" si="104"/>
        <v>13.659944816990075</v>
      </c>
      <c r="AJ201" s="6">
        <f t="shared" si="105"/>
        <v>-10.766676170595895</v>
      </c>
      <c r="AK201">
        <f t="shared" si="106"/>
        <v>22</v>
      </c>
      <c r="AL201" t="e">
        <f t="shared" si="107"/>
        <v>#N/A</v>
      </c>
    </row>
    <row r="202" spans="1:38">
      <c r="A202">
        <v>14</v>
      </c>
      <c r="B202">
        <v>22</v>
      </c>
      <c r="D202">
        <f t="shared" si="81"/>
        <v>144</v>
      </c>
      <c r="E202">
        <f t="shared" si="82"/>
        <v>4</v>
      </c>
      <c r="F202" s="3">
        <f t="shared" si="83"/>
        <v>12.165525060596439</v>
      </c>
      <c r="G202">
        <f t="shared" si="84"/>
        <v>1</v>
      </c>
      <c r="H202">
        <f t="shared" si="85"/>
        <v>144</v>
      </c>
      <c r="I202" s="3">
        <f t="shared" si="86"/>
        <v>12.041594578792296</v>
      </c>
      <c r="J202" s="6">
        <f t="shared" si="87"/>
        <v>0.1239304818041429</v>
      </c>
      <c r="K202" t="e">
        <f t="shared" si="88"/>
        <v>#N/A</v>
      </c>
      <c r="L202">
        <f t="shared" si="89"/>
        <v>22</v>
      </c>
      <c r="Q202" s="3">
        <f t="shared" si="90"/>
        <v>72.646916695750221</v>
      </c>
      <c r="R202" s="3">
        <f t="shared" si="91"/>
        <v>4.2954173266396717E-4</v>
      </c>
      <c r="S202" s="3">
        <f t="shared" si="92"/>
        <v>8.5233412601797713</v>
      </c>
      <c r="T202" s="3">
        <f t="shared" si="93"/>
        <v>10.239999999999995</v>
      </c>
      <c r="U202" s="3">
        <f t="shared" si="94"/>
        <v>160.17433600000001</v>
      </c>
      <c r="V202" s="3">
        <f t="shared" si="95"/>
        <v>13.054284200981684</v>
      </c>
      <c r="W202" s="6">
        <f t="shared" si="96"/>
        <v>-4.5309429408019124</v>
      </c>
      <c r="X202">
        <f t="shared" si="97"/>
        <v>22</v>
      </c>
      <c r="Y202" t="e">
        <f t="shared" si="98"/>
        <v>#N/A</v>
      </c>
      <c r="AD202" s="3">
        <f t="shared" si="99"/>
        <v>59.471314878892734</v>
      </c>
      <c r="AE202" s="3">
        <f t="shared" si="100"/>
        <v>3.1349826989619345</v>
      </c>
      <c r="AF202" s="3">
        <f t="shared" si="101"/>
        <v>7.9124141434744599</v>
      </c>
      <c r="AG202" s="3">
        <f t="shared" si="102"/>
        <v>24.596238130021916</v>
      </c>
      <c r="AH202" s="3">
        <f t="shared" si="103"/>
        <v>161.1870434623813</v>
      </c>
      <c r="AI202" s="3">
        <f t="shared" si="104"/>
        <v>13.630234098958214</v>
      </c>
      <c r="AJ202" s="6">
        <f t="shared" si="105"/>
        <v>-5.7178199554837539</v>
      </c>
      <c r="AK202">
        <f t="shared" si="106"/>
        <v>22</v>
      </c>
      <c r="AL202" t="e">
        <f t="shared" si="107"/>
        <v>#N/A</v>
      </c>
    </row>
    <row r="203" spans="1:38">
      <c r="A203">
        <v>13</v>
      </c>
      <c r="B203">
        <v>29</v>
      </c>
      <c r="D203">
        <f t="shared" si="81"/>
        <v>121</v>
      </c>
      <c r="E203">
        <f t="shared" si="82"/>
        <v>81</v>
      </c>
      <c r="F203" s="3">
        <f t="shared" si="83"/>
        <v>14.212670403551895</v>
      </c>
      <c r="G203">
        <f t="shared" si="84"/>
        <v>4</v>
      </c>
      <c r="H203">
        <f t="shared" si="85"/>
        <v>361</v>
      </c>
      <c r="I203" s="3">
        <f t="shared" si="86"/>
        <v>19.104973174542799</v>
      </c>
      <c r="J203" s="6">
        <f t="shared" si="87"/>
        <v>-4.8923027709909039</v>
      </c>
      <c r="K203">
        <f t="shared" si="88"/>
        <v>29</v>
      </c>
      <c r="L203" t="e">
        <f t="shared" si="89"/>
        <v>#N/A</v>
      </c>
      <c r="Q203" s="3">
        <f t="shared" si="90"/>
        <v>56.600284571397893</v>
      </c>
      <c r="R203" s="3">
        <f t="shared" si="91"/>
        <v>48.710274101318156</v>
      </c>
      <c r="S203" s="3">
        <f t="shared" si="92"/>
        <v>10.262093289028122</v>
      </c>
      <c r="T203" s="3">
        <f t="shared" si="93"/>
        <v>4.8399999999999972</v>
      </c>
      <c r="U203" s="3">
        <f t="shared" si="94"/>
        <v>386.35833599999995</v>
      </c>
      <c r="V203" s="3">
        <f t="shared" si="95"/>
        <v>19.778734438785509</v>
      </c>
      <c r="W203" s="6">
        <f t="shared" si="96"/>
        <v>-9.5166411497573868</v>
      </c>
      <c r="X203">
        <f t="shared" si="97"/>
        <v>29</v>
      </c>
      <c r="Y203" t="e">
        <f t="shared" si="98"/>
        <v>#N/A</v>
      </c>
      <c r="AD203" s="3">
        <f t="shared" si="99"/>
        <v>45.04778546712803</v>
      </c>
      <c r="AE203" s="3">
        <f t="shared" si="100"/>
        <v>27.346747404844301</v>
      </c>
      <c r="AF203" s="3">
        <f t="shared" si="101"/>
        <v>8.5084976859591563</v>
      </c>
      <c r="AG203" s="3">
        <f t="shared" si="102"/>
        <v>15.677319211102997</v>
      </c>
      <c r="AH203" s="3">
        <f t="shared" si="103"/>
        <v>387.93028670562444</v>
      </c>
      <c r="AI203" s="3">
        <f t="shared" si="104"/>
        <v>20.089987703249783</v>
      </c>
      <c r="AJ203" s="6">
        <f t="shared" si="105"/>
        <v>-11.581490017290626</v>
      </c>
      <c r="AK203">
        <f t="shared" si="106"/>
        <v>29</v>
      </c>
      <c r="AL203" t="e">
        <f t="shared" si="107"/>
        <v>#N/A</v>
      </c>
    </row>
    <row r="204" spans="1:38">
      <c r="A204">
        <v>12</v>
      </c>
      <c r="B204">
        <v>8</v>
      </c>
      <c r="D204">
        <f t="shared" si="81"/>
        <v>100</v>
      </c>
      <c r="E204">
        <f t="shared" si="82"/>
        <v>144</v>
      </c>
      <c r="F204" s="3">
        <f t="shared" si="83"/>
        <v>15.620499351813308</v>
      </c>
      <c r="G204">
        <f t="shared" si="84"/>
        <v>9</v>
      </c>
      <c r="H204">
        <f t="shared" si="85"/>
        <v>4</v>
      </c>
      <c r="I204" s="3">
        <f t="shared" si="86"/>
        <v>3.6055512754639891</v>
      </c>
      <c r="J204" s="6">
        <f t="shared" si="87"/>
        <v>12.014948076349318</v>
      </c>
      <c r="K204" t="e">
        <f t="shared" si="88"/>
        <v>#N/A</v>
      </c>
      <c r="L204">
        <f t="shared" si="89"/>
        <v>8</v>
      </c>
      <c r="Q204" s="3">
        <f t="shared" si="90"/>
        <v>42.553652447045557</v>
      </c>
      <c r="R204" s="3">
        <f t="shared" si="91"/>
        <v>196.58074042256169</v>
      </c>
      <c r="S204" s="3">
        <f t="shared" si="92"/>
        <v>15.463970798912136</v>
      </c>
      <c r="T204" s="3">
        <f t="shared" si="93"/>
        <v>1.4399999999999984</v>
      </c>
      <c r="U204" s="3">
        <f t="shared" si="94"/>
        <v>1.8063359999999984</v>
      </c>
      <c r="V204" s="3">
        <f t="shared" si="95"/>
        <v>1.8017591403958513</v>
      </c>
      <c r="W204" s="6">
        <f t="shared" si="96"/>
        <v>13.662211658516284</v>
      </c>
      <c r="X204" t="e">
        <f t="shared" si="97"/>
        <v>#N/A</v>
      </c>
      <c r="Y204">
        <f t="shared" si="98"/>
        <v>8</v>
      </c>
      <c r="AD204" s="3">
        <f t="shared" si="99"/>
        <v>32.624256055363325</v>
      </c>
      <c r="AE204" s="3">
        <f t="shared" si="100"/>
        <v>248.7114532871972</v>
      </c>
      <c r="AF204" s="3">
        <f t="shared" si="101"/>
        <v>16.773064995478926</v>
      </c>
      <c r="AG204" s="3">
        <f t="shared" si="102"/>
        <v>8.7584002921840778</v>
      </c>
      <c r="AH204" s="3">
        <f t="shared" si="103"/>
        <v>1.7005569758948147</v>
      </c>
      <c r="AI204" s="3">
        <f t="shared" si="104"/>
        <v>3.2340311173640388</v>
      </c>
      <c r="AJ204" s="6">
        <f t="shared" si="105"/>
        <v>13.539033878114887</v>
      </c>
      <c r="AK204" t="e">
        <f t="shared" si="106"/>
        <v>#N/A</v>
      </c>
      <c r="AL204">
        <f t="shared" si="107"/>
        <v>8</v>
      </c>
    </row>
    <row r="205" spans="1:38">
      <c r="A205">
        <v>20</v>
      </c>
      <c r="B205">
        <v>17</v>
      </c>
      <c r="D205">
        <f t="shared" si="81"/>
        <v>324</v>
      </c>
      <c r="E205">
        <f t="shared" si="82"/>
        <v>9</v>
      </c>
      <c r="F205" s="3">
        <f t="shared" si="83"/>
        <v>18.248287590894659</v>
      </c>
      <c r="G205">
        <f t="shared" si="84"/>
        <v>25</v>
      </c>
      <c r="H205">
        <f t="shared" si="85"/>
        <v>49</v>
      </c>
      <c r="I205" s="3">
        <f t="shared" si="86"/>
        <v>8.6023252670426267</v>
      </c>
      <c r="J205" s="6">
        <f t="shared" si="87"/>
        <v>9.6459623238520322</v>
      </c>
      <c r="K205" t="e">
        <f t="shared" si="88"/>
        <v>#N/A</v>
      </c>
      <c r="L205">
        <f t="shared" si="89"/>
        <v>17</v>
      </c>
      <c r="Q205" s="3">
        <f t="shared" si="90"/>
        <v>210.9267094418642</v>
      </c>
      <c r="R205" s="3">
        <f t="shared" si="91"/>
        <v>25.207683427743028</v>
      </c>
      <c r="S205" s="3">
        <f t="shared" si="92"/>
        <v>15.366664988526535</v>
      </c>
      <c r="T205" s="3">
        <f t="shared" si="93"/>
        <v>84.639999999999986</v>
      </c>
      <c r="U205" s="3">
        <f t="shared" si="94"/>
        <v>58.614336000000009</v>
      </c>
      <c r="V205" s="3">
        <f t="shared" si="95"/>
        <v>11.968890341213758</v>
      </c>
      <c r="W205" s="6">
        <f t="shared" si="96"/>
        <v>3.3977746473127777</v>
      </c>
      <c r="X205" t="e">
        <f t="shared" si="97"/>
        <v>#N/A</v>
      </c>
      <c r="Y205">
        <f t="shared" si="98"/>
        <v>17</v>
      </c>
      <c r="AD205" s="3">
        <f t="shared" si="99"/>
        <v>188.01249134948094</v>
      </c>
      <c r="AE205" s="3">
        <f t="shared" si="100"/>
        <v>45.840865051903101</v>
      </c>
      <c r="AF205" s="3">
        <f t="shared" si="101"/>
        <v>15.292264593623276</v>
      </c>
      <c r="AG205" s="3">
        <f t="shared" si="102"/>
        <v>120.10975164353543</v>
      </c>
      <c r="AH205" s="3">
        <f t="shared" si="103"/>
        <v>59.227584002921837</v>
      </c>
      <c r="AI205" s="3">
        <f t="shared" si="104"/>
        <v>13.391689051290628</v>
      </c>
      <c r="AJ205" s="6">
        <f t="shared" si="105"/>
        <v>1.900575542332648</v>
      </c>
      <c r="AK205" t="e">
        <f t="shared" si="106"/>
        <v>#N/A</v>
      </c>
      <c r="AL205">
        <f t="shared" si="107"/>
        <v>17</v>
      </c>
    </row>
    <row r="206" spans="1:38">
      <c r="A206">
        <v>12</v>
      </c>
      <c r="B206">
        <v>8</v>
      </c>
      <c r="D206">
        <f t="shared" si="81"/>
        <v>100</v>
      </c>
      <c r="E206">
        <f t="shared" si="82"/>
        <v>144</v>
      </c>
      <c r="F206" s="3">
        <f t="shared" si="83"/>
        <v>15.620499351813308</v>
      </c>
      <c r="G206">
        <f t="shared" si="84"/>
        <v>9</v>
      </c>
      <c r="H206">
        <f t="shared" si="85"/>
        <v>4</v>
      </c>
      <c r="I206" s="3">
        <f t="shared" si="86"/>
        <v>3.6055512754639891</v>
      </c>
      <c r="J206" s="6">
        <f t="shared" si="87"/>
        <v>12.014948076349318</v>
      </c>
      <c r="K206" t="e">
        <f t="shared" si="88"/>
        <v>#N/A</v>
      </c>
      <c r="L206">
        <f t="shared" si="89"/>
        <v>8</v>
      </c>
      <c r="Q206" s="3">
        <f t="shared" si="90"/>
        <v>42.553652447045557</v>
      </c>
      <c r="R206" s="3">
        <f t="shared" si="91"/>
        <v>196.58074042256169</v>
      </c>
      <c r="S206" s="3">
        <f t="shared" si="92"/>
        <v>15.463970798912136</v>
      </c>
      <c r="T206" s="3">
        <f t="shared" si="93"/>
        <v>1.4399999999999984</v>
      </c>
      <c r="U206" s="3">
        <f t="shared" si="94"/>
        <v>1.8063359999999984</v>
      </c>
      <c r="V206" s="3">
        <f t="shared" si="95"/>
        <v>1.8017591403958513</v>
      </c>
      <c r="W206" s="6">
        <f t="shared" si="96"/>
        <v>13.662211658516284</v>
      </c>
      <c r="X206" t="e">
        <f t="shared" si="97"/>
        <v>#N/A</v>
      </c>
      <c r="Y206">
        <f t="shared" si="98"/>
        <v>8</v>
      </c>
      <c r="AD206" s="3">
        <f t="shared" si="99"/>
        <v>32.624256055363325</v>
      </c>
      <c r="AE206" s="3">
        <f t="shared" si="100"/>
        <v>248.7114532871972</v>
      </c>
      <c r="AF206" s="3">
        <f t="shared" si="101"/>
        <v>16.773064995478926</v>
      </c>
      <c r="AG206" s="3">
        <f t="shared" si="102"/>
        <v>8.7584002921840778</v>
      </c>
      <c r="AH206" s="3">
        <f t="shared" si="103"/>
        <v>1.7005569758948147</v>
      </c>
      <c r="AI206" s="3">
        <f t="shared" si="104"/>
        <v>3.2340311173640388</v>
      </c>
      <c r="AJ206" s="6">
        <f t="shared" si="105"/>
        <v>13.539033878114887</v>
      </c>
      <c r="AK206" t="e">
        <f t="shared" si="106"/>
        <v>#N/A</v>
      </c>
      <c r="AL206">
        <f t="shared" si="107"/>
        <v>8</v>
      </c>
    </row>
    <row r="207" spans="1:38">
      <c r="A207">
        <v>2</v>
      </c>
      <c r="B207">
        <v>25</v>
      </c>
      <c r="D207">
        <f t="shared" si="81"/>
        <v>0</v>
      </c>
      <c r="E207">
        <f t="shared" si="82"/>
        <v>25</v>
      </c>
      <c r="F207" s="3">
        <f t="shared" si="83"/>
        <v>5</v>
      </c>
      <c r="G207">
        <f t="shared" si="84"/>
        <v>169</v>
      </c>
      <c r="H207">
        <f t="shared" si="85"/>
        <v>225</v>
      </c>
      <c r="I207" s="3">
        <f t="shared" si="86"/>
        <v>19.849433241279208</v>
      </c>
      <c r="J207" s="6">
        <f t="shared" si="87"/>
        <v>-14.849433241279208</v>
      </c>
      <c r="K207">
        <f t="shared" si="88"/>
        <v>25</v>
      </c>
      <c r="L207" t="e">
        <f t="shared" si="89"/>
        <v>#N/A</v>
      </c>
      <c r="Q207" s="3">
        <f t="shared" si="90"/>
        <v>12.087331203522242</v>
      </c>
      <c r="R207" s="3">
        <f t="shared" si="91"/>
        <v>8.8760772101264465</v>
      </c>
      <c r="S207" s="3">
        <f t="shared" si="92"/>
        <v>4.5785814848759312</v>
      </c>
      <c r="T207" s="3">
        <f t="shared" si="93"/>
        <v>77.440000000000012</v>
      </c>
      <c r="U207" s="3">
        <f t="shared" si="94"/>
        <v>245.11033600000002</v>
      </c>
      <c r="V207" s="3">
        <f t="shared" si="95"/>
        <v>17.959686411516209</v>
      </c>
      <c r="W207" s="6">
        <f t="shared" si="96"/>
        <v>-13.381104926640278</v>
      </c>
      <c r="X207">
        <f t="shared" si="97"/>
        <v>25</v>
      </c>
      <c r="Y207" t="e">
        <f t="shared" si="98"/>
        <v>#N/A</v>
      </c>
      <c r="AD207" s="3">
        <f t="shared" si="99"/>
        <v>18.38896193771626</v>
      </c>
      <c r="AE207" s="3">
        <f t="shared" si="100"/>
        <v>1.5114532871972342</v>
      </c>
      <c r="AF207" s="3">
        <f t="shared" si="101"/>
        <v>4.4609881444488835</v>
      </c>
      <c r="AG207" s="3">
        <f t="shared" si="102"/>
        <v>49.569211102994885</v>
      </c>
      <c r="AH207" s="3">
        <f t="shared" si="103"/>
        <v>246.36271913805697</v>
      </c>
      <c r="AI207" s="3">
        <f t="shared" si="104"/>
        <v>17.202672183153751</v>
      </c>
      <c r="AJ207" s="6">
        <f t="shared" si="105"/>
        <v>-12.741684038704868</v>
      </c>
      <c r="AK207">
        <f t="shared" si="106"/>
        <v>25</v>
      </c>
      <c r="AL207" t="e">
        <f t="shared" si="107"/>
        <v>#N/A</v>
      </c>
    </row>
    <row r="208" spans="1:38">
      <c r="A208">
        <v>12</v>
      </c>
      <c r="B208">
        <v>7</v>
      </c>
      <c r="D208">
        <f t="shared" si="81"/>
        <v>100</v>
      </c>
      <c r="E208">
        <f t="shared" si="82"/>
        <v>169</v>
      </c>
      <c r="F208" s="3">
        <f t="shared" si="83"/>
        <v>16.401219466856727</v>
      </c>
      <c r="G208">
        <f t="shared" si="84"/>
        <v>9</v>
      </c>
      <c r="H208">
        <f t="shared" si="85"/>
        <v>9</v>
      </c>
      <c r="I208" s="3">
        <f t="shared" si="86"/>
        <v>4.2426406871192848</v>
      </c>
      <c r="J208" s="6">
        <f t="shared" si="87"/>
        <v>12.158578779737443</v>
      </c>
      <c r="K208" t="e">
        <f t="shared" si="88"/>
        <v>#N/A</v>
      </c>
      <c r="L208">
        <f t="shared" si="89"/>
        <v>7</v>
      </c>
      <c r="Q208" s="3">
        <f t="shared" si="90"/>
        <v>42.553652447045557</v>
      </c>
      <c r="R208" s="3">
        <f t="shared" si="91"/>
        <v>225.62219119976376</v>
      </c>
      <c r="S208" s="3">
        <f t="shared" si="92"/>
        <v>16.376075343219732</v>
      </c>
      <c r="T208" s="3">
        <f t="shared" si="93"/>
        <v>1.4399999999999984</v>
      </c>
      <c r="U208" s="3">
        <f t="shared" si="94"/>
        <v>5.494335999999997</v>
      </c>
      <c r="V208" s="3">
        <f t="shared" si="95"/>
        <v>2.63331274253553</v>
      </c>
      <c r="W208" s="6">
        <f t="shared" si="96"/>
        <v>13.742762600684202</v>
      </c>
      <c r="X208" t="e">
        <f t="shared" si="97"/>
        <v>#N/A</v>
      </c>
      <c r="Y208">
        <f t="shared" si="98"/>
        <v>7</v>
      </c>
      <c r="AD208" s="3">
        <f t="shared" si="99"/>
        <v>32.624256055363325</v>
      </c>
      <c r="AE208" s="3">
        <f t="shared" si="100"/>
        <v>281.25262975778543</v>
      </c>
      <c r="AF208" s="3">
        <f t="shared" si="101"/>
        <v>17.716570938337611</v>
      </c>
      <c r="AG208" s="3">
        <f t="shared" si="102"/>
        <v>8.7584002921840778</v>
      </c>
      <c r="AH208" s="3">
        <f t="shared" si="103"/>
        <v>5.3086650840029233</v>
      </c>
      <c r="AI208" s="3">
        <f t="shared" si="104"/>
        <v>3.7506086674281285</v>
      </c>
      <c r="AJ208" s="6">
        <f t="shared" si="105"/>
        <v>13.965962270909483</v>
      </c>
      <c r="AK208" t="e">
        <f t="shared" si="106"/>
        <v>#N/A</v>
      </c>
      <c r="AL208">
        <f t="shared" si="107"/>
        <v>7</v>
      </c>
    </row>
    <row r="209" spans="1:38">
      <c r="A209">
        <v>2</v>
      </c>
      <c r="B209">
        <v>4</v>
      </c>
      <c r="D209">
        <f t="shared" si="81"/>
        <v>0</v>
      </c>
      <c r="E209">
        <f t="shared" si="82"/>
        <v>256</v>
      </c>
      <c r="F209" s="3">
        <f t="shared" si="83"/>
        <v>16</v>
      </c>
      <c r="G209">
        <f t="shared" si="84"/>
        <v>169</v>
      </c>
      <c r="H209">
        <f t="shared" si="85"/>
        <v>36</v>
      </c>
      <c r="I209" s="3">
        <f t="shared" si="86"/>
        <v>14.317821063276353</v>
      </c>
      <c r="J209" s="6">
        <f t="shared" si="87"/>
        <v>1.6821789367236466</v>
      </c>
      <c r="K209" t="e">
        <f t="shared" si="88"/>
        <v>#N/A</v>
      </c>
      <c r="L209">
        <f t="shared" si="89"/>
        <v>4</v>
      </c>
      <c r="Q209" s="3">
        <f t="shared" si="90"/>
        <v>12.087331203522242</v>
      </c>
      <c r="R209" s="3">
        <f t="shared" si="91"/>
        <v>324.74654353136998</v>
      </c>
      <c r="S209" s="3">
        <f t="shared" si="92"/>
        <v>18.353034483019211</v>
      </c>
      <c r="T209" s="3">
        <f t="shared" si="93"/>
        <v>77.440000000000012</v>
      </c>
      <c r="U209" s="3">
        <f t="shared" si="94"/>
        <v>28.558335999999994</v>
      </c>
      <c r="V209" s="3">
        <f t="shared" si="95"/>
        <v>10.295549329686105</v>
      </c>
      <c r="W209" s="6">
        <f t="shared" si="96"/>
        <v>8.057485153333106</v>
      </c>
      <c r="X209" t="e">
        <f t="shared" si="97"/>
        <v>#N/A</v>
      </c>
      <c r="Y209">
        <f t="shared" si="98"/>
        <v>4</v>
      </c>
      <c r="AD209" s="3">
        <f t="shared" si="99"/>
        <v>18.38896193771626</v>
      </c>
      <c r="AE209" s="3">
        <f t="shared" si="100"/>
        <v>390.87615916955014</v>
      </c>
      <c r="AF209" s="3">
        <f t="shared" si="101"/>
        <v>20.230302051805019</v>
      </c>
      <c r="AG209" s="3">
        <f t="shared" si="102"/>
        <v>49.569211102994885</v>
      </c>
      <c r="AH209" s="3">
        <f t="shared" si="103"/>
        <v>28.132989408327251</v>
      </c>
      <c r="AI209" s="3">
        <f t="shared" si="104"/>
        <v>8.8148851672226645</v>
      </c>
      <c r="AJ209" s="6">
        <f t="shared" si="105"/>
        <v>11.415416884582354</v>
      </c>
      <c r="AK209" t="e">
        <f t="shared" si="106"/>
        <v>#N/A</v>
      </c>
      <c r="AL209">
        <f t="shared" si="107"/>
        <v>4</v>
      </c>
    </row>
    <row r="210" spans="1:38">
      <c r="A210">
        <v>4</v>
      </c>
      <c r="B210">
        <v>4</v>
      </c>
      <c r="D210">
        <f t="shared" si="81"/>
        <v>4</v>
      </c>
      <c r="E210">
        <f t="shared" si="82"/>
        <v>256</v>
      </c>
      <c r="F210" s="3">
        <f t="shared" si="83"/>
        <v>16.124515496597098</v>
      </c>
      <c r="G210">
        <f t="shared" si="84"/>
        <v>121</v>
      </c>
      <c r="H210">
        <f t="shared" si="85"/>
        <v>36</v>
      </c>
      <c r="I210" s="3">
        <f t="shared" si="86"/>
        <v>12.529964086141668</v>
      </c>
      <c r="J210" s="6">
        <f t="shared" si="87"/>
        <v>3.5945514104554306</v>
      </c>
      <c r="K210" t="e">
        <f t="shared" si="88"/>
        <v>#N/A</v>
      </c>
      <c r="L210">
        <f t="shared" si="89"/>
        <v>4</v>
      </c>
      <c r="Q210" s="3">
        <f t="shared" si="90"/>
        <v>2.1805954522269051</v>
      </c>
      <c r="R210" s="3">
        <f t="shared" si="91"/>
        <v>324.74654353136998</v>
      </c>
      <c r="S210" s="3">
        <f t="shared" si="92"/>
        <v>18.081126596083465</v>
      </c>
      <c r="T210" s="3">
        <f t="shared" si="93"/>
        <v>46.240000000000009</v>
      </c>
      <c r="U210" s="3">
        <f t="shared" si="94"/>
        <v>28.558335999999994</v>
      </c>
      <c r="V210" s="3">
        <f t="shared" si="95"/>
        <v>8.6486031242045094</v>
      </c>
      <c r="W210" s="6">
        <f t="shared" si="96"/>
        <v>9.4325234718789552</v>
      </c>
      <c r="X210" t="e">
        <f t="shared" si="97"/>
        <v>#N/A</v>
      </c>
      <c r="Y210">
        <f t="shared" si="98"/>
        <v>4</v>
      </c>
      <c r="AD210" s="3">
        <f t="shared" si="99"/>
        <v>5.2360207612456744</v>
      </c>
      <c r="AE210" s="3">
        <f t="shared" si="100"/>
        <v>390.87615916955014</v>
      </c>
      <c r="AF210" s="3">
        <f t="shared" si="101"/>
        <v>19.90256716935772</v>
      </c>
      <c r="AG210" s="3">
        <f t="shared" si="102"/>
        <v>25.407048940832723</v>
      </c>
      <c r="AH210" s="3">
        <f t="shared" si="103"/>
        <v>28.132989408327251</v>
      </c>
      <c r="AI210" s="3">
        <f t="shared" si="104"/>
        <v>7.3171058724853761</v>
      </c>
      <c r="AJ210" s="6">
        <f t="shared" si="105"/>
        <v>12.585461296872344</v>
      </c>
      <c r="AK210" t="e">
        <f t="shared" si="106"/>
        <v>#N/A</v>
      </c>
      <c r="AL210">
        <f t="shared" si="107"/>
        <v>4</v>
      </c>
    </row>
    <row r="211" spans="1:38">
      <c r="A211">
        <v>6</v>
      </c>
      <c r="B211">
        <v>4</v>
      </c>
      <c r="D211">
        <f t="shared" si="81"/>
        <v>16</v>
      </c>
      <c r="E211">
        <f t="shared" si="82"/>
        <v>256</v>
      </c>
      <c r="F211" s="3">
        <f t="shared" si="83"/>
        <v>16.492422502470642</v>
      </c>
      <c r="G211">
        <f t="shared" si="84"/>
        <v>81</v>
      </c>
      <c r="H211">
        <f t="shared" si="85"/>
        <v>36</v>
      </c>
      <c r="I211" s="3">
        <f t="shared" si="86"/>
        <v>10.816653826391969</v>
      </c>
      <c r="J211" s="6">
        <f t="shared" si="87"/>
        <v>5.6757686760786736</v>
      </c>
      <c r="K211" t="e">
        <f t="shared" si="88"/>
        <v>#N/A</v>
      </c>
      <c r="L211">
        <f t="shared" si="89"/>
        <v>4</v>
      </c>
      <c r="Q211" s="3">
        <f t="shared" si="90"/>
        <v>0.27385970093156869</v>
      </c>
      <c r="R211" s="3">
        <f t="shared" si="91"/>
        <v>324.74654353136998</v>
      </c>
      <c r="S211" s="3">
        <f t="shared" si="92"/>
        <v>18.028322252286859</v>
      </c>
      <c r="T211" s="3">
        <f t="shared" si="93"/>
        <v>23.040000000000006</v>
      </c>
      <c r="U211" s="3">
        <f t="shared" si="94"/>
        <v>28.558335999999994</v>
      </c>
      <c r="V211" s="3">
        <f t="shared" si="95"/>
        <v>7.1831981735157502</v>
      </c>
      <c r="W211" s="6">
        <f t="shared" si="96"/>
        <v>10.845124078771109</v>
      </c>
      <c r="X211" t="e">
        <f t="shared" si="97"/>
        <v>#N/A</v>
      </c>
      <c r="Y211">
        <f t="shared" si="98"/>
        <v>4</v>
      </c>
      <c r="AD211" s="3">
        <f t="shared" si="99"/>
        <v>8.3079584775086424E-2</v>
      </c>
      <c r="AE211" s="3">
        <f t="shared" si="100"/>
        <v>390.87615916955014</v>
      </c>
      <c r="AF211" s="3">
        <f t="shared" si="101"/>
        <v>19.772689214022588</v>
      </c>
      <c r="AG211" s="3">
        <f t="shared" si="102"/>
        <v>9.244886778670562</v>
      </c>
      <c r="AH211" s="3">
        <f t="shared" si="103"/>
        <v>28.132989408327251</v>
      </c>
      <c r="AI211" s="3">
        <f t="shared" si="104"/>
        <v>6.1137448578590368</v>
      </c>
      <c r="AJ211" s="6">
        <f t="shared" si="105"/>
        <v>13.658944356163552</v>
      </c>
      <c r="AK211" t="e">
        <f t="shared" si="106"/>
        <v>#N/A</v>
      </c>
      <c r="AL211">
        <f t="shared" si="107"/>
        <v>4</v>
      </c>
    </row>
    <row r="212" spans="1:38">
      <c r="A212">
        <v>13</v>
      </c>
      <c r="B212">
        <v>4</v>
      </c>
      <c r="D212">
        <f t="shared" si="81"/>
        <v>121</v>
      </c>
      <c r="E212">
        <f t="shared" si="82"/>
        <v>256</v>
      </c>
      <c r="F212" s="3">
        <f t="shared" si="83"/>
        <v>19.416487838947599</v>
      </c>
      <c r="G212">
        <f t="shared" si="84"/>
        <v>4</v>
      </c>
      <c r="H212">
        <f t="shared" si="85"/>
        <v>36</v>
      </c>
      <c r="I212" s="3">
        <f t="shared" si="86"/>
        <v>6.324555320336759</v>
      </c>
      <c r="J212" s="6">
        <f t="shared" si="87"/>
        <v>13.09193251861084</v>
      </c>
      <c r="K212" t="e">
        <f t="shared" si="88"/>
        <v>#N/A</v>
      </c>
      <c r="L212">
        <f t="shared" si="89"/>
        <v>4</v>
      </c>
      <c r="Q212" s="3">
        <f t="shared" si="90"/>
        <v>56.600284571397893</v>
      </c>
      <c r="R212" s="3">
        <f t="shared" si="91"/>
        <v>324.74654353136998</v>
      </c>
      <c r="S212" s="3">
        <f t="shared" si="92"/>
        <v>19.528103545986433</v>
      </c>
      <c r="T212" s="3">
        <f t="shared" si="93"/>
        <v>4.8399999999999972</v>
      </c>
      <c r="U212" s="3">
        <f t="shared" si="94"/>
        <v>28.558335999999994</v>
      </c>
      <c r="V212" s="3">
        <f t="shared" si="95"/>
        <v>5.7791293461904791</v>
      </c>
      <c r="W212" s="6">
        <f t="shared" si="96"/>
        <v>13.748974199795953</v>
      </c>
      <c r="X212" t="e">
        <f t="shared" si="97"/>
        <v>#N/A</v>
      </c>
      <c r="Y212">
        <f t="shared" si="98"/>
        <v>4</v>
      </c>
      <c r="AD212" s="3">
        <f t="shared" si="99"/>
        <v>45.04778546712803</v>
      </c>
      <c r="AE212" s="3">
        <f t="shared" si="100"/>
        <v>390.87615916955014</v>
      </c>
      <c r="AF212" s="3">
        <f t="shared" si="101"/>
        <v>20.878791742739285</v>
      </c>
      <c r="AG212" s="3">
        <f t="shared" si="102"/>
        <v>15.677319211102997</v>
      </c>
      <c r="AH212" s="3">
        <f t="shared" si="103"/>
        <v>28.132989408327251</v>
      </c>
      <c r="AI212" s="3">
        <f t="shared" si="104"/>
        <v>6.6189356107632777</v>
      </c>
      <c r="AJ212" s="6">
        <f t="shared" si="105"/>
        <v>14.259856131976008</v>
      </c>
      <c r="AK212" t="e">
        <f t="shared" si="106"/>
        <v>#N/A</v>
      </c>
      <c r="AL212">
        <f t="shared" si="107"/>
        <v>4</v>
      </c>
    </row>
    <row r="213" spans="1:38">
      <c r="A213">
        <v>15</v>
      </c>
      <c r="B213">
        <v>4</v>
      </c>
      <c r="D213">
        <f t="shared" si="81"/>
        <v>169</v>
      </c>
      <c r="E213">
        <f t="shared" si="82"/>
        <v>256</v>
      </c>
      <c r="F213" s="3">
        <f t="shared" si="83"/>
        <v>20.615528128088304</v>
      </c>
      <c r="G213">
        <f t="shared" si="84"/>
        <v>0</v>
      </c>
      <c r="H213">
        <f t="shared" si="85"/>
        <v>36</v>
      </c>
      <c r="I213" s="3">
        <f t="shared" si="86"/>
        <v>6</v>
      </c>
      <c r="J213" s="6">
        <f t="shared" si="87"/>
        <v>14.615528128088304</v>
      </c>
      <c r="K213" t="e">
        <f t="shared" si="88"/>
        <v>#N/A</v>
      </c>
      <c r="L213">
        <f t="shared" si="89"/>
        <v>4</v>
      </c>
      <c r="Q213" s="3">
        <f t="shared" si="90"/>
        <v>90.693548820102549</v>
      </c>
      <c r="R213" s="3">
        <f t="shared" si="91"/>
        <v>324.74654353136998</v>
      </c>
      <c r="S213" s="3">
        <f t="shared" si="92"/>
        <v>20.382347567232596</v>
      </c>
      <c r="T213" s="3">
        <f t="shared" si="93"/>
        <v>17.639999999999993</v>
      </c>
      <c r="U213" s="3">
        <f t="shared" si="94"/>
        <v>28.558335999999994</v>
      </c>
      <c r="V213" s="3">
        <f t="shared" si="95"/>
        <v>6.7969357801880097</v>
      </c>
      <c r="W213" s="6">
        <f t="shared" si="96"/>
        <v>13.585411787044587</v>
      </c>
      <c r="X213" t="e">
        <f t="shared" si="97"/>
        <v>#N/A</v>
      </c>
      <c r="Y213">
        <f t="shared" si="98"/>
        <v>4</v>
      </c>
      <c r="AD213" s="3">
        <f t="shared" si="99"/>
        <v>75.894844290657431</v>
      </c>
      <c r="AE213" s="3">
        <f t="shared" si="100"/>
        <v>390.87615916955014</v>
      </c>
      <c r="AF213" s="3">
        <f t="shared" si="101"/>
        <v>21.60488378724143</v>
      </c>
      <c r="AG213" s="3">
        <f t="shared" si="102"/>
        <v>35.515157048940836</v>
      </c>
      <c r="AH213" s="3">
        <f t="shared" si="103"/>
        <v>28.132989408327251</v>
      </c>
      <c r="AI213" s="3">
        <f t="shared" si="104"/>
        <v>7.9779788453760698</v>
      </c>
      <c r="AJ213" s="6">
        <f t="shared" si="105"/>
        <v>13.62690494186536</v>
      </c>
      <c r="AK213" t="e">
        <f t="shared" si="106"/>
        <v>#N/A</v>
      </c>
      <c r="AL213">
        <f t="shared" si="107"/>
        <v>4</v>
      </c>
    </row>
    <row r="214" spans="1:38">
      <c r="A214">
        <v>1</v>
      </c>
      <c r="B214">
        <v>50</v>
      </c>
      <c r="D214">
        <f t="shared" si="81"/>
        <v>1</v>
      </c>
      <c r="E214">
        <f t="shared" si="82"/>
        <v>900</v>
      </c>
      <c r="F214" s="3">
        <f t="shared" si="83"/>
        <v>30.016662039607269</v>
      </c>
      <c r="G214">
        <f t="shared" si="84"/>
        <v>196</v>
      </c>
      <c r="H214">
        <f t="shared" si="85"/>
        <v>1600</v>
      </c>
      <c r="I214" s="3">
        <f t="shared" si="86"/>
        <v>42.379240200834182</v>
      </c>
      <c r="J214" s="6">
        <f t="shared" si="87"/>
        <v>-12.362578161226914</v>
      </c>
      <c r="K214">
        <f t="shared" si="88"/>
        <v>50</v>
      </c>
      <c r="L214" t="e">
        <f t="shared" si="89"/>
        <v>#N/A</v>
      </c>
      <c r="Q214" s="3">
        <f t="shared" si="90"/>
        <v>20.040699079169912</v>
      </c>
      <c r="R214" s="3">
        <f t="shared" si="91"/>
        <v>782.83980778007458</v>
      </c>
      <c r="S214" s="3">
        <f t="shared" si="92"/>
        <v>28.335146141483804</v>
      </c>
      <c r="T214" s="3">
        <f t="shared" si="93"/>
        <v>96.04000000000002</v>
      </c>
      <c r="U214" s="3">
        <f t="shared" si="94"/>
        <v>1652.9103359999999</v>
      </c>
      <c r="V214" s="3">
        <f t="shared" si="95"/>
        <v>41.820453560429016</v>
      </c>
      <c r="W214" s="6">
        <f t="shared" si="96"/>
        <v>-13.485307418945212</v>
      </c>
      <c r="X214">
        <f t="shared" si="97"/>
        <v>50</v>
      </c>
      <c r="Y214" t="e">
        <f t="shared" si="98"/>
        <v>#N/A</v>
      </c>
      <c r="AD214" s="3">
        <f t="shared" si="99"/>
        <v>27.965432525951556</v>
      </c>
      <c r="AE214" s="3">
        <f t="shared" si="100"/>
        <v>687.98204152249139</v>
      </c>
      <c r="AF214" s="3">
        <f t="shared" si="101"/>
        <v>26.757194809031137</v>
      </c>
      <c r="AG214" s="3">
        <f t="shared" si="102"/>
        <v>64.650292184075965</v>
      </c>
      <c r="AH214" s="3">
        <f t="shared" si="103"/>
        <v>1656.160016435354</v>
      </c>
      <c r="AI214" s="3">
        <f t="shared" si="104"/>
        <v>41.48265069422915</v>
      </c>
      <c r="AJ214" s="6">
        <f t="shared" si="105"/>
        <v>-14.725455885198013</v>
      </c>
      <c r="AK214">
        <f t="shared" si="106"/>
        <v>50</v>
      </c>
      <c r="AL214" t="e">
        <f t="shared" si="107"/>
        <v>#N/A</v>
      </c>
    </row>
    <row r="215" spans="1:38">
      <c r="A215">
        <v>2</v>
      </c>
      <c r="B215">
        <v>12</v>
      </c>
      <c r="D215">
        <f t="shared" si="81"/>
        <v>0</v>
      </c>
      <c r="E215">
        <f t="shared" si="82"/>
        <v>64</v>
      </c>
      <c r="F215" s="3">
        <f t="shared" si="83"/>
        <v>8</v>
      </c>
      <c r="G215">
        <f t="shared" si="84"/>
        <v>169</v>
      </c>
      <c r="H215">
        <f t="shared" si="85"/>
        <v>4</v>
      </c>
      <c r="I215" s="3">
        <f t="shared" si="86"/>
        <v>13.152946437965905</v>
      </c>
      <c r="J215" s="6">
        <f t="shared" si="87"/>
        <v>-5.1529464379659053</v>
      </c>
      <c r="K215">
        <f t="shared" si="88"/>
        <v>12</v>
      </c>
      <c r="L215" t="e">
        <f t="shared" si="89"/>
        <v>#N/A</v>
      </c>
      <c r="Q215" s="3">
        <f t="shared" si="90"/>
        <v>12.087331203522242</v>
      </c>
      <c r="R215" s="3">
        <f t="shared" si="91"/>
        <v>100.41493731375338</v>
      </c>
      <c r="S215" s="3">
        <f t="shared" si="92"/>
        <v>10.606708656189046</v>
      </c>
      <c r="T215" s="3">
        <f t="shared" si="93"/>
        <v>77.440000000000012</v>
      </c>
      <c r="U215" s="3">
        <f t="shared" si="94"/>
        <v>7.0543360000000028</v>
      </c>
      <c r="V215" s="3">
        <f t="shared" si="95"/>
        <v>9.192080069277031</v>
      </c>
      <c r="W215" s="6">
        <f t="shared" si="96"/>
        <v>1.4146285869120145</v>
      </c>
      <c r="X215" t="e">
        <f t="shared" si="97"/>
        <v>#N/A</v>
      </c>
      <c r="Y215">
        <f t="shared" si="98"/>
        <v>12</v>
      </c>
      <c r="AD215" s="3">
        <f t="shared" si="99"/>
        <v>18.38896193771626</v>
      </c>
      <c r="AE215" s="3">
        <f t="shared" si="100"/>
        <v>138.54674740484427</v>
      </c>
      <c r="AF215" s="3">
        <f t="shared" si="101"/>
        <v>12.52739834692585</v>
      </c>
      <c r="AG215" s="3">
        <f t="shared" si="102"/>
        <v>49.569211102994885</v>
      </c>
      <c r="AH215" s="3">
        <f t="shared" si="103"/>
        <v>7.2681245434623793</v>
      </c>
      <c r="AI215" s="3">
        <f t="shared" si="104"/>
        <v>7.5390540286203853</v>
      </c>
      <c r="AJ215" s="6">
        <f t="shared" si="105"/>
        <v>4.9883443183054643</v>
      </c>
      <c r="AK215" t="e">
        <f t="shared" si="106"/>
        <v>#N/A</v>
      </c>
      <c r="AL215">
        <f t="shared" si="107"/>
        <v>12</v>
      </c>
    </row>
    <row r="216" spans="1:38">
      <c r="A216">
        <v>3</v>
      </c>
      <c r="B216">
        <v>17</v>
      </c>
      <c r="D216">
        <f t="shared" si="81"/>
        <v>1</v>
      </c>
      <c r="E216">
        <f t="shared" si="82"/>
        <v>9</v>
      </c>
      <c r="F216" s="3">
        <f t="shared" si="83"/>
        <v>3.1622776601683795</v>
      </c>
      <c r="G216">
        <f t="shared" si="84"/>
        <v>144</v>
      </c>
      <c r="H216">
        <f t="shared" si="85"/>
        <v>49</v>
      </c>
      <c r="I216" s="3">
        <f t="shared" si="86"/>
        <v>13.892443989449804</v>
      </c>
      <c r="J216" s="6">
        <f t="shared" si="87"/>
        <v>-10.730166329281424</v>
      </c>
      <c r="K216">
        <f t="shared" si="88"/>
        <v>17</v>
      </c>
      <c r="L216" t="e">
        <f t="shared" si="89"/>
        <v>#N/A</v>
      </c>
      <c r="Q216" s="3">
        <f t="shared" si="90"/>
        <v>6.1339633278745733</v>
      </c>
      <c r="R216" s="3">
        <f t="shared" si="91"/>
        <v>25.207683427743028</v>
      </c>
      <c r="S216" s="3">
        <f t="shared" si="92"/>
        <v>5.5983610776384909</v>
      </c>
      <c r="T216" s="3">
        <f t="shared" si="93"/>
        <v>60.840000000000011</v>
      </c>
      <c r="U216" s="3">
        <f t="shared" si="94"/>
        <v>58.614336000000009</v>
      </c>
      <c r="V216" s="3">
        <f t="shared" si="95"/>
        <v>10.929516732225631</v>
      </c>
      <c r="W216" s="6">
        <f t="shared" si="96"/>
        <v>-5.3311556545871399</v>
      </c>
      <c r="X216">
        <f t="shared" si="97"/>
        <v>17</v>
      </c>
      <c r="Y216" t="e">
        <f t="shared" si="98"/>
        <v>#N/A</v>
      </c>
      <c r="AD216" s="3">
        <f t="shared" si="99"/>
        <v>10.812491349480968</v>
      </c>
      <c r="AE216" s="3">
        <f t="shared" si="100"/>
        <v>45.840865051903101</v>
      </c>
      <c r="AF216" s="3">
        <f t="shared" si="101"/>
        <v>7.5268423924899661</v>
      </c>
      <c r="AG216" s="3">
        <f t="shared" si="102"/>
        <v>36.488130021913804</v>
      </c>
      <c r="AH216" s="3">
        <f t="shared" si="103"/>
        <v>59.227584002921837</v>
      </c>
      <c r="AI216" s="3">
        <f t="shared" si="104"/>
        <v>9.7834408070389856</v>
      </c>
      <c r="AJ216" s="6">
        <f t="shared" si="105"/>
        <v>-2.2565984145490194</v>
      </c>
      <c r="AK216">
        <f t="shared" si="106"/>
        <v>17</v>
      </c>
      <c r="AL216" t="e">
        <f t="shared" si="107"/>
        <v>#N/A</v>
      </c>
    </row>
    <row r="217" spans="1:38">
      <c r="A217">
        <v>1</v>
      </c>
      <c r="B217">
        <v>23</v>
      </c>
      <c r="D217">
        <f t="shared" si="81"/>
        <v>1</v>
      </c>
      <c r="E217">
        <f t="shared" si="82"/>
        <v>9</v>
      </c>
      <c r="F217" s="3">
        <f t="shared" si="83"/>
        <v>3.1622776601683795</v>
      </c>
      <c r="G217">
        <f t="shared" si="84"/>
        <v>196</v>
      </c>
      <c r="H217">
        <f t="shared" si="85"/>
        <v>169</v>
      </c>
      <c r="I217" s="3">
        <f t="shared" si="86"/>
        <v>19.104973174542799</v>
      </c>
      <c r="J217" s="6">
        <f t="shared" si="87"/>
        <v>-15.942695514374419</v>
      </c>
      <c r="K217">
        <f t="shared" si="88"/>
        <v>23</v>
      </c>
      <c r="L217" t="e">
        <f t="shared" si="89"/>
        <v>#N/A</v>
      </c>
      <c r="Q217" s="3">
        <f t="shared" si="90"/>
        <v>20.040699079169912</v>
      </c>
      <c r="R217" s="3">
        <f t="shared" si="91"/>
        <v>0.95897876453059128</v>
      </c>
      <c r="S217" s="3">
        <f t="shared" si="92"/>
        <v>4.5825405446870304</v>
      </c>
      <c r="T217" s="3">
        <f t="shared" si="93"/>
        <v>96.04000000000002</v>
      </c>
      <c r="U217" s="3">
        <f t="shared" si="94"/>
        <v>186.48633600000002</v>
      </c>
      <c r="V217" s="3">
        <f t="shared" si="95"/>
        <v>16.808519744462927</v>
      </c>
      <c r="W217" s="6">
        <f t="shared" si="96"/>
        <v>-12.225979199775896</v>
      </c>
      <c r="X217">
        <f t="shared" si="97"/>
        <v>23</v>
      </c>
      <c r="Y217" t="e">
        <f t="shared" si="98"/>
        <v>#N/A</v>
      </c>
      <c r="AD217" s="3">
        <f t="shared" si="99"/>
        <v>27.965432525951556</v>
      </c>
      <c r="AE217" s="3">
        <f t="shared" si="100"/>
        <v>0.5938062283737009</v>
      </c>
      <c r="AF217" s="3">
        <f t="shared" si="101"/>
        <v>5.3440844636219271</v>
      </c>
      <c r="AG217" s="3">
        <f t="shared" si="102"/>
        <v>64.650292184075965</v>
      </c>
      <c r="AH217" s="3">
        <f t="shared" si="103"/>
        <v>187.57893535427317</v>
      </c>
      <c r="AI217" s="3">
        <f t="shared" si="104"/>
        <v>15.88172621405964</v>
      </c>
      <c r="AJ217" s="6">
        <f t="shared" si="105"/>
        <v>-10.537641750437713</v>
      </c>
      <c r="AK217">
        <f t="shared" si="106"/>
        <v>23</v>
      </c>
      <c r="AL217" t="e">
        <f t="shared" si="107"/>
        <v>#N/A</v>
      </c>
    </row>
    <row r="218" spans="1:38">
      <c r="A218">
        <v>1</v>
      </c>
      <c r="B218">
        <v>12</v>
      </c>
      <c r="D218">
        <f t="shared" si="81"/>
        <v>1</v>
      </c>
      <c r="E218">
        <f t="shared" si="82"/>
        <v>64</v>
      </c>
      <c r="F218" s="3">
        <f t="shared" si="83"/>
        <v>8.0622577482985491</v>
      </c>
      <c r="G218">
        <f t="shared" si="84"/>
        <v>196</v>
      </c>
      <c r="H218">
        <f t="shared" si="85"/>
        <v>4</v>
      </c>
      <c r="I218" s="3">
        <f t="shared" si="86"/>
        <v>14.142135623730951</v>
      </c>
      <c r="J218" s="6">
        <f t="shared" si="87"/>
        <v>-6.0798778754324019</v>
      </c>
      <c r="K218">
        <f t="shared" si="88"/>
        <v>12</v>
      </c>
      <c r="L218" t="e">
        <f t="shared" si="89"/>
        <v>#N/A</v>
      </c>
      <c r="Q218" s="3">
        <f t="shared" si="90"/>
        <v>20.040699079169912</v>
      </c>
      <c r="R218" s="3">
        <f t="shared" si="91"/>
        <v>100.41493731375338</v>
      </c>
      <c r="S218" s="3">
        <f t="shared" si="92"/>
        <v>10.975228307097911</v>
      </c>
      <c r="T218" s="3">
        <f t="shared" si="93"/>
        <v>96.04000000000002</v>
      </c>
      <c r="U218" s="3">
        <f t="shared" si="94"/>
        <v>7.0543360000000028</v>
      </c>
      <c r="V218" s="3">
        <f t="shared" si="95"/>
        <v>10.153538102553219</v>
      </c>
      <c r="W218" s="6">
        <f t="shared" si="96"/>
        <v>0.82169020454469255</v>
      </c>
      <c r="X218" t="e">
        <f t="shared" si="97"/>
        <v>#N/A</v>
      </c>
      <c r="Y218">
        <f t="shared" si="98"/>
        <v>12</v>
      </c>
      <c r="AD218" s="3">
        <f t="shared" si="99"/>
        <v>27.965432525951556</v>
      </c>
      <c r="AE218" s="3">
        <f t="shared" si="100"/>
        <v>138.54674740484427</v>
      </c>
      <c r="AF218" s="3">
        <f t="shared" si="101"/>
        <v>12.903959854664606</v>
      </c>
      <c r="AG218" s="3">
        <f t="shared" si="102"/>
        <v>64.650292184075965</v>
      </c>
      <c r="AH218" s="3">
        <f t="shared" si="103"/>
        <v>7.2681245434623793</v>
      </c>
      <c r="AI218" s="3">
        <f t="shared" si="104"/>
        <v>8.480472671233505</v>
      </c>
      <c r="AJ218" s="6">
        <f t="shared" si="105"/>
        <v>4.4234871834311011</v>
      </c>
      <c r="AK218" t="e">
        <f t="shared" si="106"/>
        <v>#N/A</v>
      </c>
      <c r="AL218">
        <f t="shared" si="107"/>
        <v>12</v>
      </c>
    </row>
    <row r="219" spans="1:38">
      <c r="A219">
        <v>2</v>
      </c>
      <c r="B219">
        <v>25</v>
      </c>
      <c r="D219">
        <f t="shared" si="81"/>
        <v>0</v>
      </c>
      <c r="E219">
        <f t="shared" si="82"/>
        <v>25</v>
      </c>
      <c r="F219" s="3">
        <f t="shared" si="83"/>
        <v>5</v>
      </c>
      <c r="G219">
        <f t="shared" si="84"/>
        <v>169</v>
      </c>
      <c r="H219">
        <f t="shared" si="85"/>
        <v>225</v>
      </c>
      <c r="I219" s="3">
        <f t="shared" si="86"/>
        <v>19.849433241279208</v>
      </c>
      <c r="J219" s="6">
        <f t="shared" si="87"/>
        <v>-14.849433241279208</v>
      </c>
      <c r="K219">
        <f t="shared" si="88"/>
        <v>25</v>
      </c>
      <c r="L219" t="e">
        <f t="shared" si="89"/>
        <v>#N/A</v>
      </c>
      <c r="Q219" s="3">
        <f t="shared" si="90"/>
        <v>12.087331203522242</v>
      </c>
      <c r="R219" s="3">
        <f t="shared" si="91"/>
        <v>8.8760772101264465</v>
      </c>
      <c r="S219" s="3">
        <f t="shared" si="92"/>
        <v>4.5785814848759312</v>
      </c>
      <c r="T219" s="3">
        <f t="shared" si="93"/>
        <v>77.440000000000012</v>
      </c>
      <c r="U219" s="3">
        <f t="shared" si="94"/>
        <v>245.11033600000002</v>
      </c>
      <c r="V219" s="3">
        <f t="shared" si="95"/>
        <v>17.959686411516209</v>
      </c>
      <c r="W219" s="6">
        <f t="shared" si="96"/>
        <v>-13.381104926640278</v>
      </c>
      <c r="X219">
        <f t="shared" si="97"/>
        <v>25</v>
      </c>
      <c r="Y219" t="e">
        <f t="shared" si="98"/>
        <v>#N/A</v>
      </c>
      <c r="AD219" s="3">
        <f t="shared" si="99"/>
        <v>18.38896193771626</v>
      </c>
      <c r="AE219" s="3">
        <f t="shared" si="100"/>
        <v>1.5114532871972342</v>
      </c>
      <c r="AF219" s="3">
        <f t="shared" si="101"/>
        <v>4.4609881444488835</v>
      </c>
      <c r="AG219" s="3">
        <f t="shared" si="102"/>
        <v>49.569211102994885</v>
      </c>
      <c r="AH219" s="3">
        <f t="shared" si="103"/>
        <v>246.36271913805697</v>
      </c>
      <c r="AI219" s="3">
        <f t="shared" si="104"/>
        <v>17.202672183153751</v>
      </c>
      <c r="AJ219" s="6">
        <f t="shared" si="105"/>
        <v>-12.741684038704868</v>
      </c>
      <c r="AK219">
        <f t="shared" si="106"/>
        <v>25</v>
      </c>
      <c r="AL219" t="e">
        <f t="shared" si="107"/>
        <v>#N/A</v>
      </c>
    </row>
    <row r="220" spans="1:38">
      <c r="A220">
        <v>5</v>
      </c>
      <c r="B220">
        <v>17</v>
      </c>
      <c r="D220">
        <f t="shared" si="81"/>
        <v>9</v>
      </c>
      <c r="E220">
        <f t="shared" si="82"/>
        <v>9</v>
      </c>
      <c r="F220" s="3">
        <f t="shared" si="83"/>
        <v>4.2426406871192848</v>
      </c>
      <c r="G220">
        <f t="shared" si="84"/>
        <v>100</v>
      </c>
      <c r="H220">
        <f t="shared" si="85"/>
        <v>49</v>
      </c>
      <c r="I220" s="3">
        <f t="shared" si="86"/>
        <v>12.206555615733702</v>
      </c>
      <c r="J220" s="6">
        <f t="shared" si="87"/>
        <v>-7.9639149286144173</v>
      </c>
      <c r="K220">
        <f t="shared" si="88"/>
        <v>17</v>
      </c>
      <c r="L220" t="e">
        <f t="shared" si="89"/>
        <v>#N/A</v>
      </c>
      <c r="Q220" s="3">
        <f t="shared" si="90"/>
        <v>0.22722757657923695</v>
      </c>
      <c r="R220" s="3">
        <f t="shared" si="91"/>
        <v>25.207683427743028</v>
      </c>
      <c r="S220" s="3">
        <f t="shared" si="92"/>
        <v>5.0433035804244692</v>
      </c>
      <c r="T220" s="3">
        <f t="shared" si="93"/>
        <v>33.640000000000008</v>
      </c>
      <c r="U220" s="3">
        <f t="shared" si="94"/>
        <v>58.614336000000009</v>
      </c>
      <c r="V220" s="3">
        <f t="shared" si="95"/>
        <v>9.6049120766407867</v>
      </c>
      <c r="W220" s="6">
        <f t="shared" si="96"/>
        <v>-4.5616084962163175</v>
      </c>
      <c r="X220">
        <f t="shared" si="97"/>
        <v>17</v>
      </c>
      <c r="Y220" t="e">
        <f t="shared" si="98"/>
        <v>#N/A</v>
      </c>
      <c r="AD220" s="3">
        <f t="shared" si="99"/>
        <v>1.6595501730103803</v>
      </c>
      <c r="AE220" s="3">
        <f t="shared" si="100"/>
        <v>45.840865051903101</v>
      </c>
      <c r="AF220" s="3">
        <f t="shared" si="101"/>
        <v>6.8920544995605981</v>
      </c>
      <c r="AG220" s="3">
        <f t="shared" si="102"/>
        <v>16.325967859751643</v>
      </c>
      <c r="AH220" s="3">
        <f t="shared" si="103"/>
        <v>59.227584002921837</v>
      </c>
      <c r="AI220" s="3">
        <f t="shared" si="104"/>
        <v>8.692154615667711</v>
      </c>
      <c r="AJ220" s="6">
        <f t="shared" si="105"/>
        <v>-1.8001001161071128</v>
      </c>
      <c r="AK220">
        <f t="shared" si="106"/>
        <v>17</v>
      </c>
      <c r="AL220" t="e">
        <f t="shared" si="107"/>
        <v>#N/A</v>
      </c>
    </row>
    <row r="221" spans="1:38">
      <c r="A221">
        <v>3</v>
      </c>
      <c r="B221">
        <v>19</v>
      </c>
      <c r="D221">
        <f t="shared" si="81"/>
        <v>1</v>
      </c>
      <c r="E221">
        <f t="shared" si="82"/>
        <v>1</v>
      </c>
      <c r="F221" s="3">
        <f t="shared" si="83"/>
        <v>1.4142135623730951</v>
      </c>
      <c r="G221">
        <f t="shared" si="84"/>
        <v>144</v>
      </c>
      <c r="H221">
        <f t="shared" si="85"/>
        <v>81</v>
      </c>
      <c r="I221" s="3">
        <f t="shared" si="86"/>
        <v>15</v>
      </c>
      <c r="J221" s="6">
        <f t="shared" si="87"/>
        <v>-13.585786437626904</v>
      </c>
      <c r="K221">
        <f t="shared" si="88"/>
        <v>19</v>
      </c>
      <c r="L221" t="e">
        <f t="shared" si="89"/>
        <v>#N/A</v>
      </c>
      <c r="Q221" s="3">
        <f t="shared" si="90"/>
        <v>6.1339633278745733</v>
      </c>
      <c r="R221" s="3">
        <f t="shared" si="91"/>
        <v>9.1247818733388826</v>
      </c>
      <c r="S221" s="3">
        <f t="shared" si="92"/>
        <v>3.9062443857512879</v>
      </c>
      <c r="T221" s="3">
        <f t="shared" si="93"/>
        <v>60.840000000000011</v>
      </c>
      <c r="U221" s="3">
        <f t="shared" si="94"/>
        <v>93.238336000000018</v>
      </c>
      <c r="V221" s="3">
        <f t="shared" si="95"/>
        <v>12.412829492102114</v>
      </c>
      <c r="W221" s="6">
        <f t="shared" si="96"/>
        <v>-8.5065851063508262</v>
      </c>
      <c r="X221">
        <f t="shared" si="97"/>
        <v>19</v>
      </c>
      <c r="Y221" t="e">
        <f t="shared" si="98"/>
        <v>#N/A</v>
      </c>
      <c r="AD221" s="3">
        <f t="shared" si="99"/>
        <v>10.812491349480968</v>
      </c>
      <c r="AE221" s="3">
        <f t="shared" si="100"/>
        <v>22.758512110726635</v>
      </c>
      <c r="AF221" s="3">
        <f t="shared" si="101"/>
        <v>5.7940489694347255</v>
      </c>
      <c r="AG221" s="3">
        <f t="shared" si="102"/>
        <v>36.488130021913804</v>
      </c>
      <c r="AH221" s="3">
        <f t="shared" si="103"/>
        <v>94.01136778670562</v>
      </c>
      <c r="AI221" s="3">
        <f t="shared" si="104"/>
        <v>11.423637678455117</v>
      </c>
      <c r="AJ221" s="6">
        <f t="shared" si="105"/>
        <v>-5.6295887090203918</v>
      </c>
      <c r="AK221">
        <f t="shared" si="106"/>
        <v>19</v>
      </c>
      <c r="AL221" t="e">
        <f t="shared" si="107"/>
        <v>#N/A</v>
      </c>
    </row>
    <row r="222" spans="1:38">
      <c r="A222">
        <v>8</v>
      </c>
      <c r="B222">
        <v>13</v>
      </c>
      <c r="D222">
        <f t="shared" si="81"/>
        <v>36</v>
      </c>
      <c r="E222">
        <f t="shared" si="82"/>
        <v>49</v>
      </c>
      <c r="F222" s="3">
        <f t="shared" si="83"/>
        <v>9.2195444572928871</v>
      </c>
      <c r="G222">
        <f t="shared" si="84"/>
        <v>49</v>
      </c>
      <c r="H222">
        <f t="shared" si="85"/>
        <v>9</v>
      </c>
      <c r="I222" s="3">
        <f t="shared" si="86"/>
        <v>7.6157731058639087</v>
      </c>
      <c r="J222" s="6">
        <f t="shared" si="87"/>
        <v>1.6037713514289784</v>
      </c>
      <c r="K222" t="e">
        <f t="shared" si="88"/>
        <v>#N/A</v>
      </c>
      <c r="L222">
        <f t="shared" si="89"/>
        <v>13</v>
      </c>
      <c r="Q222" s="3">
        <f t="shared" si="90"/>
        <v>6.3671239496362322</v>
      </c>
      <c r="R222" s="3">
        <f t="shared" si="91"/>
        <v>81.373486536551312</v>
      </c>
      <c r="S222" s="3">
        <f t="shared" si="92"/>
        <v>9.3669958090194285</v>
      </c>
      <c r="T222" s="3">
        <f t="shared" si="93"/>
        <v>7.8400000000000043</v>
      </c>
      <c r="U222" s="3">
        <f t="shared" si="94"/>
        <v>13.366336000000004</v>
      </c>
      <c r="V222" s="3">
        <f t="shared" si="95"/>
        <v>4.6050337675200614</v>
      </c>
      <c r="W222" s="6">
        <f t="shared" si="96"/>
        <v>4.7619620414993671</v>
      </c>
      <c r="X222" t="e">
        <f t="shared" si="97"/>
        <v>#N/A</v>
      </c>
      <c r="Y222">
        <f t="shared" si="98"/>
        <v>13</v>
      </c>
      <c r="AD222" s="3">
        <f t="shared" si="99"/>
        <v>2.9301384083044986</v>
      </c>
      <c r="AE222" s="3">
        <f t="shared" si="100"/>
        <v>116.00557093425603</v>
      </c>
      <c r="AF222" s="3">
        <f t="shared" si="101"/>
        <v>10.905764959073734</v>
      </c>
      <c r="AG222" s="3">
        <f t="shared" si="102"/>
        <v>1.0827246165083999</v>
      </c>
      <c r="AH222" s="3">
        <f t="shared" si="103"/>
        <v>13.660016435354271</v>
      </c>
      <c r="AI222" s="3">
        <f t="shared" si="104"/>
        <v>3.8396277230823657</v>
      </c>
      <c r="AJ222" s="6">
        <f t="shared" si="105"/>
        <v>7.0661372359913681</v>
      </c>
      <c r="AK222" t="e">
        <f t="shared" si="106"/>
        <v>#N/A</v>
      </c>
      <c r="AL222">
        <f t="shared" si="107"/>
        <v>13</v>
      </c>
    </row>
    <row r="223" spans="1:38">
      <c r="A223">
        <v>8</v>
      </c>
      <c r="B223">
        <v>13</v>
      </c>
      <c r="D223">
        <f t="shared" si="81"/>
        <v>36</v>
      </c>
      <c r="E223">
        <f t="shared" si="82"/>
        <v>49</v>
      </c>
      <c r="F223" s="3">
        <f t="shared" si="83"/>
        <v>9.2195444572928871</v>
      </c>
      <c r="G223">
        <f t="shared" si="84"/>
        <v>49</v>
      </c>
      <c r="H223">
        <f t="shared" si="85"/>
        <v>9</v>
      </c>
      <c r="I223" s="3">
        <f t="shared" si="86"/>
        <v>7.6157731058639087</v>
      </c>
      <c r="J223" s="6">
        <f t="shared" si="87"/>
        <v>1.6037713514289784</v>
      </c>
      <c r="K223" t="e">
        <f t="shared" si="88"/>
        <v>#N/A</v>
      </c>
      <c r="L223">
        <f t="shared" si="89"/>
        <v>13</v>
      </c>
      <c r="Q223" s="3">
        <f t="shared" si="90"/>
        <v>6.3671239496362322</v>
      </c>
      <c r="R223" s="3">
        <f t="shared" si="91"/>
        <v>81.373486536551312</v>
      </c>
      <c r="S223" s="3">
        <f t="shared" si="92"/>
        <v>9.3669958090194285</v>
      </c>
      <c r="T223" s="3">
        <f t="shared" si="93"/>
        <v>7.8400000000000043</v>
      </c>
      <c r="U223" s="3">
        <f t="shared" si="94"/>
        <v>13.366336000000004</v>
      </c>
      <c r="V223" s="3">
        <f t="shared" si="95"/>
        <v>4.6050337675200614</v>
      </c>
      <c r="W223" s="6">
        <f t="shared" si="96"/>
        <v>4.7619620414993671</v>
      </c>
      <c r="X223" t="e">
        <f t="shared" si="97"/>
        <v>#N/A</v>
      </c>
      <c r="Y223">
        <f t="shared" si="98"/>
        <v>13</v>
      </c>
      <c r="AD223" s="3">
        <f t="shared" si="99"/>
        <v>2.9301384083044986</v>
      </c>
      <c r="AE223" s="3">
        <f t="shared" si="100"/>
        <v>116.00557093425603</v>
      </c>
      <c r="AF223" s="3">
        <f t="shared" si="101"/>
        <v>10.905764959073734</v>
      </c>
      <c r="AG223" s="3">
        <f t="shared" si="102"/>
        <v>1.0827246165083999</v>
      </c>
      <c r="AH223" s="3">
        <f t="shared" si="103"/>
        <v>13.660016435354271</v>
      </c>
      <c r="AI223" s="3">
        <f t="shared" si="104"/>
        <v>3.8396277230823657</v>
      </c>
      <c r="AJ223" s="6">
        <f t="shared" si="105"/>
        <v>7.0661372359913681</v>
      </c>
      <c r="AK223" t="e">
        <f t="shared" si="106"/>
        <v>#N/A</v>
      </c>
      <c r="AL223">
        <f t="shared" si="107"/>
        <v>13</v>
      </c>
    </row>
    <row r="224" spans="1:38">
      <c r="A224">
        <v>7</v>
      </c>
      <c r="B224">
        <v>13</v>
      </c>
      <c r="D224">
        <f t="shared" si="81"/>
        <v>25</v>
      </c>
      <c r="E224">
        <f t="shared" si="82"/>
        <v>49</v>
      </c>
      <c r="F224" s="3">
        <f t="shared" si="83"/>
        <v>8.6023252670426267</v>
      </c>
      <c r="G224">
        <f t="shared" si="84"/>
        <v>64</v>
      </c>
      <c r="H224">
        <f t="shared" si="85"/>
        <v>9</v>
      </c>
      <c r="I224" s="3">
        <f t="shared" si="86"/>
        <v>8.5440037453175304</v>
      </c>
      <c r="J224" s="6">
        <f t="shared" si="87"/>
        <v>5.8321521725096304E-2</v>
      </c>
      <c r="K224" t="e">
        <f t="shared" si="88"/>
        <v>#N/A</v>
      </c>
      <c r="L224">
        <f t="shared" si="89"/>
        <v>13</v>
      </c>
      <c r="Q224" s="3">
        <f t="shared" si="90"/>
        <v>2.3204918252839004</v>
      </c>
      <c r="R224" s="3">
        <f t="shared" si="91"/>
        <v>81.373486536551312</v>
      </c>
      <c r="S224" s="3">
        <f t="shared" si="92"/>
        <v>9.1484413077767091</v>
      </c>
      <c r="T224" s="3">
        <f t="shared" si="93"/>
        <v>14.440000000000005</v>
      </c>
      <c r="U224" s="3">
        <f t="shared" si="94"/>
        <v>13.366336000000004</v>
      </c>
      <c r="V224" s="3">
        <f t="shared" si="95"/>
        <v>5.2731713418018202</v>
      </c>
      <c r="W224" s="6">
        <f t="shared" si="96"/>
        <v>3.8752699659748888</v>
      </c>
      <c r="X224" t="e">
        <f t="shared" si="97"/>
        <v>#N/A</v>
      </c>
      <c r="Y224">
        <f t="shared" si="98"/>
        <v>13</v>
      </c>
      <c r="AD224" s="3">
        <f t="shared" si="99"/>
        <v>0.50660899653979263</v>
      </c>
      <c r="AE224" s="3">
        <f t="shared" si="100"/>
        <v>116.00557093425603</v>
      </c>
      <c r="AF224" s="3">
        <f t="shared" si="101"/>
        <v>10.794080782113678</v>
      </c>
      <c r="AG224" s="3">
        <f t="shared" si="102"/>
        <v>4.1638056975894804</v>
      </c>
      <c r="AH224" s="3">
        <f t="shared" si="103"/>
        <v>13.660016435354271</v>
      </c>
      <c r="AI224" s="3">
        <f t="shared" si="104"/>
        <v>4.2218268715028744</v>
      </c>
      <c r="AJ224" s="6">
        <f t="shared" si="105"/>
        <v>6.5722539106108036</v>
      </c>
      <c r="AK224" t="e">
        <f t="shared" si="106"/>
        <v>#N/A</v>
      </c>
      <c r="AL224">
        <f t="shared" si="107"/>
        <v>13</v>
      </c>
    </row>
    <row r="225" spans="1:38">
      <c r="A225">
        <v>19</v>
      </c>
      <c r="B225">
        <v>21</v>
      </c>
      <c r="D225">
        <f t="shared" si="81"/>
        <v>289</v>
      </c>
      <c r="E225">
        <f t="shared" si="82"/>
        <v>1</v>
      </c>
      <c r="F225" s="3">
        <f t="shared" si="83"/>
        <v>17.029386365926403</v>
      </c>
      <c r="G225">
        <f t="shared" si="84"/>
        <v>16</v>
      </c>
      <c r="H225">
        <f t="shared" si="85"/>
        <v>121</v>
      </c>
      <c r="I225" s="3">
        <f t="shared" si="86"/>
        <v>11.704699910719626</v>
      </c>
      <c r="J225" s="6">
        <f t="shared" si="87"/>
        <v>5.324686455206777</v>
      </c>
      <c r="K225" t="e">
        <f t="shared" si="88"/>
        <v>#N/A</v>
      </c>
      <c r="L225">
        <f t="shared" si="89"/>
        <v>21</v>
      </c>
      <c r="Q225" s="3">
        <f t="shared" si="90"/>
        <v>182.88007731751188</v>
      </c>
      <c r="R225" s="3">
        <f t="shared" si="91"/>
        <v>1.0418803189347368</v>
      </c>
      <c r="S225" s="3">
        <f t="shared" si="92"/>
        <v>13.561782981468426</v>
      </c>
      <c r="T225" s="3">
        <f t="shared" si="93"/>
        <v>67.239999999999995</v>
      </c>
      <c r="U225" s="3">
        <f t="shared" si="94"/>
        <v>135.86233600000003</v>
      </c>
      <c r="V225" s="3">
        <f t="shared" si="95"/>
        <v>14.251397685841205</v>
      </c>
      <c r="W225" s="6">
        <f t="shared" si="96"/>
        <v>-0.68961470437277939</v>
      </c>
      <c r="X225">
        <f t="shared" si="97"/>
        <v>21</v>
      </c>
      <c r="Y225" t="e">
        <f t="shared" si="98"/>
        <v>#N/A</v>
      </c>
      <c r="AD225" s="3">
        <f t="shared" si="99"/>
        <v>161.58896193771625</v>
      </c>
      <c r="AE225" s="3">
        <f t="shared" si="100"/>
        <v>7.6761591695501679</v>
      </c>
      <c r="AF225" s="3">
        <f t="shared" si="101"/>
        <v>13.01019296963986</v>
      </c>
      <c r="AG225" s="3">
        <f t="shared" si="102"/>
        <v>99.190832724616513</v>
      </c>
      <c r="AH225" s="3">
        <f t="shared" si="103"/>
        <v>136.79515157048939</v>
      </c>
      <c r="AI225" s="3">
        <f t="shared" si="104"/>
        <v>15.36183531662496</v>
      </c>
      <c r="AJ225" s="6">
        <f t="shared" si="105"/>
        <v>-2.3516423469851002</v>
      </c>
      <c r="AK225">
        <f t="shared" si="106"/>
        <v>21</v>
      </c>
      <c r="AL225" t="e">
        <f t="shared" si="107"/>
        <v>#N/A</v>
      </c>
    </row>
    <row r="226" spans="1:38">
      <c r="A226">
        <v>1</v>
      </c>
      <c r="B226">
        <v>13</v>
      </c>
      <c r="D226">
        <f t="shared" si="81"/>
        <v>1</v>
      </c>
      <c r="E226">
        <f t="shared" si="82"/>
        <v>49</v>
      </c>
      <c r="F226" s="3">
        <f t="shared" si="83"/>
        <v>7.0710678118654755</v>
      </c>
      <c r="G226">
        <f t="shared" si="84"/>
        <v>196</v>
      </c>
      <c r="H226">
        <f t="shared" si="85"/>
        <v>9</v>
      </c>
      <c r="I226" s="3">
        <f t="shared" si="86"/>
        <v>14.317821063276353</v>
      </c>
      <c r="J226" s="6">
        <f t="shared" si="87"/>
        <v>-7.2467532514108779</v>
      </c>
      <c r="K226">
        <f t="shared" si="88"/>
        <v>13</v>
      </c>
      <c r="L226" t="e">
        <f t="shared" si="89"/>
        <v>#N/A</v>
      </c>
      <c r="Q226" s="3">
        <f t="shared" si="90"/>
        <v>20.040699079169912</v>
      </c>
      <c r="R226" s="3">
        <f t="shared" si="91"/>
        <v>81.373486536551312</v>
      </c>
      <c r="S226" s="3">
        <f t="shared" si="92"/>
        <v>10.07046104285803</v>
      </c>
      <c r="T226" s="3">
        <f t="shared" si="93"/>
        <v>96.04000000000002</v>
      </c>
      <c r="U226" s="3">
        <f t="shared" si="94"/>
        <v>13.366336000000004</v>
      </c>
      <c r="V226" s="3">
        <f t="shared" si="95"/>
        <v>10.459748371734381</v>
      </c>
      <c r="W226" s="6">
        <f t="shared" si="96"/>
        <v>-0.38928732887635142</v>
      </c>
      <c r="X226">
        <f t="shared" si="97"/>
        <v>13</v>
      </c>
      <c r="Y226" t="e">
        <f t="shared" si="98"/>
        <v>#N/A</v>
      </c>
      <c r="AD226" s="3">
        <f t="shared" si="99"/>
        <v>27.965432525951556</v>
      </c>
      <c r="AE226" s="3">
        <f t="shared" si="100"/>
        <v>116.00557093425603</v>
      </c>
      <c r="AF226" s="3">
        <f t="shared" si="101"/>
        <v>11.998791750014147</v>
      </c>
      <c r="AG226" s="3">
        <f t="shared" si="102"/>
        <v>64.650292184075965</v>
      </c>
      <c r="AH226" s="3">
        <f t="shared" si="103"/>
        <v>13.660016435354271</v>
      </c>
      <c r="AI226" s="3">
        <f t="shared" si="104"/>
        <v>8.8493111946314915</v>
      </c>
      <c r="AJ226" s="6">
        <f t="shared" si="105"/>
        <v>3.1494805553826559</v>
      </c>
      <c r="AK226" t="e">
        <f t="shared" si="106"/>
        <v>#N/A</v>
      </c>
      <c r="AL226">
        <f t="shared" si="107"/>
        <v>13</v>
      </c>
    </row>
    <row r="227" spans="1:38">
      <c r="A227">
        <v>8</v>
      </c>
      <c r="B227">
        <v>17</v>
      </c>
      <c r="D227">
        <f t="shared" si="81"/>
        <v>36</v>
      </c>
      <c r="E227">
        <f t="shared" si="82"/>
        <v>9</v>
      </c>
      <c r="F227" s="3">
        <f t="shared" si="83"/>
        <v>6.7082039324993694</v>
      </c>
      <c r="G227">
        <f t="shared" si="84"/>
        <v>49</v>
      </c>
      <c r="H227">
        <f t="shared" si="85"/>
        <v>49</v>
      </c>
      <c r="I227" s="3">
        <f t="shared" si="86"/>
        <v>9.8994949366116654</v>
      </c>
      <c r="J227" s="6">
        <f t="shared" si="87"/>
        <v>-3.1912910041122959</v>
      </c>
      <c r="K227">
        <f t="shared" si="88"/>
        <v>17</v>
      </c>
      <c r="L227" t="e">
        <f t="shared" si="89"/>
        <v>#N/A</v>
      </c>
      <c r="Q227" s="3">
        <f t="shared" si="90"/>
        <v>6.3671239496362322</v>
      </c>
      <c r="R227" s="3">
        <f t="shared" si="91"/>
        <v>25.207683427743028</v>
      </c>
      <c r="S227" s="3">
        <f t="shared" si="92"/>
        <v>5.6191464990138194</v>
      </c>
      <c r="T227" s="3">
        <f t="shared" si="93"/>
        <v>7.8400000000000043</v>
      </c>
      <c r="U227" s="3">
        <f t="shared" si="94"/>
        <v>58.614336000000009</v>
      </c>
      <c r="V227" s="3">
        <f t="shared" si="95"/>
        <v>8.151952894858999</v>
      </c>
      <c r="W227" s="6">
        <f t="shared" si="96"/>
        <v>-2.5328063958451796</v>
      </c>
      <c r="X227">
        <f t="shared" si="97"/>
        <v>17</v>
      </c>
      <c r="Y227" t="e">
        <f t="shared" si="98"/>
        <v>#N/A</v>
      </c>
      <c r="AD227" s="3">
        <f t="shared" si="99"/>
        <v>2.9301384083044986</v>
      </c>
      <c r="AE227" s="3">
        <f t="shared" si="100"/>
        <v>45.840865051903101</v>
      </c>
      <c r="AF227" s="3">
        <f t="shared" si="101"/>
        <v>6.9836239489399485</v>
      </c>
      <c r="AG227" s="3">
        <f t="shared" si="102"/>
        <v>1.0827246165083999</v>
      </c>
      <c r="AH227" s="3">
        <f t="shared" si="103"/>
        <v>59.227584002921837</v>
      </c>
      <c r="AI227" s="3">
        <f t="shared" si="104"/>
        <v>7.7659711961499216</v>
      </c>
      <c r="AJ227" s="6">
        <f t="shared" si="105"/>
        <v>-0.78234724720997306</v>
      </c>
      <c r="AK227">
        <f t="shared" si="106"/>
        <v>17</v>
      </c>
      <c r="AL227" t="e">
        <f t="shared" si="107"/>
        <v>#N/A</v>
      </c>
    </row>
    <row r="228" spans="1:38">
      <c r="A228">
        <v>13</v>
      </c>
      <c r="B228">
        <v>16</v>
      </c>
      <c r="D228">
        <f t="shared" si="81"/>
        <v>121</v>
      </c>
      <c r="E228">
        <f t="shared" si="82"/>
        <v>16</v>
      </c>
      <c r="F228" s="3">
        <f t="shared" si="83"/>
        <v>11.704699910719626</v>
      </c>
      <c r="G228">
        <f t="shared" si="84"/>
        <v>4</v>
      </c>
      <c r="H228">
        <f t="shared" si="85"/>
        <v>36</v>
      </c>
      <c r="I228" s="3">
        <f t="shared" si="86"/>
        <v>6.324555320336759</v>
      </c>
      <c r="J228" s="6">
        <f t="shared" si="87"/>
        <v>5.3801445903828666</v>
      </c>
      <c r="K228" t="e">
        <f t="shared" si="88"/>
        <v>#N/A</v>
      </c>
      <c r="L228">
        <f t="shared" si="89"/>
        <v>16</v>
      </c>
      <c r="Q228" s="3">
        <f t="shared" si="90"/>
        <v>56.600284571397893</v>
      </c>
      <c r="R228" s="3">
        <f t="shared" si="91"/>
        <v>36.249134204945101</v>
      </c>
      <c r="S228" s="3">
        <f t="shared" si="92"/>
        <v>9.6358403253864164</v>
      </c>
      <c r="T228" s="3">
        <f t="shared" si="93"/>
        <v>4.8399999999999972</v>
      </c>
      <c r="U228" s="3">
        <f t="shared" si="94"/>
        <v>44.302336000000011</v>
      </c>
      <c r="V228" s="3">
        <f t="shared" si="95"/>
        <v>7.0101594846337134</v>
      </c>
      <c r="W228" s="6">
        <f t="shared" si="96"/>
        <v>2.625680840752703</v>
      </c>
      <c r="X228" t="e">
        <f t="shared" si="97"/>
        <v>#N/A</v>
      </c>
      <c r="Y228">
        <f t="shared" si="98"/>
        <v>16</v>
      </c>
      <c r="AD228" s="3">
        <f t="shared" si="99"/>
        <v>45.04778546712803</v>
      </c>
      <c r="AE228" s="3">
        <f t="shared" si="100"/>
        <v>60.382041522491335</v>
      </c>
      <c r="AF228" s="3">
        <f t="shared" si="101"/>
        <v>10.267902755169596</v>
      </c>
      <c r="AG228" s="3">
        <f t="shared" si="102"/>
        <v>15.677319211102997</v>
      </c>
      <c r="AH228" s="3">
        <f t="shared" si="103"/>
        <v>44.835692111029942</v>
      </c>
      <c r="AI228" s="3">
        <f t="shared" si="104"/>
        <v>7.7790109475519404</v>
      </c>
      <c r="AJ228" s="6">
        <f t="shared" si="105"/>
        <v>2.4888918076176552</v>
      </c>
      <c r="AK228" t="e">
        <f t="shared" si="106"/>
        <v>#N/A</v>
      </c>
      <c r="AL228">
        <f t="shared" si="107"/>
        <v>16</v>
      </c>
    </row>
    <row r="229" spans="1:38">
      <c r="A229">
        <v>3</v>
      </c>
      <c r="B229">
        <v>18</v>
      </c>
      <c r="D229">
        <f t="shared" si="81"/>
        <v>1</v>
      </c>
      <c r="E229">
        <f t="shared" si="82"/>
        <v>4</v>
      </c>
      <c r="F229" s="3">
        <f t="shared" si="83"/>
        <v>2.2360679774997898</v>
      </c>
      <c r="G229">
        <f t="shared" si="84"/>
        <v>144</v>
      </c>
      <c r="H229">
        <f t="shared" si="85"/>
        <v>64</v>
      </c>
      <c r="I229" s="3">
        <f t="shared" si="86"/>
        <v>14.422205101855956</v>
      </c>
      <c r="J229" s="6">
        <f t="shared" si="87"/>
        <v>-12.186137124356167</v>
      </c>
      <c r="K229">
        <f t="shared" si="88"/>
        <v>18</v>
      </c>
      <c r="L229" t="e">
        <f t="shared" si="89"/>
        <v>#N/A</v>
      </c>
      <c r="Q229" s="3">
        <f t="shared" si="90"/>
        <v>6.1339633278745733</v>
      </c>
      <c r="R229" s="3">
        <f t="shared" si="91"/>
        <v>16.166232650540955</v>
      </c>
      <c r="S229" s="3">
        <f t="shared" si="92"/>
        <v>4.7223083315700096</v>
      </c>
      <c r="T229" s="3">
        <f t="shared" si="93"/>
        <v>60.840000000000011</v>
      </c>
      <c r="U229" s="3">
        <f t="shared" si="94"/>
        <v>74.926336000000006</v>
      </c>
      <c r="V229" s="3">
        <f t="shared" si="95"/>
        <v>11.651881221502389</v>
      </c>
      <c r="W229" s="6">
        <f t="shared" si="96"/>
        <v>-6.9295728899323796</v>
      </c>
      <c r="X229">
        <f t="shared" si="97"/>
        <v>18</v>
      </c>
      <c r="Y229" t="e">
        <f t="shared" si="98"/>
        <v>#N/A</v>
      </c>
      <c r="AD229" s="3">
        <f t="shared" si="99"/>
        <v>10.812491349480968</v>
      </c>
      <c r="AE229" s="3">
        <f t="shared" si="100"/>
        <v>33.299688581314868</v>
      </c>
      <c r="AF229" s="3">
        <f t="shared" si="101"/>
        <v>6.6417000783531197</v>
      </c>
      <c r="AG229" s="3">
        <f t="shared" si="102"/>
        <v>36.488130021913804</v>
      </c>
      <c r="AH229" s="3">
        <f t="shared" si="103"/>
        <v>75.619475894813732</v>
      </c>
      <c r="AI229" s="3">
        <f t="shared" si="104"/>
        <v>10.588087925434296</v>
      </c>
      <c r="AJ229" s="6">
        <f t="shared" si="105"/>
        <v>-3.9463878470811764</v>
      </c>
      <c r="AK229">
        <f t="shared" si="106"/>
        <v>18</v>
      </c>
      <c r="AL229" t="e">
        <f t="shared" si="107"/>
        <v>#N/A</v>
      </c>
    </row>
    <row r="230" spans="1:38">
      <c r="A230">
        <v>7</v>
      </c>
      <c r="B230">
        <v>15</v>
      </c>
      <c r="D230">
        <f t="shared" si="81"/>
        <v>25</v>
      </c>
      <c r="E230">
        <f t="shared" si="82"/>
        <v>25</v>
      </c>
      <c r="F230" s="3">
        <f t="shared" si="83"/>
        <v>7.0710678118654755</v>
      </c>
      <c r="G230">
        <f t="shared" si="84"/>
        <v>64</v>
      </c>
      <c r="H230">
        <f t="shared" si="85"/>
        <v>25</v>
      </c>
      <c r="I230" s="3">
        <f t="shared" si="86"/>
        <v>9.4339811320566032</v>
      </c>
      <c r="J230" s="6">
        <f t="shared" si="87"/>
        <v>-2.3629133201911277</v>
      </c>
      <c r="K230">
        <f t="shared" si="88"/>
        <v>15</v>
      </c>
      <c r="L230" t="e">
        <f t="shared" si="89"/>
        <v>#N/A</v>
      </c>
      <c r="Q230" s="3">
        <f t="shared" si="90"/>
        <v>2.3204918252839004</v>
      </c>
      <c r="R230" s="3">
        <f t="shared" si="91"/>
        <v>49.290584982147173</v>
      </c>
      <c r="S230" s="3">
        <f t="shared" si="92"/>
        <v>7.1840849666071653</v>
      </c>
      <c r="T230" s="3">
        <f t="shared" si="93"/>
        <v>14.440000000000005</v>
      </c>
      <c r="U230" s="3">
        <f t="shared" si="94"/>
        <v>31.990336000000006</v>
      </c>
      <c r="V230" s="3">
        <f t="shared" si="95"/>
        <v>6.8139809216052267</v>
      </c>
      <c r="W230" s="6">
        <f t="shared" si="96"/>
        <v>0.37010404500193861</v>
      </c>
      <c r="X230" t="e">
        <f t="shared" si="97"/>
        <v>#N/A</v>
      </c>
      <c r="Y230">
        <f t="shared" si="98"/>
        <v>15</v>
      </c>
      <c r="AD230" s="3">
        <f t="shared" si="99"/>
        <v>0.50660899653979263</v>
      </c>
      <c r="AE230" s="3">
        <f t="shared" si="100"/>
        <v>76.923217993079561</v>
      </c>
      <c r="AF230" s="3">
        <f t="shared" si="101"/>
        <v>8.7994219690624771</v>
      </c>
      <c r="AG230" s="3">
        <f t="shared" si="102"/>
        <v>4.1638056975894804</v>
      </c>
      <c r="AH230" s="3">
        <f t="shared" si="103"/>
        <v>32.443800219138055</v>
      </c>
      <c r="AI230" s="3">
        <f t="shared" si="104"/>
        <v>6.0504219618740258</v>
      </c>
      <c r="AJ230" s="6">
        <f t="shared" si="105"/>
        <v>2.7490000071884513</v>
      </c>
      <c r="AK230" t="e">
        <f t="shared" si="106"/>
        <v>#N/A</v>
      </c>
      <c r="AL230">
        <f t="shared" si="107"/>
        <v>15</v>
      </c>
    </row>
    <row r="231" spans="1:38">
      <c r="A231">
        <v>13</v>
      </c>
      <c r="B231">
        <v>10</v>
      </c>
      <c r="D231">
        <f t="shared" si="81"/>
        <v>121</v>
      </c>
      <c r="E231">
        <f t="shared" si="82"/>
        <v>100</v>
      </c>
      <c r="F231" s="3">
        <f t="shared" si="83"/>
        <v>14.866068747318506</v>
      </c>
      <c r="G231">
        <f t="shared" si="84"/>
        <v>4</v>
      </c>
      <c r="H231">
        <f t="shared" si="85"/>
        <v>0</v>
      </c>
      <c r="I231" s="3">
        <f t="shared" si="86"/>
        <v>2</v>
      </c>
      <c r="J231" s="6">
        <f t="shared" si="87"/>
        <v>12.866068747318506</v>
      </c>
      <c r="K231" t="e">
        <f t="shared" si="88"/>
        <v>#N/A</v>
      </c>
      <c r="L231">
        <f t="shared" si="89"/>
        <v>10</v>
      </c>
      <c r="Q231" s="3">
        <f t="shared" si="90"/>
        <v>56.600284571397893</v>
      </c>
      <c r="R231" s="3">
        <f t="shared" si="91"/>
        <v>144.49783886815754</v>
      </c>
      <c r="S231" s="3">
        <f t="shared" si="92"/>
        <v>14.180907003416792</v>
      </c>
      <c r="T231" s="3">
        <f t="shared" si="93"/>
        <v>4.8399999999999972</v>
      </c>
      <c r="U231" s="3">
        <f t="shared" si="94"/>
        <v>0.43033600000000077</v>
      </c>
      <c r="V231" s="3">
        <f t="shared" si="95"/>
        <v>2.2957212374328027</v>
      </c>
      <c r="W231" s="6">
        <f t="shared" si="96"/>
        <v>11.885185765983989</v>
      </c>
      <c r="X231" t="e">
        <f t="shared" si="97"/>
        <v>#N/A</v>
      </c>
      <c r="Y231">
        <f t="shared" si="98"/>
        <v>10</v>
      </c>
      <c r="AD231" s="3">
        <f t="shared" si="99"/>
        <v>45.04778546712803</v>
      </c>
      <c r="AE231" s="3">
        <f t="shared" si="100"/>
        <v>189.62910034602072</v>
      </c>
      <c r="AF231" s="3">
        <f t="shared" si="101"/>
        <v>15.319167268919964</v>
      </c>
      <c r="AG231" s="3">
        <f t="shared" si="102"/>
        <v>15.677319211102997</v>
      </c>
      <c r="AH231" s="3">
        <f t="shared" si="103"/>
        <v>0.48434075967859702</v>
      </c>
      <c r="AI231" s="3">
        <f t="shared" si="104"/>
        <v>4.0201567097293109</v>
      </c>
      <c r="AJ231" s="6">
        <f t="shared" si="105"/>
        <v>11.299010559190652</v>
      </c>
      <c r="AK231" t="e">
        <f t="shared" si="106"/>
        <v>#N/A</v>
      </c>
      <c r="AL231">
        <f t="shared" si="107"/>
        <v>10</v>
      </c>
    </row>
    <row r="232" spans="1:38">
      <c r="A232">
        <v>4</v>
      </c>
      <c r="B232">
        <v>29</v>
      </c>
      <c r="D232">
        <f t="shared" si="81"/>
        <v>4</v>
      </c>
      <c r="E232">
        <f t="shared" si="82"/>
        <v>81</v>
      </c>
      <c r="F232" s="3">
        <f t="shared" si="83"/>
        <v>9.2195444572928871</v>
      </c>
      <c r="G232">
        <f t="shared" si="84"/>
        <v>121</v>
      </c>
      <c r="H232">
        <f t="shared" si="85"/>
        <v>361</v>
      </c>
      <c r="I232" s="3">
        <f t="shared" si="86"/>
        <v>21.95449840010015</v>
      </c>
      <c r="J232" s="6">
        <f t="shared" si="87"/>
        <v>-12.734953942807262</v>
      </c>
      <c r="K232">
        <f t="shared" si="88"/>
        <v>29</v>
      </c>
      <c r="L232" t="e">
        <f t="shared" si="89"/>
        <v>#N/A</v>
      </c>
      <c r="Q232" s="3">
        <f t="shared" si="90"/>
        <v>2.1805954522269051</v>
      </c>
      <c r="R232" s="3">
        <f t="shared" si="91"/>
        <v>48.710274101318156</v>
      </c>
      <c r="S232" s="3">
        <f t="shared" si="92"/>
        <v>7.1337836772322341</v>
      </c>
      <c r="T232" s="3">
        <f t="shared" si="93"/>
        <v>46.240000000000009</v>
      </c>
      <c r="U232" s="3">
        <f t="shared" si="94"/>
        <v>386.35833599999995</v>
      </c>
      <c r="V232" s="3">
        <f t="shared" si="95"/>
        <v>20.798998437424817</v>
      </c>
      <c r="W232" s="6">
        <f t="shared" si="96"/>
        <v>-13.665214760192583</v>
      </c>
      <c r="X232">
        <f t="shared" si="97"/>
        <v>29</v>
      </c>
      <c r="Y232" t="e">
        <f t="shared" si="98"/>
        <v>#N/A</v>
      </c>
      <c r="AD232" s="3">
        <f t="shared" si="99"/>
        <v>5.2360207612456744</v>
      </c>
      <c r="AE232" s="3">
        <f t="shared" si="100"/>
        <v>27.346747404844301</v>
      </c>
      <c r="AF232" s="3">
        <f t="shared" si="101"/>
        <v>5.7081317579476014</v>
      </c>
      <c r="AG232" s="3">
        <f t="shared" si="102"/>
        <v>25.407048940832723</v>
      </c>
      <c r="AH232" s="3">
        <f t="shared" si="103"/>
        <v>387.93028670562444</v>
      </c>
      <c r="AI232" s="3">
        <f t="shared" si="104"/>
        <v>20.330699339827373</v>
      </c>
      <c r="AJ232" s="6">
        <f t="shared" si="105"/>
        <v>-14.622567581879771</v>
      </c>
      <c r="AK232">
        <f t="shared" si="106"/>
        <v>29</v>
      </c>
      <c r="AL232" t="e">
        <f t="shared" si="107"/>
        <v>#N/A</v>
      </c>
    </row>
    <row r="233" spans="1:38">
      <c r="A233">
        <v>6</v>
      </c>
      <c r="B233">
        <v>29</v>
      </c>
      <c r="D233">
        <f t="shared" si="81"/>
        <v>16</v>
      </c>
      <c r="E233">
        <f t="shared" si="82"/>
        <v>81</v>
      </c>
      <c r="F233" s="3">
        <f t="shared" si="83"/>
        <v>9.8488578017961039</v>
      </c>
      <c r="G233">
        <f t="shared" si="84"/>
        <v>81</v>
      </c>
      <c r="H233">
        <f t="shared" si="85"/>
        <v>361</v>
      </c>
      <c r="I233" s="3">
        <f t="shared" si="86"/>
        <v>21.023796041628639</v>
      </c>
      <c r="J233" s="6">
        <f t="shared" si="87"/>
        <v>-11.174938239832535</v>
      </c>
      <c r="K233">
        <f t="shared" si="88"/>
        <v>29</v>
      </c>
      <c r="L233" t="e">
        <f t="shared" si="89"/>
        <v>#N/A</v>
      </c>
      <c r="Q233" s="3">
        <f t="shared" si="90"/>
        <v>0.27385970093156869</v>
      </c>
      <c r="R233" s="3">
        <f t="shared" si="91"/>
        <v>48.710274101318156</v>
      </c>
      <c r="S233" s="3">
        <f t="shared" si="92"/>
        <v>6.9988666084052298</v>
      </c>
      <c r="T233" s="3">
        <f t="shared" si="93"/>
        <v>23.040000000000006</v>
      </c>
      <c r="U233" s="3">
        <f t="shared" si="94"/>
        <v>386.35833599999995</v>
      </c>
      <c r="V233" s="3">
        <f t="shared" si="95"/>
        <v>20.233594243238148</v>
      </c>
      <c r="W233" s="6">
        <f t="shared" si="96"/>
        <v>-13.234727634832918</v>
      </c>
      <c r="X233">
        <f t="shared" si="97"/>
        <v>29</v>
      </c>
      <c r="Y233" t="e">
        <f t="shared" si="98"/>
        <v>#N/A</v>
      </c>
      <c r="AD233" s="3">
        <f t="shared" si="99"/>
        <v>8.3079584775086424E-2</v>
      </c>
      <c r="AE233" s="3">
        <f t="shared" si="100"/>
        <v>27.346747404844301</v>
      </c>
      <c r="AF233" s="3">
        <f t="shared" si="101"/>
        <v>5.2373492331158698</v>
      </c>
      <c r="AG233" s="3">
        <f t="shared" si="102"/>
        <v>9.244886778670562</v>
      </c>
      <c r="AH233" s="3">
        <f t="shared" si="103"/>
        <v>387.93028670562444</v>
      </c>
      <c r="AI233" s="3">
        <f t="shared" si="104"/>
        <v>19.929254212947733</v>
      </c>
      <c r="AJ233" s="6">
        <f t="shared" si="105"/>
        <v>-14.691904979831863</v>
      </c>
      <c r="AK233">
        <f t="shared" si="106"/>
        <v>29</v>
      </c>
      <c r="AL233" t="e">
        <f t="shared" si="107"/>
        <v>#N/A</v>
      </c>
    </row>
    <row r="234" spans="1:38">
      <c r="A234">
        <v>14</v>
      </c>
      <c r="B234">
        <v>28</v>
      </c>
      <c r="D234">
        <f t="shared" si="81"/>
        <v>144</v>
      </c>
      <c r="E234">
        <f t="shared" si="82"/>
        <v>64</v>
      </c>
      <c r="F234" s="3">
        <f t="shared" si="83"/>
        <v>14.422205101855956</v>
      </c>
      <c r="G234">
        <f t="shared" si="84"/>
        <v>1</v>
      </c>
      <c r="H234">
        <f t="shared" si="85"/>
        <v>324</v>
      </c>
      <c r="I234" s="3">
        <f t="shared" si="86"/>
        <v>18.027756377319946</v>
      </c>
      <c r="J234" s="6">
        <f t="shared" si="87"/>
        <v>-3.6055512754639896</v>
      </c>
      <c r="K234">
        <f t="shared" si="88"/>
        <v>28</v>
      </c>
      <c r="L234" t="e">
        <f t="shared" si="89"/>
        <v>#N/A</v>
      </c>
      <c r="Q234" s="3">
        <f t="shared" si="90"/>
        <v>72.646916695750221</v>
      </c>
      <c r="R234" s="3">
        <f t="shared" si="91"/>
        <v>35.751724878520228</v>
      </c>
      <c r="S234" s="3">
        <f t="shared" si="92"/>
        <v>10.411466831060379</v>
      </c>
      <c r="T234" s="3">
        <f t="shared" si="93"/>
        <v>10.239999999999995</v>
      </c>
      <c r="U234" s="3">
        <f t="shared" si="94"/>
        <v>348.04633599999994</v>
      </c>
      <c r="V234" s="3">
        <f t="shared" si="95"/>
        <v>18.928453079953467</v>
      </c>
      <c r="W234" s="6">
        <f t="shared" si="96"/>
        <v>-8.5169862488930885</v>
      </c>
      <c r="X234">
        <f t="shared" si="97"/>
        <v>28</v>
      </c>
      <c r="Y234" t="e">
        <f t="shared" si="98"/>
        <v>#N/A</v>
      </c>
      <c r="AD234" s="3">
        <f t="shared" si="99"/>
        <v>59.471314878892734</v>
      </c>
      <c r="AE234" s="3">
        <f t="shared" si="100"/>
        <v>17.887923875432534</v>
      </c>
      <c r="AF234" s="3">
        <f t="shared" si="101"/>
        <v>8.7954100958582533</v>
      </c>
      <c r="AG234" s="3">
        <f t="shared" si="102"/>
        <v>24.596238130021916</v>
      </c>
      <c r="AH234" s="3">
        <f t="shared" si="103"/>
        <v>349.53839481373257</v>
      </c>
      <c r="AI234" s="3">
        <f t="shared" si="104"/>
        <v>19.342560144503995</v>
      </c>
      <c r="AJ234" s="6">
        <f t="shared" si="105"/>
        <v>-10.547150048645742</v>
      </c>
      <c r="AK234">
        <f t="shared" si="106"/>
        <v>28</v>
      </c>
      <c r="AL234" t="e">
        <f t="shared" si="107"/>
        <v>#N/A</v>
      </c>
    </row>
    <row r="235" spans="1:38">
      <c r="A235">
        <v>8</v>
      </c>
      <c r="B235">
        <v>28</v>
      </c>
      <c r="D235">
        <f t="shared" si="81"/>
        <v>36</v>
      </c>
      <c r="E235">
        <f t="shared" si="82"/>
        <v>64</v>
      </c>
      <c r="F235" s="3">
        <f t="shared" si="83"/>
        <v>10</v>
      </c>
      <c r="G235">
        <f t="shared" si="84"/>
        <v>49</v>
      </c>
      <c r="H235">
        <f t="shared" si="85"/>
        <v>324</v>
      </c>
      <c r="I235" s="3">
        <f t="shared" si="86"/>
        <v>19.313207915827967</v>
      </c>
      <c r="J235" s="6">
        <f t="shared" si="87"/>
        <v>-9.3132079158279666</v>
      </c>
      <c r="K235">
        <f t="shared" si="88"/>
        <v>28</v>
      </c>
      <c r="L235" t="e">
        <f t="shared" si="89"/>
        <v>#N/A</v>
      </c>
      <c r="Q235" s="3">
        <f t="shared" si="90"/>
        <v>6.3671239496362322</v>
      </c>
      <c r="R235" s="3">
        <f t="shared" si="91"/>
        <v>35.751724878520228</v>
      </c>
      <c r="S235" s="3">
        <f t="shared" si="92"/>
        <v>6.4899036070003735</v>
      </c>
      <c r="T235" s="3">
        <f t="shared" si="93"/>
        <v>7.8400000000000043</v>
      </c>
      <c r="U235" s="3">
        <f t="shared" si="94"/>
        <v>348.04633599999994</v>
      </c>
      <c r="V235" s="3">
        <f t="shared" si="95"/>
        <v>18.864949933673294</v>
      </c>
      <c r="W235" s="6">
        <f t="shared" si="96"/>
        <v>-12.375046326672921</v>
      </c>
      <c r="X235">
        <f t="shared" si="97"/>
        <v>28</v>
      </c>
      <c r="Y235" t="e">
        <f t="shared" si="98"/>
        <v>#N/A</v>
      </c>
      <c r="AD235" s="3">
        <f t="shared" si="99"/>
        <v>2.9301384083044986</v>
      </c>
      <c r="AE235" s="3">
        <f t="shared" si="100"/>
        <v>17.887923875432534</v>
      </c>
      <c r="AF235" s="3">
        <f t="shared" si="101"/>
        <v>4.5626814795399682</v>
      </c>
      <c r="AG235" s="3">
        <f t="shared" si="102"/>
        <v>1.0827246165083999</v>
      </c>
      <c r="AH235" s="3">
        <f t="shared" si="103"/>
        <v>349.53839481373257</v>
      </c>
      <c r="AI235" s="3">
        <f t="shared" si="104"/>
        <v>18.724879690674676</v>
      </c>
      <c r="AJ235" s="6">
        <f t="shared" si="105"/>
        <v>-14.162198211134708</v>
      </c>
      <c r="AK235">
        <f t="shared" si="106"/>
        <v>28</v>
      </c>
      <c r="AL235" t="e">
        <f t="shared" si="107"/>
        <v>#N/A</v>
      </c>
    </row>
    <row r="236" spans="1:38">
      <c r="A236">
        <v>6</v>
      </c>
      <c r="B236">
        <v>18</v>
      </c>
      <c r="D236">
        <f t="shared" si="81"/>
        <v>16</v>
      </c>
      <c r="E236">
        <f t="shared" si="82"/>
        <v>4</v>
      </c>
      <c r="F236" s="3">
        <f t="shared" si="83"/>
        <v>4.4721359549995796</v>
      </c>
      <c r="G236">
        <f t="shared" si="84"/>
        <v>81</v>
      </c>
      <c r="H236">
        <f t="shared" si="85"/>
        <v>64</v>
      </c>
      <c r="I236" s="3">
        <f t="shared" si="86"/>
        <v>12.041594578792296</v>
      </c>
      <c r="J236" s="6">
        <f t="shared" si="87"/>
        <v>-7.5694586237927162</v>
      </c>
      <c r="K236">
        <f t="shared" si="88"/>
        <v>18</v>
      </c>
      <c r="L236" t="e">
        <f t="shared" si="89"/>
        <v>#N/A</v>
      </c>
      <c r="Q236" s="3">
        <f t="shared" si="90"/>
        <v>0.27385970093156869</v>
      </c>
      <c r="R236" s="3">
        <f t="shared" si="91"/>
        <v>16.166232650540955</v>
      </c>
      <c r="S236" s="3">
        <f t="shared" si="92"/>
        <v>4.0546383749321624</v>
      </c>
      <c r="T236" s="3">
        <f t="shared" si="93"/>
        <v>23.040000000000006</v>
      </c>
      <c r="U236" s="3">
        <f t="shared" si="94"/>
        <v>74.926336000000006</v>
      </c>
      <c r="V236" s="3">
        <f t="shared" si="95"/>
        <v>9.8977945018069562</v>
      </c>
      <c r="W236" s="6">
        <f t="shared" si="96"/>
        <v>-5.8431561268747938</v>
      </c>
      <c r="X236">
        <f t="shared" si="97"/>
        <v>18</v>
      </c>
      <c r="Y236" t="e">
        <f t="shared" si="98"/>
        <v>#N/A</v>
      </c>
      <c r="AD236" s="3">
        <f t="shared" si="99"/>
        <v>8.3079584775086424E-2</v>
      </c>
      <c r="AE236" s="3">
        <f t="shared" si="100"/>
        <v>33.299688581314868</v>
      </c>
      <c r="AF236" s="3">
        <f t="shared" si="101"/>
        <v>5.7777822878756826</v>
      </c>
      <c r="AG236" s="3">
        <f t="shared" si="102"/>
        <v>9.244886778670562</v>
      </c>
      <c r="AH236" s="3">
        <f t="shared" si="103"/>
        <v>75.619475894813732</v>
      </c>
      <c r="AI236" s="3">
        <f t="shared" si="104"/>
        <v>9.2121855535743684</v>
      </c>
      <c r="AJ236" s="6">
        <f t="shared" si="105"/>
        <v>-3.4344032656986858</v>
      </c>
      <c r="AK236">
        <f t="shared" si="106"/>
        <v>18</v>
      </c>
      <c r="AL236" t="e">
        <f t="shared" si="107"/>
        <v>#N/A</v>
      </c>
    </row>
    <row r="237" spans="1:38">
      <c r="A237">
        <v>10</v>
      </c>
      <c r="B237">
        <v>29</v>
      </c>
      <c r="D237">
        <f t="shared" si="81"/>
        <v>64</v>
      </c>
      <c r="E237">
        <f t="shared" si="82"/>
        <v>81</v>
      </c>
      <c r="F237" s="3">
        <f t="shared" si="83"/>
        <v>12.041594578792296</v>
      </c>
      <c r="G237">
        <f t="shared" si="84"/>
        <v>25</v>
      </c>
      <c r="H237">
        <f t="shared" si="85"/>
        <v>361</v>
      </c>
      <c r="I237" s="3">
        <f t="shared" si="86"/>
        <v>19.646882704388499</v>
      </c>
      <c r="J237" s="6">
        <f t="shared" si="87"/>
        <v>-7.6052881255962035</v>
      </c>
      <c r="K237">
        <f t="shared" si="88"/>
        <v>29</v>
      </c>
      <c r="L237" t="e">
        <f t="shared" si="89"/>
        <v>#N/A</v>
      </c>
      <c r="Q237" s="3">
        <f t="shared" si="90"/>
        <v>20.460388198340898</v>
      </c>
      <c r="R237" s="3">
        <f t="shared" si="91"/>
        <v>48.710274101318156</v>
      </c>
      <c r="S237" s="3">
        <f t="shared" si="92"/>
        <v>8.3168901820126884</v>
      </c>
      <c r="T237" s="3">
        <f t="shared" si="93"/>
        <v>0.64000000000000112</v>
      </c>
      <c r="U237" s="3">
        <f t="shared" si="94"/>
        <v>386.35833599999995</v>
      </c>
      <c r="V237" s="3">
        <f t="shared" si="95"/>
        <v>19.672273279923701</v>
      </c>
      <c r="W237" s="6">
        <f t="shared" si="96"/>
        <v>-11.355383097911012</v>
      </c>
      <c r="X237">
        <f t="shared" si="97"/>
        <v>29</v>
      </c>
      <c r="Y237" t="e">
        <f t="shared" si="98"/>
        <v>#N/A</v>
      </c>
      <c r="AD237" s="3">
        <f t="shared" si="99"/>
        <v>13.777197231833911</v>
      </c>
      <c r="AE237" s="3">
        <f t="shared" si="100"/>
        <v>27.346747404844301</v>
      </c>
      <c r="AF237" s="3">
        <f t="shared" si="101"/>
        <v>6.4127953839708791</v>
      </c>
      <c r="AG237" s="3">
        <f t="shared" si="102"/>
        <v>0.92056245434623851</v>
      </c>
      <c r="AH237" s="3">
        <f t="shared" si="103"/>
        <v>387.93028670562444</v>
      </c>
      <c r="AI237" s="3">
        <f t="shared" si="104"/>
        <v>19.719301436916336</v>
      </c>
      <c r="AJ237" s="6">
        <f t="shared" si="105"/>
        <v>-13.306506052945457</v>
      </c>
      <c r="AK237">
        <f t="shared" si="106"/>
        <v>29</v>
      </c>
      <c r="AL237" t="e">
        <f t="shared" si="107"/>
        <v>#N/A</v>
      </c>
    </row>
    <row r="238" spans="1:38">
      <c r="A238">
        <v>10</v>
      </c>
      <c r="B238">
        <v>29</v>
      </c>
      <c r="D238">
        <f t="shared" si="81"/>
        <v>64</v>
      </c>
      <c r="E238">
        <f t="shared" si="82"/>
        <v>81</v>
      </c>
      <c r="F238" s="3">
        <f t="shared" si="83"/>
        <v>12.041594578792296</v>
      </c>
      <c r="G238">
        <f t="shared" si="84"/>
        <v>25</v>
      </c>
      <c r="H238">
        <f t="shared" si="85"/>
        <v>361</v>
      </c>
      <c r="I238" s="3">
        <f t="shared" si="86"/>
        <v>19.646882704388499</v>
      </c>
      <c r="J238" s="6">
        <f t="shared" si="87"/>
        <v>-7.6052881255962035</v>
      </c>
      <c r="K238">
        <f t="shared" si="88"/>
        <v>29</v>
      </c>
      <c r="L238" t="e">
        <f t="shared" si="89"/>
        <v>#N/A</v>
      </c>
      <c r="Q238" s="3">
        <f t="shared" si="90"/>
        <v>20.460388198340898</v>
      </c>
      <c r="R238" s="3">
        <f t="shared" si="91"/>
        <v>48.710274101318156</v>
      </c>
      <c r="S238" s="3">
        <f t="shared" si="92"/>
        <v>8.3168901820126884</v>
      </c>
      <c r="T238" s="3">
        <f t="shared" si="93"/>
        <v>0.64000000000000112</v>
      </c>
      <c r="U238" s="3">
        <f t="shared" si="94"/>
        <v>386.35833599999995</v>
      </c>
      <c r="V238" s="3">
        <f t="shared" si="95"/>
        <v>19.672273279923701</v>
      </c>
      <c r="W238" s="6">
        <f t="shared" si="96"/>
        <v>-11.355383097911012</v>
      </c>
      <c r="X238">
        <f t="shared" si="97"/>
        <v>29</v>
      </c>
      <c r="Y238" t="e">
        <f t="shared" si="98"/>
        <v>#N/A</v>
      </c>
      <c r="AD238" s="3">
        <f t="shared" si="99"/>
        <v>13.777197231833911</v>
      </c>
      <c r="AE238" s="3">
        <f t="shared" si="100"/>
        <v>27.346747404844301</v>
      </c>
      <c r="AF238" s="3">
        <f t="shared" si="101"/>
        <v>6.4127953839708791</v>
      </c>
      <c r="AG238" s="3">
        <f t="shared" si="102"/>
        <v>0.92056245434623851</v>
      </c>
      <c r="AH238" s="3">
        <f t="shared" si="103"/>
        <v>387.93028670562444</v>
      </c>
      <c r="AI238" s="3">
        <f t="shared" si="104"/>
        <v>19.719301436916336</v>
      </c>
      <c r="AJ238" s="6">
        <f t="shared" si="105"/>
        <v>-13.306506052945457</v>
      </c>
      <c r="AK238">
        <f t="shared" si="106"/>
        <v>29</v>
      </c>
      <c r="AL238" t="e">
        <f t="shared" si="107"/>
        <v>#N/A</v>
      </c>
    </row>
    <row r="239" spans="1:38">
      <c r="A239">
        <v>14</v>
      </c>
      <c r="B239">
        <v>12</v>
      </c>
      <c r="D239">
        <f t="shared" si="81"/>
        <v>144</v>
      </c>
      <c r="E239">
        <f t="shared" si="82"/>
        <v>64</v>
      </c>
      <c r="F239" s="3">
        <f t="shared" si="83"/>
        <v>14.422205101855956</v>
      </c>
      <c r="G239">
        <f t="shared" si="84"/>
        <v>1</v>
      </c>
      <c r="H239">
        <f t="shared" si="85"/>
        <v>4</v>
      </c>
      <c r="I239" s="3">
        <f t="shared" si="86"/>
        <v>2.2360679774997898</v>
      </c>
      <c r="J239" s="6">
        <f t="shared" si="87"/>
        <v>12.186137124356167</v>
      </c>
      <c r="K239" t="e">
        <f t="shared" si="88"/>
        <v>#N/A</v>
      </c>
      <c r="L239">
        <f t="shared" si="89"/>
        <v>12</v>
      </c>
      <c r="Q239" s="3">
        <f t="shared" si="90"/>
        <v>72.646916695750221</v>
      </c>
      <c r="R239" s="3">
        <f t="shared" si="91"/>
        <v>100.41493731375338</v>
      </c>
      <c r="S239" s="3">
        <f t="shared" si="92"/>
        <v>13.155297564460623</v>
      </c>
      <c r="T239" s="3">
        <f t="shared" si="93"/>
        <v>10.239999999999995</v>
      </c>
      <c r="U239" s="3">
        <f t="shared" si="94"/>
        <v>7.0543360000000028</v>
      </c>
      <c r="V239" s="3">
        <f t="shared" si="95"/>
        <v>4.1586459334740198</v>
      </c>
      <c r="W239" s="6">
        <f t="shared" si="96"/>
        <v>8.9966516309866034</v>
      </c>
      <c r="X239" t="e">
        <f t="shared" si="97"/>
        <v>#N/A</v>
      </c>
      <c r="Y239">
        <f t="shared" si="98"/>
        <v>12</v>
      </c>
      <c r="AD239" s="3">
        <f t="shared" si="99"/>
        <v>59.471314878892734</v>
      </c>
      <c r="AE239" s="3">
        <f t="shared" si="100"/>
        <v>138.54674740484427</v>
      </c>
      <c r="AF239" s="3">
        <f t="shared" si="101"/>
        <v>14.071889080139064</v>
      </c>
      <c r="AG239" s="3">
        <f t="shared" si="102"/>
        <v>24.596238130021916</v>
      </c>
      <c r="AH239" s="3">
        <f t="shared" si="103"/>
        <v>7.2681245434623793</v>
      </c>
      <c r="AI239" s="3">
        <f t="shared" si="104"/>
        <v>5.6448527592386579</v>
      </c>
      <c r="AJ239" s="6">
        <f t="shared" si="105"/>
        <v>8.427036320900406</v>
      </c>
      <c r="AK239" t="e">
        <f t="shared" si="106"/>
        <v>#N/A</v>
      </c>
      <c r="AL239">
        <f t="shared" si="107"/>
        <v>12</v>
      </c>
    </row>
    <row r="240" spans="1:38">
      <c r="A240">
        <v>6</v>
      </c>
      <c r="B240">
        <v>12</v>
      </c>
      <c r="D240">
        <f t="shared" si="81"/>
        <v>16</v>
      </c>
      <c r="E240">
        <f t="shared" si="82"/>
        <v>64</v>
      </c>
      <c r="F240" s="3">
        <f t="shared" si="83"/>
        <v>8.9442719099991592</v>
      </c>
      <c r="G240">
        <f t="shared" si="84"/>
        <v>81</v>
      </c>
      <c r="H240">
        <f t="shared" si="85"/>
        <v>4</v>
      </c>
      <c r="I240" s="3">
        <f t="shared" si="86"/>
        <v>9.2195444572928871</v>
      </c>
      <c r="J240" s="6">
        <f t="shared" si="87"/>
        <v>-0.27527254729372785</v>
      </c>
      <c r="K240">
        <f t="shared" si="88"/>
        <v>12</v>
      </c>
      <c r="L240" t="e">
        <f t="shared" si="89"/>
        <v>#N/A</v>
      </c>
      <c r="Q240" s="3">
        <f t="shared" si="90"/>
        <v>0.27385970093156869</v>
      </c>
      <c r="R240" s="3">
        <f t="shared" si="91"/>
        <v>100.41493731375338</v>
      </c>
      <c r="S240" s="3">
        <f t="shared" si="92"/>
        <v>10.034380748939366</v>
      </c>
      <c r="T240" s="3">
        <f t="shared" si="93"/>
        <v>23.040000000000006</v>
      </c>
      <c r="U240" s="3">
        <f t="shared" si="94"/>
        <v>7.0543360000000028</v>
      </c>
      <c r="V240" s="3">
        <f t="shared" si="95"/>
        <v>5.4858304749600135</v>
      </c>
      <c r="W240" s="6">
        <f t="shared" si="96"/>
        <v>4.5485502739793526</v>
      </c>
      <c r="X240" t="e">
        <f t="shared" si="97"/>
        <v>#N/A</v>
      </c>
      <c r="Y240">
        <f t="shared" si="98"/>
        <v>12</v>
      </c>
      <c r="AD240" s="3">
        <f t="shared" si="99"/>
        <v>8.3079584775086424E-2</v>
      </c>
      <c r="AE240" s="3">
        <f t="shared" si="100"/>
        <v>138.54674740484427</v>
      </c>
      <c r="AF240" s="3">
        <f t="shared" si="101"/>
        <v>11.774116824187679</v>
      </c>
      <c r="AG240" s="3">
        <f t="shared" si="102"/>
        <v>9.244886778670562</v>
      </c>
      <c r="AH240" s="3">
        <f t="shared" si="103"/>
        <v>7.2681245434623793</v>
      </c>
      <c r="AI240" s="3">
        <f t="shared" si="104"/>
        <v>4.0636204697452909</v>
      </c>
      <c r="AJ240" s="6">
        <f t="shared" si="105"/>
        <v>7.7104963544423883</v>
      </c>
      <c r="AK240" t="e">
        <f t="shared" si="106"/>
        <v>#N/A</v>
      </c>
      <c r="AL240">
        <f t="shared" si="107"/>
        <v>12</v>
      </c>
    </row>
    <row r="241" spans="1:38">
      <c r="A241">
        <v>8</v>
      </c>
      <c r="B241">
        <v>13</v>
      </c>
      <c r="D241">
        <f t="shared" si="81"/>
        <v>36</v>
      </c>
      <c r="E241">
        <f t="shared" si="82"/>
        <v>49</v>
      </c>
      <c r="F241" s="3">
        <f t="shared" si="83"/>
        <v>9.2195444572928871</v>
      </c>
      <c r="G241">
        <f t="shared" si="84"/>
        <v>49</v>
      </c>
      <c r="H241">
        <f t="shared" si="85"/>
        <v>9</v>
      </c>
      <c r="I241" s="3">
        <f t="shared" si="86"/>
        <v>7.6157731058639087</v>
      </c>
      <c r="J241" s="6">
        <f t="shared" si="87"/>
        <v>1.6037713514289784</v>
      </c>
      <c r="K241" t="e">
        <f t="shared" si="88"/>
        <v>#N/A</v>
      </c>
      <c r="L241">
        <f t="shared" si="89"/>
        <v>13</v>
      </c>
      <c r="Q241" s="3">
        <f t="shared" si="90"/>
        <v>6.3671239496362322</v>
      </c>
      <c r="R241" s="3">
        <f t="shared" si="91"/>
        <v>81.373486536551312</v>
      </c>
      <c r="S241" s="3">
        <f t="shared" si="92"/>
        <v>9.3669958090194285</v>
      </c>
      <c r="T241" s="3">
        <f t="shared" si="93"/>
        <v>7.8400000000000043</v>
      </c>
      <c r="U241" s="3">
        <f t="shared" si="94"/>
        <v>13.366336000000004</v>
      </c>
      <c r="V241" s="3">
        <f t="shared" si="95"/>
        <v>4.6050337675200614</v>
      </c>
      <c r="W241" s="6">
        <f t="shared" si="96"/>
        <v>4.7619620414993671</v>
      </c>
      <c r="X241" t="e">
        <f t="shared" si="97"/>
        <v>#N/A</v>
      </c>
      <c r="Y241">
        <f t="shared" si="98"/>
        <v>13</v>
      </c>
      <c r="AD241" s="3">
        <f t="shared" si="99"/>
        <v>2.9301384083044986</v>
      </c>
      <c r="AE241" s="3">
        <f t="shared" si="100"/>
        <v>116.00557093425603</v>
      </c>
      <c r="AF241" s="3">
        <f t="shared" si="101"/>
        <v>10.905764959073734</v>
      </c>
      <c r="AG241" s="3">
        <f t="shared" si="102"/>
        <v>1.0827246165083999</v>
      </c>
      <c r="AH241" s="3">
        <f t="shared" si="103"/>
        <v>13.660016435354271</v>
      </c>
      <c r="AI241" s="3">
        <f t="shared" si="104"/>
        <v>3.8396277230823657</v>
      </c>
      <c r="AJ241" s="6">
        <f t="shared" si="105"/>
        <v>7.0661372359913681</v>
      </c>
      <c r="AK241" t="e">
        <f t="shared" si="106"/>
        <v>#N/A</v>
      </c>
      <c r="AL241">
        <f t="shared" si="107"/>
        <v>13</v>
      </c>
    </row>
    <row r="242" spans="1:38">
      <c r="A242">
        <v>4</v>
      </c>
      <c r="B242">
        <v>9</v>
      </c>
      <c r="D242">
        <f t="shared" si="81"/>
        <v>4</v>
      </c>
      <c r="E242">
        <f t="shared" si="82"/>
        <v>121</v>
      </c>
      <c r="F242" s="3">
        <f t="shared" si="83"/>
        <v>11.180339887498949</v>
      </c>
      <c r="G242">
        <f t="shared" si="84"/>
        <v>121</v>
      </c>
      <c r="H242">
        <f t="shared" si="85"/>
        <v>1</v>
      </c>
      <c r="I242" s="3">
        <f t="shared" si="86"/>
        <v>11.045361017187261</v>
      </c>
      <c r="J242" s="6">
        <f t="shared" si="87"/>
        <v>0.13497887031168787</v>
      </c>
      <c r="K242" t="e">
        <f t="shared" si="88"/>
        <v>#N/A</v>
      </c>
      <c r="L242">
        <f t="shared" si="89"/>
        <v>9</v>
      </c>
      <c r="Q242" s="3">
        <f t="shared" si="90"/>
        <v>2.1805954522269051</v>
      </c>
      <c r="R242" s="3">
        <f t="shared" si="91"/>
        <v>169.53928964535962</v>
      </c>
      <c r="S242" s="3">
        <f t="shared" si="92"/>
        <v>13.104193416520779</v>
      </c>
      <c r="T242" s="3">
        <f t="shared" si="93"/>
        <v>46.240000000000009</v>
      </c>
      <c r="U242" s="3">
        <f t="shared" si="94"/>
        <v>0.11833599999999959</v>
      </c>
      <c r="V242" s="3">
        <f t="shared" si="95"/>
        <v>6.8086956166361272</v>
      </c>
      <c r="W242" s="6">
        <f t="shared" si="96"/>
        <v>6.295497799884652</v>
      </c>
      <c r="X242" t="e">
        <f t="shared" si="97"/>
        <v>#N/A</v>
      </c>
      <c r="Y242">
        <f t="shared" si="98"/>
        <v>9</v>
      </c>
      <c r="AD242" s="3">
        <f t="shared" si="99"/>
        <v>5.2360207612456744</v>
      </c>
      <c r="AE242" s="3">
        <f t="shared" si="100"/>
        <v>218.17027681660898</v>
      </c>
      <c r="AF242" s="3">
        <f t="shared" si="101"/>
        <v>14.946782181387894</v>
      </c>
      <c r="AG242" s="3">
        <f t="shared" si="102"/>
        <v>25.407048940832723</v>
      </c>
      <c r="AH242" s="3">
        <f t="shared" si="103"/>
        <v>9.2448867786705829E-2</v>
      </c>
      <c r="AI242" s="3">
        <f t="shared" si="104"/>
        <v>5.0497027445800642</v>
      </c>
      <c r="AJ242" s="6">
        <f t="shared" si="105"/>
        <v>9.8970794368078288</v>
      </c>
      <c r="AK242" t="e">
        <f t="shared" si="106"/>
        <v>#N/A</v>
      </c>
      <c r="AL242">
        <f t="shared" si="107"/>
        <v>9</v>
      </c>
    </row>
    <row r="243" spans="1:38">
      <c r="A243">
        <v>-1</v>
      </c>
      <c r="B243">
        <v>19</v>
      </c>
      <c r="D243">
        <f t="shared" si="81"/>
        <v>9</v>
      </c>
      <c r="E243">
        <f t="shared" si="82"/>
        <v>1</v>
      </c>
      <c r="F243" s="3">
        <f t="shared" si="83"/>
        <v>3.1622776601683795</v>
      </c>
      <c r="G243">
        <f t="shared" si="84"/>
        <v>256</v>
      </c>
      <c r="H243">
        <f t="shared" si="85"/>
        <v>81</v>
      </c>
      <c r="I243" s="3">
        <f t="shared" si="86"/>
        <v>18.357559750685819</v>
      </c>
      <c r="J243" s="6">
        <f t="shared" si="87"/>
        <v>-15.195282090517439</v>
      </c>
      <c r="K243">
        <f t="shared" si="88"/>
        <v>19</v>
      </c>
      <c r="L243" t="e">
        <f t="shared" si="89"/>
        <v>#N/A</v>
      </c>
      <c r="Q243" s="3">
        <f t="shared" si="90"/>
        <v>41.947434830465248</v>
      </c>
      <c r="R243" s="3">
        <f t="shared" si="91"/>
        <v>9.1247818733388826</v>
      </c>
      <c r="S243" s="3">
        <f t="shared" si="92"/>
        <v>7.1464828205071713</v>
      </c>
      <c r="T243" s="3">
        <f t="shared" si="93"/>
        <v>139.24</v>
      </c>
      <c r="U243" s="3">
        <f t="shared" si="94"/>
        <v>93.238336000000018</v>
      </c>
      <c r="V243" s="3">
        <f t="shared" si="95"/>
        <v>15.247240274882534</v>
      </c>
      <c r="W243" s="6">
        <f t="shared" si="96"/>
        <v>-8.100757454375362</v>
      </c>
      <c r="X243">
        <f t="shared" si="97"/>
        <v>19</v>
      </c>
      <c r="Y243" t="e">
        <f t="shared" si="98"/>
        <v>#N/A</v>
      </c>
      <c r="AD243" s="3">
        <f t="shared" si="99"/>
        <v>53.11837370242214</v>
      </c>
      <c r="AE243" s="3">
        <f t="shared" si="100"/>
        <v>22.758512110726635</v>
      </c>
      <c r="AF243" s="3">
        <f t="shared" si="101"/>
        <v>8.7107339422776988</v>
      </c>
      <c r="AG243" s="3">
        <f t="shared" si="102"/>
        <v>100.81245434623813</v>
      </c>
      <c r="AH243" s="3">
        <f t="shared" si="103"/>
        <v>94.01136778670562</v>
      </c>
      <c r="AI243" s="3">
        <f t="shared" si="104"/>
        <v>13.957930438748566</v>
      </c>
      <c r="AJ243" s="6">
        <f t="shared" si="105"/>
        <v>-5.2471964964708668</v>
      </c>
      <c r="AK243">
        <f t="shared" si="106"/>
        <v>19</v>
      </c>
      <c r="AL243" t="e">
        <f t="shared" si="107"/>
        <v>#N/A</v>
      </c>
    </row>
    <row r="244" spans="1:38">
      <c r="A244">
        <v>17</v>
      </c>
      <c r="B244">
        <v>4</v>
      </c>
      <c r="D244">
        <f t="shared" si="81"/>
        <v>225</v>
      </c>
      <c r="E244">
        <f t="shared" si="82"/>
        <v>256</v>
      </c>
      <c r="F244" s="3">
        <f t="shared" si="83"/>
        <v>21.931712199461309</v>
      </c>
      <c r="G244">
        <f t="shared" si="84"/>
        <v>4</v>
      </c>
      <c r="H244">
        <f t="shared" si="85"/>
        <v>36</v>
      </c>
      <c r="I244" s="3">
        <f t="shared" si="86"/>
        <v>6.324555320336759</v>
      </c>
      <c r="J244" s="6">
        <f t="shared" si="87"/>
        <v>15.607156879124549</v>
      </c>
      <c r="K244" t="e">
        <f t="shared" si="88"/>
        <v>#N/A</v>
      </c>
      <c r="L244">
        <f t="shared" si="89"/>
        <v>4</v>
      </c>
      <c r="Q244" s="3">
        <f t="shared" si="90"/>
        <v>132.78681306880722</v>
      </c>
      <c r="R244" s="3">
        <f t="shared" si="91"/>
        <v>324.74654353136998</v>
      </c>
      <c r="S244" s="3">
        <f t="shared" si="92"/>
        <v>21.39002937352301</v>
      </c>
      <c r="T244" s="3">
        <f t="shared" si="93"/>
        <v>38.439999999999991</v>
      </c>
      <c r="U244" s="3">
        <f t="shared" si="94"/>
        <v>28.558335999999994</v>
      </c>
      <c r="V244" s="3">
        <f t="shared" si="95"/>
        <v>8.1852511262636281</v>
      </c>
      <c r="W244" s="6">
        <f t="shared" si="96"/>
        <v>13.204778247259382</v>
      </c>
      <c r="X244" t="e">
        <f t="shared" si="97"/>
        <v>#N/A</v>
      </c>
      <c r="Y244">
        <f t="shared" si="98"/>
        <v>4</v>
      </c>
      <c r="AD244" s="3">
        <f t="shared" si="99"/>
        <v>114.74190311418684</v>
      </c>
      <c r="AE244" s="3">
        <f t="shared" si="100"/>
        <v>390.87615916955014</v>
      </c>
      <c r="AF244" s="3">
        <f t="shared" si="101"/>
        <v>22.485952554511382</v>
      </c>
      <c r="AG244" s="3">
        <f t="shared" si="102"/>
        <v>63.352994886778674</v>
      </c>
      <c r="AH244" s="3">
        <f t="shared" si="103"/>
        <v>28.132989408327251</v>
      </c>
      <c r="AI244" s="3">
        <f t="shared" si="104"/>
        <v>9.5648305941666276</v>
      </c>
      <c r="AJ244" s="6">
        <f t="shared" si="105"/>
        <v>12.921121960344754</v>
      </c>
      <c r="AK244" t="e">
        <f t="shared" si="106"/>
        <v>#N/A</v>
      </c>
      <c r="AL244">
        <f t="shared" si="107"/>
        <v>4</v>
      </c>
    </row>
    <row r="245" spans="1:38">
      <c r="A245">
        <v>21</v>
      </c>
      <c r="B245">
        <v>4</v>
      </c>
      <c r="D245">
        <f t="shared" si="81"/>
        <v>361</v>
      </c>
      <c r="E245">
        <f t="shared" si="82"/>
        <v>256</v>
      </c>
      <c r="F245" s="3">
        <f t="shared" si="83"/>
        <v>24.839484696748443</v>
      </c>
      <c r="G245">
        <f t="shared" si="84"/>
        <v>36</v>
      </c>
      <c r="H245">
        <f t="shared" si="85"/>
        <v>36</v>
      </c>
      <c r="I245" s="3">
        <f t="shared" si="86"/>
        <v>8.4852813742385695</v>
      </c>
      <c r="J245" s="6">
        <f t="shared" si="87"/>
        <v>16.354203322509875</v>
      </c>
      <c r="K245" t="e">
        <f t="shared" si="88"/>
        <v>#N/A</v>
      </c>
      <c r="L245">
        <f t="shared" si="89"/>
        <v>4</v>
      </c>
      <c r="Q245" s="3">
        <f t="shared" si="90"/>
        <v>240.97334156621653</v>
      </c>
      <c r="R245" s="3">
        <f t="shared" si="91"/>
        <v>324.74654353136998</v>
      </c>
      <c r="S245" s="3">
        <f t="shared" si="92"/>
        <v>23.784866724402441</v>
      </c>
      <c r="T245" s="3">
        <f t="shared" si="93"/>
        <v>104.03999999999999</v>
      </c>
      <c r="U245" s="3">
        <f t="shared" si="94"/>
        <v>28.558335999999994</v>
      </c>
      <c r="V245" s="3">
        <f t="shared" si="95"/>
        <v>11.515135083879823</v>
      </c>
      <c r="W245" s="6">
        <f t="shared" si="96"/>
        <v>12.269731640522618</v>
      </c>
      <c r="X245" t="e">
        <f t="shared" si="97"/>
        <v>#N/A</v>
      </c>
      <c r="Y245">
        <f t="shared" si="98"/>
        <v>4</v>
      </c>
      <c r="AD245" s="3">
        <f t="shared" si="99"/>
        <v>216.43602076124566</v>
      </c>
      <c r="AE245" s="3">
        <f t="shared" si="100"/>
        <v>390.87615916955014</v>
      </c>
      <c r="AF245" s="3">
        <f t="shared" si="101"/>
        <v>24.643704671392161</v>
      </c>
      <c r="AG245" s="3">
        <f t="shared" si="102"/>
        <v>143.02867056245435</v>
      </c>
      <c r="AH245" s="3">
        <f t="shared" si="103"/>
        <v>28.132989408327251</v>
      </c>
      <c r="AI245" s="3">
        <f t="shared" si="104"/>
        <v>13.08287659388338</v>
      </c>
      <c r="AJ245" s="6">
        <f t="shared" si="105"/>
        <v>11.560828077508781</v>
      </c>
      <c r="AK245" t="e">
        <f t="shared" si="106"/>
        <v>#N/A</v>
      </c>
      <c r="AL245">
        <f t="shared" si="107"/>
        <v>4</v>
      </c>
    </row>
    <row r="246" spans="1:38">
      <c r="A246">
        <v>2</v>
      </c>
      <c r="B246">
        <v>4</v>
      </c>
      <c r="D246">
        <f t="shared" si="81"/>
        <v>0</v>
      </c>
      <c r="E246">
        <f t="shared" si="82"/>
        <v>256</v>
      </c>
      <c r="F246" s="3">
        <f t="shared" si="83"/>
        <v>16</v>
      </c>
      <c r="G246">
        <f t="shared" si="84"/>
        <v>169</v>
      </c>
      <c r="H246">
        <f t="shared" si="85"/>
        <v>36</v>
      </c>
      <c r="I246" s="3">
        <f t="shared" si="86"/>
        <v>14.317821063276353</v>
      </c>
      <c r="J246" s="6">
        <f t="shared" si="87"/>
        <v>1.6821789367236466</v>
      </c>
      <c r="K246" t="e">
        <f t="shared" si="88"/>
        <v>#N/A</v>
      </c>
      <c r="L246">
        <f t="shared" si="89"/>
        <v>4</v>
      </c>
      <c r="Q246" s="3">
        <f t="shared" si="90"/>
        <v>12.087331203522242</v>
      </c>
      <c r="R246" s="3">
        <f t="shared" si="91"/>
        <v>324.74654353136998</v>
      </c>
      <c r="S246" s="3">
        <f t="shared" si="92"/>
        <v>18.353034483019211</v>
      </c>
      <c r="T246" s="3">
        <f t="shared" si="93"/>
        <v>77.440000000000012</v>
      </c>
      <c r="U246" s="3">
        <f t="shared" si="94"/>
        <v>28.558335999999994</v>
      </c>
      <c r="V246" s="3">
        <f t="shared" si="95"/>
        <v>10.295549329686105</v>
      </c>
      <c r="W246" s="6">
        <f t="shared" si="96"/>
        <v>8.057485153333106</v>
      </c>
      <c r="X246" t="e">
        <f t="shared" si="97"/>
        <v>#N/A</v>
      </c>
      <c r="Y246">
        <f t="shared" si="98"/>
        <v>4</v>
      </c>
      <c r="AD246" s="3">
        <f t="shared" si="99"/>
        <v>18.38896193771626</v>
      </c>
      <c r="AE246" s="3">
        <f t="shared" si="100"/>
        <v>390.87615916955014</v>
      </c>
      <c r="AF246" s="3">
        <f t="shared" si="101"/>
        <v>20.230302051805019</v>
      </c>
      <c r="AG246" s="3">
        <f t="shared" si="102"/>
        <v>49.569211102994885</v>
      </c>
      <c r="AH246" s="3">
        <f t="shared" si="103"/>
        <v>28.132989408327251</v>
      </c>
      <c r="AI246" s="3">
        <f t="shared" si="104"/>
        <v>8.8148851672226645</v>
      </c>
      <c r="AJ246" s="6">
        <f t="shared" si="105"/>
        <v>11.415416884582354</v>
      </c>
      <c r="AK246" t="e">
        <f t="shared" si="106"/>
        <v>#N/A</v>
      </c>
      <c r="AL246">
        <f t="shared" si="107"/>
        <v>4</v>
      </c>
    </row>
    <row r="247" spans="1:38">
      <c r="A247">
        <v>8</v>
      </c>
      <c r="B247">
        <v>4</v>
      </c>
      <c r="D247">
        <f t="shared" si="81"/>
        <v>36</v>
      </c>
      <c r="E247">
        <f t="shared" si="82"/>
        <v>256</v>
      </c>
      <c r="F247" s="3">
        <f t="shared" si="83"/>
        <v>17.088007490635061</v>
      </c>
      <c r="G247">
        <f t="shared" si="84"/>
        <v>49</v>
      </c>
      <c r="H247">
        <f t="shared" si="85"/>
        <v>36</v>
      </c>
      <c r="I247" s="3">
        <f t="shared" si="86"/>
        <v>9.2195444572928871</v>
      </c>
      <c r="J247" s="6">
        <f t="shared" si="87"/>
        <v>7.8684630333421737</v>
      </c>
      <c r="K247" t="e">
        <f t="shared" si="88"/>
        <v>#N/A</v>
      </c>
      <c r="L247">
        <f t="shared" si="89"/>
        <v>4</v>
      </c>
      <c r="Q247" s="3">
        <f t="shared" si="90"/>
        <v>6.3671239496362322</v>
      </c>
      <c r="R247" s="3">
        <f t="shared" si="91"/>
        <v>324.74654353136998</v>
      </c>
      <c r="S247" s="3">
        <f t="shared" si="92"/>
        <v>18.196528995415751</v>
      </c>
      <c r="T247" s="3">
        <f t="shared" si="93"/>
        <v>7.8400000000000043</v>
      </c>
      <c r="U247" s="3">
        <f t="shared" si="94"/>
        <v>28.558335999999994</v>
      </c>
      <c r="V247" s="3">
        <f t="shared" si="95"/>
        <v>6.0331033473660964</v>
      </c>
      <c r="W247" s="6">
        <f t="shared" si="96"/>
        <v>12.163425648049653</v>
      </c>
      <c r="X247" t="e">
        <f t="shared" si="97"/>
        <v>#N/A</v>
      </c>
      <c r="Y247">
        <f t="shared" si="98"/>
        <v>4</v>
      </c>
      <c r="AD247" s="3">
        <f t="shared" si="99"/>
        <v>2.9301384083044986</v>
      </c>
      <c r="AE247" s="3">
        <f t="shared" si="100"/>
        <v>390.87615916955014</v>
      </c>
      <c r="AF247" s="3">
        <f t="shared" si="101"/>
        <v>19.84455334790518</v>
      </c>
      <c r="AG247" s="3">
        <f t="shared" si="102"/>
        <v>1.0827246165083999</v>
      </c>
      <c r="AH247" s="3">
        <f t="shared" si="103"/>
        <v>28.132989408327251</v>
      </c>
      <c r="AI247" s="3">
        <f t="shared" si="104"/>
        <v>5.4051562442574825</v>
      </c>
      <c r="AJ247" s="6">
        <f t="shared" si="105"/>
        <v>14.439397103647696</v>
      </c>
      <c r="AK247" t="e">
        <f t="shared" si="106"/>
        <v>#N/A</v>
      </c>
      <c r="AL247">
        <f t="shared" si="107"/>
        <v>4</v>
      </c>
    </row>
    <row r="248" spans="1:38">
      <c r="A248">
        <v>11</v>
      </c>
      <c r="B248">
        <v>4</v>
      </c>
      <c r="D248">
        <f t="shared" si="81"/>
        <v>81</v>
      </c>
      <c r="E248">
        <f t="shared" si="82"/>
        <v>256</v>
      </c>
      <c r="F248" s="3">
        <f t="shared" si="83"/>
        <v>18.357559750685819</v>
      </c>
      <c r="G248">
        <f t="shared" si="84"/>
        <v>16</v>
      </c>
      <c r="H248">
        <f t="shared" si="85"/>
        <v>36</v>
      </c>
      <c r="I248" s="3">
        <f t="shared" si="86"/>
        <v>7.2111025509279782</v>
      </c>
      <c r="J248" s="6">
        <f t="shared" si="87"/>
        <v>11.14645719975784</v>
      </c>
      <c r="K248" t="e">
        <f t="shared" si="88"/>
        <v>#N/A</v>
      </c>
      <c r="L248">
        <f t="shared" si="89"/>
        <v>4</v>
      </c>
      <c r="Q248" s="3">
        <f t="shared" si="90"/>
        <v>30.507020322693229</v>
      </c>
      <c r="R248" s="3">
        <f t="shared" si="91"/>
        <v>324.74654353136998</v>
      </c>
      <c r="S248" s="3">
        <f t="shared" si="92"/>
        <v>18.848171366317295</v>
      </c>
      <c r="T248" s="3">
        <f t="shared" si="93"/>
        <v>3.9999999999999716E-2</v>
      </c>
      <c r="U248" s="3">
        <f t="shared" si="94"/>
        <v>28.558335999999994</v>
      </c>
      <c r="V248" s="3">
        <f t="shared" si="95"/>
        <v>5.3477412054062592</v>
      </c>
      <c r="W248" s="6">
        <f t="shared" si="96"/>
        <v>13.500430160911037</v>
      </c>
      <c r="X248" t="e">
        <f t="shared" si="97"/>
        <v>#N/A</v>
      </c>
      <c r="Y248">
        <f t="shared" si="98"/>
        <v>4</v>
      </c>
      <c r="AD248" s="3">
        <f t="shared" si="99"/>
        <v>22.200726643598617</v>
      </c>
      <c r="AE248" s="3">
        <f t="shared" si="100"/>
        <v>390.87615916955014</v>
      </c>
      <c r="AF248" s="3">
        <f t="shared" si="101"/>
        <v>20.324292996637023</v>
      </c>
      <c r="AG248" s="3">
        <f t="shared" si="102"/>
        <v>3.8394813732651576</v>
      </c>
      <c r="AH248" s="3">
        <f t="shared" si="103"/>
        <v>28.132989408327251</v>
      </c>
      <c r="AI248" s="3">
        <f t="shared" si="104"/>
        <v>5.6544204638134588</v>
      </c>
      <c r="AJ248" s="6">
        <f t="shared" si="105"/>
        <v>14.669872532823565</v>
      </c>
      <c r="AK248" t="e">
        <f t="shared" si="106"/>
        <v>#N/A</v>
      </c>
      <c r="AL248">
        <f t="shared" si="107"/>
        <v>4</v>
      </c>
    </row>
    <row r="249" spans="1:38">
      <c r="A249">
        <v>1</v>
      </c>
      <c r="B249">
        <v>50</v>
      </c>
      <c r="D249">
        <f t="shared" si="81"/>
        <v>1</v>
      </c>
      <c r="E249">
        <f t="shared" si="82"/>
        <v>900</v>
      </c>
      <c r="F249" s="3">
        <f t="shared" si="83"/>
        <v>30.016662039607269</v>
      </c>
      <c r="G249">
        <f t="shared" si="84"/>
        <v>196</v>
      </c>
      <c r="H249">
        <f t="shared" si="85"/>
        <v>1600</v>
      </c>
      <c r="I249" s="3">
        <f t="shared" si="86"/>
        <v>42.379240200834182</v>
      </c>
      <c r="J249" s="6">
        <f t="shared" si="87"/>
        <v>-12.362578161226914</v>
      </c>
      <c r="K249">
        <f t="shared" si="88"/>
        <v>50</v>
      </c>
      <c r="L249" t="e">
        <f t="shared" si="89"/>
        <v>#N/A</v>
      </c>
      <c r="Q249" s="3">
        <f t="shared" si="90"/>
        <v>20.040699079169912</v>
      </c>
      <c r="R249" s="3">
        <f t="shared" si="91"/>
        <v>782.83980778007458</v>
      </c>
      <c r="S249" s="3">
        <f t="shared" si="92"/>
        <v>28.335146141483804</v>
      </c>
      <c r="T249" s="3">
        <f t="shared" si="93"/>
        <v>96.04000000000002</v>
      </c>
      <c r="U249" s="3">
        <f t="shared" si="94"/>
        <v>1652.9103359999999</v>
      </c>
      <c r="V249" s="3">
        <f t="shared" si="95"/>
        <v>41.820453560429016</v>
      </c>
      <c r="W249" s="6">
        <f t="shared" si="96"/>
        <v>-13.485307418945212</v>
      </c>
      <c r="X249">
        <f t="shared" si="97"/>
        <v>50</v>
      </c>
      <c r="Y249" t="e">
        <f t="shared" si="98"/>
        <v>#N/A</v>
      </c>
      <c r="AD249" s="3">
        <f t="shared" si="99"/>
        <v>27.965432525951556</v>
      </c>
      <c r="AE249" s="3">
        <f t="shared" si="100"/>
        <v>687.98204152249139</v>
      </c>
      <c r="AF249" s="3">
        <f t="shared" si="101"/>
        <v>26.757194809031137</v>
      </c>
      <c r="AG249" s="3">
        <f t="shared" si="102"/>
        <v>64.650292184075965</v>
      </c>
      <c r="AH249" s="3">
        <f t="shared" si="103"/>
        <v>1656.160016435354</v>
      </c>
      <c r="AI249" s="3">
        <f t="shared" si="104"/>
        <v>41.48265069422915</v>
      </c>
      <c r="AJ249" s="6">
        <f t="shared" si="105"/>
        <v>-14.725455885198013</v>
      </c>
      <c r="AK249">
        <f t="shared" si="106"/>
        <v>50</v>
      </c>
      <c r="AL249" t="e">
        <f t="shared" si="107"/>
        <v>#N/A</v>
      </c>
    </row>
    <row r="250" spans="1:38">
      <c r="A250">
        <v>3</v>
      </c>
      <c r="B250">
        <v>17</v>
      </c>
      <c r="D250">
        <f t="shared" si="81"/>
        <v>1</v>
      </c>
      <c r="E250">
        <f t="shared" si="82"/>
        <v>9</v>
      </c>
      <c r="F250" s="3">
        <f t="shared" si="83"/>
        <v>3.1622776601683795</v>
      </c>
      <c r="G250">
        <f t="shared" si="84"/>
        <v>144</v>
      </c>
      <c r="H250">
        <f t="shared" si="85"/>
        <v>49</v>
      </c>
      <c r="I250" s="3">
        <f t="shared" si="86"/>
        <v>13.892443989449804</v>
      </c>
      <c r="J250" s="6">
        <f t="shared" si="87"/>
        <v>-10.730166329281424</v>
      </c>
      <c r="K250">
        <f t="shared" si="88"/>
        <v>17</v>
      </c>
      <c r="L250" t="e">
        <f t="shared" si="89"/>
        <v>#N/A</v>
      </c>
      <c r="Q250" s="3">
        <f t="shared" si="90"/>
        <v>6.1339633278745733</v>
      </c>
      <c r="R250" s="3">
        <f t="shared" si="91"/>
        <v>25.207683427743028</v>
      </c>
      <c r="S250" s="3">
        <f t="shared" si="92"/>
        <v>5.5983610776384909</v>
      </c>
      <c r="T250" s="3">
        <f t="shared" si="93"/>
        <v>60.840000000000011</v>
      </c>
      <c r="U250" s="3">
        <f t="shared" si="94"/>
        <v>58.614336000000009</v>
      </c>
      <c r="V250" s="3">
        <f t="shared" si="95"/>
        <v>10.929516732225631</v>
      </c>
      <c r="W250" s="6">
        <f t="shared" si="96"/>
        <v>-5.3311556545871399</v>
      </c>
      <c r="X250">
        <f t="shared" si="97"/>
        <v>17</v>
      </c>
      <c r="Y250" t="e">
        <f t="shared" si="98"/>
        <v>#N/A</v>
      </c>
      <c r="AD250" s="3">
        <f t="shared" si="99"/>
        <v>10.812491349480968</v>
      </c>
      <c r="AE250" s="3">
        <f t="shared" si="100"/>
        <v>45.840865051903101</v>
      </c>
      <c r="AF250" s="3">
        <f t="shared" si="101"/>
        <v>7.5268423924899661</v>
      </c>
      <c r="AG250" s="3">
        <f t="shared" si="102"/>
        <v>36.488130021913804</v>
      </c>
      <c r="AH250" s="3">
        <f t="shared" si="103"/>
        <v>59.227584002921837</v>
      </c>
      <c r="AI250" s="3">
        <f t="shared" si="104"/>
        <v>9.7834408070389856</v>
      </c>
      <c r="AJ250" s="6">
        <f t="shared" si="105"/>
        <v>-2.2565984145490194</v>
      </c>
      <c r="AK250">
        <f t="shared" si="106"/>
        <v>17</v>
      </c>
      <c r="AL250" t="e">
        <f t="shared" si="107"/>
        <v>#N/A</v>
      </c>
    </row>
    <row r="251" spans="1:38">
      <c r="A251">
        <v>5</v>
      </c>
      <c r="B251">
        <v>16</v>
      </c>
      <c r="D251">
        <f t="shared" si="81"/>
        <v>9</v>
      </c>
      <c r="E251">
        <f t="shared" si="82"/>
        <v>16</v>
      </c>
      <c r="F251" s="3">
        <f t="shared" si="83"/>
        <v>5</v>
      </c>
      <c r="G251">
        <f t="shared" si="84"/>
        <v>100</v>
      </c>
      <c r="H251">
        <f t="shared" si="85"/>
        <v>36</v>
      </c>
      <c r="I251" s="3">
        <f t="shared" si="86"/>
        <v>11.661903789690601</v>
      </c>
      <c r="J251" s="6">
        <f t="shared" si="87"/>
        <v>-6.6619037896906015</v>
      </c>
      <c r="K251">
        <f t="shared" si="88"/>
        <v>16</v>
      </c>
      <c r="L251" t="e">
        <f t="shared" si="89"/>
        <v>#N/A</v>
      </c>
      <c r="Q251" s="3">
        <f t="shared" si="90"/>
        <v>0.22722757657923695</v>
      </c>
      <c r="R251" s="3">
        <f t="shared" si="91"/>
        <v>36.249134204945101</v>
      </c>
      <c r="S251" s="3">
        <f t="shared" si="92"/>
        <v>6.0395663570760059</v>
      </c>
      <c r="T251" s="3">
        <f t="shared" si="93"/>
        <v>33.640000000000008</v>
      </c>
      <c r="U251" s="3">
        <f t="shared" si="94"/>
        <v>44.302336000000011</v>
      </c>
      <c r="V251" s="3">
        <f t="shared" si="95"/>
        <v>8.8284956815983104</v>
      </c>
      <c r="W251" s="6">
        <f t="shared" si="96"/>
        <v>-2.7889293245223046</v>
      </c>
      <c r="X251">
        <f t="shared" si="97"/>
        <v>16</v>
      </c>
      <c r="Y251" t="e">
        <f t="shared" si="98"/>
        <v>#N/A</v>
      </c>
      <c r="AD251" s="3">
        <f t="shared" si="99"/>
        <v>1.6595501730103803</v>
      </c>
      <c r="AE251" s="3">
        <f t="shared" si="100"/>
        <v>60.382041522491335</v>
      </c>
      <c r="AF251" s="3">
        <f t="shared" si="101"/>
        <v>7.8766485065351057</v>
      </c>
      <c r="AG251" s="3">
        <f t="shared" si="102"/>
        <v>16.325967859751643</v>
      </c>
      <c r="AH251" s="3">
        <f t="shared" si="103"/>
        <v>44.835692111029942</v>
      </c>
      <c r="AI251" s="3">
        <f t="shared" si="104"/>
        <v>7.8205920473313011</v>
      </c>
      <c r="AJ251" s="6">
        <f t="shared" si="105"/>
        <v>5.6056459203804643E-2</v>
      </c>
      <c r="AK251" t="e">
        <f t="shared" si="106"/>
        <v>#N/A</v>
      </c>
      <c r="AL251">
        <f t="shared" si="107"/>
        <v>16</v>
      </c>
    </row>
    <row r="252" spans="1:38">
      <c r="A252">
        <v>10</v>
      </c>
      <c r="B252">
        <v>23</v>
      </c>
      <c r="D252">
        <f t="shared" si="81"/>
        <v>64</v>
      </c>
      <c r="E252">
        <f t="shared" si="82"/>
        <v>9</v>
      </c>
      <c r="F252" s="3">
        <f t="shared" si="83"/>
        <v>8.5440037453175304</v>
      </c>
      <c r="G252">
        <f t="shared" si="84"/>
        <v>25</v>
      </c>
      <c r="H252">
        <f t="shared" si="85"/>
        <v>169</v>
      </c>
      <c r="I252" s="3">
        <f t="shared" si="86"/>
        <v>13.928388277184119</v>
      </c>
      <c r="J252" s="6">
        <f t="shared" si="87"/>
        <v>-5.3843845318665888</v>
      </c>
      <c r="K252">
        <f t="shared" si="88"/>
        <v>23</v>
      </c>
      <c r="L252" t="e">
        <f t="shared" si="89"/>
        <v>#N/A</v>
      </c>
      <c r="Q252" s="3">
        <f t="shared" si="90"/>
        <v>20.460388198340898</v>
      </c>
      <c r="R252" s="3">
        <f t="shared" si="91"/>
        <v>0.95897876453059128</v>
      </c>
      <c r="S252" s="3">
        <f t="shared" si="92"/>
        <v>4.6281061961531833</v>
      </c>
      <c r="T252" s="3">
        <f t="shared" si="93"/>
        <v>0.64000000000000112</v>
      </c>
      <c r="U252" s="3">
        <f t="shared" si="94"/>
        <v>186.48633600000002</v>
      </c>
      <c r="V252" s="3">
        <f t="shared" si="95"/>
        <v>13.679412852896869</v>
      </c>
      <c r="W252" s="6">
        <f t="shared" si="96"/>
        <v>-9.0513066567436855</v>
      </c>
      <c r="X252">
        <f t="shared" si="97"/>
        <v>23</v>
      </c>
      <c r="Y252" t="e">
        <f t="shared" si="98"/>
        <v>#N/A</v>
      </c>
      <c r="AD252" s="3">
        <f t="shared" si="99"/>
        <v>13.777197231833911</v>
      </c>
      <c r="AE252" s="3">
        <f t="shared" si="100"/>
        <v>0.5938062283737009</v>
      </c>
      <c r="AF252" s="3">
        <f t="shared" si="101"/>
        <v>3.7909106373281358</v>
      </c>
      <c r="AG252" s="3">
        <f t="shared" si="102"/>
        <v>0.92056245434623851</v>
      </c>
      <c r="AH252" s="3">
        <f t="shared" si="103"/>
        <v>187.57893535427317</v>
      </c>
      <c r="AI252" s="3">
        <f t="shared" si="104"/>
        <v>13.729511929002406</v>
      </c>
      <c r="AJ252" s="6">
        <f t="shared" si="105"/>
        <v>-9.9386012916742708</v>
      </c>
      <c r="AK252">
        <f t="shared" si="106"/>
        <v>23</v>
      </c>
      <c r="AL252" t="e">
        <f t="shared" si="107"/>
        <v>#N/A</v>
      </c>
    </row>
    <row r="253" spans="1:38">
      <c r="A253">
        <v>5</v>
      </c>
      <c r="B253">
        <v>20</v>
      </c>
      <c r="D253">
        <f t="shared" si="81"/>
        <v>9</v>
      </c>
      <c r="E253">
        <f t="shared" si="82"/>
        <v>0</v>
      </c>
      <c r="F253" s="3">
        <f t="shared" si="83"/>
        <v>3</v>
      </c>
      <c r="G253">
        <f t="shared" si="84"/>
        <v>100</v>
      </c>
      <c r="H253">
        <f t="shared" si="85"/>
        <v>100</v>
      </c>
      <c r="I253" s="3">
        <f t="shared" si="86"/>
        <v>14.142135623730951</v>
      </c>
      <c r="J253" s="6">
        <f t="shared" si="87"/>
        <v>-11.142135623730951</v>
      </c>
      <c r="K253">
        <f t="shared" si="88"/>
        <v>20</v>
      </c>
      <c r="L253" t="e">
        <f t="shared" si="89"/>
        <v>#N/A</v>
      </c>
      <c r="Q253" s="3">
        <f t="shared" si="90"/>
        <v>0.22722757657923695</v>
      </c>
      <c r="R253" s="3">
        <f t="shared" si="91"/>
        <v>4.083331096136809</v>
      </c>
      <c r="S253" s="3">
        <f t="shared" si="92"/>
        <v>2.076188496431874</v>
      </c>
      <c r="T253" s="3">
        <f t="shared" si="93"/>
        <v>33.640000000000008</v>
      </c>
      <c r="U253" s="3">
        <f t="shared" si="94"/>
        <v>113.55033600000002</v>
      </c>
      <c r="V253" s="3">
        <f t="shared" si="95"/>
        <v>12.132202438139583</v>
      </c>
      <c r="W253" s="6">
        <f t="shared" si="96"/>
        <v>-10.056013941707709</v>
      </c>
      <c r="X253">
        <f t="shared" si="97"/>
        <v>20</v>
      </c>
      <c r="Y253" t="e">
        <f t="shared" si="98"/>
        <v>#N/A</v>
      </c>
      <c r="AD253" s="3">
        <f t="shared" si="99"/>
        <v>1.6595501730103803</v>
      </c>
      <c r="AE253" s="3">
        <f t="shared" si="100"/>
        <v>14.217335640138401</v>
      </c>
      <c r="AF253" s="3">
        <f t="shared" si="101"/>
        <v>3.9845810084811655</v>
      </c>
      <c r="AG253" s="3">
        <f t="shared" si="102"/>
        <v>16.325967859751643</v>
      </c>
      <c r="AH253" s="3">
        <f t="shared" si="103"/>
        <v>114.40325967859751</v>
      </c>
      <c r="AI253" s="3">
        <f t="shared" si="104"/>
        <v>11.433688273621472</v>
      </c>
      <c r="AJ253" s="6">
        <f t="shared" si="105"/>
        <v>-7.4491072651403067</v>
      </c>
      <c r="AK253">
        <f t="shared" si="106"/>
        <v>20</v>
      </c>
      <c r="AL253" t="e">
        <f t="shared" si="107"/>
        <v>#N/A</v>
      </c>
    </row>
    <row r="254" spans="1:38">
      <c r="A254">
        <v>8</v>
      </c>
      <c r="B254">
        <v>20</v>
      </c>
      <c r="D254">
        <f t="shared" si="81"/>
        <v>36</v>
      </c>
      <c r="E254">
        <f t="shared" si="82"/>
        <v>0</v>
      </c>
      <c r="F254" s="3">
        <f t="shared" si="83"/>
        <v>6</v>
      </c>
      <c r="G254">
        <f t="shared" si="84"/>
        <v>49</v>
      </c>
      <c r="H254">
        <f t="shared" si="85"/>
        <v>100</v>
      </c>
      <c r="I254" s="3">
        <f t="shared" si="86"/>
        <v>12.206555615733702</v>
      </c>
      <c r="J254" s="6">
        <f t="shared" si="87"/>
        <v>-6.2065556157337021</v>
      </c>
      <c r="K254">
        <f t="shared" si="88"/>
        <v>20</v>
      </c>
      <c r="L254" t="e">
        <f t="shared" si="89"/>
        <v>#N/A</v>
      </c>
      <c r="Q254" s="3">
        <f t="shared" si="90"/>
        <v>6.3671239496362322</v>
      </c>
      <c r="R254" s="3">
        <f t="shared" si="91"/>
        <v>4.083331096136809</v>
      </c>
      <c r="S254" s="3">
        <f t="shared" si="92"/>
        <v>3.2327163571481243</v>
      </c>
      <c r="T254" s="3">
        <f t="shared" si="93"/>
        <v>7.8400000000000043</v>
      </c>
      <c r="U254" s="3">
        <f t="shared" si="94"/>
        <v>113.55033600000002</v>
      </c>
      <c r="V254" s="3">
        <f t="shared" si="95"/>
        <v>11.01772825949161</v>
      </c>
      <c r="W254" s="6">
        <f t="shared" si="96"/>
        <v>-7.7850119023434861</v>
      </c>
      <c r="X254">
        <f t="shared" si="97"/>
        <v>20</v>
      </c>
      <c r="Y254" t="e">
        <f t="shared" si="98"/>
        <v>#N/A</v>
      </c>
      <c r="AD254" s="3">
        <f t="shared" si="99"/>
        <v>2.9301384083044986</v>
      </c>
      <c r="AE254" s="3">
        <f t="shared" si="100"/>
        <v>14.217335640138401</v>
      </c>
      <c r="AF254" s="3">
        <f t="shared" si="101"/>
        <v>4.1409508628384977</v>
      </c>
      <c r="AG254" s="3">
        <f t="shared" si="102"/>
        <v>1.0827246165083999</v>
      </c>
      <c r="AH254" s="3">
        <f t="shared" si="103"/>
        <v>114.40325967859751</v>
      </c>
      <c r="AI254" s="3">
        <f t="shared" si="104"/>
        <v>10.746440540714209</v>
      </c>
      <c r="AJ254" s="6">
        <f t="shared" si="105"/>
        <v>-6.6054896778757115</v>
      </c>
      <c r="AK254">
        <f t="shared" si="106"/>
        <v>20</v>
      </c>
      <c r="AL254" t="e">
        <f t="shared" si="107"/>
        <v>#N/A</v>
      </c>
    </row>
    <row r="255" spans="1:38">
      <c r="A255">
        <v>5</v>
      </c>
      <c r="B255">
        <v>17</v>
      </c>
      <c r="D255">
        <f t="shared" si="81"/>
        <v>9</v>
      </c>
      <c r="E255">
        <f t="shared" si="82"/>
        <v>9</v>
      </c>
      <c r="F255" s="3">
        <f t="shared" si="83"/>
        <v>4.2426406871192848</v>
      </c>
      <c r="G255">
        <f t="shared" si="84"/>
        <v>100</v>
      </c>
      <c r="H255">
        <f t="shared" si="85"/>
        <v>49</v>
      </c>
      <c r="I255" s="3">
        <f t="shared" si="86"/>
        <v>12.206555615733702</v>
      </c>
      <c r="J255" s="6">
        <f t="shared" si="87"/>
        <v>-7.9639149286144173</v>
      </c>
      <c r="K255">
        <f t="shared" si="88"/>
        <v>17</v>
      </c>
      <c r="L255" t="e">
        <f t="shared" si="89"/>
        <v>#N/A</v>
      </c>
      <c r="Q255" s="3">
        <f t="shared" si="90"/>
        <v>0.22722757657923695</v>
      </c>
      <c r="R255" s="3">
        <f t="shared" si="91"/>
        <v>25.207683427743028</v>
      </c>
      <c r="S255" s="3">
        <f t="shared" si="92"/>
        <v>5.0433035804244692</v>
      </c>
      <c r="T255" s="3">
        <f t="shared" si="93"/>
        <v>33.640000000000008</v>
      </c>
      <c r="U255" s="3">
        <f t="shared" si="94"/>
        <v>58.614336000000009</v>
      </c>
      <c r="V255" s="3">
        <f t="shared" si="95"/>
        <v>9.6049120766407867</v>
      </c>
      <c r="W255" s="6">
        <f t="shared" si="96"/>
        <v>-4.5616084962163175</v>
      </c>
      <c r="X255">
        <f t="shared" si="97"/>
        <v>17</v>
      </c>
      <c r="Y255" t="e">
        <f t="shared" si="98"/>
        <v>#N/A</v>
      </c>
      <c r="AD255" s="3">
        <f t="shared" si="99"/>
        <v>1.6595501730103803</v>
      </c>
      <c r="AE255" s="3">
        <f t="shared" si="100"/>
        <v>45.840865051903101</v>
      </c>
      <c r="AF255" s="3">
        <f t="shared" si="101"/>
        <v>6.8920544995605981</v>
      </c>
      <c r="AG255" s="3">
        <f t="shared" si="102"/>
        <v>16.325967859751643</v>
      </c>
      <c r="AH255" s="3">
        <f t="shared" si="103"/>
        <v>59.227584002921837</v>
      </c>
      <c r="AI255" s="3">
        <f t="shared" si="104"/>
        <v>8.692154615667711</v>
      </c>
      <c r="AJ255" s="6">
        <f t="shared" si="105"/>
        <v>-1.8001001161071128</v>
      </c>
      <c r="AK255">
        <f t="shared" si="106"/>
        <v>17</v>
      </c>
      <c r="AL255" t="e">
        <f t="shared" si="107"/>
        <v>#N/A</v>
      </c>
    </row>
    <row r="256" spans="1:38">
      <c r="A256">
        <v>15</v>
      </c>
      <c r="B256">
        <v>21</v>
      </c>
      <c r="D256">
        <f t="shared" si="81"/>
        <v>169</v>
      </c>
      <c r="E256">
        <f t="shared" si="82"/>
        <v>1</v>
      </c>
      <c r="F256" s="3">
        <f t="shared" si="83"/>
        <v>13.038404810405298</v>
      </c>
      <c r="G256">
        <f t="shared" si="84"/>
        <v>0</v>
      </c>
      <c r="H256">
        <f t="shared" si="85"/>
        <v>121</v>
      </c>
      <c r="I256" s="3">
        <f t="shared" si="86"/>
        <v>11</v>
      </c>
      <c r="J256" s="6">
        <f t="shared" si="87"/>
        <v>2.0384048104052983</v>
      </c>
      <c r="K256" t="e">
        <f t="shared" si="88"/>
        <v>#N/A</v>
      </c>
      <c r="L256">
        <f t="shared" si="89"/>
        <v>21</v>
      </c>
      <c r="Q256" s="3">
        <f t="shared" si="90"/>
        <v>90.693548820102549</v>
      </c>
      <c r="R256" s="3">
        <f t="shared" si="91"/>
        <v>1.0418803189347368</v>
      </c>
      <c r="S256" s="3">
        <f t="shared" si="92"/>
        <v>9.5778614073830326</v>
      </c>
      <c r="T256" s="3">
        <f t="shared" si="93"/>
        <v>17.639999999999993</v>
      </c>
      <c r="U256" s="3">
        <f t="shared" si="94"/>
        <v>135.86233600000003</v>
      </c>
      <c r="V256" s="3">
        <f t="shared" si="95"/>
        <v>12.389605966292875</v>
      </c>
      <c r="W256" s="6">
        <f t="shared" si="96"/>
        <v>-2.811744558909842</v>
      </c>
      <c r="X256">
        <f t="shared" si="97"/>
        <v>21</v>
      </c>
      <c r="Y256" t="e">
        <f t="shared" si="98"/>
        <v>#N/A</v>
      </c>
      <c r="AD256" s="3">
        <f t="shared" si="99"/>
        <v>75.894844290657431</v>
      </c>
      <c r="AE256" s="3">
        <f t="shared" si="100"/>
        <v>7.6761591695501679</v>
      </c>
      <c r="AF256" s="3">
        <f t="shared" si="101"/>
        <v>9.1417177521627515</v>
      </c>
      <c r="AG256" s="3">
        <f t="shared" si="102"/>
        <v>35.515157048940836</v>
      </c>
      <c r="AH256" s="3">
        <f t="shared" si="103"/>
        <v>136.79515157048939</v>
      </c>
      <c r="AI256" s="3">
        <f t="shared" si="104"/>
        <v>13.126702122750794</v>
      </c>
      <c r="AJ256" s="6">
        <f t="shared" si="105"/>
        <v>-3.9849843705880428</v>
      </c>
      <c r="AK256">
        <f t="shared" si="106"/>
        <v>21</v>
      </c>
      <c r="AL256" t="e">
        <f t="shared" si="107"/>
        <v>#N/A</v>
      </c>
    </row>
    <row r="257" spans="1:38">
      <c r="A257">
        <v>4</v>
      </c>
      <c r="B257">
        <v>21</v>
      </c>
      <c r="D257">
        <f t="shared" si="81"/>
        <v>4</v>
      </c>
      <c r="E257">
        <f t="shared" si="82"/>
        <v>1</v>
      </c>
      <c r="F257" s="3">
        <f t="shared" si="83"/>
        <v>2.2360679774997898</v>
      </c>
      <c r="G257">
        <f t="shared" si="84"/>
        <v>121</v>
      </c>
      <c r="H257">
        <f t="shared" si="85"/>
        <v>121</v>
      </c>
      <c r="I257" s="3">
        <f t="shared" si="86"/>
        <v>15.556349186104045</v>
      </c>
      <c r="J257" s="6">
        <f t="shared" si="87"/>
        <v>-13.320281208604255</v>
      </c>
      <c r="K257">
        <f t="shared" si="88"/>
        <v>21</v>
      </c>
      <c r="L257" t="e">
        <f t="shared" si="89"/>
        <v>#N/A</v>
      </c>
      <c r="Q257" s="3">
        <f t="shared" si="90"/>
        <v>2.1805954522269051</v>
      </c>
      <c r="R257" s="3">
        <f t="shared" si="91"/>
        <v>1.0418803189347368</v>
      </c>
      <c r="S257" s="3">
        <f t="shared" si="92"/>
        <v>1.7951255586063171</v>
      </c>
      <c r="T257" s="3">
        <f t="shared" si="93"/>
        <v>46.240000000000009</v>
      </c>
      <c r="U257" s="3">
        <f t="shared" si="94"/>
        <v>135.86233600000003</v>
      </c>
      <c r="V257" s="3">
        <f t="shared" si="95"/>
        <v>13.494529854722618</v>
      </c>
      <c r="W257" s="6">
        <f t="shared" si="96"/>
        <v>-11.699404296116301</v>
      </c>
      <c r="X257">
        <f t="shared" si="97"/>
        <v>21</v>
      </c>
      <c r="Y257" t="e">
        <f t="shared" si="98"/>
        <v>#N/A</v>
      </c>
      <c r="AD257" s="3">
        <f t="shared" si="99"/>
        <v>5.2360207612456744</v>
      </c>
      <c r="AE257" s="3">
        <f t="shared" si="100"/>
        <v>7.6761591695501679</v>
      </c>
      <c r="AF257" s="3">
        <f t="shared" si="101"/>
        <v>3.5933521857446484</v>
      </c>
      <c r="AG257" s="3">
        <f t="shared" si="102"/>
        <v>25.407048940832723</v>
      </c>
      <c r="AH257" s="3">
        <f t="shared" si="103"/>
        <v>136.79515157048939</v>
      </c>
      <c r="AI257" s="3">
        <f t="shared" si="104"/>
        <v>12.735862770590854</v>
      </c>
      <c r="AJ257" s="6">
        <f t="shared" si="105"/>
        <v>-9.1425105848462067</v>
      </c>
      <c r="AK257">
        <f t="shared" si="106"/>
        <v>21</v>
      </c>
      <c r="AL257" t="e">
        <f t="shared" si="107"/>
        <v>#N/A</v>
      </c>
    </row>
    <row r="258" spans="1:38">
      <c r="A258">
        <v>5</v>
      </c>
      <c r="B258">
        <v>2</v>
      </c>
      <c r="D258">
        <f t="shared" si="81"/>
        <v>9</v>
      </c>
      <c r="E258">
        <f t="shared" si="82"/>
        <v>324</v>
      </c>
      <c r="F258" s="3">
        <f t="shared" si="83"/>
        <v>18.248287590894659</v>
      </c>
      <c r="G258">
        <f t="shared" si="84"/>
        <v>100</v>
      </c>
      <c r="H258">
        <f t="shared" si="85"/>
        <v>64</v>
      </c>
      <c r="I258" s="3">
        <f t="shared" si="86"/>
        <v>12.806248474865697</v>
      </c>
      <c r="J258" s="6">
        <f t="shared" si="87"/>
        <v>5.4420391160289618</v>
      </c>
      <c r="K258" t="e">
        <f t="shared" si="88"/>
        <v>#N/A</v>
      </c>
      <c r="L258">
        <f t="shared" si="89"/>
        <v>2</v>
      </c>
      <c r="Q258" s="3">
        <f t="shared" si="90"/>
        <v>0.22722757657923695</v>
      </c>
      <c r="R258" s="3">
        <f t="shared" si="91"/>
        <v>400.82944508577413</v>
      </c>
      <c r="S258" s="3">
        <f t="shared" si="92"/>
        <v>20.02639939335959</v>
      </c>
      <c r="T258" s="3">
        <f t="shared" si="93"/>
        <v>33.640000000000008</v>
      </c>
      <c r="U258" s="3">
        <f t="shared" si="94"/>
        <v>53.934335999999995</v>
      </c>
      <c r="V258" s="3">
        <f t="shared" si="95"/>
        <v>9.3581160497185536</v>
      </c>
      <c r="W258" s="6">
        <f t="shared" si="96"/>
        <v>10.668283343641036</v>
      </c>
      <c r="X258" t="e">
        <f t="shared" si="97"/>
        <v>#N/A</v>
      </c>
      <c r="Y258">
        <f t="shared" si="98"/>
        <v>2</v>
      </c>
      <c r="AD258" s="3">
        <f t="shared" si="99"/>
        <v>1.6595501730103803</v>
      </c>
      <c r="AE258" s="3">
        <f t="shared" si="100"/>
        <v>473.95851211072659</v>
      </c>
      <c r="AF258" s="3">
        <f t="shared" si="101"/>
        <v>21.808669429466278</v>
      </c>
      <c r="AG258" s="3">
        <f t="shared" si="102"/>
        <v>16.325967859751643</v>
      </c>
      <c r="AH258" s="3">
        <f t="shared" si="103"/>
        <v>53.349205624543465</v>
      </c>
      <c r="AI258" s="3">
        <f t="shared" si="104"/>
        <v>8.347165595835218</v>
      </c>
      <c r="AJ258" s="6">
        <f t="shared" si="105"/>
        <v>13.46150383363106</v>
      </c>
      <c r="AK258" t="e">
        <f t="shared" si="106"/>
        <v>#N/A</v>
      </c>
      <c r="AL258">
        <f t="shared" si="107"/>
        <v>2</v>
      </c>
    </row>
    <row r="259" spans="1:38">
      <c r="A259">
        <v>12</v>
      </c>
      <c r="B259">
        <v>6</v>
      </c>
      <c r="D259">
        <f t="shared" si="81"/>
        <v>100</v>
      </c>
      <c r="E259">
        <f t="shared" si="82"/>
        <v>196</v>
      </c>
      <c r="F259" s="3">
        <f t="shared" si="83"/>
        <v>17.204650534085253</v>
      </c>
      <c r="G259">
        <f t="shared" si="84"/>
        <v>9</v>
      </c>
      <c r="H259">
        <f t="shared" si="85"/>
        <v>16</v>
      </c>
      <c r="I259" s="3">
        <f t="shared" si="86"/>
        <v>5</v>
      </c>
      <c r="J259" s="6">
        <f t="shared" si="87"/>
        <v>12.204650534085253</v>
      </c>
      <c r="K259" t="e">
        <f t="shared" si="88"/>
        <v>#N/A</v>
      </c>
      <c r="L259">
        <f t="shared" si="89"/>
        <v>6</v>
      </c>
      <c r="Q259" s="3">
        <f t="shared" si="90"/>
        <v>42.553652447045557</v>
      </c>
      <c r="R259" s="3">
        <f t="shared" si="91"/>
        <v>256.66364197696583</v>
      </c>
      <c r="S259" s="3">
        <f t="shared" si="92"/>
        <v>17.297898555142801</v>
      </c>
      <c r="T259" s="3">
        <f t="shared" si="93"/>
        <v>1.4399999999999984</v>
      </c>
      <c r="U259" s="3">
        <f t="shared" si="94"/>
        <v>11.182335999999996</v>
      </c>
      <c r="V259" s="3">
        <f t="shared" si="95"/>
        <v>3.5527927043383762</v>
      </c>
      <c r="W259" s="6">
        <f t="shared" si="96"/>
        <v>13.745105850804425</v>
      </c>
      <c r="X259" t="e">
        <f t="shared" si="97"/>
        <v>#N/A</v>
      </c>
      <c r="Y259">
        <f t="shared" si="98"/>
        <v>6</v>
      </c>
      <c r="AD259" s="3">
        <f t="shared" si="99"/>
        <v>32.624256055363325</v>
      </c>
      <c r="AE259" s="3">
        <f t="shared" si="100"/>
        <v>315.79380622837368</v>
      </c>
      <c r="AF259" s="3">
        <f t="shared" si="101"/>
        <v>18.665959988271084</v>
      </c>
      <c r="AG259" s="3">
        <f t="shared" si="102"/>
        <v>8.7584002921840778</v>
      </c>
      <c r="AH259" s="3">
        <f t="shared" si="103"/>
        <v>10.916773192111032</v>
      </c>
      <c r="AI259" s="3">
        <f t="shared" si="104"/>
        <v>4.4356705788747552</v>
      </c>
      <c r="AJ259" s="6">
        <f t="shared" si="105"/>
        <v>14.230289409396327</v>
      </c>
      <c r="AK259" t="e">
        <f t="shared" si="106"/>
        <v>#N/A</v>
      </c>
      <c r="AL259">
        <f t="shared" si="107"/>
        <v>6</v>
      </c>
    </row>
    <row r="260" spans="1:38">
      <c r="A260">
        <v>11</v>
      </c>
      <c r="B260">
        <v>13</v>
      </c>
      <c r="D260">
        <f t="shared" si="81"/>
        <v>81</v>
      </c>
      <c r="E260">
        <f t="shared" si="82"/>
        <v>49</v>
      </c>
      <c r="F260" s="3">
        <f t="shared" si="83"/>
        <v>11.401754250991379</v>
      </c>
      <c r="G260">
        <f t="shared" si="84"/>
        <v>16</v>
      </c>
      <c r="H260">
        <f t="shared" si="85"/>
        <v>9</v>
      </c>
      <c r="I260" s="3">
        <f t="shared" si="86"/>
        <v>5</v>
      </c>
      <c r="J260" s="6">
        <f t="shared" si="87"/>
        <v>6.4017542509913792</v>
      </c>
      <c r="K260" t="e">
        <f t="shared" si="88"/>
        <v>#N/A</v>
      </c>
      <c r="L260">
        <f t="shared" si="89"/>
        <v>13</v>
      </c>
      <c r="Q260" s="3">
        <f t="shared" si="90"/>
        <v>30.507020322693229</v>
      </c>
      <c r="R260" s="3">
        <f t="shared" si="91"/>
        <v>81.373486536551312</v>
      </c>
      <c r="S260" s="3">
        <f t="shared" si="92"/>
        <v>10.577358217402139</v>
      </c>
      <c r="T260" s="3">
        <f t="shared" si="93"/>
        <v>3.9999999999999716E-2</v>
      </c>
      <c r="U260" s="3">
        <f t="shared" si="94"/>
        <v>13.366336000000004</v>
      </c>
      <c r="V260" s="3">
        <f t="shared" si="95"/>
        <v>3.6614663729167312</v>
      </c>
      <c r="W260" s="6">
        <f t="shared" si="96"/>
        <v>6.9158918444854081</v>
      </c>
      <c r="X260" t="e">
        <f t="shared" si="97"/>
        <v>#N/A</v>
      </c>
      <c r="Y260">
        <f t="shared" si="98"/>
        <v>13</v>
      </c>
      <c r="AD260" s="3">
        <f t="shared" si="99"/>
        <v>22.200726643598617</v>
      </c>
      <c r="AE260" s="3">
        <f t="shared" si="100"/>
        <v>116.00557093425603</v>
      </c>
      <c r="AF260" s="3">
        <f t="shared" si="101"/>
        <v>11.756117453388029</v>
      </c>
      <c r="AG260" s="3">
        <f t="shared" si="102"/>
        <v>3.8394813732651576</v>
      </c>
      <c r="AH260" s="3">
        <f t="shared" si="103"/>
        <v>13.660016435354271</v>
      </c>
      <c r="AI260" s="3">
        <f t="shared" si="104"/>
        <v>4.1832401088892119</v>
      </c>
      <c r="AJ260" s="6">
        <f t="shared" si="105"/>
        <v>7.5728773444988171</v>
      </c>
      <c r="AK260" t="e">
        <f t="shared" si="106"/>
        <v>#N/A</v>
      </c>
      <c r="AL260">
        <f t="shared" si="107"/>
        <v>13</v>
      </c>
    </row>
    <row r="261" spans="1:38">
      <c r="A261">
        <v>2</v>
      </c>
      <c r="B261">
        <v>13</v>
      </c>
      <c r="D261">
        <f t="shared" ref="D261:D321" si="108">($A261-D$3)^2</f>
        <v>0</v>
      </c>
      <c r="E261">
        <f t="shared" ref="E261:E321" si="109">($B261-E$3)^2</f>
        <v>49</v>
      </c>
      <c r="F261" s="3">
        <f t="shared" ref="F261:F321" si="110">SQRT(D261+E261)</f>
        <v>7</v>
      </c>
      <c r="G261">
        <f t="shared" ref="G261:G321" si="111">($A261-G$3)^2</f>
        <v>169</v>
      </c>
      <c r="H261">
        <f t="shared" ref="H261:H321" si="112">($B261-H$3)^2</f>
        <v>9</v>
      </c>
      <c r="I261" s="3">
        <f t="shared" ref="I261:I321" si="113">SQRT(G261+H261)</f>
        <v>13.341664064126334</v>
      </c>
      <c r="J261" s="6">
        <f t="shared" ref="J261:J321" si="114">F261-I261</f>
        <v>-6.3416640641263342</v>
      </c>
      <c r="K261">
        <f t="shared" ref="K261:K321" si="115">IF(J261&lt;=0,$B261,NA())</f>
        <v>13</v>
      </c>
      <c r="L261" t="e">
        <f t="shared" ref="L261:L321" si="116">IF(J261&gt;0,$B261,NA())</f>
        <v>#N/A</v>
      </c>
      <c r="Q261" s="3">
        <f t="shared" ref="Q261:Q321" si="117">($A261-Q$3)^2</f>
        <v>12.087331203522242</v>
      </c>
      <c r="R261" s="3">
        <f t="shared" ref="R261:R321" si="118">($B261-R$3)^2</f>
        <v>81.373486536551312</v>
      </c>
      <c r="S261" s="3">
        <f t="shared" ref="S261:S321" si="119">SQRT(Q261+R261)</f>
        <v>9.6675135241732946</v>
      </c>
      <c r="T261" s="3">
        <f t="shared" ref="T261:T321" si="120">($A261-T$3)^2</f>
        <v>77.440000000000012</v>
      </c>
      <c r="U261" s="3">
        <f t="shared" ref="U261:U321" si="121">($B261-U$3)^2</f>
        <v>13.366336000000004</v>
      </c>
      <c r="V261" s="3">
        <f t="shared" ref="V261:V321" si="122">SQRT(T261+U261)</f>
        <v>9.5292358560379871</v>
      </c>
      <c r="W261" s="6">
        <f t="shared" ref="W261:W321" si="123">S261-V261</f>
        <v>0.13827766813530751</v>
      </c>
      <c r="X261" t="e">
        <f t="shared" ref="X261:X321" si="124">IF(W261&lt;=0,$B261,NA())</f>
        <v>#N/A</v>
      </c>
      <c r="Y261">
        <f t="shared" ref="Y261:Y321" si="125">IF(W261&gt;0,$B261,NA())</f>
        <v>13</v>
      </c>
      <c r="AD261" s="3">
        <f t="shared" ref="AD261:AD321" si="126">($A261-AD$3)^2</f>
        <v>18.38896193771626</v>
      </c>
      <c r="AE261" s="3">
        <f t="shared" ref="AE261:AE321" si="127">($B261-AE$3)^2</f>
        <v>116.00557093425603</v>
      </c>
      <c r="AF261" s="3">
        <f t="shared" ref="AF261:AF321" si="128">SQRT(AD261+AE261)</f>
        <v>11.592865602256083</v>
      </c>
      <c r="AG261" s="3">
        <f t="shared" ref="AG261:AG321" si="129">($A261-AG$3)^2</f>
        <v>49.569211102994885</v>
      </c>
      <c r="AH261" s="3">
        <f t="shared" ref="AH261:AH321" si="130">($B261-AH$3)^2</f>
        <v>13.660016435354271</v>
      </c>
      <c r="AI261" s="3">
        <f t="shared" ref="AI261:AI321" si="131">SQRT(AG261+AH261)</f>
        <v>7.9516807995762226</v>
      </c>
      <c r="AJ261" s="6">
        <f t="shared" ref="AJ261:AJ321" si="132">AF261-AI261</f>
        <v>3.6411848026798603</v>
      </c>
      <c r="AK261" t="e">
        <f t="shared" ref="AK261:AK321" si="133">IF(AJ261&lt;=0,$B261,NA())</f>
        <v>#N/A</v>
      </c>
      <c r="AL261">
        <f t="shared" ref="AL261:AL321" si="134">IF(AJ261&gt;0,$B261,NA())</f>
        <v>13</v>
      </c>
    </row>
    <row r="262" spans="1:38">
      <c r="A262">
        <v>10</v>
      </c>
      <c r="B262">
        <v>21</v>
      </c>
      <c r="D262">
        <f t="shared" si="108"/>
        <v>64</v>
      </c>
      <c r="E262">
        <f t="shared" si="109"/>
        <v>1</v>
      </c>
      <c r="F262" s="3">
        <f t="shared" si="110"/>
        <v>8.0622577482985491</v>
      </c>
      <c r="G262">
        <f t="shared" si="111"/>
        <v>25</v>
      </c>
      <c r="H262">
        <f t="shared" si="112"/>
        <v>121</v>
      </c>
      <c r="I262" s="3">
        <f t="shared" si="113"/>
        <v>12.083045973594572</v>
      </c>
      <c r="J262" s="6">
        <f t="shared" si="114"/>
        <v>-4.0207882252960232</v>
      </c>
      <c r="K262">
        <f t="shared" si="115"/>
        <v>21</v>
      </c>
      <c r="L262" t="e">
        <f t="shared" si="116"/>
        <v>#N/A</v>
      </c>
      <c r="Q262" s="3">
        <f t="shared" si="117"/>
        <v>20.460388198340898</v>
      </c>
      <c r="R262" s="3">
        <f t="shared" si="118"/>
        <v>1.0418803189347368</v>
      </c>
      <c r="S262" s="3">
        <f t="shared" si="119"/>
        <v>4.6370538618044579</v>
      </c>
      <c r="T262" s="3">
        <f t="shared" si="120"/>
        <v>0.64000000000000112</v>
      </c>
      <c r="U262" s="3">
        <f t="shared" si="121"/>
        <v>135.86233600000003</v>
      </c>
      <c r="V262" s="3">
        <f t="shared" si="122"/>
        <v>11.683421416691262</v>
      </c>
      <c r="W262" s="6">
        <f t="shared" si="123"/>
        <v>-7.0463675548868041</v>
      </c>
      <c r="X262">
        <f t="shared" si="124"/>
        <v>21</v>
      </c>
      <c r="Y262" t="e">
        <f t="shared" si="125"/>
        <v>#N/A</v>
      </c>
      <c r="AD262" s="3">
        <f t="shared" si="126"/>
        <v>13.777197231833911</v>
      </c>
      <c r="AE262" s="3">
        <f t="shared" si="127"/>
        <v>7.6761591695501679</v>
      </c>
      <c r="AF262" s="3">
        <f t="shared" si="128"/>
        <v>4.6317768082436874</v>
      </c>
      <c r="AG262" s="3">
        <f t="shared" si="129"/>
        <v>0.92056245434623851</v>
      </c>
      <c r="AH262" s="3">
        <f t="shared" si="130"/>
        <v>136.79515157048939</v>
      </c>
      <c r="AI262" s="3">
        <f t="shared" si="131"/>
        <v>11.735233871757121</v>
      </c>
      <c r="AJ262" s="6">
        <f t="shared" si="132"/>
        <v>-7.1034570635134333</v>
      </c>
      <c r="AK262">
        <f t="shared" si="133"/>
        <v>21</v>
      </c>
      <c r="AL262" t="e">
        <f t="shared" si="134"/>
        <v>#N/A</v>
      </c>
    </row>
    <row r="263" spans="1:38">
      <c r="A263">
        <v>1</v>
      </c>
      <c r="B263">
        <v>2</v>
      </c>
      <c r="D263">
        <f t="shared" si="108"/>
        <v>1</v>
      </c>
      <c r="E263">
        <f t="shared" si="109"/>
        <v>324</v>
      </c>
      <c r="F263" s="3">
        <f t="shared" si="110"/>
        <v>18.027756377319946</v>
      </c>
      <c r="G263">
        <f t="shared" si="111"/>
        <v>196</v>
      </c>
      <c r="H263">
        <f t="shared" si="112"/>
        <v>64</v>
      </c>
      <c r="I263" s="3">
        <f t="shared" si="113"/>
        <v>16.124515496597098</v>
      </c>
      <c r="J263" s="6">
        <f t="shared" si="114"/>
        <v>1.9032408807228478</v>
      </c>
      <c r="K263" t="e">
        <f t="shared" si="115"/>
        <v>#N/A</v>
      </c>
      <c r="L263">
        <f t="shared" si="116"/>
        <v>2</v>
      </c>
      <c r="Q263" s="3">
        <f t="shared" si="117"/>
        <v>20.040699079169912</v>
      </c>
      <c r="R263" s="3">
        <f t="shared" si="118"/>
        <v>400.82944508577413</v>
      </c>
      <c r="S263" s="3">
        <f t="shared" si="119"/>
        <v>20.515119891556665</v>
      </c>
      <c r="T263" s="3">
        <f t="shared" si="120"/>
        <v>96.04000000000002</v>
      </c>
      <c r="U263" s="3">
        <f t="shared" si="121"/>
        <v>53.934335999999995</v>
      </c>
      <c r="V263" s="3">
        <f t="shared" si="122"/>
        <v>12.246400940684573</v>
      </c>
      <c r="W263" s="6">
        <f t="shared" si="123"/>
        <v>8.268718950872092</v>
      </c>
      <c r="X263" t="e">
        <f t="shared" si="124"/>
        <v>#N/A</v>
      </c>
      <c r="Y263">
        <f t="shared" si="125"/>
        <v>2</v>
      </c>
      <c r="AD263" s="3">
        <f t="shared" si="126"/>
        <v>27.965432525951556</v>
      </c>
      <c r="AE263" s="3">
        <f t="shared" si="127"/>
        <v>473.95851211072659</v>
      </c>
      <c r="AF263" s="3">
        <f t="shared" si="128"/>
        <v>22.40365917962238</v>
      </c>
      <c r="AG263" s="3">
        <f t="shared" si="129"/>
        <v>64.650292184075965</v>
      </c>
      <c r="AH263" s="3">
        <f t="shared" si="130"/>
        <v>53.349205624543465</v>
      </c>
      <c r="AI263" s="3">
        <f t="shared" si="131"/>
        <v>10.862757375943708</v>
      </c>
      <c r="AJ263" s="6">
        <f t="shared" si="132"/>
        <v>11.540901803678672</v>
      </c>
      <c r="AK263" t="e">
        <f t="shared" si="133"/>
        <v>#N/A</v>
      </c>
      <c r="AL263">
        <f t="shared" si="134"/>
        <v>2</v>
      </c>
    </row>
    <row r="264" spans="1:38">
      <c r="A264">
        <v>2</v>
      </c>
      <c r="B264">
        <v>13</v>
      </c>
      <c r="D264">
        <f t="shared" si="108"/>
        <v>0</v>
      </c>
      <c r="E264">
        <f t="shared" si="109"/>
        <v>49</v>
      </c>
      <c r="F264" s="3">
        <f t="shared" si="110"/>
        <v>7</v>
      </c>
      <c r="G264">
        <f t="shared" si="111"/>
        <v>169</v>
      </c>
      <c r="H264">
        <f t="shared" si="112"/>
        <v>9</v>
      </c>
      <c r="I264" s="3">
        <f t="shared" si="113"/>
        <v>13.341664064126334</v>
      </c>
      <c r="J264" s="6">
        <f t="shared" si="114"/>
        <v>-6.3416640641263342</v>
      </c>
      <c r="K264">
        <f t="shared" si="115"/>
        <v>13</v>
      </c>
      <c r="L264" t="e">
        <f t="shared" si="116"/>
        <v>#N/A</v>
      </c>
      <c r="Q264" s="3">
        <f t="shared" si="117"/>
        <v>12.087331203522242</v>
      </c>
      <c r="R264" s="3">
        <f t="shared" si="118"/>
        <v>81.373486536551312</v>
      </c>
      <c r="S264" s="3">
        <f t="shared" si="119"/>
        <v>9.6675135241732946</v>
      </c>
      <c r="T264" s="3">
        <f t="shared" si="120"/>
        <v>77.440000000000012</v>
      </c>
      <c r="U264" s="3">
        <f t="shared" si="121"/>
        <v>13.366336000000004</v>
      </c>
      <c r="V264" s="3">
        <f t="shared" si="122"/>
        <v>9.5292358560379871</v>
      </c>
      <c r="W264" s="6">
        <f t="shared" si="123"/>
        <v>0.13827766813530751</v>
      </c>
      <c r="X264" t="e">
        <f t="shared" si="124"/>
        <v>#N/A</v>
      </c>
      <c r="Y264">
        <f t="shared" si="125"/>
        <v>13</v>
      </c>
      <c r="AD264" s="3">
        <f t="shared" si="126"/>
        <v>18.38896193771626</v>
      </c>
      <c r="AE264" s="3">
        <f t="shared" si="127"/>
        <v>116.00557093425603</v>
      </c>
      <c r="AF264" s="3">
        <f t="shared" si="128"/>
        <v>11.592865602256083</v>
      </c>
      <c r="AG264" s="3">
        <f t="shared" si="129"/>
        <v>49.569211102994885</v>
      </c>
      <c r="AH264" s="3">
        <f t="shared" si="130"/>
        <v>13.660016435354271</v>
      </c>
      <c r="AI264" s="3">
        <f t="shared" si="131"/>
        <v>7.9516807995762226</v>
      </c>
      <c r="AJ264" s="6">
        <f t="shared" si="132"/>
        <v>3.6411848026798603</v>
      </c>
      <c r="AK264" t="e">
        <f t="shared" si="133"/>
        <v>#N/A</v>
      </c>
      <c r="AL264">
        <f t="shared" si="134"/>
        <v>13</v>
      </c>
    </row>
    <row r="265" spans="1:38">
      <c r="A265">
        <v>13</v>
      </c>
      <c r="B265">
        <v>13</v>
      </c>
      <c r="D265">
        <f t="shared" si="108"/>
        <v>121</v>
      </c>
      <c r="E265">
        <f t="shared" si="109"/>
        <v>49</v>
      </c>
      <c r="F265" s="3">
        <f t="shared" si="110"/>
        <v>13.038404810405298</v>
      </c>
      <c r="G265">
        <f t="shared" si="111"/>
        <v>4</v>
      </c>
      <c r="H265">
        <f t="shared" si="112"/>
        <v>9</v>
      </c>
      <c r="I265" s="3">
        <f t="shared" si="113"/>
        <v>3.6055512754639891</v>
      </c>
      <c r="J265" s="6">
        <f t="shared" si="114"/>
        <v>9.4328535349413087</v>
      </c>
      <c r="K265" t="e">
        <f t="shared" si="115"/>
        <v>#N/A</v>
      </c>
      <c r="L265">
        <f t="shared" si="116"/>
        <v>13</v>
      </c>
      <c r="Q265" s="3">
        <f t="shared" si="117"/>
        <v>56.600284571397893</v>
      </c>
      <c r="R265" s="3">
        <f t="shared" si="118"/>
        <v>81.373486536551312</v>
      </c>
      <c r="S265" s="3">
        <f t="shared" si="119"/>
        <v>11.746223695637216</v>
      </c>
      <c r="T265" s="3">
        <f t="shared" si="120"/>
        <v>4.8399999999999972</v>
      </c>
      <c r="U265" s="3">
        <f t="shared" si="121"/>
        <v>13.366336000000004</v>
      </c>
      <c r="V265" s="3">
        <f t="shared" si="122"/>
        <v>4.2668883275754945</v>
      </c>
      <c r="W265" s="6">
        <f t="shared" si="123"/>
        <v>7.4793353680617214</v>
      </c>
      <c r="X265" t="e">
        <f t="shared" si="124"/>
        <v>#N/A</v>
      </c>
      <c r="Y265">
        <f t="shared" si="125"/>
        <v>13</v>
      </c>
      <c r="AD265" s="3">
        <f t="shared" si="126"/>
        <v>45.04778546712803</v>
      </c>
      <c r="AE265" s="3">
        <f t="shared" si="127"/>
        <v>116.00557093425603</v>
      </c>
      <c r="AF265" s="3">
        <f t="shared" si="128"/>
        <v>12.690679903038452</v>
      </c>
      <c r="AG265" s="3">
        <f t="shared" si="129"/>
        <v>15.677319211102997</v>
      </c>
      <c r="AH265" s="3">
        <f t="shared" si="130"/>
        <v>13.660016435354271</v>
      </c>
      <c r="AI265" s="3">
        <f t="shared" si="131"/>
        <v>5.4163950785053769</v>
      </c>
      <c r="AJ265" s="6">
        <f t="shared" si="132"/>
        <v>7.2742848245330753</v>
      </c>
      <c r="AK265" t="e">
        <f t="shared" si="133"/>
        <v>#N/A</v>
      </c>
      <c r="AL265">
        <f t="shared" si="134"/>
        <v>13</v>
      </c>
    </row>
    <row r="266" spans="1:38">
      <c r="A266">
        <v>13</v>
      </c>
      <c r="B266">
        <v>13</v>
      </c>
      <c r="D266">
        <f t="shared" si="108"/>
        <v>121</v>
      </c>
      <c r="E266">
        <f t="shared" si="109"/>
        <v>49</v>
      </c>
      <c r="F266" s="3">
        <f t="shared" si="110"/>
        <v>13.038404810405298</v>
      </c>
      <c r="G266">
        <f t="shared" si="111"/>
        <v>4</v>
      </c>
      <c r="H266">
        <f t="shared" si="112"/>
        <v>9</v>
      </c>
      <c r="I266" s="3">
        <f t="shared" si="113"/>
        <v>3.6055512754639891</v>
      </c>
      <c r="J266" s="6">
        <f t="shared" si="114"/>
        <v>9.4328535349413087</v>
      </c>
      <c r="K266" t="e">
        <f t="shared" si="115"/>
        <v>#N/A</v>
      </c>
      <c r="L266">
        <f t="shared" si="116"/>
        <v>13</v>
      </c>
      <c r="Q266" s="3">
        <f t="shared" si="117"/>
        <v>56.600284571397893</v>
      </c>
      <c r="R266" s="3">
        <f t="shared" si="118"/>
        <v>81.373486536551312</v>
      </c>
      <c r="S266" s="3">
        <f t="shared" si="119"/>
        <v>11.746223695637216</v>
      </c>
      <c r="T266" s="3">
        <f t="shared" si="120"/>
        <v>4.8399999999999972</v>
      </c>
      <c r="U266" s="3">
        <f t="shared" si="121"/>
        <v>13.366336000000004</v>
      </c>
      <c r="V266" s="3">
        <f t="shared" si="122"/>
        <v>4.2668883275754945</v>
      </c>
      <c r="W266" s="6">
        <f t="shared" si="123"/>
        <v>7.4793353680617214</v>
      </c>
      <c r="X266" t="e">
        <f t="shared" si="124"/>
        <v>#N/A</v>
      </c>
      <c r="Y266">
        <f t="shared" si="125"/>
        <v>13</v>
      </c>
      <c r="AD266" s="3">
        <f t="shared" si="126"/>
        <v>45.04778546712803</v>
      </c>
      <c r="AE266" s="3">
        <f t="shared" si="127"/>
        <v>116.00557093425603</v>
      </c>
      <c r="AF266" s="3">
        <f t="shared" si="128"/>
        <v>12.690679903038452</v>
      </c>
      <c r="AG266" s="3">
        <f t="shared" si="129"/>
        <v>15.677319211102997</v>
      </c>
      <c r="AH266" s="3">
        <f t="shared" si="130"/>
        <v>13.660016435354271</v>
      </c>
      <c r="AI266" s="3">
        <f t="shared" si="131"/>
        <v>5.4163950785053769</v>
      </c>
      <c r="AJ266" s="6">
        <f t="shared" si="132"/>
        <v>7.2742848245330753</v>
      </c>
      <c r="AK266" t="e">
        <f t="shared" si="133"/>
        <v>#N/A</v>
      </c>
      <c r="AL266">
        <f t="shared" si="134"/>
        <v>13</v>
      </c>
    </row>
    <row r="267" spans="1:38">
      <c r="A267">
        <v>2</v>
      </c>
      <c r="B267">
        <v>21</v>
      </c>
      <c r="D267">
        <f t="shared" si="108"/>
        <v>0</v>
      </c>
      <c r="E267">
        <f t="shared" si="109"/>
        <v>1</v>
      </c>
      <c r="F267" s="3">
        <f t="shared" si="110"/>
        <v>1</v>
      </c>
      <c r="G267">
        <f t="shared" si="111"/>
        <v>169</v>
      </c>
      <c r="H267">
        <f t="shared" si="112"/>
        <v>121</v>
      </c>
      <c r="I267" s="3">
        <f t="shared" si="113"/>
        <v>17.029386365926403</v>
      </c>
      <c r="J267" s="6">
        <f t="shared" si="114"/>
        <v>-16.029386365926403</v>
      </c>
      <c r="K267">
        <f t="shared" si="115"/>
        <v>21</v>
      </c>
      <c r="L267" t="e">
        <f t="shared" si="116"/>
        <v>#N/A</v>
      </c>
      <c r="Q267" s="3">
        <f t="shared" si="117"/>
        <v>12.087331203522242</v>
      </c>
      <c r="R267" s="3">
        <f t="shared" si="118"/>
        <v>1.0418803189347368</v>
      </c>
      <c r="S267" s="3">
        <f t="shared" si="119"/>
        <v>3.6234253852476361</v>
      </c>
      <c r="T267" s="3">
        <f t="shared" si="120"/>
        <v>77.440000000000012</v>
      </c>
      <c r="U267" s="3">
        <f t="shared" si="121"/>
        <v>135.86233600000003</v>
      </c>
      <c r="V267" s="3">
        <f t="shared" si="122"/>
        <v>14.604873707088331</v>
      </c>
      <c r="W267" s="6">
        <f t="shared" si="123"/>
        <v>-10.981448321840695</v>
      </c>
      <c r="X267">
        <f t="shared" si="124"/>
        <v>21</v>
      </c>
      <c r="Y267" t="e">
        <f t="shared" si="125"/>
        <v>#N/A</v>
      </c>
      <c r="AD267" s="3">
        <f t="shared" si="126"/>
        <v>18.38896193771626</v>
      </c>
      <c r="AE267" s="3">
        <f t="shared" si="127"/>
        <v>7.6761591695501679</v>
      </c>
      <c r="AF267" s="3">
        <f t="shared" si="128"/>
        <v>5.1054011700616071</v>
      </c>
      <c r="AG267" s="3">
        <f t="shared" si="129"/>
        <v>49.569211102994885</v>
      </c>
      <c r="AH267" s="3">
        <f t="shared" si="130"/>
        <v>136.79515157048939</v>
      </c>
      <c r="AI267" s="3">
        <f t="shared" si="131"/>
        <v>13.651533345140548</v>
      </c>
      <c r="AJ267" s="6">
        <f t="shared" si="132"/>
        <v>-8.5461321750789416</v>
      </c>
      <c r="AK267">
        <f t="shared" si="133"/>
        <v>21</v>
      </c>
      <c r="AL267" t="e">
        <f t="shared" si="134"/>
        <v>#N/A</v>
      </c>
    </row>
    <row r="268" spans="1:38">
      <c r="A268">
        <v>6</v>
      </c>
      <c r="B268">
        <v>13</v>
      </c>
      <c r="D268">
        <f t="shared" si="108"/>
        <v>16</v>
      </c>
      <c r="E268">
        <f t="shared" si="109"/>
        <v>49</v>
      </c>
      <c r="F268" s="3">
        <f t="shared" si="110"/>
        <v>8.0622577482985491</v>
      </c>
      <c r="G268">
        <f t="shared" si="111"/>
        <v>81</v>
      </c>
      <c r="H268">
        <f t="shared" si="112"/>
        <v>9</v>
      </c>
      <c r="I268" s="3">
        <f t="shared" si="113"/>
        <v>9.4868329805051381</v>
      </c>
      <c r="J268" s="6">
        <f t="shared" si="114"/>
        <v>-1.424575232206589</v>
      </c>
      <c r="K268">
        <f t="shared" si="115"/>
        <v>13</v>
      </c>
      <c r="L268" t="e">
        <f t="shared" si="116"/>
        <v>#N/A</v>
      </c>
      <c r="Q268" s="3">
        <f t="shared" si="117"/>
        <v>0.27385970093156869</v>
      </c>
      <c r="R268" s="3">
        <f t="shared" si="118"/>
        <v>81.373486536551312</v>
      </c>
      <c r="S268" s="3">
        <f t="shared" si="119"/>
        <v>9.0358921107704067</v>
      </c>
      <c r="T268" s="3">
        <f t="shared" si="120"/>
        <v>23.040000000000006</v>
      </c>
      <c r="U268" s="3">
        <f t="shared" si="121"/>
        <v>13.366336000000004</v>
      </c>
      <c r="V268" s="3">
        <f t="shared" si="122"/>
        <v>6.0337663196381754</v>
      </c>
      <c r="W268" s="6">
        <f t="shared" si="123"/>
        <v>3.0021257911322312</v>
      </c>
      <c r="X268" t="e">
        <f t="shared" si="124"/>
        <v>#N/A</v>
      </c>
      <c r="Y268">
        <f t="shared" si="125"/>
        <v>13</v>
      </c>
      <c r="AD268" s="3">
        <f t="shared" si="126"/>
        <v>8.3079584775086424E-2</v>
      </c>
      <c r="AE268" s="3">
        <f t="shared" si="127"/>
        <v>116.00557093425603</v>
      </c>
      <c r="AF268" s="3">
        <f t="shared" si="128"/>
        <v>10.774444325301937</v>
      </c>
      <c r="AG268" s="3">
        <f t="shared" si="129"/>
        <v>9.244886778670562</v>
      </c>
      <c r="AH268" s="3">
        <f t="shared" si="130"/>
        <v>13.660016435354271</v>
      </c>
      <c r="AI268" s="3">
        <f t="shared" si="131"/>
        <v>4.7859067285128774</v>
      </c>
      <c r="AJ268" s="6">
        <f t="shared" si="132"/>
        <v>5.9885375967890599</v>
      </c>
      <c r="AK268" t="e">
        <f t="shared" si="133"/>
        <v>#N/A</v>
      </c>
      <c r="AL268">
        <f t="shared" si="134"/>
        <v>13</v>
      </c>
    </row>
    <row r="269" spans="1:38">
      <c r="A269">
        <v>4</v>
      </c>
      <c r="B269">
        <v>17</v>
      </c>
      <c r="D269">
        <f t="shared" si="108"/>
        <v>4</v>
      </c>
      <c r="E269">
        <f t="shared" si="109"/>
        <v>9</v>
      </c>
      <c r="F269" s="3">
        <f t="shared" si="110"/>
        <v>3.6055512754639891</v>
      </c>
      <c r="G269">
        <f t="shared" si="111"/>
        <v>121</v>
      </c>
      <c r="H269">
        <f t="shared" si="112"/>
        <v>49</v>
      </c>
      <c r="I269" s="3">
        <f t="shared" si="113"/>
        <v>13.038404810405298</v>
      </c>
      <c r="J269" s="6">
        <f t="shared" si="114"/>
        <v>-9.4328535349413087</v>
      </c>
      <c r="K269">
        <f t="shared" si="115"/>
        <v>17</v>
      </c>
      <c r="L269" t="e">
        <f t="shared" si="116"/>
        <v>#N/A</v>
      </c>
      <c r="Q269" s="3">
        <f t="shared" si="117"/>
        <v>2.1805954522269051</v>
      </c>
      <c r="R269" s="3">
        <f t="shared" si="118"/>
        <v>25.207683427743028</v>
      </c>
      <c r="S269" s="3">
        <f t="shared" si="119"/>
        <v>5.2333812091199636</v>
      </c>
      <c r="T269" s="3">
        <f t="shared" si="120"/>
        <v>46.240000000000009</v>
      </c>
      <c r="U269" s="3">
        <f t="shared" si="121"/>
        <v>58.614336000000009</v>
      </c>
      <c r="V269" s="3">
        <f t="shared" si="122"/>
        <v>10.239840623759727</v>
      </c>
      <c r="W269" s="6">
        <f t="shared" si="123"/>
        <v>-5.0064594146397638</v>
      </c>
      <c r="X269">
        <f t="shared" si="124"/>
        <v>17</v>
      </c>
      <c r="Y269" t="e">
        <f t="shared" si="125"/>
        <v>#N/A</v>
      </c>
      <c r="AD269" s="3">
        <f t="shared" si="126"/>
        <v>5.2360207612456744</v>
      </c>
      <c r="AE269" s="3">
        <f t="shared" si="127"/>
        <v>45.840865051903101</v>
      </c>
      <c r="AF269" s="3">
        <f t="shared" si="128"/>
        <v>7.1468094848784638</v>
      </c>
      <c r="AG269" s="3">
        <f t="shared" si="129"/>
        <v>25.407048940832723</v>
      </c>
      <c r="AH269" s="3">
        <f t="shared" si="130"/>
        <v>59.227584002921837</v>
      </c>
      <c r="AI269" s="3">
        <f t="shared" si="131"/>
        <v>9.199708307536417</v>
      </c>
      <c r="AJ269" s="6">
        <f t="shared" si="132"/>
        <v>-2.0528988226579532</v>
      </c>
      <c r="AK269">
        <f t="shared" si="133"/>
        <v>17</v>
      </c>
      <c r="AL269" t="e">
        <f t="shared" si="134"/>
        <v>#N/A</v>
      </c>
    </row>
    <row r="270" spans="1:38">
      <c r="A270">
        <v>4</v>
      </c>
      <c r="B270">
        <v>17</v>
      </c>
      <c r="D270">
        <f t="shared" si="108"/>
        <v>4</v>
      </c>
      <c r="E270">
        <f t="shared" si="109"/>
        <v>9</v>
      </c>
      <c r="F270" s="3">
        <f t="shared" si="110"/>
        <v>3.6055512754639891</v>
      </c>
      <c r="G270">
        <f t="shared" si="111"/>
        <v>121</v>
      </c>
      <c r="H270">
        <f t="shared" si="112"/>
        <v>49</v>
      </c>
      <c r="I270" s="3">
        <f t="shared" si="113"/>
        <v>13.038404810405298</v>
      </c>
      <c r="J270" s="6">
        <f t="shared" si="114"/>
        <v>-9.4328535349413087</v>
      </c>
      <c r="K270">
        <f t="shared" si="115"/>
        <v>17</v>
      </c>
      <c r="L270" t="e">
        <f t="shared" si="116"/>
        <v>#N/A</v>
      </c>
      <c r="Q270" s="3">
        <f t="shared" si="117"/>
        <v>2.1805954522269051</v>
      </c>
      <c r="R270" s="3">
        <f t="shared" si="118"/>
        <v>25.207683427743028</v>
      </c>
      <c r="S270" s="3">
        <f t="shared" si="119"/>
        <v>5.2333812091199636</v>
      </c>
      <c r="T270" s="3">
        <f t="shared" si="120"/>
        <v>46.240000000000009</v>
      </c>
      <c r="U270" s="3">
        <f t="shared" si="121"/>
        <v>58.614336000000009</v>
      </c>
      <c r="V270" s="3">
        <f t="shared" si="122"/>
        <v>10.239840623759727</v>
      </c>
      <c r="W270" s="6">
        <f t="shared" si="123"/>
        <v>-5.0064594146397638</v>
      </c>
      <c r="X270">
        <f t="shared" si="124"/>
        <v>17</v>
      </c>
      <c r="Y270" t="e">
        <f t="shared" si="125"/>
        <v>#N/A</v>
      </c>
      <c r="AD270" s="3">
        <f t="shared" si="126"/>
        <v>5.2360207612456744</v>
      </c>
      <c r="AE270" s="3">
        <f t="shared" si="127"/>
        <v>45.840865051903101</v>
      </c>
      <c r="AF270" s="3">
        <f t="shared" si="128"/>
        <v>7.1468094848784638</v>
      </c>
      <c r="AG270" s="3">
        <f t="shared" si="129"/>
        <v>25.407048940832723</v>
      </c>
      <c r="AH270" s="3">
        <f t="shared" si="130"/>
        <v>59.227584002921837</v>
      </c>
      <c r="AI270" s="3">
        <f t="shared" si="131"/>
        <v>9.199708307536417</v>
      </c>
      <c r="AJ270" s="6">
        <f t="shared" si="132"/>
        <v>-2.0528988226579532</v>
      </c>
      <c r="AK270">
        <f t="shared" si="133"/>
        <v>17</v>
      </c>
      <c r="AL270" t="e">
        <f t="shared" si="134"/>
        <v>#N/A</v>
      </c>
    </row>
    <row r="271" spans="1:38">
      <c r="A271">
        <v>13</v>
      </c>
      <c r="B271">
        <v>17</v>
      </c>
      <c r="D271">
        <f t="shared" si="108"/>
        <v>121</v>
      </c>
      <c r="E271">
        <f t="shared" si="109"/>
        <v>9</v>
      </c>
      <c r="F271" s="3">
        <f t="shared" si="110"/>
        <v>11.401754250991379</v>
      </c>
      <c r="G271">
        <f t="shared" si="111"/>
        <v>4</v>
      </c>
      <c r="H271">
        <f t="shared" si="112"/>
        <v>49</v>
      </c>
      <c r="I271" s="3">
        <f t="shared" si="113"/>
        <v>7.2801098892805181</v>
      </c>
      <c r="J271" s="6">
        <f t="shared" si="114"/>
        <v>4.1216443617108611</v>
      </c>
      <c r="K271" t="e">
        <f t="shared" si="115"/>
        <v>#N/A</v>
      </c>
      <c r="L271">
        <f t="shared" si="116"/>
        <v>17</v>
      </c>
      <c r="Q271" s="3">
        <f t="shared" si="117"/>
        <v>56.600284571397893</v>
      </c>
      <c r="R271" s="3">
        <f t="shared" si="118"/>
        <v>25.207683427743028</v>
      </c>
      <c r="S271" s="3">
        <f t="shared" si="119"/>
        <v>9.0447757296209907</v>
      </c>
      <c r="T271" s="3">
        <f t="shared" si="120"/>
        <v>4.8399999999999972</v>
      </c>
      <c r="U271" s="3">
        <f t="shared" si="121"/>
        <v>58.614336000000009</v>
      </c>
      <c r="V271" s="3">
        <f t="shared" si="122"/>
        <v>7.9658229957738831</v>
      </c>
      <c r="W271" s="6">
        <f t="shared" si="123"/>
        <v>1.0789527338471077</v>
      </c>
      <c r="X271" t="e">
        <f t="shared" si="124"/>
        <v>#N/A</v>
      </c>
      <c r="Y271">
        <f t="shared" si="125"/>
        <v>17</v>
      </c>
      <c r="AD271" s="3">
        <f t="shared" si="126"/>
        <v>45.04778546712803</v>
      </c>
      <c r="AE271" s="3">
        <f t="shared" si="127"/>
        <v>45.840865051903101</v>
      </c>
      <c r="AF271" s="3">
        <f t="shared" si="128"/>
        <v>9.5335539290985878</v>
      </c>
      <c r="AG271" s="3">
        <f t="shared" si="129"/>
        <v>15.677319211102997</v>
      </c>
      <c r="AH271" s="3">
        <f t="shared" si="130"/>
        <v>59.227584002921837</v>
      </c>
      <c r="AI271" s="3">
        <f t="shared" si="131"/>
        <v>8.6547618808390592</v>
      </c>
      <c r="AJ271" s="6">
        <f t="shared" si="132"/>
        <v>0.87879204825952861</v>
      </c>
      <c r="AK271" t="e">
        <f t="shared" si="133"/>
        <v>#N/A</v>
      </c>
      <c r="AL271">
        <f t="shared" si="134"/>
        <v>17</v>
      </c>
    </row>
    <row r="272" spans="1:38">
      <c r="A272">
        <v>13</v>
      </c>
      <c r="B272">
        <v>17</v>
      </c>
      <c r="D272">
        <f t="shared" si="108"/>
        <v>121</v>
      </c>
      <c r="E272">
        <f t="shared" si="109"/>
        <v>9</v>
      </c>
      <c r="F272" s="3">
        <f t="shared" si="110"/>
        <v>11.401754250991379</v>
      </c>
      <c r="G272">
        <f t="shared" si="111"/>
        <v>4</v>
      </c>
      <c r="H272">
        <f t="shared" si="112"/>
        <v>49</v>
      </c>
      <c r="I272" s="3">
        <f t="shared" si="113"/>
        <v>7.2801098892805181</v>
      </c>
      <c r="J272" s="6">
        <f t="shared" si="114"/>
        <v>4.1216443617108611</v>
      </c>
      <c r="K272" t="e">
        <f t="shared" si="115"/>
        <v>#N/A</v>
      </c>
      <c r="L272">
        <f t="shared" si="116"/>
        <v>17</v>
      </c>
      <c r="Q272" s="3">
        <f t="shared" si="117"/>
        <v>56.600284571397893</v>
      </c>
      <c r="R272" s="3">
        <f t="shared" si="118"/>
        <v>25.207683427743028</v>
      </c>
      <c r="S272" s="3">
        <f t="shared" si="119"/>
        <v>9.0447757296209907</v>
      </c>
      <c r="T272" s="3">
        <f t="shared" si="120"/>
        <v>4.8399999999999972</v>
      </c>
      <c r="U272" s="3">
        <f t="shared" si="121"/>
        <v>58.614336000000009</v>
      </c>
      <c r="V272" s="3">
        <f t="shared" si="122"/>
        <v>7.9658229957738831</v>
      </c>
      <c r="W272" s="6">
        <f t="shared" si="123"/>
        <v>1.0789527338471077</v>
      </c>
      <c r="X272" t="e">
        <f t="shared" si="124"/>
        <v>#N/A</v>
      </c>
      <c r="Y272">
        <f t="shared" si="125"/>
        <v>17</v>
      </c>
      <c r="AD272" s="3">
        <f t="shared" si="126"/>
        <v>45.04778546712803</v>
      </c>
      <c r="AE272" s="3">
        <f t="shared" si="127"/>
        <v>45.840865051903101</v>
      </c>
      <c r="AF272" s="3">
        <f t="shared" si="128"/>
        <v>9.5335539290985878</v>
      </c>
      <c r="AG272" s="3">
        <f t="shared" si="129"/>
        <v>15.677319211102997</v>
      </c>
      <c r="AH272" s="3">
        <f t="shared" si="130"/>
        <v>59.227584002921837</v>
      </c>
      <c r="AI272" s="3">
        <f t="shared" si="131"/>
        <v>8.6547618808390592</v>
      </c>
      <c r="AJ272" s="6">
        <f t="shared" si="132"/>
        <v>0.87879204825952861</v>
      </c>
      <c r="AK272" t="e">
        <f t="shared" si="133"/>
        <v>#N/A</v>
      </c>
      <c r="AL272">
        <f t="shared" si="134"/>
        <v>17</v>
      </c>
    </row>
    <row r="273" spans="1:38">
      <c r="A273">
        <v>11</v>
      </c>
      <c r="B273">
        <v>13</v>
      </c>
      <c r="D273">
        <f t="shared" si="108"/>
        <v>81</v>
      </c>
      <c r="E273">
        <f t="shared" si="109"/>
        <v>49</v>
      </c>
      <c r="F273" s="3">
        <f t="shared" si="110"/>
        <v>11.401754250991379</v>
      </c>
      <c r="G273">
        <f t="shared" si="111"/>
        <v>16</v>
      </c>
      <c r="H273">
        <f t="shared" si="112"/>
        <v>9</v>
      </c>
      <c r="I273" s="3">
        <f t="shared" si="113"/>
        <v>5</v>
      </c>
      <c r="J273" s="6">
        <f t="shared" si="114"/>
        <v>6.4017542509913792</v>
      </c>
      <c r="K273" t="e">
        <f t="shared" si="115"/>
        <v>#N/A</v>
      </c>
      <c r="L273">
        <f t="shared" si="116"/>
        <v>13</v>
      </c>
      <c r="Q273" s="3">
        <f t="shared" si="117"/>
        <v>30.507020322693229</v>
      </c>
      <c r="R273" s="3">
        <f t="shared" si="118"/>
        <v>81.373486536551312</v>
      </c>
      <c r="S273" s="3">
        <f t="shared" si="119"/>
        <v>10.577358217402139</v>
      </c>
      <c r="T273" s="3">
        <f t="shared" si="120"/>
        <v>3.9999999999999716E-2</v>
      </c>
      <c r="U273" s="3">
        <f t="shared" si="121"/>
        <v>13.366336000000004</v>
      </c>
      <c r="V273" s="3">
        <f t="shared" si="122"/>
        <v>3.6614663729167312</v>
      </c>
      <c r="W273" s="6">
        <f t="shared" si="123"/>
        <v>6.9158918444854081</v>
      </c>
      <c r="X273" t="e">
        <f t="shared" si="124"/>
        <v>#N/A</v>
      </c>
      <c r="Y273">
        <f t="shared" si="125"/>
        <v>13</v>
      </c>
      <c r="AD273" s="3">
        <f t="shared" si="126"/>
        <v>22.200726643598617</v>
      </c>
      <c r="AE273" s="3">
        <f t="shared" si="127"/>
        <v>116.00557093425603</v>
      </c>
      <c r="AF273" s="3">
        <f t="shared" si="128"/>
        <v>11.756117453388029</v>
      </c>
      <c r="AG273" s="3">
        <f t="shared" si="129"/>
        <v>3.8394813732651576</v>
      </c>
      <c r="AH273" s="3">
        <f t="shared" si="130"/>
        <v>13.660016435354271</v>
      </c>
      <c r="AI273" s="3">
        <f t="shared" si="131"/>
        <v>4.1832401088892119</v>
      </c>
      <c r="AJ273" s="6">
        <f t="shared" si="132"/>
        <v>7.5728773444988171</v>
      </c>
      <c r="AK273" t="e">
        <f t="shared" si="133"/>
        <v>#N/A</v>
      </c>
      <c r="AL273">
        <f t="shared" si="134"/>
        <v>13</v>
      </c>
    </row>
    <row r="274" spans="1:38">
      <c r="A274">
        <v>5</v>
      </c>
      <c r="B274">
        <v>18</v>
      </c>
      <c r="D274">
        <f t="shared" si="108"/>
        <v>9</v>
      </c>
      <c r="E274">
        <f t="shared" si="109"/>
        <v>4</v>
      </c>
      <c r="F274" s="3">
        <f t="shared" si="110"/>
        <v>3.6055512754639891</v>
      </c>
      <c r="G274">
        <f t="shared" si="111"/>
        <v>100</v>
      </c>
      <c r="H274">
        <f t="shared" si="112"/>
        <v>64</v>
      </c>
      <c r="I274" s="3">
        <f t="shared" si="113"/>
        <v>12.806248474865697</v>
      </c>
      <c r="J274" s="6">
        <f t="shared" si="114"/>
        <v>-9.2006971994017075</v>
      </c>
      <c r="K274">
        <f t="shared" si="115"/>
        <v>18</v>
      </c>
      <c r="L274" t="e">
        <f t="shared" si="116"/>
        <v>#N/A</v>
      </c>
      <c r="Q274" s="3">
        <f t="shared" si="117"/>
        <v>0.22722757657923695</v>
      </c>
      <c r="R274" s="3">
        <f t="shared" si="118"/>
        <v>16.166232650540955</v>
      </c>
      <c r="S274" s="3">
        <f t="shared" si="119"/>
        <v>4.0488838248485459</v>
      </c>
      <c r="T274" s="3">
        <f t="shared" si="120"/>
        <v>33.640000000000008</v>
      </c>
      <c r="U274" s="3">
        <f t="shared" si="121"/>
        <v>74.926336000000006</v>
      </c>
      <c r="V274" s="3">
        <f t="shared" si="122"/>
        <v>10.419517071342607</v>
      </c>
      <c r="W274" s="6">
        <f t="shared" si="123"/>
        <v>-6.3706332464940614</v>
      </c>
      <c r="X274">
        <f t="shared" si="124"/>
        <v>18</v>
      </c>
      <c r="Y274" t="e">
        <f t="shared" si="125"/>
        <v>#N/A</v>
      </c>
      <c r="AD274" s="3">
        <f t="shared" si="126"/>
        <v>1.6595501730103803</v>
      </c>
      <c r="AE274" s="3">
        <f t="shared" si="127"/>
        <v>33.299688581314868</v>
      </c>
      <c r="AF274" s="3">
        <f t="shared" si="128"/>
        <v>5.9126338254897242</v>
      </c>
      <c r="AG274" s="3">
        <f t="shared" si="129"/>
        <v>16.325967859751643</v>
      </c>
      <c r="AH274" s="3">
        <f t="shared" si="130"/>
        <v>75.619475894813732</v>
      </c>
      <c r="AI274" s="3">
        <f t="shared" si="131"/>
        <v>9.5888186839967613</v>
      </c>
      <c r="AJ274" s="6">
        <f t="shared" si="132"/>
        <v>-3.6761848585070371</v>
      </c>
      <c r="AK274">
        <f t="shared" si="133"/>
        <v>18</v>
      </c>
      <c r="AL274" t="e">
        <f t="shared" si="134"/>
        <v>#N/A</v>
      </c>
    </row>
    <row r="275" spans="1:38">
      <c r="A275">
        <v>4</v>
      </c>
      <c r="B275">
        <v>18</v>
      </c>
      <c r="D275">
        <f t="shared" si="108"/>
        <v>4</v>
      </c>
      <c r="E275">
        <f t="shared" si="109"/>
        <v>4</v>
      </c>
      <c r="F275" s="3">
        <f t="shared" si="110"/>
        <v>2.8284271247461903</v>
      </c>
      <c r="G275">
        <f t="shared" si="111"/>
        <v>121</v>
      </c>
      <c r="H275">
        <f t="shared" si="112"/>
        <v>64</v>
      </c>
      <c r="I275" s="3">
        <f t="shared" si="113"/>
        <v>13.601470508735444</v>
      </c>
      <c r="J275" s="6">
        <f t="shared" si="114"/>
        <v>-10.773043383989254</v>
      </c>
      <c r="K275">
        <f t="shared" si="115"/>
        <v>18</v>
      </c>
      <c r="L275" t="e">
        <f t="shared" si="116"/>
        <v>#N/A</v>
      </c>
      <c r="Q275" s="3">
        <f t="shared" si="117"/>
        <v>2.1805954522269051</v>
      </c>
      <c r="R275" s="3">
        <f t="shared" si="118"/>
        <v>16.166232650540955</v>
      </c>
      <c r="S275" s="3">
        <f t="shared" si="119"/>
        <v>4.2833197525713462</v>
      </c>
      <c r="T275" s="3">
        <f t="shared" si="120"/>
        <v>46.240000000000009</v>
      </c>
      <c r="U275" s="3">
        <f t="shared" si="121"/>
        <v>74.926336000000006</v>
      </c>
      <c r="V275" s="3">
        <f t="shared" si="122"/>
        <v>11.007558130666402</v>
      </c>
      <c r="W275" s="6">
        <f t="shared" si="123"/>
        <v>-6.7242383780950554</v>
      </c>
      <c r="X275">
        <f t="shared" si="124"/>
        <v>18</v>
      </c>
      <c r="Y275" t="e">
        <f t="shared" si="125"/>
        <v>#N/A</v>
      </c>
      <c r="AD275" s="3">
        <f t="shared" si="126"/>
        <v>5.2360207612456744</v>
      </c>
      <c r="AE275" s="3">
        <f t="shared" si="127"/>
        <v>33.299688581314868</v>
      </c>
      <c r="AF275" s="3">
        <f t="shared" si="128"/>
        <v>6.207713696890389</v>
      </c>
      <c r="AG275" s="3">
        <f t="shared" si="129"/>
        <v>25.407048940832723</v>
      </c>
      <c r="AH275" s="3">
        <f t="shared" si="130"/>
        <v>75.619475894813732</v>
      </c>
      <c r="AI275" s="3">
        <f t="shared" si="131"/>
        <v>10.051195194385912</v>
      </c>
      <c r="AJ275" s="6">
        <f t="shared" si="132"/>
        <v>-3.8434814974955227</v>
      </c>
      <c r="AK275">
        <f t="shared" si="133"/>
        <v>18</v>
      </c>
      <c r="AL275" t="e">
        <f t="shared" si="134"/>
        <v>#N/A</v>
      </c>
    </row>
    <row r="276" spans="1:38">
      <c r="A276">
        <v>9</v>
      </c>
      <c r="B276">
        <v>15</v>
      </c>
      <c r="D276">
        <f t="shared" si="108"/>
        <v>49</v>
      </c>
      <c r="E276">
        <f t="shared" si="109"/>
        <v>25</v>
      </c>
      <c r="F276" s="3">
        <f t="shared" si="110"/>
        <v>8.6023252670426267</v>
      </c>
      <c r="G276">
        <f t="shared" si="111"/>
        <v>36</v>
      </c>
      <c r="H276">
        <f t="shared" si="112"/>
        <v>25</v>
      </c>
      <c r="I276" s="3">
        <f t="shared" si="113"/>
        <v>7.810249675906654</v>
      </c>
      <c r="J276" s="6">
        <f t="shared" si="114"/>
        <v>0.7920755911359727</v>
      </c>
      <c r="K276" t="e">
        <f t="shared" si="115"/>
        <v>#N/A</v>
      </c>
      <c r="L276">
        <f t="shared" si="116"/>
        <v>15</v>
      </c>
      <c r="Q276" s="3">
        <f t="shared" si="117"/>
        <v>12.413756073988564</v>
      </c>
      <c r="R276" s="3">
        <f t="shared" si="118"/>
        <v>49.290584982147173</v>
      </c>
      <c r="S276" s="3">
        <f t="shared" si="119"/>
        <v>7.8552110764851975</v>
      </c>
      <c r="T276" s="3">
        <f t="shared" si="120"/>
        <v>3.2400000000000024</v>
      </c>
      <c r="U276" s="3">
        <f t="shared" si="121"/>
        <v>31.990336000000006</v>
      </c>
      <c r="V276" s="3">
        <f t="shared" si="122"/>
        <v>5.9355148049684798</v>
      </c>
      <c r="W276" s="6">
        <f t="shared" si="123"/>
        <v>1.9196962715167176</v>
      </c>
      <c r="X276" t="e">
        <f t="shared" si="124"/>
        <v>#N/A</v>
      </c>
      <c r="Y276">
        <f t="shared" si="125"/>
        <v>15</v>
      </c>
      <c r="AD276" s="3">
        <f t="shared" si="126"/>
        <v>7.3536678200692052</v>
      </c>
      <c r="AE276" s="3">
        <f t="shared" si="127"/>
        <v>76.923217993079561</v>
      </c>
      <c r="AF276" s="3">
        <f t="shared" si="128"/>
        <v>9.1802443220836327</v>
      </c>
      <c r="AG276" s="3">
        <f t="shared" si="129"/>
        <v>1.6435354273191954E-3</v>
      </c>
      <c r="AH276" s="3">
        <f t="shared" si="130"/>
        <v>32.443800219138055</v>
      </c>
      <c r="AI276" s="3">
        <f t="shared" si="131"/>
        <v>5.696090216505123</v>
      </c>
      <c r="AJ276" s="6">
        <f t="shared" si="132"/>
        <v>3.4841541055785097</v>
      </c>
      <c r="AK276" t="e">
        <f t="shared" si="133"/>
        <v>#N/A</v>
      </c>
      <c r="AL276">
        <f t="shared" si="134"/>
        <v>15</v>
      </c>
    </row>
    <row r="277" spans="1:38">
      <c r="A277">
        <v>7</v>
      </c>
      <c r="B277">
        <v>10</v>
      </c>
      <c r="D277">
        <f t="shared" si="108"/>
        <v>25</v>
      </c>
      <c r="E277">
        <f t="shared" si="109"/>
        <v>100</v>
      </c>
      <c r="F277" s="3">
        <f t="shared" si="110"/>
        <v>11.180339887498949</v>
      </c>
      <c r="G277">
        <f t="shared" si="111"/>
        <v>64</v>
      </c>
      <c r="H277">
        <f t="shared" si="112"/>
        <v>0</v>
      </c>
      <c r="I277" s="3">
        <f t="shared" si="113"/>
        <v>8</v>
      </c>
      <c r="J277" s="6">
        <f t="shared" si="114"/>
        <v>3.180339887498949</v>
      </c>
      <c r="K277" t="e">
        <f t="shared" si="115"/>
        <v>#N/A</v>
      </c>
      <c r="L277">
        <f t="shared" si="116"/>
        <v>10</v>
      </c>
      <c r="Q277" s="3">
        <f t="shared" si="117"/>
        <v>2.3204918252839004</v>
      </c>
      <c r="R277" s="3">
        <f t="shared" si="118"/>
        <v>144.49783886815754</v>
      </c>
      <c r="S277" s="3">
        <f t="shared" si="119"/>
        <v>12.116861420906053</v>
      </c>
      <c r="T277" s="3">
        <f t="shared" si="120"/>
        <v>14.440000000000005</v>
      </c>
      <c r="U277" s="3">
        <f t="shared" si="121"/>
        <v>0.43033600000000077</v>
      </c>
      <c r="V277" s="3">
        <f t="shared" si="122"/>
        <v>3.8562074632986234</v>
      </c>
      <c r="W277" s="6">
        <f t="shared" si="123"/>
        <v>8.2606539576074294</v>
      </c>
      <c r="X277" t="e">
        <f t="shared" si="124"/>
        <v>#N/A</v>
      </c>
      <c r="Y277">
        <f t="shared" si="125"/>
        <v>10</v>
      </c>
      <c r="AD277" s="3">
        <f t="shared" si="126"/>
        <v>0.50660899653979263</v>
      </c>
      <c r="AE277" s="3">
        <f t="shared" si="127"/>
        <v>189.62910034602072</v>
      </c>
      <c r="AF277" s="3">
        <f t="shared" si="128"/>
        <v>13.788970568630587</v>
      </c>
      <c r="AG277" s="3">
        <f t="shared" si="129"/>
        <v>4.1638056975894804</v>
      </c>
      <c r="AH277" s="3">
        <f t="shared" si="130"/>
        <v>0.48434075967859702</v>
      </c>
      <c r="AI277" s="3">
        <f t="shared" si="131"/>
        <v>2.155956042517583</v>
      </c>
      <c r="AJ277" s="6">
        <f t="shared" si="132"/>
        <v>11.633014526113005</v>
      </c>
      <c r="AK277" t="e">
        <f t="shared" si="133"/>
        <v>#N/A</v>
      </c>
      <c r="AL277">
        <f t="shared" si="134"/>
        <v>10</v>
      </c>
    </row>
    <row r="278" spans="1:38">
      <c r="A278">
        <v>1</v>
      </c>
      <c r="B278">
        <v>18</v>
      </c>
      <c r="D278">
        <f t="shared" si="108"/>
        <v>1</v>
      </c>
      <c r="E278">
        <f t="shared" si="109"/>
        <v>4</v>
      </c>
      <c r="F278" s="3">
        <f t="shared" si="110"/>
        <v>2.2360679774997898</v>
      </c>
      <c r="G278">
        <f t="shared" si="111"/>
        <v>196</v>
      </c>
      <c r="H278">
        <f t="shared" si="112"/>
        <v>64</v>
      </c>
      <c r="I278" s="3">
        <f t="shared" si="113"/>
        <v>16.124515496597098</v>
      </c>
      <c r="J278" s="6">
        <f t="shared" si="114"/>
        <v>-13.888447519097308</v>
      </c>
      <c r="K278">
        <f t="shared" si="115"/>
        <v>18</v>
      </c>
      <c r="L278" t="e">
        <f t="shared" si="116"/>
        <v>#N/A</v>
      </c>
      <c r="Q278" s="3">
        <f t="shared" si="117"/>
        <v>20.040699079169912</v>
      </c>
      <c r="R278" s="3">
        <f t="shared" si="118"/>
        <v>16.166232650540955</v>
      </c>
      <c r="S278" s="3">
        <f t="shared" si="119"/>
        <v>6.0172196012536281</v>
      </c>
      <c r="T278" s="3">
        <f t="shared" si="120"/>
        <v>96.04000000000002</v>
      </c>
      <c r="U278" s="3">
        <f t="shared" si="121"/>
        <v>74.926336000000006</v>
      </c>
      <c r="V278" s="3">
        <f t="shared" si="122"/>
        <v>13.075409592054852</v>
      </c>
      <c r="W278" s="6">
        <f t="shared" si="123"/>
        <v>-7.0581899908012238</v>
      </c>
      <c r="X278">
        <f t="shared" si="124"/>
        <v>18</v>
      </c>
      <c r="Y278" t="e">
        <f t="shared" si="125"/>
        <v>#N/A</v>
      </c>
      <c r="AD278" s="3">
        <f t="shared" si="126"/>
        <v>27.965432525951556</v>
      </c>
      <c r="AE278" s="3">
        <f t="shared" si="127"/>
        <v>33.299688581314868</v>
      </c>
      <c r="AF278" s="3">
        <f t="shared" si="128"/>
        <v>7.8272039137399778</v>
      </c>
      <c r="AG278" s="3">
        <f t="shared" si="129"/>
        <v>64.650292184075965</v>
      </c>
      <c r="AH278" s="3">
        <f t="shared" si="130"/>
        <v>75.619475894813732</v>
      </c>
      <c r="AI278" s="3">
        <f t="shared" si="131"/>
        <v>11.843553861864676</v>
      </c>
      <c r="AJ278" s="6">
        <f t="shared" si="132"/>
        <v>-4.0163499481246978</v>
      </c>
      <c r="AK278">
        <f t="shared" si="133"/>
        <v>18</v>
      </c>
      <c r="AL278" t="e">
        <f t="shared" si="134"/>
        <v>#N/A</v>
      </c>
    </row>
    <row r="279" spans="1:38">
      <c r="A279">
        <v>7</v>
      </c>
      <c r="B279">
        <v>26</v>
      </c>
      <c r="D279">
        <f t="shared" si="108"/>
        <v>25</v>
      </c>
      <c r="E279">
        <f t="shared" si="109"/>
        <v>36</v>
      </c>
      <c r="F279" s="3">
        <f t="shared" si="110"/>
        <v>7.810249675906654</v>
      </c>
      <c r="G279">
        <f t="shared" si="111"/>
        <v>64</v>
      </c>
      <c r="H279">
        <f t="shared" si="112"/>
        <v>256</v>
      </c>
      <c r="I279" s="3">
        <f t="shared" si="113"/>
        <v>17.888543819998318</v>
      </c>
      <c r="J279" s="6">
        <f t="shared" si="114"/>
        <v>-10.078294144091664</v>
      </c>
      <c r="K279">
        <f t="shared" si="115"/>
        <v>26</v>
      </c>
      <c r="L279" t="e">
        <f t="shared" si="116"/>
        <v>#N/A</v>
      </c>
      <c r="Q279" s="3">
        <f t="shared" si="117"/>
        <v>2.3204918252839004</v>
      </c>
      <c r="R279" s="3">
        <f t="shared" si="118"/>
        <v>15.834626432924374</v>
      </c>
      <c r="S279" s="3">
        <f t="shared" si="119"/>
        <v>4.2608823332976797</v>
      </c>
      <c r="T279" s="3">
        <f t="shared" si="120"/>
        <v>14.440000000000005</v>
      </c>
      <c r="U279" s="3">
        <f t="shared" si="121"/>
        <v>277.42233599999997</v>
      </c>
      <c r="V279" s="3">
        <f t="shared" si="122"/>
        <v>17.083978927638608</v>
      </c>
      <c r="W279" s="6">
        <f t="shared" si="123"/>
        <v>-12.823096594340928</v>
      </c>
      <c r="X279">
        <f t="shared" si="124"/>
        <v>26</v>
      </c>
      <c r="Y279" t="e">
        <f t="shared" si="125"/>
        <v>#N/A</v>
      </c>
      <c r="AD279" s="3">
        <f t="shared" si="126"/>
        <v>0.50660899653979263</v>
      </c>
      <c r="AE279" s="3">
        <f t="shared" si="127"/>
        <v>4.970276816609001</v>
      </c>
      <c r="AF279" s="3">
        <f t="shared" si="128"/>
        <v>2.3402747302718101</v>
      </c>
      <c r="AG279" s="3">
        <f t="shared" si="129"/>
        <v>4.1638056975894804</v>
      </c>
      <c r="AH279" s="3">
        <f t="shared" si="130"/>
        <v>278.75461102994882</v>
      </c>
      <c r="AI279" s="3">
        <f t="shared" si="131"/>
        <v>16.820178855396819</v>
      </c>
      <c r="AJ279" s="6">
        <f t="shared" si="132"/>
        <v>-14.479904125125008</v>
      </c>
      <c r="AK279">
        <f t="shared" si="133"/>
        <v>26</v>
      </c>
      <c r="AL279" t="e">
        <f t="shared" si="134"/>
        <v>#N/A</v>
      </c>
    </row>
    <row r="280" spans="1:38">
      <c r="A280">
        <v>8</v>
      </c>
      <c r="B280">
        <v>22</v>
      </c>
      <c r="D280">
        <f t="shared" si="108"/>
        <v>36</v>
      </c>
      <c r="E280">
        <f t="shared" si="109"/>
        <v>4</v>
      </c>
      <c r="F280" s="3">
        <f t="shared" si="110"/>
        <v>6.324555320336759</v>
      </c>
      <c r="G280">
        <f t="shared" si="111"/>
        <v>49</v>
      </c>
      <c r="H280">
        <f t="shared" si="112"/>
        <v>144</v>
      </c>
      <c r="I280" s="3">
        <f t="shared" si="113"/>
        <v>13.892443989449804</v>
      </c>
      <c r="J280" s="6">
        <f t="shared" si="114"/>
        <v>-7.5678886691130449</v>
      </c>
      <c r="K280">
        <f t="shared" si="115"/>
        <v>22</v>
      </c>
      <c r="L280" t="e">
        <f t="shared" si="116"/>
        <v>#N/A</v>
      </c>
      <c r="Q280" s="3">
        <f t="shared" si="117"/>
        <v>6.3671239496362322</v>
      </c>
      <c r="R280" s="3">
        <f t="shared" si="118"/>
        <v>4.2954173266396717E-4</v>
      </c>
      <c r="S280" s="3">
        <f t="shared" si="119"/>
        <v>2.5234011752729479</v>
      </c>
      <c r="T280" s="3">
        <f t="shared" si="120"/>
        <v>7.8400000000000043</v>
      </c>
      <c r="U280" s="3">
        <f t="shared" si="121"/>
        <v>160.17433600000001</v>
      </c>
      <c r="V280" s="3">
        <f t="shared" si="122"/>
        <v>12.96203440822466</v>
      </c>
      <c r="W280" s="6">
        <f t="shared" si="123"/>
        <v>-10.438633232951712</v>
      </c>
      <c r="X280">
        <f t="shared" si="124"/>
        <v>22</v>
      </c>
      <c r="Y280" t="e">
        <f t="shared" si="125"/>
        <v>#N/A</v>
      </c>
      <c r="AD280" s="3">
        <f t="shared" si="126"/>
        <v>2.9301384083044986</v>
      </c>
      <c r="AE280" s="3">
        <f t="shared" si="127"/>
        <v>3.1349826989619345</v>
      </c>
      <c r="AF280" s="3">
        <f t="shared" si="128"/>
        <v>2.4627466591727281</v>
      </c>
      <c r="AG280" s="3">
        <f t="shared" si="129"/>
        <v>1.0827246165083999</v>
      </c>
      <c r="AH280" s="3">
        <f t="shared" si="130"/>
        <v>161.1870434623813</v>
      </c>
      <c r="AI280" s="3">
        <f t="shared" si="131"/>
        <v>12.738515144195169</v>
      </c>
      <c r="AJ280" s="6">
        <f t="shared" si="132"/>
        <v>-10.275768485022441</v>
      </c>
      <c r="AK280">
        <f t="shared" si="133"/>
        <v>22</v>
      </c>
      <c r="AL280" t="e">
        <f t="shared" si="134"/>
        <v>#N/A</v>
      </c>
    </row>
    <row r="281" spans="1:38">
      <c r="A281">
        <v>8</v>
      </c>
      <c r="B281">
        <v>22</v>
      </c>
      <c r="D281">
        <f t="shared" si="108"/>
        <v>36</v>
      </c>
      <c r="E281">
        <f t="shared" si="109"/>
        <v>4</v>
      </c>
      <c r="F281" s="3">
        <f t="shared" si="110"/>
        <v>6.324555320336759</v>
      </c>
      <c r="G281">
        <f t="shared" si="111"/>
        <v>49</v>
      </c>
      <c r="H281">
        <f t="shared" si="112"/>
        <v>144</v>
      </c>
      <c r="I281" s="3">
        <f t="shared" si="113"/>
        <v>13.892443989449804</v>
      </c>
      <c r="J281" s="6">
        <f t="shared" si="114"/>
        <v>-7.5678886691130449</v>
      </c>
      <c r="K281">
        <f t="shared" si="115"/>
        <v>22</v>
      </c>
      <c r="L281" t="e">
        <f t="shared" si="116"/>
        <v>#N/A</v>
      </c>
      <c r="Q281" s="3">
        <f t="shared" si="117"/>
        <v>6.3671239496362322</v>
      </c>
      <c r="R281" s="3">
        <f t="shared" si="118"/>
        <v>4.2954173266396717E-4</v>
      </c>
      <c r="S281" s="3">
        <f t="shared" si="119"/>
        <v>2.5234011752729479</v>
      </c>
      <c r="T281" s="3">
        <f t="shared" si="120"/>
        <v>7.8400000000000043</v>
      </c>
      <c r="U281" s="3">
        <f t="shared" si="121"/>
        <v>160.17433600000001</v>
      </c>
      <c r="V281" s="3">
        <f t="shared" si="122"/>
        <v>12.96203440822466</v>
      </c>
      <c r="W281" s="6">
        <f t="shared" si="123"/>
        <v>-10.438633232951712</v>
      </c>
      <c r="X281">
        <f t="shared" si="124"/>
        <v>22</v>
      </c>
      <c r="Y281" t="e">
        <f t="shared" si="125"/>
        <v>#N/A</v>
      </c>
      <c r="AD281" s="3">
        <f t="shared" si="126"/>
        <v>2.9301384083044986</v>
      </c>
      <c r="AE281" s="3">
        <f t="shared" si="127"/>
        <v>3.1349826989619345</v>
      </c>
      <c r="AF281" s="3">
        <f t="shared" si="128"/>
        <v>2.4627466591727281</v>
      </c>
      <c r="AG281" s="3">
        <f t="shared" si="129"/>
        <v>1.0827246165083999</v>
      </c>
      <c r="AH281" s="3">
        <f t="shared" si="130"/>
        <v>161.1870434623813</v>
      </c>
      <c r="AI281" s="3">
        <f t="shared" si="131"/>
        <v>12.738515144195169</v>
      </c>
      <c r="AJ281" s="6">
        <f t="shared" si="132"/>
        <v>-10.275768485022441</v>
      </c>
      <c r="AK281">
        <f t="shared" si="133"/>
        <v>22</v>
      </c>
      <c r="AL281" t="e">
        <f t="shared" si="134"/>
        <v>#N/A</v>
      </c>
    </row>
    <row r="282" spans="1:38">
      <c r="A282">
        <v>14</v>
      </c>
      <c r="B282">
        <v>28</v>
      </c>
      <c r="D282">
        <f t="shared" si="108"/>
        <v>144</v>
      </c>
      <c r="E282">
        <f t="shared" si="109"/>
        <v>64</v>
      </c>
      <c r="F282" s="3">
        <f t="shared" si="110"/>
        <v>14.422205101855956</v>
      </c>
      <c r="G282">
        <f t="shared" si="111"/>
        <v>1</v>
      </c>
      <c r="H282">
        <f t="shared" si="112"/>
        <v>324</v>
      </c>
      <c r="I282" s="3">
        <f t="shared" si="113"/>
        <v>18.027756377319946</v>
      </c>
      <c r="J282" s="6">
        <f t="shared" si="114"/>
        <v>-3.6055512754639896</v>
      </c>
      <c r="K282">
        <f t="shared" si="115"/>
        <v>28</v>
      </c>
      <c r="L282" t="e">
        <f t="shared" si="116"/>
        <v>#N/A</v>
      </c>
      <c r="Q282" s="3">
        <f t="shared" si="117"/>
        <v>72.646916695750221</v>
      </c>
      <c r="R282" s="3">
        <f t="shared" si="118"/>
        <v>35.751724878520228</v>
      </c>
      <c r="S282" s="3">
        <f t="shared" si="119"/>
        <v>10.411466831060379</v>
      </c>
      <c r="T282" s="3">
        <f t="shared" si="120"/>
        <v>10.239999999999995</v>
      </c>
      <c r="U282" s="3">
        <f t="shared" si="121"/>
        <v>348.04633599999994</v>
      </c>
      <c r="V282" s="3">
        <f t="shared" si="122"/>
        <v>18.928453079953467</v>
      </c>
      <c r="W282" s="6">
        <f t="shared" si="123"/>
        <v>-8.5169862488930885</v>
      </c>
      <c r="X282">
        <f t="shared" si="124"/>
        <v>28</v>
      </c>
      <c r="Y282" t="e">
        <f t="shared" si="125"/>
        <v>#N/A</v>
      </c>
      <c r="AD282" s="3">
        <f t="shared" si="126"/>
        <v>59.471314878892734</v>
      </c>
      <c r="AE282" s="3">
        <f t="shared" si="127"/>
        <v>17.887923875432534</v>
      </c>
      <c r="AF282" s="3">
        <f t="shared" si="128"/>
        <v>8.7954100958582533</v>
      </c>
      <c r="AG282" s="3">
        <f t="shared" si="129"/>
        <v>24.596238130021916</v>
      </c>
      <c r="AH282" s="3">
        <f t="shared" si="130"/>
        <v>349.53839481373257</v>
      </c>
      <c r="AI282" s="3">
        <f t="shared" si="131"/>
        <v>19.342560144503995</v>
      </c>
      <c r="AJ282" s="6">
        <f t="shared" si="132"/>
        <v>-10.547150048645742</v>
      </c>
      <c r="AK282">
        <f t="shared" si="133"/>
        <v>28</v>
      </c>
      <c r="AL282" t="e">
        <f t="shared" si="134"/>
        <v>#N/A</v>
      </c>
    </row>
    <row r="283" spans="1:38">
      <c r="A283">
        <v>2</v>
      </c>
      <c r="B283">
        <v>28</v>
      </c>
      <c r="D283">
        <f t="shared" si="108"/>
        <v>0</v>
      </c>
      <c r="E283">
        <f t="shared" si="109"/>
        <v>64</v>
      </c>
      <c r="F283" s="3">
        <f t="shared" si="110"/>
        <v>8</v>
      </c>
      <c r="G283">
        <f t="shared" si="111"/>
        <v>169</v>
      </c>
      <c r="H283">
        <f t="shared" si="112"/>
        <v>324</v>
      </c>
      <c r="I283" s="3">
        <f t="shared" si="113"/>
        <v>22.203603311174518</v>
      </c>
      <c r="J283" s="6">
        <f t="shared" si="114"/>
        <v>-14.203603311174518</v>
      </c>
      <c r="K283">
        <f t="shared" si="115"/>
        <v>28</v>
      </c>
      <c r="L283" t="e">
        <f t="shared" si="116"/>
        <v>#N/A</v>
      </c>
      <c r="Q283" s="3">
        <f t="shared" si="117"/>
        <v>12.087331203522242</v>
      </c>
      <c r="R283" s="3">
        <f t="shared" si="118"/>
        <v>35.751724878520228</v>
      </c>
      <c r="S283" s="3">
        <f t="shared" si="119"/>
        <v>6.9165783507484733</v>
      </c>
      <c r="T283" s="3">
        <f t="shared" si="120"/>
        <v>77.440000000000012</v>
      </c>
      <c r="U283" s="3">
        <f t="shared" si="121"/>
        <v>348.04633599999994</v>
      </c>
      <c r="V283" s="3">
        <f t="shared" si="122"/>
        <v>20.627320136168922</v>
      </c>
      <c r="W283" s="6">
        <f t="shared" si="123"/>
        <v>-13.710741785420449</v>
      </c>
      <c r="X283">
        <f t="shared" si="124"/>
        <v>28</v>
      </c>
      <c r="Y283" t="e">
        <f t="shared" si="125"/>
        <v>#N/A</v>
      </c>
      <c r="AD283" s="3">
        <f t="shared" si="126"/>
        <v>18.38896193771626</v>
      </c>
      <c r="AE283" s="3">
        <f t="shared" si="127"/>
        <v>17.887923875432534</v>
      </c>
      <c r="AF283" s="3">
        <f t="shared" si="128"/>
        <v>6.0230296208095133</v>
      </c>
      <c r="AG283" s="3">
        <f t="shared" si="129"/>
        <v>49.569211102994885</v>
      </c>
      <c r="AH283" s="3">
        <f t="shared" si="130"/>
        <v>349.53839481373257</v>
      </c>
      <c r="AI283" s="3">
        <f t="shared" si="131"/>
        <v>19.977677690780965</v>
      </c>
      <c r="AJ283" s="6">
        <f t="shared" si="132"/>
        <v>-13.954648069971451</v>
      </c>
      <c r="AK283">
        <f t="shared" si="133"/>
        <v>28</v>
      </c>
      <c r="AL283" t="e">
        <f t="shared" si="134"/>
        <v>#N/A</v>
      </c>
    </row>
    <row r="284" spans="1:38">
      <c r="A284">
        <v>7</v>
      </c>
      <c r="B284">
        <v>28</v>
      </c>
      <c r="D284">
        <f t="shared" si="108"/>
        <v>25</v>
      </c>
      <c r="E284">
        <f t="shared" si="109"/>
        <v>64</v>
      </c>
      <c r="F284" s="3">
        <f t="shared" si="110"/>
        <v>9.4339811320566032</v>
      </c>
      <c r="G284">
        <f t="shared" si="111"/>
        <v>64</v>
      </c>
      <c r="H284">
        <f t="shared" si="112"/>
        <v>324</v>
      </c>
      <c r="I284" s="3">
        <f t="shared" si="113"/>
        <v>19.697715603592208</v>
      </c>
      <c r="J284" s="6">
        <f t="shared" si="114"/>
        <v>-10.263734471535605</v>
      </c>
      <c r="K284">
        <f t="shared" si="115"/>
        <v>28</v>
      </c>
      <c r="L284" t="e">
        <f t="shared" si="116"/>
        <v>#N/A</v>
      </c>
      <c r="Q284" s="3">
        <f t="shared" si="117"/>
        <v>2.3204918252839004</v>
      </c>
      <c r="R284" s="3">
        <f t="shared" si="118"/>
        <v>35.751724878520228</v>
      </c>
      <c r="S284" s="3">
        <f t="shared" si="119"/>
        <v>6.1702687707914414</v>
      </c>
      <c r="T284" s="3">
        <f t="shared" si="120"/>
        <v>14.440000000000005</v>
      </c>
      <c r="U284" s="3">
        <f t="shared" si="121"/>
        <v>348.04633599999994</v>
      </c>
      <c r="V284" s="3">
        <f t="shared" si="122"/>
        <v>19.039073927058531</v>
      </c>
      <c r="W284" s="6">
        <f t="shared" si="123"/>
        <v>-12.86880515626709</v>
      </c>
      <c r="X284">
        <f t="shared" si="124"/>
        <v>28</v>
      </c>
      <c r="Y284" t="e">
        <f t="shared" si="125"/>
        <v>#N/A</v>
      </c>
      <c r="AD284" s="3">
        <f t="shared" si="126"/>
        <v>0.50660899653979263</v>
      </c>
      <c r="AE284" s="3">
        <f t="shared" si="127"/>
        <v>17.887923875432534</v>
      </c>
      <c r="AF284" s="3">
        <f t="shared" si="128"/>
        <v>4.2888848051646624</v>
      </c>
      <c r="AG284" s="3">
        <f t="shared" si="129"/>
        <v>4.1638056975894804</v>
      </c>
      <c r="AH284" s="3">
        <f t="shared" si="130"/>
        <v>349.53839481373257</v>
      </c>
      <c r="AI284" s="3">
        <f t="shared" si="131"/>
        <v>18.806972125021137</v>
      </c>
      <c r="AJ284" s="6">
        <f t="shared" si="132"/>
        <v>-14.518087319856473</v>
      </c>
      <c r="AK284">
        <f t="shared" si="133"/>
        <v>28</v>
      </c>
      <c r="AL284" t="e">
        <f t="shared" si="134"/>
        <v>#N/A</v>
      </c>
    </row>
    <row r="285" spans="1:38">
      <c r="A285">
        <v>14</v>
      </c>
      <c r="B285">
        <v>28</v>
      </c>
      <c r="D285">
        <f t="shared" si="108"/>
        <v>144</v>
      </c>
      <c r="E285">
        <f t="shared" si="109"/>
        <v>64</v>
      </c>
      <c r="F285" s="3">
        <f t="shared" si="110"/>
        <v>14.422205101855956</v>
      </c>
      <c r="G285">
        <f t="shared" si="111"/>
        <v>1</v>
      </c>
      <c r="H285">
        <f t="shared" si="112"/>
        <v>324</v>
      </c>
      <c r="I285" s="3">
        <f t="shared" si="113"/>
        <v>18.027756377319946</v>
      </c>
      <c r="J285" s="6">
        <f t="shared" si="114"/>
        <v>-3.6055512754639896</v>
      </c>
      <c r="K285">
        <f t="shared" si="115"/>
        <v>28</v>
      </c>
      <c r="L285" t="e">
        <f t="shared" si="116"/>
        <v>#N/A</v>
      </c>
      <c r="Q285" s="3">
        <f t="shared" si="117"/>
        <v>72.646916695750221</v>
      </c>
      <c r="R285" s="3">
        <f t="shared" si="118"/>
        <v>35.751724878520228</v>
      </c>
      <c r="S285" s="3">
        <f t="shared" si="119"/>
        <v>10.411466831060379</v>
      </c>
      <c r="T285" s="3">
        <f t="shared" si="120"/>
        <v>10.239999999999995</v>
      </c>
      <c r="U285" s="3">
        <f t="shared" si="121"/>
        <v>348.04633599999994</v>
      </c>
      <c r="V285" s="3">
        <f t="shared" si="122"/>
        <v>18.928453079953467</v>
      </c>
      <c r="W285" s="6">
        <f t="shared" si="123"/>
        <v>-8.5169862488930885</v>
      </c>
      <c r="X285">
        <f t="shared" si="124"/>
        <v>28</v>
      </c>
      <c r="Y285" t="e">
        <f t="shared" si="125"/>
        <v>#N/A</v>
      </c>
      <c r="AD285" s="3">
        <f t="shared" si="126"/>
        <v>59.471314878892734</v>
      </c>
      <c r="AE285" s="3">
        <f t="shared" si="127"/>
        <v>17.887923875432534</v>
      </c>
      <c r="AF285" s="3">
        <f t="shared" si="128"/>
        <v>8.7954100958582533</v>
      </c>
      <c r="AG285" s="3">
        <f t="shared" si="129"/>
        <v>24.596238130021916</v>
      </c>
      <c r="AH285" s="3">
        <f t="shared" si="130"/>
        <v>349.53839481373257</v>
      </c>
      <c r="AI285" s="3">
        <f t="shared" si="131"/>
        <v>19.342560144503995</v>
      </c>
      <c r="AJ285" s="6">
        <f t="shared" si="132"/>
        <v>-10.547150048645742</v>
      </c>
      <c r="AK285">
        <f t="shared" si="133"/>
        <v>28</v>
      </c>
      <c r="AL285" t="e">
        <f t="shared" si="134"/>
        <v>#N/A</v>
      </c>
    </row>
    <row r="286" spans="1:38">
      <c r="A286">
        <v>4</v>
      </c>
      <c r="B286">
        <v>19</v>
      </c>
      <c r="D286">
        <f t="shared" si="108"/>
        <v>4</v>
      </c>
      <c r="E286">
        <f t="shared" si="109"/>
        <v>1</v>
      </c>
      <c r="F286" s="3">
        <f t="shared" si="110"/>
        <v>2.2360679774997898</v>
      </c>
      <c r="G286">
        <f t="shared" si="111"/>
        <v>121</v>
      </c>
      <c r="H286">
        <f t="shared" si="112"/>
        <v>81</v>
      </c>
      <c r="I286" s="3">
        <f t="shared" si="113"/>
        <v>14.212670403551895</v>
      </c>
      <c r="J286" s="6">
        <f t="shared" si="114"/>
        <v>-11.976602426052105</v>
      </c>
      <c r="K286">
        <f t="shared" si="115"/>
        <v>19</v>
      </c>
      <c r="L286" t="e">
        <f t="shared" si="116"/>
        <v>#N/A</v>
      </c>
      <c r="Q286" s="3">
        <f t="shared" si="117"/>
        <v>2.1805954522269051</v>
      </c>
      <c r="R286" s="3">
        <f t="shared" si="118"/>
        <v>9.1247818733388826</v>
      </c>
      <c r="S286" s="3">
        <f t="shared" si="119"/>
        <v>3.3623469966030854</v>
      </c>
      <c r="T286" s="3">
        <f t="shared" si="120"/>
        <v>46.240000000000009</v>
      </c>
      <c r="U286" s="3">
        <f t="shared" si="121"/>
        <v>93.238336000000018</v>
      </c>
      <c r="V286" s="3">
        <f t="shared" si="122"/>
        <v>11.810094665158278</v>
      </c>
      <c r="W286" s="6">
        <f t="shared" si="123"/>
        <v>-8.4477476685551931</v>
      </c>
      <c r="X286">
        <f t="shared" si="124"/>
        <v>19</v>
      </c>
      <c r="Y286" t="e">
        <f t="shared" si="125"/>
        <v>#N/A</v>
      </c>
      <c r="AD286" s="3">
        <f t="shared" si="126"/>
        <v>5.2360207612456744</v>
      </c>
      <c r="AE286" s="3">
        <f t="shared" si="127"/>
        <v>22.758512110726635</v>
      </c>
      <c r="AF286" s="3">
        <f t="shared" si="128"/>
        <v>5.2909860018688679</v>
      </c>
      <c r="AG286" s="3">
        <f t="shared" si="129"/>
        <v>25.407048940832723</v>
      </c>
      <c r="AH286" s="3">
        <f t="shared" si="130"/>
        <v>94.01136778670562</v>
      </c>
      <c r="AI286" s="3">
        <f t="shared" si="131"/>
        <v>10.927873385409365</v>
      </c>
      <c r="AJ286" s="6">
        <f t="shared" si="132"/>
        <v>-5.6368873835404969</v>
      </c>
      <c r="AK286">
        <f t="shared" si="133"/>
        <v>19</v>
      </c>
      <c r="AL286" t="e">
        <f t="shared" si="134"/>
        <v>#N/A</v>
      </c>
    </row>
    <row r="287" spans="1:38">
      <c r="A287">
        <v>5</v>
      </c>
      <c r="B287">
        <v>22</v>
      </c>
      <c r="D287">
        <f t="shared" si="108"/>
        <v>9</v>
      </c>
      <c r="E287">
        <f t="shared" si="109"/>
        <v>4</v>
      </c>
      <c r="F287" s="3">
        <f t="shared" si="110"/>
        <v>3.6055512754639891</v>
      </c>
      <c r="G287">
        <f t="shared" si="111"/>
        <v>100</v>
      </c>
      <c r="H287">
        <f t="shared" si="112"/>
        <v>144</v>
      </c>
      <c r="I287" s="3">
        <f t="shared" si="113"/>
        <v>15.620499351813308</v>
      </c>
      <c r="J287" s="6">
        <f t="shared" si="114"/>
        <v>-12.014948076349318</v>
      </c>
      <c r="K287">
        <f t="shared" si="115"/>
        <v>22</v>
      </c>
      <c r="L287" t="e">
        <f t="shared" si="116"/>
        <v>#N/A</v>
      </c>
      <c r="Q287" s="3">
        <f t="shared" si="117"/>
        <v>0.22722757657923695</v>
      </c>
      <c r="R287" s="3">
        <f t="shared" si="118"/>
        <v>4.2954173266396717E-4</v>
      </c>
      <c r="S287" s="3">
        <f t="shared" si="119"/>
        <v>0.47713427702471861</v>
      </c>
      <c r="T287" s="3">
        <f t="shared" si="120"/>
        <v>33.640000000000008</v>
      </c>
      <c r="U287" s="3">
        <f t="shared" si="121"/>
        <v>160.17433600000001</v>
      </c>
      <c r="V287" s="3">
        <f t="shared" si="122"/>
        <v>13.921721732601899</v>
      </c>
      <c r="W287" s="6">
        <f t="shared" si="123"/>
        <v>-13.44458745557718</v>
      </c>
      <c r="X287">
        <f t="shared" si="124"/>
        <v>22</v>
      </c>
      <c r="Y287" t="e">
        <f t="shared" si="125"/>
        <v>#N/A</v>
      </c>
      <c r="AD287" s="3">
        <f t="shared" si="126"/>
        <v>1.6595501730103803</v>
      </c>
      <c r="AE287" s="3">
        <f t="shared" si="127"/>
        <v>3.1349826989619345</v>
      </c>
      <c r="AF287" s="3">
        <f t="shared" si="128"/>
        <v>2.1896421789809208</v>
      </c>
      <c r="AG287" s="3">
        <f t="shared" si="129"/>
        <v>16.325967859751643</v>
      </c>
      <c r="AH287" s="3">
        <f t="shared" si="130"/>
        <v>161.1870434623813</v>
      </c>
      <c r="AI287" s="3">
        <f t="shared" si="131"/>
        <v>13.323400891744305</v>
      </c>
      <c r="AJ287" s="6">
        <f t="shared" si="132"/>
        <v>-11.133758712763385</v>
      </c>
      <c r="AK287">
        <f t="shared" si="133"/>
        <v>22</v>
      </c>
      <c r="AL287" t="e">
        <f t="shared" si="134"/>
        <v>#N/A</v>
      </c>
    </row>
    <row r="288" spans="1:38">
      <c r="A288">
        <v>2</v>
      </c>
      <c r="B288">
        <v>29</v>
      </c>
      <c r="D288">
        <f t="shared" si="108"/>
        <v>0</v>
      </c>
      <c r="E288">
        <f t="shared" si="109"/>
        <v>81</v>
      </c>
      <c r="F288" s="3">
        <f t="shared" si="110"/>
        <v>9</v>
      </c>
      <c r="G288">
        <f t="shared" si="111"/>
        <v>169</v>
      </c>
      <c r="H288">
        <f t="shared" si="112"/>
        <v>361</v>
      </c>
      <c r="I288" s="3">
        <f t="shared" si="113"/>
        <v>23.021728866442675</v>
      </c>
      <c r="J288" s="6">
        <f t="shared" si="114"/>
        <v>-14.021728866442675</v>
      </c>
      <c r="K288">
        <f t="shared" si="115"/>
        <v>29</v>
      </c>
      <c r="L288" t="e">
        <f t="shared" si="116"/>
        <v>#N/A</v>
      </c>
      <c r="Q288" s="3">
        <f t="shared" si="117"/>
        <v>12.087331203522242</v>
      </c>
      <c r="R288" s="3">
        <f t="shared" si="118"/>
        <v>48.710274101318156</v>
      </c>
      <c r="S288" s="3">
        <f t="shared" si="119"/>
        <v>7.7972819177480304</v>
      </c>
      <c r="T288" s="3">
        <f t="shared" si="120"/>
        <v>77.440000000000012</v>
      </c>
      <c r="U288" s="3">
        <f t="shared" si="121"/>
        <v>386.35833599999995</v>
      </c>
      <c r="V288" s="3">
        <f t="shared" si="122"/>
        <v>21.53597771172695</v>
      </c>
      <c r="W288" s="6">
        <f t="shared" si="123"/>
        <v>-13.73869579397892</v>
      </c>
      <c r="X288">
        <f t="shared" si="124"/>
        <v>29</v>
      </c>
      <c r="Y288" t="e">
        <f t="shared" si="125"/>
        <v>#N/A</v>
      </c>
      <c r="AD288" s="3">
        <f t="shared" si="126"/>
        <v>18.38896193771626</v>
      </c>
      <c r="AE288" s="3">
        <f t="shared" si="127"/>
        <v>27.346747404844301</v>
      </c>
      <c r="AF288" s="3">
        <f t="shared" si="128"/>
        <v>6.7628181509309089</v>
      </c>
      <c r="AG288" s="3">
        <f t="shared" si="129"/>
        <v>49.569211102994885</v>
      </c>
      <c r="AH288" s="3">
        <f t="shared" si="130"/>
        <v>387.93028670562444</v>
      </c>
      <c r="AI288" s="3">
        <f t="shared" si="131"/>
        <v>20.916488658678333</v>
      </c>
      <c r="AJ288" s="6">
        <f t="shared" si="132"/>
        <v>-14.153670507747425</v>
      </c>
      <c r="AK288">
        <f t="shared" si="133"/>
        <v>29</v>
      </c>
      <c r="AL288" t="e">
        <f t="shared" si="134"/>
        <v>#N/A</v>
      </c>
    </row>
    <row r="289" spans="1:38">
      <c r="A289">
        <v>4</v>
      </c>
      <c r="B289">
        <v>28</v>
      </c>
      <c r="D289">
        <f t="shared" si="108"/>
        <v>4</v>
      </c>
      <c r="E289">
        <f t="shared" si="109"/>
        <v>64</v>
      </c>
      <c r="F289" s="3">
        <f t="shared" si="110"/>
        <v>8.2462112512353212</v>
      </c>
      <c r="G289">
        <f t="shared" si="111"/>
        <v>121</v>
      </c>
      <c r="H289">
        <f t="shared" si="112"/>
        <v>324</v>
      </c>
      <c r="I289" s="3">
        <f t="shared" si="113"/>
        <v>21.095023109728988</v>
      </c>
      <c r="J289" s="6">
        <f t="shared" si="114"/>
        <v>-12.848811858493667</v>
      </c>
      <c r="K289">
        <f t="shared" si="115"/>
        <v>28</v>
      </c>
      <c r="L289" t="e">
        <f t="shared" si="116"/>
        <v>#N/A</v>
      </c>
      <c r="Q289" s="3">
        <f t="shared" si="117"/>
        <v>2.1805954522269051</v>
      </c>
      <c r="R289" s="3">
        <f t="shared" si="118"/>
        <v>35.751724878520228</v>
      </c>
      <c r="S289" s="3">
        <f t="shared" si="119"/>
        <v>6.1589220104452638</v>
      </c>
      <c r="T289" s="3">
        <f t="shared" si="120"/>
        <v>46.240000000000009</v>
      </c>
      <c r="U289" s="3">
        <f t="shared" si="121"/>
        <v>348.04633599999994</v>
      </c>
      <c r="V289" s="3">
        <f t="shared" si="122"/>
        <v>19.856644630954143</v>
      </c>
      <c r="W289" s="6">
        <f t="shared" si="123"/>
        <v>-13.69772262050888</v>
      </c>
      <c r="X289">
        <f t="shared" si="124"/>
        <v>28</v>
      </c>
      <c r="Y289" t="e">
        <f t="shared" si="125"/>
        <v>#N/A</v>
      </c>
      <c r="AD289" s="3">
        <f t="shared" si="126"/>
        <v>5.2360207612456744</v>
      </c>
      <c r="AE289" s="3">
        <f t="shared" si="127"/>
        <v>17.887923875432534</v>
      </c>
      <c r="AF289" s="3">
        <f t="shared" si="128"/>
        <v>4.8087362827127684</v>
      </c>
      <c r="AG289" s="3">
        <f t="shared" si="129"/>
        <v>25.407048940832723</v>
      </c>
      <c r="AH289" s="3">
        <f t="shared" si="130"/>
        <v>349.53839481373257</v>
      </c>
      <c r="AI289" s="3">
        <f t="shared" si="131"/>
        <v>19.363508043600088</v>
      </c>
      <c r="AJ289" s="6">
        <f t="shared" si="132"/>
        <v>-14.55477176088732</v>
      </c>
      <c r="AK289">
        <f t="shared" si="133"/>
        <v>28</v>
      </c>
      <c r="AL289" t="e">
        <f t="shared" si="134"/>
        <v>#N/A</v>
      </c>
    </row>
    <row r="290" spans="1:38">
      <c r="A290">
        <v>9</v>
      </c>
      <c r="B290">
        <v>18</v>
      </c>
      <c r="D290">
        <f t="shared" si="108"/>
        <v>49</v>
      </c>
      <c r="E290">
        <f t="shared" si="109"/>
        <v>4</v>
      </c>
      <c r="F290" s="3">
        <f t="shared" si="110"/>
        <v>7.2801098892805181</v>
      </c>
      <c r="G290">
        <f t="shared" si="111"/>
        <v>36</v>
      </c>
      <c r="H290">
        <f t="shared" si="112"/>
        <v>64</v>
      </c>
      <c r="I290" s="3">
        <f t="shared" si="113"/>
        <v>10</v>
      </c>
      <c r="J290" s="6">
        <f t="shared" si="114"/>
        <v>-2.7198901107194819</v>
      </c>
      <c r="K290">
        <f t="shared" si="115"/>
        <v>18</v>
      </c>
      <c r="L290" t="e">
        <f t="shared" si="116"/>
        <v>#N/A</v>
      </c>
      <c r="Q290" s="3">
        <f t="shared" si="117"/>
        <v>12.413756073988564</v>
      </c>
      <c r="R290" s="3">
        <f t="shared" si="118"/>
        <v>16.166232650540955</v>
      </c>
      <c r="S290" s="3">
        <f t="shared" si="119"/>
        <v>5.3460255072838478</v>
      </c>
      <c r="T290" s="3">
        <f t="shared" si="120"/>
        <v>3.2400000000000024</v>
      </c>
      <c r="U290" s="3">
        <f t="shared" si="121"/>
        <v>74.926336000000006</v>
      </c>
      <c r="V290" s="3">
        <f t="shared" si="122"/>
        <v>8.8411727728848284</v>
      </c>
      <c r="W290" s="6">
        <f t="shared" si="123"/>
        <v>-3.4951472656009805</v>
      </c>
      <c r="X290">
        <f t="shared" si="124"/>
        <v>18</v>
      </c>
      <c r="Y290" t="e">
        <f t="shared" si="125"/>
        <v>#N/A</v>
      </c>
      <c r="AD290" s="3">
        <f t="shared" si="126"/>
        <v>7.3536678200692052</v>
      </c>
      <c r="AE290" s="3">
        <f t="shared" si="127"/>
        <v>33.299688581314868</v>
      </c>
      <c r="AF290" s="3">
        <f t="shared" si="128"/>
        <v>6.3759984630945503</v>
      </c>
      <c r="AG290" s="3">
        <f t="shared" si="129"/>
        <v>1.6435354273191954E-3</v>
      </c>
      <c r="AH290" s="3">
        <f t="shared" si="130"/>
        <v>75.619475894813732</v>
      </c>
      <c r="AI290" s="3">
        <f t="shared" si="131"/>
        <v>8.6960404455269789</v>
      </c>
      <c r="AJ290" s="6">
        <f t="shared" si="132"/>
        <v>-2.3200419824324285</v>
      </c>
      <c r="AK290">
        <f t="shared" si="133"/>
        <v>18</v>
      </c>
      <c r="AL290" t="e">
        <f t="shared" si="134"/>
        <v>#N/A</v>
      </c>
    </row>
    <row r="291" spans="1:38">
      <c r="A291">
        <v>6</v>
      </c>
      <c r="B291">
        <v>22</v>
      </c>
      <c r="D291">
        <f t="shared" si="108"/>
        <v>16</v>
      </c>
      <c r="E291">
        <f t="shared" si="109"/>
        <v>4</v>
      </c>
      <c r="F291" s="3">
        <f t="shared" si="110"/>
        <v>4.4721359549995796</v>
      </c>
      <c r="G291">
        <f t="shared" si="111"/>
        <v>81</v>
      </c>
      <c r="H291">
        <f t="shared" si="112"/>
        <v>144</v>
      </c>
      <c r="I291" s="3">
        <f t="shared" si="113"/>
        <v>15</v>
      </c>
      <c r="J291" s="6">
        <f t="shared" si="114"/>
        <v>-10.52786404500042</v>
      </c>
      <c r="K291">
        <f t="shared" si="115"/>
        <v>22</v>
      </c>
      <c r="L291" t="e">
        <f t="shared" si="116"/>
        <v>#N/A</v>
      </c>
      <c r="Q291" s="3">
        <f t="shared" si="117"/>
        <v>0.27385970093156869</v>
      </c>
      <c r="R291" s="3">
        <f t="shared" si="118"/>
        <v>4.2954173266396717E-4</v>
      </c>
      <c r="S291" s="3">
        <f t="shared" si="119"/>
        <v>0.52372630511005713</v>
      </c>
      <c r="T291" s="3">
        <f t="shared" si="120"/>
        <v>23.040000000000006</v>
      </c>
      <c r="U291" s="3">
        <f t="shared" si="121"/>
        <v>160.17433600000001</v>
      </c>
      <c r="V291" s="3">
        <f t="shared" si="122"/>
        <v>13.53566902668649</v>
      </c>
      <c r="W291" s="6">
        <f t="shared" si="123"/>
        <v>-13.011942721576432</v>
      </c>
      <c r="X291">
        <f t="shared" si="124"/>
        <v>22</v>
      </c>
      <c r="Y291" t="e">
        <f t="shared" si="125"/>
        <v>#N/A</v>
      </c>
      <c r="AD291" s="3">
        <f t="shared" si="126"/>
        <v>8.3079584775086424E-2</v>
      </c>
      <c r="AE291" s="3">
        <f t="shared" si="127"/>
        <v>3.1349826989619345</v>
      </c>
      <c r="AF291" s="3">
        <f t="shared" si="128"/>
        <v>1.7938958397122784</v>
      </c>
      <c r="AG291" s="3">
        <f t="shared" si="129"/>
        <v>9.244886778670562</v>
      </c>
      <c r="AH291" s="3">
        <f t="shared" si="130"/>
        <v>161.1870434623813</v>
      </c>
      <c r="AI291" s="3">
        <f t="shared" si="131"/>
        <v>13.054958071210029</v>
      </c>
      <c r="AJ291" s="6">
        <f t="shared" si="132"/>
        <v>-11.26106223149775</v>
      </c>
      <c r="AK291">
        <f t="shared" si="133"/>
        <v>22</v>
      </c>
      <c r="AL291" t="e">
        <f t="shared" si="134"/>
        <v>#N/A</v>
      </c>
    </row>
    <row r="292" spans="1:38">
      <c r="A292">
        <v>4</v>
      </c>
      <c r="B292">
        <v>27</v>
      </c>
      <c r="D292">
        <f t="shared" si="108"/>
        <v>4</v>
      </c>
      <c r="E292">
        <f t="shared" si="109"/>
        <v>49</v>
      </c>
      <c r="F292" s="3">
        <f t="shared" si="110"/>
        <v>7.2801098892805181</v>
      </c>
      <c r="G292">
        <f t="shared" si="111"/>
        <v>121</v>
      </c>
      <c r="H292">
        <f t="shared" si="112"/>
        <v>289</v>
      </c>
      <c r="I292" s="3">
        <f t="shared" si="113"/>
        <v>20.248456731316587</v>
      </c>
      <c r="J292" s="6">
        <f t="shared" si="114"/>
        <v>-12.96834684203607</v>
      </c>
      <c r="K292">
        <f t="shared" si="115"/>
        <v>27</v>
      </c>
      <c r="L292" t="e">
        <f t="shared" si="116"/>
        <v>#N/A</v>
      </c>
      <c r="Q292" s="3">
        <f t="shared" si="117"/>
        <v>2.1805954522269051</v>
      </c>
      <c r="R292" s="3">
        <f t="shared" si="118"/>
        <v>24.793175655722301</v>
      </c>
      <c r="S292" s="3">
        <f t="shared" si="119"/>
        <v>5.1936279331455006</v>
      </c>
      <c r="T292" s="3">
        <f t="shared" si="120"/>
        <v>46.240000000000009</v>
      </c>
      <c r="U292" s="3">
        <f t="shared" si="121"/>
        <v>311.73433599999998</v>
      </c>
      <c r="V292" s="3">
        <f t="shared" si="122"/>
        <v>18.920209723996191</v>
      </c>
      <c r="W292" s="6">
        <f t="shared" si="123"/>
        <v>-13.726581790850691</v>
      </c>
      <c r="X292">
        <f t="shared" si="124"/>
        <v>27</v>
      </c>
      <c r="Y292" t="e">
        <f t="shared" si="125"/>
        <v>#N/A</v>
      </c>
      <c r="AD292" s="3">
        <f t="shared" si="126"/>
        <v>5.2360207612456744</v>
      </c>
      <c r="AE292" s="3">
        <f t="shared" si="127"/>
        <v>10.429100346020768</v>
      </c>
      <c r="AF292" s="3">
        <f t="shared" si="128"/>
        <v>3.9579187848244741</v>
      </c>
      <c r="AG292" s="3">
        <f t="shared" si="129"/>
        <v>25.407048940832723</v>
      </c>
      <c r="AH292" s="3">
        <f t="shared" si="130"/>
        <v>313.14650292184069</v>
      </c>
      <c r="AI292" s="3">
        <f t="shared" si="131"/>
        <v>18.399824778042682</v>
      </c>
      <c r="AJ292" s="6">
        <f t="shared" si="132"/>
        <v>-14.441905993218207</v>
      </c>
      <c r="AK292">
        <f t="shared" si="133"/>
        <v>27</v>
      </c>
      <c r="AL292" t="e">
        <f t="shared" si="134"/>
        <v>#N/A</v>
      </c>
    </row>
    <row r="293" spans="1:38">
      <c r="A293">
        <v>8</v>
      </c>
      <c r="B293">
        <v>28</v>
      </c>
      <c r="D293">
        <f t="shared" si="108"/>
        <v>36</v>
      </c>
      <c r="E293">
        <f t="shared" si="109"/>
        <v>64</v>
      </c>
      <c r="F293" s="3">
        <f t="shared" si="110"/>
        <v>10</v>
      </c>
      <c r="G293">
        <f t="shared" si="111"/>
        <v>49</v>
      </c>
      <c r="H293">
        <f t="shared" si="112"/>
        <v>324</v>
      </c>
      <c r="I293" s="3">
        <f t="shared" si="113"/>
        <v>19.313207915827967</v>
      </c>
      <c r="J293" s="6">
        <f t="shared" si="114"/>
        <v>-9.3132079158279666</v>
      </c>
      <c r="K293">
        <f t="shared" si="115"/>
        <v>28</v>
      </c>
      <c r="L293" t="e">
        <f t="shared" si="116"/>
        <v>#N/A</v>
      </c>
      <c r="Q293" s="3">
        <f t="shared" si="117"/>
        <v>6.3671239496362322</v>
      </c>
      <c r="R293" s="3">
        <f t="shared" si="118"/>
        <v>35.751724878520228</v>
      </c>
      <c r="S293" s="3">
        <f t="shared" si="119"/>
        <v>6.4899036070003735</v>
      </c>
      <c r="T293" s="3">
        <f t="shared" si="120"/>
        <v>7.8400000000000043</v>
      </c>
      <c r="U293" s="3">
        <f t="shared" si="121"/>
        <v>348.04633599999994</v>
      </c>
      <c r="V293" s="3">
        <f t="shared" si="122"/>
        <v>18.864949933673294</v>
      </c>
      <c r="W293" s="6">
        <f t="shared" si="123"/>
        <v>-12.375046326672921</v>
      </c>
      <c r="X293">
        <f t="shared" si="124"/>
        <v>28</v>
      </c>
      <c r="Y293" t="e">
        <f t="shared" si="125"/>
        <v>#N/A</v>
      </c>
      <c r="AD293" s="3">
        <f t="shared" si="126"/>
        <v>2.9301384083044986</v>
      </c>
      <c r="AE293" s="3">
        <f t="shared" si="127"/>
        <v>17.887923875432534</v>
      </c>
      <c r="AF293" s="3">
        <f t="shared" si="128"/>
        <v>4.5626814795399682</v>
      </c>
      <c r="AG293" s="3">
        <f t="shared" si="129"/>
        <v>1.0827246165083999</v>
      </c>
      <c r="AH293" s="3">
        <f t="shared" si="130"/>
        <v>349.53839481373257</v>
      </c>
      <c r="AI293" s="3">
        <f t="shared" si="131"/>
        <v>18.724879690674676</v>
      </c>
      <c r="AJ293" s="6">
        <f t="shared" si="132"/>
        <v>-14.162198211134708</v>
      </c>
      <c r="AK293">
        <f t="shared" si="133"/>
        <v>28</v>
      </c>
      <c r="AL293" t="e">
        <f t="shared" si="134"/>
        <v>#N/A</v>
      </c>
    </row>
    <row r="294" spans="1:38">
      <c r="A294">
        <v>7</v>
      </c>
      <c r="B294">
        <v>28</v>
      </c>
      <c r="D294">
        <f t="shared" si="108"/>
        <v>25</v>
      </c>
      <c r="E294">
        <f t="shared" si="109"/>
        <v>64</v>
      </c>
      <c r="F294" s="3">
        <f t="shared" si="110"/>
        <v>9.4339811320566032</v>
      </c>
      <c r="G294">
        <f t="shared" si="111"/>
        <v>64</v>
      </c>
      <c r="H294">
        <f t="shared" si="112"/>
        <v>324</v>
      </c>
      <c r="I294" s="3">
        <f t="shared" si="113"/>
        <v>19.697715603592208</v>
      </c>
      <c r="J294" s="6">
        <f t="shared" si="114"/>
        <v>-10.263734471535605</v>
      </c>
      <c r="K294">
        <f t="shared" si="115"/>
        <v>28</v>
      </c>
      <c r="L294" t="e">
        <f t="shared" si="116"/>
        <v>#N/A</v>
      </c>
      <c r="Q294" s="3">
        <f t="shared" si="117"/>
        <v>2.3204918252839004</v>
      </c>
      <c r="R294" s="3">
        <f t="shared" si="118"/>
        <v>35.751724878520228</v>
      </c>
      <c r="S294" s="3">
        <f t="shared" si="119"/>
        <v>6.1702687707914414</v>
      </c>
      <c r="T294" s="3">
        <f t="shared" si="120"/>
        <v>14.440000000000005</v>
      </c>
      <c r="U294" s="3">
        <f t="shared" si="121"/>
        <v>348.04633599999994</v>
      </c>
      <c r="V294" s="3">
        <f t="shared" si="122"/>
        <v>19.039073927058531</v>
      </c>
      <c r="W294" s="6">
        <f t="shared" si="123"/>
        <v>-12.86880515626709</v>
      </c>
      <c r="X294">
        <f t="shared" si="124"/>
        <v>28</v>
      </c>
      <c r="Y294" t="e">
        <f t="shared" si="125"/>
        <v>#N/A</v>
      </c>
      <c r="AD294" s="3">
        <f t="shared" si="126"/>
        <v>0.50660899653979263</v>
      </c>
      <c r="AE294" s="3">
        <f t="shared" si="127"/>
        <v>17.887923875432534</v>
      </c>
      <c r="AF294" s="3">
        <f t="shared" si="128"/>
        <v>4.2888848051646624</v>
      </c>
      <c r="AG294" s="3">
        <f t="shared" si="129"/>
        <v>4.1638056975894804</v>
      </c>
      <c r="AH294" s="3">
        <f t="shared" si="130"/>
        <v>349.53839481373257</v>
      </c>
      <c r="AI294" s="3">
        <f t="shared" si="131"/>
        <v>18.806972125021137</v>
      </c>
      <c r="AJ294" s="6">
        <f t="shared" si="132"/>
        <v>-14.518087319856473</v>
      </c>
      <c r="AK294">
        <f t="shared" si="133"/>
        <v>28</v>
      </c>
      <c r="AL294" t="e">
        <f t="shared" si="134"/>
        <v>#N/A</v>
      </c>
    </row>
    <row r="295" spans="1:38">
      <c r="A295">
        <v>9</v>
      </c>
      <c r="B295">
        <v>29</v>
      </c>
      <c r="D295">
        <f t="shared" si="108"/>
        <v>49</v>
      </c>
      <c r="E295">
        <f t="shared" si="109"/>
        <v>81</v>
      </c>
      <c r="F295" s="3">
        <f t="shared" si="110"/>
        <v>11.401754250991379</v>
      </c>
      <c r="G295">
        <f t="shared" si="111"/>
        <v>36</v>
      </c>
      <c r="H295">
        <f t="shared" si="112"/>
        <v>361</v>
      </c>
      <c r="I295" s="3">
        <f t="shared" si="113"/>
        <v>19.924858845171276</v>
      </c>
      <c r="J295" s="6">
        <f t="shared" si="114"/>
        <v>-8.5231045941798964</v>
      </c>
      <c r="K295">
        <f t="shared" si="115"/>
        <v>29</v>
      </c>
      <c r="L295" t="e">
        <f t="shared" si="116"/>
        <v>#N/A</v>
      </c>
      <c r="Q295" s="3">
        <f t="shared" si="117"/>
        <v>12.413756073988564</v>
      </c>
      <c r="R295" s="3">
        <f t="shared" si="118"/>
        <v>48.710274101318156</v>
      </c>
      <c r="S295" s="3">
        <f t="shared" si="119"/>
        <v>7.8181858621618048</v>
      </c>
      <c r="T295" s="3">
        <f t="shared" si="120"/>
        <v>3.2400000000000024</v>
      </c>
      <c r="U295" s="3">
        <f t="shared" si="121"/>
        <v>386.35833599999995</v>
      </c>
      <c r="V295" s="3">
        <f t="shared" si="122"/>
        <v>19.738245514736104</v>
      </c>
      <c r="W295" s="6">
        <f t="shared" si="123"/>
        <v>-11.920059652574299</v>
      </c>
      <c r="X295">
        <f t="shared" si="124"/>
        <v>29</v>
      </c>
      <c r="Y295" t="e">
        <f t="shared" si="125"/>
        <v>#N/A</v>
      </c>
      <c r="AD295" s="3">
        <f t="shared" si="126"/>
        <v>7.3536678200692052</v>
      </c>
      <c r="AE295" s="3">
        <f t="shared" si="127"/>
        <v>27.346747404844301</v>
      </c>
      <c r="AF295" s="3">
        <f t="shared" si="128"/>
        <v>5.8907058341860452</v>
      </c>
      <c r="AG295" s="3">
        <f t="shared" si="129"/>
        <v>1.6435354273191954E-3</v>
      </c>
      <c r="AH295" s="3">
        <f t="shared" si="130"/>
        <v>387.93028670562444</v>
      </c>
      <c r="AI295" s="3">
        <f t="shared" si="131"/>
        <v>19.695987668584984</v>
      </c>
      <c r="AJ295" s="6">
        <f t="shared" si="132"/>
        <v>-13.805281834398938</v>
      </c>
      <c r="AK295">
        <f t="shared" si="133"/>
        <v>29</v>
      </c>
      <c r="AL295" t="e">
        <f t="shared" si="134"/>
        <v>#N/A</v>
      </c>
    </row>
    <row r="296" spans="1:38">
      <c r="A296">
        <v>5</v>
      </c>
      <c r="B296">
        <v>17</v>
      </c>
      <c r="D296">
        <f t="shared" si="108"/>
        <v>9</v>
      </c>
      <c r="E296">
        <f t="shared" si="109"/>
        <v>9</v>
      </c>
      <c r="F296" s="3">
        <f t="shared" si="110"/>
        <v>4.2426406871192848</v>
      </c>
      <c r="G296">
        <f t="shared" si="111"/>
        <v>100</v>
      </c>
      <c r="H296">
        <f t="shared" si="112"/>
        <v>49</v>
      </c>
      <c r="I296" s="3">
        <f t="shared" si="113"/>
        <v>12.206555615733702</v>
      </c>
      <c r="J296" s="6">
        <f t="shared" si="114"/>
        <v>-7.9639149286144173</v>
      </c>
      <c r="K296">
        <f t="shared" si="115"/>
        <v>17</v>
      </c>
      <c r="L296" t="e">
        <f t="shared" si="116"/>
        <v>#N/A</v>
      </c>
      <c r="Q296" s="3">
        <f t="shared" si="117"/>
        <v>0.22722757657923695</v>
      </c>
      <c r="R296" s="3">
        <f t="shared" si="118"/>
        <v>25.207683427743028</v>
      </c>
      <c r="S296" s="3">
        <f t="shared" si="119"/>
        <v>5.0433035804244692</v>
      </c>
      <c r="T296" s="3">
        <f t="shared" si="120"/>
        <v>33.640000000000008</v>
      </c>
      <c r="U296" s="3">
        <f t="shared" si="121"/>
        <v>58.614336000000009</v>
      </c>
      <c r="V296" s="3">
        <f t="shared" si="122"/>
        <v>9.6049120766407867</v>
      </c>
      <c r="W296" s="6">
        <f t="shared" si="123"/>
        <v>-4.5616084962163175</v>
      </c>
      <c r="X296">
        <f t="shared" si="124"/>
        <v>17</v>
      </c>
      <c r="Y296" t="e">
        <f t="shared" si="125"/>
        <v>#N/A</v>
      </c>
      <c r="AD296" s="3">
        <f t="shared" si="126"/>
        <v>1.6595501730103803</v>
      </c>
      <c r="AE296" s="3">
        <f t="shared" si="127"/>
        <v>45.840865051903101</v>
      </c>
      <c r="AF296" s="3">
        <f t="shared" si="128"/>
        <v>6.8920544995605981</v>
      </c>
      <c r="AG296" s="3">
        <f t="shared" si="129"/>
        <v>16.325967859751643</v>
      </c>
      <c r="AH296" s="3">
        <f t="shared" si="130"/>
        <v>59.227584002921837</v>
      </c>
      <c r="AI296" s="3">
        <f t="shared" si="131"/>
        <v>8.692154615667711</v>
      </c>
      <c r="AJ296" s="6">
        <f t="shared" si="132"/>
        <v>-1.8001001161071128</v>
      </c>
      <c r="AK296">
        <f t="shared" si="133"/>
        <v>17</v>
      </c>
      <c r="AL296" t="e">
        <f t="shared" si="134"/>
        <v>#N/A</v>
      </c>
    </row>
    <row r="297" spans="1:38">
      <c r="A297">
        <v>8</v>
      </c>
      <c r="B297">
        <v>12</v>
      </c>
      <c r="D297">
        <f t="shared" si="108"/>
        <v>36</v>
      </c>
      <c r="E297">
        <f t="shared" si="109"/>
        <v>64</v>
      </c>
      <c r="F297" s="3">
        <f t="shared" si="110"/>
        <v>10</v>
      </c>
      <c r="G297">
        <f t="shared" si="111"/>
        <v>49</v>
      </c>
      <c r="H297">
        <f t="shared" si="112"/>
        <v>4</v>
      </c>
      <c r="I297" s="3">
        <f t="shared" si="113"/>
        <v>7.2801098892805181</v>
      </c>
      <c r="J297" s="6">
        <f t="shared" si="114"/>
        <v>2.7198901107194819</v>
      </c>
      <c r="K297" t="e">
        <f t="shared" si="115"/>
        <v>#N/A</v>
      </c>
      <c r="L297">
        <f t="shared" si="116"/>
        <v>12</v>
      </c>
      <c r="Q297" s="3">
        <f t="shared" si="117"/>
        <v>6.3671239496362322</v>
      </c>
      <c r="R297" s="3">
        <f t="shared" si="118"/>
        <v>100.41493731375338</v>
      </c>
      <c r="S297" s="3">
        <f t="shared" si="119"/>
        <v>10.333540596687547</v>
      </c>
      <c r="T297" s="3">
        <f t="shared" si="120"/>
        <v>7.8400000000000043</v>
      </c>
      <c r="U297" s="3">
        <f t="shared" si="121"/>
        <v>7.0543360000000028</v>
      </c>
      <c r="V297" s="3">
        <f t="shared" si="122"/>
        <v>3.8593180744789626</v>
      </c>
      <c r="W297" s="6">
        <f t="shared" si="123"/>
        <v>6.4742225222085841</v>
      </c>
      <c r="X297" t="e">
        <f t="shared" si="124"/>
        <v>#N/A</v>
      </c>
      <c r="Y297">
        <f t="shared" si="125"/>
        <v>12</v>
      </c>
      <c r="AD297" s="3">
        <f t="shared" si="126"/>
        <v>2.9301384083044986</v>
      </c>
      <c r="AE297" s="3">
        <f t="shared" si="127"/>
        <v>138.54674740484427</v>
      </c>
      <c r="AF297" s="3">
        <f t="shared" si="128"/>
        <v>11.894405651950363</v>
      </c>
      <c r="AG297" s="3">
        <f t="shared" si="129"/>
        <v>1.0827246165083999</v>
      </c>
      <c r="AH297" s="3">
        <f t="shared" si="130"/>
        <v>7.2681245434623793</v>
      </c>
      <c r="AI297" s="3">
        <f t="shared" si="131"/>
        <v>2.8897835835873211</v>
      </c>
      <c r="AJ297" s="6">
        <f t="shared" si="132"/>
        <v>9.0046220683630409</v>
      </c>
      <c r="AK297" t="e">
        <f t="shared" si="133"/>
        <v>#N/A</v>
      </c>
      <c r="AL297">
        <f t="shared" si="134"/>
        <v>12</v>
      </c>
    </row>
    <row r="298" spans="1:38">
      <c r="A298">
        <v>11</v>
      </c>
      <c r="B298">
        <v>8</v>
      </c>
      <c r="D298">
        <f t="shared" si="108"/>
        <v>81</v>
      </c>
      <c r="E298">
        <f t="shared" si="109"/>
        <v>144</v>
      </c>
      <c r="F298" s="3">
        <f t="shared" si="110"/>
        <v>15</v>
      </c>
      <c r="G298">
        <f t="shared" si="111"/>
        <v>16</v>
      </c>
      <c r="H298">
        <f t="shared" si="112"/>
        <v>4</v>
      </c>
      <c r="I298" s="3">
        <f t="shared" si="113"/>
        <v>4.4721359549995796</v>
      </c>
      <c r="J298" s="6">
        <f t="shared" si="114"/>
        <v>10.52786404500042</v>
      </c>
      <c r="K298" t="e">
        <f t="shared" si="115"/>
        <v>#N/A</v>
      </c>
      <c r="L298">
        <f t="shared" si="116"/>
        <v>8</v>
      </c>
      <c r="Q298" s="3">
        <f t="shared" si="117"/>
        <v>30.507020322693229</v>
      </c>
      <c r="R298" s="3">
        <f t="shared" si="118"/>
        <v>196.58074042256169</v>
      </c>
      <c r="S298" s="3">
        <f t="shared" si="119"/>
        <v>15.069431334501475</v>
      </c>
      <c r="T298" s="3">
        <f t="shared" si="120"/>
        <v>3.9999999999999716E-2</v>
      </c>
      <c r="U298" s="3">
        <f t="shared" si="121"/>
        <v>1.8063359999999984</v>
      </c>
      <c r="V298" s="3">
        <f t="shared" si="122"/>
        <v>1.3587994701205908</v>
      </c>
      <c r="W298" s="6">
        <f t="shared" si="123"/>
        <v>13.710631864380884</v>
      </c>
      <c r="X298" t="e">
        <f t="shared" si="124"/>
        <v>#N/A</v>
      </c>
      <c r="Y298">
        <f t="shared" si="125"/>
        <v>8</v>
      </c>
      <c r="AD298" s="3">
        <f t="shared" si="126"/>
        <v>22.200726643598617</v>
      </c>
      <c r="AE298" s="3">
        <f t="shared" si="127"/>
        <v>248.7114532871972</v>
      </c>
      <c r="AF298" s="3">
        <f t="shared" si="128"/>
        <v>16.459410072380962</v>
      </c>
      <c r="AG298" s="3">
        <f t="shared" si="129"/>
        <v>3.8394813732651576</v>
      </c>
      <c r="AH298" s="3">
        <f t="shared" si="130"/>
        <v>1.7005569758948147</v>
      </c>
      <c r="AI298" s="3">
        <f t="shared" si="131"/>
        <v>2.3537286056722793</v>
      </c>
      <c r="AJ298" s="6">
        <f t="shared" si="132"/>
        <v>14.105681466708683</v>
      </c>
      <c r="AK298" t="e">
        <f t="shared" si="133"/>
        <v>#N/A</v>
      </c>
      <c r="AL298">
        <f t="shared" si="134"/>
        <v>8</v>
      </c>
    </row>
    <row r="299" spans="1:38">
      <c r="A299">
        <v>3</v>
      </c>
      <c r="B299">
        <v>13</v>
      </c>
      <c r="D299">
        <f t="shared" si="108"/>
        <v>1</v>
      </c>
      <c r="E299">
        <f t="shared" si="109"/>
        <v>49</v>
      </c>
      <c r="F299" s="3">
        <f t="shared" si="110"/>
        <v>7.0710678118654755</v>
      </c>
      <c r="G299">
        <f t="shared" si="111"/>
        <v>144</v>
      </c>
      <c r="H299">
        <f t="shared" si="112"/>
        <v>9</v>
      </c>
      <c r="I299" s="3">
        <f t="shared" si="113"/>
        <v>12.369316876852981</v>
      </c>
      <c r="J299" s="6">
        <f t="shared" si="114"/>
        <v>-5.2982490649875054</v>
      </c>
      <c r="K299">
        <f t="shared" si="115"/>
        <v>13</v>
      </c>
      <c r="L299" t="e">
        <f t="shared" si="116"/>
        <v>#N/A</v>
      </c>
      <c r="Q299" s="3">
        <f t="shared" si="117"/>
        <v>6.1339633278745733</v>
      </c>
      <c r="R299" s="3">
        <f t="shared" si="118"/>
        <v>81.373486536551312</v>
      </c>
      <c r="S299" s="3">
        <f t="shared" si="119"/>
        <v>9.354541670462849</v>
      </c>
      <c r="T299" s="3">
        <f t="shared" si="120"/>
        <v>60.840000000000011</v>
      </c>
      <c r="U299" s="3">
        <f t="shared" si="121"/>
        <v>13.366336000000004</v>
      </c>
      <c r="V299" s="3">
        <f t="shared" si="122"/>
        <v>8.6143099549528639</v>
      </c>
      <c r="W299" s="6">
        <f t="shared" si="123"/>
        <v>0.74023171550998512</v>
      </c>
      <c r="X299" t="e">
        <f t="shared" si="124"/>
        <v>#N/A</v>
      </c>
      <c r="Y299">
        <f t="shared" si="125"/>
        <v>13</v>
      </c>
      <c r="AD299" s="3">
        <f t="shared" si="126"/>
        <v>10.812491349480968</v>
      </c>
      <c r="AE299" s="3">
        <f t="shared" si="127"/>
        <v>116.00557093425603</v>
      </c>
      <c r="AF299" s="3">
        <f t="shared" si="128"/>
        <v>11.26135259565817</v>
      </c>
      <c r="AG299" s="3">
        <f t="shared" si="129"/>
        <v>36.488130021913804</v>
      </c>
      <c r="AH299" s="3">
        <f t="shared" si="130"/>
        <v>13.660016435354271</v>
      </c>
      <c r="AI299" s="3">
        <f t="shared" si="131"/>
        <v>7.0815356002259904</v>
      </c>
      <c r="AJ299" s="6">
        <f t="shared" si="132"/>
        <v>4.17981699543218</v>
      </c>
      <c r="AK299" t="e">
        <f t="shared" si="133"/>
        <v>#N/A</v>
      </c>
      <c r="AL299">
        <f t="shared" si="134"/>
        <v>13</v>
      </c>
    </row>
    <row r="300" spans="1:38">
      <c r="A300">
        <v>4</v>
      </c>
      <c r="B300">
        <v>7</v>
      </c>
      <c r="D300">
        <f t="shared" si="108"/>
        <v>4</v>
      </c>
      <c r="E300">
        <f t="shared" si="109"/>
        <v>169</v>
      </c>
      <c r="F300" s="3">
        <f t="shared" si="110"/>
        <v>13.152946437965905</v>
      </c>
      <c r="G300">
        <f t="shared" si="111"/>
        <v>121</v>
      </c>
      <c r="H300">
        <f t="shared" si="112"/>
        <v>9</v>
      </c>
      <c r="I300" s="3">
        <f t="shared" si="113"/>
        <v>11.401754250991379</v>
      </c>
      <c r="J300" s="6">
        <f t="shared" si="114"/>
        <v>1.7511921869745262</v>
      </c>
      <c r="K300" t="e">
        <f t="shared" si="115"/>
        <v>#N/A</v>
      </c>
      <c r="L300">
        <f t="shared" si="116"/>
        <v>7</v>
      </c>
      <c r="Q300" s="3">
        <f t="shared" si="117"/>
        <v>2.1805954522269051</v>
      </c>
      <c r="R300" s="3">
        <f t="shared" si="118"/>
        <v>225.62219119976376</v>
      </c>
      <c r="S300" s="3">
        <f t="shared" si="119"/>
        <v>15.093137071264895</v>
      </c>
      <c r="T300" s="3">
        <f t="shared" si="120"/>
        <v>46.240000000000009</v>
      </c>
      <c r="U300" s="3">
        <f t="shared" si="121"/>
        <v>5.494335999999997</v>
      </c>
      <c r="V300" s="3">
        <f t="shared" si="122"/>
        <v>7.1926584793106922</v>
      </c>
      <c r="W300" s="6">
        <f t="shared" si="123"/>
        <v>7.9004785919542027</v>
      </c>
      <c r="X300" t="e">
        <f t="shared" si="124"/>
        <v>#N/A</v>
      </c>
      <c r="Y300">
        <f t="shared" si="125"/>
        <v>7</v>
      </c>
      <c r="AD300" s="3">
        <f t="shared" si="126"/>
        <v>5.2360207612456744</v>
      </c>
      <c r="AE300" s="3">
        <f t="shared" si="127"/>
        <v>281.25262975778543</v>
      </c>
      <c r="AF300" s="3">
        <f t="shared" si="128"/>
        <v>16.925975614983944</v>
      </c>
      <c r="AG300" s="3">
        <f t="shared" si="129"/>
        <v>25.407048940832723</v>
      </c>
      <c r="AH300" s="3">
        <f t="shared" si="130"/>
        <v>5.3086650840029233</v>
      </c>
      <c r="AI300" s="3">
        <f t="shared" si="131"/>
        <v>5.5421759287156922</v>
      </c>
      <c r="AJ300" s="6">
        <f t="shared" si="132"/>
        <v>11.383799686268251</v>
      </c>
      <c r="AK300" t="e">
        <f t="shared" si="133"/>
        <v>#N/A</v>
      </c>
      <c r="AL300">
        <f t="shared" si="134"/>
        <v>7</v>
      </c>
    </row>
    <row r="301" spans="1:38">
      <c r="A301">
        <v>2</v>
      </c>
      <c r="B301">
        <v>7</v>
      </c>
      <c r="D301">
        <f t="shared" si="108"/>
        <v>0</v>
      </c>
      <c r="E301">
        <f t="shared" si="109"/>
        <v>169</v>
      </c>
      <c r="F301" s="3">
        <f t="shared" si="110"/>
        <v>13</v>
      </c>
      <c r="G301">
        <f t="shared" si="111"/>
        <v>169</v>
      </c>
      <c r="H301">
        <f t="shared" si="112"/>
        <v>9</v>
      </c>
      <c r="I301" s="3">
        <f t="shared" si="113"/>
        <v>13.341664064126334</v>
      </c>
      <c r="J301" s="6">
        <f t="shared" si="114"/>
        <v>-0.34166406412633421</v>
      </c>
      <c r="K301">
        <f t="shared" si="115"/>
        <v>7</v>
      </c>
      <c r="L301" t="e">
        <f t="shared" si="116"/>
        <v>#N/A</v>
      </c>
      <c r="Q301" s="3">
        <f t="shared" si="117"/>
        <v>12.087331203522242</v>
      </c>
      <c r="R301" s="3">
        <f t="shared" si="118"/>
        <v>225.62219119976376</v>
      </c>
      <c r="S301" s="3">
        <f t="shared" si="119"/>
        <v>15.417831313232286</v>
      </c>
      <c r="T301" s="3">
        <f t="shared" si="120"/>
        <v>77.440000000000012</v>
      </c>
      <c r="U301" s="3">
        <f t="shared" si="121"/>
        <v>5.494335999999997</v>
      </c>
      <c r="V301" s="3">
        <f t="shared" si="122"/>
        <v>9.106829085911297</v>
      </c>
      <c r="W301" s="6">
        <f t="shared" si="123"/>
        <v>6.3110022273209889</v>
      </c>
      <c r="X301" t="e">
        <f t="shared" si="124"/>
        <v>#N/A</v>
      </c>
      <c r="Y301">
        <f t="shared" si="125"/>
        <v>7</v>
      </c>
      <c r="AD301" s="3">
        <f t="shared" si="126"/>
        <v>18.38896193771626</v>
      </c>
      <c r="AE301" s="3">
        <f t="shared" si="127"/>
        <v>281.25262975778543</v>
      </c>
      <c r="AF301" s="3">
        <f t="shared" si="128"/>
        <v>17.310158627103959</v>
      </c>
      <c r="AG301" s="3">
        <f t="shared" si="129"/>
        <v>49.569211102994885</v>
      </c>
      <c r="AH301" s="3">
        <f t="shared" si="130"/>
        <v>5.3086650840029233</v>
      </c>
      <c r="AI301" s="3">
        <f t="shared" si="131"/>
        <v>7.4079603256900484</v>
      </c>
      <c r="AJ301" s="6">
        <f t="shared" si="132"/>
        <v>9.902198301413911</v>
      </c>
      <c r="AK301" t="e">
        <f t="shared" si="133"/>
        <v>#N/A</v>
      </c>
      <c r="AL301">
        <f t="shared" si="134"/>
        <v>7</v>
      </c>
    </row>
    <row r="302" spans="1:38">
      <c r="A302">
        <v>14</v>
      </c>
      <c r="B302">
        <v>7</v>
      </c>
      <c r="D302">
        <f t="shared" si="108"/>
        <v>144</v>
      </c>
      <c r="E302">
        <f t="shared" si="109"/>
        <v>169</v>
      </c>
      <c r="F302" s="3">
        <f t="shared" si="110"/>
        <v>17.691806012954132</v>
      </c>
      <c r="G302">
        <f t="shared" si="111"/>
        <v>1</v>
      </c>
      <c r="H302">
        <f t="shared" si="112"/>
        <v>9</v>
      </c>
      <c r="I302" s="3">
        <f t="shared" si="113"/>
        <v>3.1622776601683795</v>
      </c>
      <c r="J302" s="6">
        <f t="shared" si="114"/>
        <v>14.529528352785752</v>
      </c>
      <c r="K302" t="e">
        <f t="shared" si="115"/>
        <v>#N/A</v>
      </c>
      <c r="L302">
        <f t="shared" si="116"/>
        <v>7</v>
      </c>
      <c r="Q302" s="3">
        <f t="shared" si="117"/>
        <v>72.646916695750221</v>
      </c>
      <c r="R302" s="3">
        <f t="shared" si="118"/>
        <v>225.62219119976376</v>
      </c>
      <c r="S302" s="3">
        <f t="shared" si="119"/>
        <v>17.270469243639965</v>
      </c>
      <c r="T302" s="3">
        <f t="shared" si="120"/>
        <v>10.239999999999995</v>
      </c>
      <c r="U302" s="3">
        <f t="shared" si="121"/>
        <v>5.494335999999997</v>
      </c>
      <c r="V302" s="3">
        <f t="shared" si="122"/>
        <v>3.9666529971753253</v>
      </c>
      <c r="W302" s="6">
        <f t="shared" si="123"/>
        <v>13.30381624646464</v>
      </c>
      <c r="X302" t="e">
        <f t="shared" si="124"/>
        <v>#N/A</v>
      </c>
      <c r="Y302">
        <f t="shared" si="125"/>
        <v>7</v>
      </c>
      <c r="AD302" s="3">
        <f t="shared" si="126"/>
        <v>59.471314878892734</v>
      </c>
      <c r="AE302" s="3">
        <f t="shared" si="127"/>
        <v>281.25262975778543</v>
      </c>
      <c r="AF302" s="3">
        <f t="shared" si="128"/>
        <v>18.458709181215195</v>
      </c>
      <c r="AG302" s="3">
        <f t="shared" si="129"/>
        <v>24.596238130021916</v>
      </c>
      <c r="AH302" s="3">
        <f t="shared" si="130"/>
        <v>5.3086650840029233</v>
      </c>
      <c r="AI302" s="3">
        <f t="shared" si="131"/>
        <v>5.4685375754423449</v>
      </c>
      <c r="AJ302" s="6">
        <f t="shared" si="132"/>
        <v>12.990171605772851</v>
      </c>
      <c r="AK302" t="e">
        <f t="shared" si="133"/>
        <v>#N/A</v>
      </c>
      <c r="AL302">
        <f t="shared" si="134"/>
        <v>7</v>
      </c>
    </row>
    <row r="303" spans="1:38">
      <c r="A303">
        <v>7</v>
      </c>
      <c r="B303">
        <v>4</v>
      </c>
      <c r="D303">
        <f t="shared" si="108"/>
        <v>25</v>
      </c>
      <c r="E303">
        <f t="shared" si="109"/>
        <v>256</v>
      </c>
      <c r="F303" s="3">
        <f t="shared" si="110"/>
        <v>16.763054614240211</v>
      </c>
      <c r="G303">
        <f t="shared" si="111"/>
        <v>64</v>
      </c>
      <c r="H303">
        <f t="shared" si="112"/>
        <v>36</v>
      </c>
      <c r="I303" s="3">
        <f t="shared" si="113"/>
        <v>10</v>
      </c>
      <c r="J303" s="6">
        <f t="shared" si="114"/>
        <v>6.763054614240211</v>
      </c>
      <c r="K303" t="e">
        <f t="shared" si="115"/>
        <v>#N/A</v>
      </c>
      <c r="L303">
        <f t="shared" si="116"/>
        <v>4</v>
      </c>
      <c r="Q303" s="3">
        <f t="shared" si="117"/>
        <v>2.3204918252839004</v>
      </c>
      <c r="R303" s="3">
        <f t="shared" si="118"/>
        <v>324.74654353136998</v>
      </c>
      <c r="S303" s="3">
        <f t="shared" si="119"/>
        <v>18.084994756887653</v>
      </c>
      <c r="T303" s="3">
        <f t="shared" si="120"/>
        <v>14.440000000000005</v>
      </c>
      <c r="U303" s="3">
        <f t="shared" si="121"/>
        <v>28.558335999999994</v>
      </c>
      <c r="V303" s="3">
        <f t="shared" si="122"/>
        <v>6.5573116442639812</v>
      </c>
      <c r="W303" s="6">
        <f t="shared" si="123"/>
        <v>11.527683112623672</v>
      </c>
      <c r="X303" t="e">
        <f t="shared" si="124"/>
        <v>#N/A</v>
      </c>
      <c r="Y303">
        <f t="shared" si="125"/>
        <v>4</v>
      </c>
      <c r="AD303" s="3">
        <f t="shared" si="126"/>
        <v>0.50660899653979263</v>
      </c>
      <c r="AE303" s="3">
        <f t="shared" si="127"/>
        <v>390.87615916955014</v>
      </c>
      <c r="AF303" s="3">
        <f t="shared" si="128"/>
        <v>19.783396274808073</v>
      </c>
      <c r="AG303" s="3">
        <f t="shared" si="129"/>
        <v>4.1638056975894804</v>
      </c>
      <c r="AH303" s="3">
        <f t="shared" si="130"/>
        <v>28.132989408327251</v>
      </c>
      <c r="AI303" s="3">
        <f t="shared" si="131"/>
        <v>5.6830269316550606</v>
      </c>
      <c r="AJ303" s="6">
        <f t="shared" si="132"/>
        <v>14.100369343153012</v>
      </c>
      <c r="AK303" t="e">
        <f t="shared" si="133"/>
        <v>#N/A</v>
      </c>
      <c r="AL303">
        <f t="shared" si="134"/>
        <v>4</v>
      </c>
    </row>
    <row r="304" spans="1:38">
      <c r="A304">
        <v>4</v>
      </c>
      <c r="B304">
        <v>4</v>
      </c>
      <c r="D304">
        <f t="shared" si="108"/>
        <v>4</v>
      </c>
      <c r="E304">
        <f t="shared" si="109"/>
        <v>256</v>
      </c>
      <c r="F304" s="3">
        <f t="shared" si="110"/>
        <v>16.124515496597098</v>
      </c>
      <c r="G304">
        <f t="shared" si="111"/>
        <v>121</v>
      </c>
      <c r="H304">
        <f t="shared" si="112"/>
        <v>36</v>
      </c>
      <c r="I304" s="3">
        <f t="shared" si="113"/>
        <v>12.529964086141668</v>
      </c>
      <c r="J304" s="6">
        <f t="shared" si="114"/>
        <v>3.5945514104554306</v>
      </c>
      <c r="K304" t="e">
        <f t="shared" si="115"/>
        <v>#N/A</v>
      </c>
      <c r="L304">
        <f t="shared" si="116"/>
        <v>4</v>
      </c>
      <c r="Q304" s="3">
        <f t="shared" si="117"/>
        <v>2.1805954522269051</v>
      </c>
      <c r="R304" s="3">
        <f t="shared" si="118"/>
        <v>324.74654353136998</v>
      </c>
      <c r="S304" s="3">
        <f t="shared" si="119"/>
        <v>18.081126596083465</v>
      </c>
      <c r="T304" s="3">
        <f t="shared" si="120"/>
        <v>46.240000000000009</v>
      </c>
      <c r="U304" s="3">
        <f t="shared" si="121"/>
        <v>28.558335999999994</v>
      </c>
      <c r="V304" s="3">
        <f t="shared" si="122"/>
        <v>8.6486031242045094</v>
      </c>
      <c r="W304" s="6">
        <f t="shared" si="123"/>
        <v>9.4325234718789552</v>
      </c>
      <c r="X304" t="e">
        <f t="shared" si="124"/>
        <v>#N/A</v>
      </c>
      <c r="Y304">
        <f t="shared" si="125"/>
        <v>4</v>
      </c>
      <c r="AD304" s="3">
        <f t="shared" si="126"/>
        <v>5.2360207612456744</v>
      </c>
      <c r="AE304" s="3">
        <f t="shared" si="127"/>
        <v>390.87615916955014</v>
      </c>
      <c r="AF304" s="3">
        <f t="shared" si="128"/>
        <v>19.90256716935772</v>
      </c>
      <c r="AG304" s="3">
        <f t="shared" si="129"/>
        <v>25.407048940832723</v>
      </c>
      <c r="AH304" s="3">
        <f t="shared" si="130"/>
        <v>28.132989408327251</v>
      </c>
      <c r="AI304" s="3">
        <f t="shared" si="131"/>
        <v>7.3171058724853761</v>
      </c>
      <c r="AJ304" s="6">
        <f t="shared" si="132"/>
        <v>12.585461296872344</v>
      </c>
      <c r="AK304" t="e">
        <f t="shared" si="133"/>
        <v>#N/A</v>
      </c>
      <c r="AL304">
        <f t="shared" si="134"/>
        <v>4</v>
      </c>
    </row>
    <row r="305" spans="1:38">
      <c r="A305">
        <v>4</v>
      </c>
      <c r="B305">
        <v>4</v>
      </c>
      <c r="D305">
        <f t="shared" si="108"/>
        <v>4</v>
      </c>
      <c r="E305">
        <f t="shared" si="109"/>
        <v>256</v>
      </c>
      <c r="F305" s="3">
        <f t="shared" si="110"/>
        <v>16.124515496597098</v>
      </c>
      <c r="G305">
        <f t="shared" si="111"/>
        <v>121</v>
      </c>
      <c r="H305">
        <f t="shared" si="112"/>
        <v>36</v>
      </c>
      <c r="I305" s="3">
        <f t="shared" si="113"/>
        <v>12.529964086141668</v>
      </c>
      <c r="J305" s="6">
        <f t="shared" si="114"/>
        <v>3.5945514104554306</v>
      </c>
      <c r="K305" t="e">
        <f t="shared" si="115"/>
        <v>#N/A</v>
      </c>
      <c r="L305">
        <f t="shared" si="116"/>
        <v>4</v>
      </c>
      <c r="Q305" s="3">
        <f t="shared" si="117"/>
        <v>2.1805954522269051</v>
      </c>
      <c r="R305" s="3">
        <f t="shared" si="118"/>
        <v>324.74654353136998</v>
      </c>
      <c r="S305" s="3">
        <f t="shared" si="119"/>
        <v>18.081126596083465</v>
      </c>
      <c r="T305" s="3">
        <f t="shared" si="120"/>
        <v>46.240000000000009</v>
      </c>
      <c r="U305" s="3">
        <f t="shared" si="121"/>
        <v>28.558335999999994</v>
      </c>
      <c r="V305" s="3">
        <f t="shared" si="122"/>
        <v>8.6486031242045094</v>
      </c>
      <c r="W305" s="6">
        <f t="shared" si="123"/>
        <v>9.4325234718789552</v>
      </c>
      <c r="X305" t="e">
        <f t="shared" si="124"/>
        <v>#N/A</v>
      </c>
      <c r="Y305">
        <f t="shared" si="125"/>
        <v>4</v>
      </c>
      <c r="AD305" s="3">
        <f t="shared" si="126"/>
        <v>5.2360207612456744</v>
      </c>
      <c r="AE305" s="3">
        <f t="shared" si="127"/>
        <v>390.87615916955014</v>
      </c>
      <c r="AF305" s="3">
        <f t="shared" si="128"/>
        <v>19.90256716935772</v>
      </c>
      <c r="AG305" s="3">
        <f t="shared" si="129"/>
        <v>25.407048940832723</v>
      </c>
      <c r="AH305" s="3">
        <f t="shared" si="130"/>
        <v>28.132989408327251</v>
      </c>
      <c r="AI305" s="3">
        <f t="shared" si="131"/>
        <v>7.3171058724853761</v>
      </c>
      <c r="AJ305" s="6">
        <f t="shared" si="132"/>
        <v>12.585461296872344</v>
      </c>
      <c r="AK305" t="e">
        <f t="shared" si="133"/>
        <v>#N/A</v>
      </c>
      <c r="AL305">
        <f t="shared" si="134"/>
        <v>4</v>
      </c>
    </row>
    <row r="306" spans="1:38">
      <c r="A306">
        <v>17</v>
      </c>
      <c r="B306">
        <v>4</v>
      </c>
      <c r="D306">
        <f t="shared" si="108"/>
        <v>225</v>
      </c>
      <c r="E306">
        <f t="shared" si="109"/>
        <v>256</v>
      </c>
      <c r="F306" s="3">
        <f t="shared" si="110"/>
        <v>21.931712199461309</v>
      </c>
      <c r="G306">
        <f t="shared" si="111"/>
        <v>4</v>
      </c>
      <c r="H306">
        <f t="shared" si="112"/>
        <v>36</v>
      </c>
      <c r="I306" s="3">
        <f t="shared" si="113"/>
        <v>6.324555320336759</v>
      </c>
      <c r="J306" s="6">
        <f t="shared" si="114"/>
        <v>15.607156879124549</v>
      </c>
      <c r="K306" t="e">
        <f t="shared" si="115"/>
        <v>#N/A</v>
      </c>
      <c r="L306">
        <f t="shared" si="116"/>
        <v>4</v>
      </c>
      <c r="Q306" s="3">
        <f t="shared" si="117"/>
        <v>132.78681306880722</v>
      </c>
      <c r="R306" s="3">
        <f t="shared" si="118"/>
        <v>324.74654353136998</v>
      </c>
      <c r="S306" s="3">
        <f t="shared" si="119"/>
        <v>21.39002937352301</v>
      </c>
      <c r="T306" s="3">
        <f t="shared" si="120"/>
        <v>38.439999999999991</v>
      </c>
      <c r="U306" s="3">
        <f t="shared" si="121"/>
        <v>28.558335999999994</v>
      </c>
      <c r="V306" s="3">
        <f t="shared" si="122"/>
        <v>8.1852511262636281</v>
      </c>
      <c r="W306" s="6">
        <f t="shared" si="123"/>
        <v>13.204778247259382</v>
      </c>
      <c r="X306" t="e">
        <f t="shared" si="124"/>
        <v>#N/A</v>
      </c>
      <c r="Y306">
        <f t="shared" si="125"/>
        <v>4</v>
      </c>
      <c r="AD306" s="3">
        <f t="shared" si="126"/>
        <v>114.74190311418684</v>
      </c>
      <c r="AE306" s="3">
        <f t="shared" si="127"/>
        <v>390.87615916955014</v>
      </c>
      <c r="AF306" s="3">
        <f t="shared" si="128"/>
        <v>22.485952554511382</v>
      </c>
      <c r="AG306" s="3">
        <f t="shared" si="129"/>
        <v>63.352994886778674</v>
      </c>
      <c r="AH306" s="3">
        <f t="shared" si="130"/>
        <v>28.132989408327251</v>
      </c>
      <c r="AI306" s="3">
        <f t="shared" si="131"/>
        <v>9.5648305941666276</v>
      </c>
      <c r="AJ306" s="6">
        <f t="shared" si="132"/>
        <v>12.921121960344754</v>
      </c>
      <c r="AK306" t="e">
        <f t="shared" si="133"/>
        <v>#N/A</v>
      </c>
      <c r="AL306">
        <f t="shared" si="134"/>
        <v>4</v>
      </c>
    </row>
    <row r="307" spans="1:38">
      <c r="A307">
        <v>1</v>
      </c>
      <c r="B307">
        <v>50</v>
      </c>
      <c r="D307">
        <f t="shared" si="108"/>
        <v>1</v>
      </c>
      <c r="E307">
        <f t="shared" si="109"/>
        <v>900</v>
      </c>
      <c r="F307" s="3">
        <f t="shared" si="110"/>
        <v>30.016662039607269</v>
      </c>
      <c r="G307">
        <f t="shared" si="111"/>
        <v>196</v>
      </c>
      <c r="H307">
        <f t="shared" si="112"/>
        <v>1600</v>
      </c>
      <c r="I307" s="3">
        <f t="shared" si="113"/>
        <v>42.379240200834182</v>
      </c>
      <c r="J307" s="6">
        <f t="shared" si="114"/>
        <v>-12.362578161226914</v>
      </c>
      <c r="K307">
        <f t="shared" si="115"/>
        <v>50</v>
      </c>
      <c r="L307" t="e">
        <f t="shared" si="116"/>
        <v>#N/A</v>
      </c>
      <c r="Q307" s="3">
        <f t="shared" si="117"/>
        <v>20.040699079169912</v>
      </c>
      <c r="R307" s="3">
        <f t="shared" si="118"/>
        <v>782.83980778007458</v>
      </c>
      <c r="S307" s="3">
        <f t="shared" si="119"/>
        <v>28.335146141483804</v>
      </c>
      <c r="T307" s="3">
        <f t="shared" si="120"/>
        <v>96.04000000000002</v>
      </c>
      <c r="U307" s="3">
        <f t="shared" si="121"/>
        <v>1652.9103359999999</v>
      </c>
      <c r="V307" s="3">
        <f t="shared" si="122"/>
        <v>41.820453560429016</v>
      </c>
      <c r="W307" s="6">
        <f t="shared" si="123"/>
        <v>-13.485307418945212</v>
      </c>
      <c r="X307">
        <f t="shared" si="124"/>
        <v>50</v>
      </c>
      <c r="Y307" t="e">
        <f t="shared" si="125"/>
        <v>#N/A</v>
      </c>
      <c r="AD307" s="3">
        <f t="shared" si="126"/>
        <v>27.965432525951556</v>
      </c>
      <c r="AE307" s="3">
        <f t="shared" si="127"/>
        <v>687.98204152249139</v>
      </c>
      <c r="AF307" s="3">
        <f t="shared" si="128"/>
        <v>26.757194809031137</v>
      </c>
      <c r="AG307" s="3">
        <f t="shared" si="129"/>
        <v>64.650292184075965</v>
      </c>
      <c r="AH307" s="3">
        <f t="shared" si="130"/>
        <v>1656.160016435354</v>
      </c>
      <c r="AI307" s="3">
        <f t="shared" si="131"/>
        <v>41.48265069422915</v>
      </c>
      <c r="AJ307" s="6">
        <f t="shared" si="132"/>
        <v>-14.725455885198013</v>
      </c>
      <c r="AK307">
        <f t="shared" si="133"/>
        <v>50</v>
      </c>
      <c r="AL307" t="e">
        <f t="shared" si="134"/>
        <v>#N/A</v>
      </c>
    </row>
    <row r="308" spans="1:38">
      <c r="A308">
        <v>6</v>
      </c>
      <c r="B308">
        <v>23</v>
      </c>
      <c r="D308">
        <f t="shared" si="108"/>
        <v>16</v>
      </c>
      <c r="E308">
        <f t="shared" si="109"/>
        <v>9</v>
      </c>
      <c r="F308" s="3">
        <f t="shared" si="110"/>
        <v>5</v>
      </c>
      <c r="G308">
        <f t="shared" si="111"/>
        <v>81</v>
      </c>
      <c r="H308">
        <f t="shared" si="112"/>
        <v>169</v>
      </c>
      <c r="I308" s="3">
        <f t="shared" si="113"/>
        <v>15.811388300841896</v>
      </c>
      <c r="J308" s="6">
        <f t="shared" si="114"/>
        <v>-10.811388300841896</v>
      </c>
      <c r="K308">
        <f t="shared" si="115"/>
        <v>23</v>
      </c>
      <c r="L308" t="e">
        <f t="shared" si="116"/>
        <v>#N/A</v>
      </c>
      <c r="Q308" s="3">
        <f t="shared" si="117"/>
        <v>0.27385970093156869</v>
      </c>
      <c r="R308" s="3">
        <f t="shared" si="118"/>
        <v>0.95897876453059128</v>
      </c>
      <c r="S308" s="3">
        <f t="shared" si="119"/>
        <v>1.1103325922723155</v>
      </c>
      <c r="T308" s="3">
        <f t="shared" si="120"/>
        <v>23.040000000000006</v>
      </c>
      <c r="U308" s="3">
        <f t="shared" si="121"/>
        <v>186.48633600000002</v>
      </c>
      <c r="V308" s="3">
        <f t="shared" si="122"/>
        <v>14.475024559564657</v>
      </c>
      <c r="W308" s="6">
        <f t="shared" si="123"/>
        <v>-13.364691967292341</v>
      </c>
      <c r="X308">
        <f t="shared" si="124"/>
        <v>23</v>
      </c>
      <c r="Y308" t="e">
        <f t="shared" si="125"/>
        <v>#N/A</v>
      </c>
      <c r="AD308" s="3">
        <f t="shared" si="126"/>
        <v>8.3079584775086424E-2</v>
      </c>
      <c r="AE308" s="3">
        <f t="shared" si="127"/>
        <v>0.5938062283737009</v>
      </c>
      <c r="AF308" s="3">
        <f t="shared" si="128"/>
        <v>0.82273070512093283</v>
      </c>
      <c r="AG308" s="3">
        <f t="shared" si="129"/>
        <v>9.244886778670562</v>
      </c>
      <c r="AH308" s="3">
        <f t="shared" si="130"/>
        <v>187.57893535427317</v>
      </c>
      <c r="AI308" s="3">
        <f t="shared" si="131"/>
        <v>14.029391367160008</v>
      </c>
      <c r="AJ308" s="6">
        <f t="shared" si="132"/>
        <v>-13.206660662039075</v>
      </c>
      <c r="AK308">
        <f t="shared" si="133"/>
        <v>23</v>
      </c>
      <c r="AL308" t="e">
        <f t="shared" si="134"/>
        <v>#N/A</v>
      </c>
    </row>
    <row r="309" spans="1:38">
      <c r="A309">
        <v>5</v>
      </c>
      <c r="B309">
        <v>12</v>
      </c>
      <c r="D309">
        <f t="shared" si="108"/>
        <v>9</v>
      </c>
      <c r="E309">
        <f t="shared" si="109"/>
        <v>64</v>
      </c>
      <c r="F309" s="3">
        <f t="shared" si="110"/>
        <v>8.5440037453175304</v>
      </c>
      <c r="G309">
        <f t="shared" si="111"/>
        <v>100</v>
      </c>
      <c r="H309">
        <f t="shared" si="112"/>
        <v>4</v>
      </c>
      <c r="I309" s="3">
        <f t="shared" si="113"/>
        <v>10.198039027185569</v>
      </c>
      <c r="J309" s="6">
        <f t="shared" si="114"/>
        <v>-1.6540352818680386</v>
      </c>
      <c r="K309">
        <f t="shared" si="115"/>
        <v>12</v>
      </c>
      <c r="L309" t="e">
        <f t="shared" si="116"/>
        <v>#N/A</v>
      </c>
      <c r="Q309" s="3">
        <f t="shared" si="117"/>
        <v>0.22722757657923695</v>
      </c>
      <c r="R309" s="3">
        <f t="shared" si="118"/>
        <v>100.41493731375338</v>
      </c>
      <c r="S309" s="3">
        <f t="shared" si="119"/>
        <v>10.032056862395299</v>
      </c>
      <c r="T309" s="3">
        <f t="shared" si="120"/>
        <v>33.640000000000008</v>
      </c>
      <c r="U309" s="3">
        <f t="shared" si="121"/>
        <v>7.0543360000000028</v>
      </c>
      <c r="V309" s="3">
        <f t="shared" si="122"/>
        <v>6.3792112365087901</v>
      </c>
      <c r="W309" s="6">
        <f t="shared" si="123"/>
        <v>3.652845625886509</v>
      </c>
      <c r="X309" t="e">
        <f t="shared" si="124"/>
        <v>#N/A</v>
      </c>
      <c r="Y309">
        <f t="shared" si="125"/>
        <v>12</v>
      </c>
      <c r="AD309" s="3">
        <f t="shared" si="126"/>
        <v>1.6595501730103803</v>
      </c>
      <c r="AE309" s="3">
        <f t="shared" si="127"/>
        <v>138.54674740484427</v>
      </c>
      <c r="AF309" s="3">
        <f t="shared" si="128"/>
        <v>11.840874020859046</v>
      </c>
      <c r="AG309" s="3">
        <f t="shared" si="129"/>
        <v>16.325967859751643</v>
      </c>
      <c r="AH309" s="3">
        <f t="shared" si="130"/>
        <v>7.2681245434623793</v>
      </c>
      <c r="AI309" s="3">
        <f t="shared" si="131"/>
        <v>4.8573750527639943</v>
      </c>
      <c r="AJ309" s="6">
        <f t="shared" si="132"/>
        <v>6.9834989680950512</v>
      </c>
      <c r="AK309" t="e">
        <f t="shared" si="133"/>
        <v>#N/A</v>
      </c>
      <c r="AL309">
        <f t="shared" si="134"/>
        <v>12</v>
      </c>
    </row>
    <row r="310" spans="1:38">
      <c r="A310">
        <v>5</v>
      </c>
      <c r="B310">
        <v>25</v>
      </c>
      <c r="D310">
        <f t="shared" si="108"/>
        <v>9</v>
      </c>
      <c r="E310">
        <f t="shared" si="109"/>
        <v>25</v>
      </c>
      <c r="F310" s="3">
        <f t="shared" si="110"/>
        <v>5.8309518948453007</v>
      </c>
      <c r="G310">
        <f t="shared" si="111"/>
        <v>100</v>
      </c>
      <c r="H310">
        <f t="shared" si="112"/>
        <v>225</v>
      </c>
      <c r="I310" s="3">
        <f t="shared" si="113"/>
        <v>18.027756377319946</v>
      </c>
      <c r="J310" s="6">
        <f t="shared" si="114"/>
        <v>-12.196804482474645</v>
      </c>
      <c r="K310">
        <f t="shared" si="115"/>
        <v>25</v>
      </c>
      <c r="L310" t="e">
        <f t="shared" si="116"/>
        <v>#N/A</v>
      </c>
      <c r="Q310" s="3">
        <f t="shared" si="117"/>
        <v>0.22722757657923695</v>
      </c>
      <c r="R310" s="3">
        <f t="shared" si="118"/>
        <v>8.8760772101264465</v>
      </c>
      <c r="S310" s="3">
        <f t="shared" si="119"/>
        <v>3.017168339139479</v>
      </c>
      <c r="T310" s="3">
        <f t="shared" si="120"/>
        <v>33.640000000000008</v>
      </c>
      <c r="U310" s="3">
        <f t="shared" si="121"/>
        <v>245.11033600000002</v>
      </c>
      <c r="V310" s="3">
        <f t="shared" si="122"/>
        <v>16.695817919467139</v>
      </c>
      <c r="W310" s="6">
        <f t="shared" si="123"/>
        <v>-13.67864958032766</v>
      </c>
      <c r="X310">
        <f t="shared" si="124"/>
        <v>25</v>
      </c>
      <c r="Y310" t="e">
        <f t="shared" si="125"/>
        <v>#N/A</v>
      </c>
      <c r="AD310" s="3">
        <f t="shared" si="126"/>
        <v>1.6595501730103803</v>
      </c>
      <c r="AE310" s="3">
        <f t="shared" si="127"/>
        <v>1.5114532871972342</v>
      </c>
      <c r="AF310" s="3">
        <f t="shared" si="128"/>
        <v>1.7807311588804231</v>
      </c>
      <c r="AG310" s="3">
        <f t="shared" si="129"/>
        <v>16.325967859751643</v>
      </c>
      <c r="AH310" s="3">
        <f t="shared" si="130"/>
        <v>246.36271913805697</v>
      </c>
      <c r="AI310" s="3">
        <f t="shared" si="131"/>
        <v>16.20767370716133</v>
      </c>
      <c r="AJ310" s="6">
        <f t="shared" si="132"/>
        <v>-14.426942548280907</v>
      </c>
      <c r="AK310">
        <f t="shared" si="133"/>
        <v>25</v>
      </c>
      <c r="AL310" t="e">
        <f t="shared" si="134"/>
        <v>#N/A</v>
      </c>
    </row>
    <row r="311" spans="1:38">
      <c r="A311">
        <v>6</v>
      </c>
      <c r="B311">
        <v>21</v>
      </c>
      <c r="D311">
        <f t="shared" si="108"/>
        <v>16</v>
      </c>
      <c r="E311">
        <f t="shared" si="109"/>
        <v>1</v>
      </c>
      <c r="F311" s="3">
        <f t="shared" si="110"/>
        <v>4.1231056256176606</v>
      </c>
      <c r="G311">
        <f t="shared" si="111"/>
        <v>81</v>
      </c>
      <c r="H311">
        <f t="shared" si="112"/>
        <v>121</v>
      </c>
      <c r="I311" s="3">
        <f t="shared" si="113"/>
        <v>14.212670403551895</v>
      </c>
      <c r="J311" s="6">
        <f t="shared" si="114"/>
        <v>-10.089564777934235</v>
      </c>
      <c r="K311">
        <f t="shared" si="115"/>
        <v>21</v>
      </c>
      <c r="L311" t="e">
        <f t="shared" si="116"/>
        <v>#N/A</v>
      </c>
      <c r="Q311" s="3">
        <f t="shared" si="117"/>
        <v>0.27385970093156869</v>
      </c>
      <c r="R311" s="3">
        <f t="shared" si="118"/>
        <v>1.0418803189347368</v>
      </c>
      <c r="S311" s="3">
        <f t="shared" si="119"/>
        <v>1.147057112730794</v>
      </c>
      <c r="T311" s="3">
        <f t="shared" si="120"/>
        <v>23.040000000000006</v>
      </c>
      <c r="U311" s="3">
        <f t="shared" si="121"/>
        <v>135.86233600000003</v>
      </c>
      <c r="V311" s="3">
        <f t="shared" si="122"/>
        <v>12.605646988552394</v>
      </c>
      <c r="W311" s="6">
        <f t="shared" si="123"/>
        <v>-11.4585898758216</v>
      </c>
      <c r="X311">
        <f t="shared" si="124"/>
        <v>21</v>
      </c>
      <c r="Y311" t="e">
        <f t="shared" si="125"/>
        <v>#N/A</v>
      </c>
      <c r="AD311" s="3">
        <f t="shared" si="126"/>
        <v>8.3079584775086424E-2</v>
      </c>
      <c r="AE311" s="3">
        <f t="shared" si="127"/>
        <v>7.6761591695501679</v>
      </c>
      <c r="AF311" s="3">
        <f t="shared" si="128"/>
        <v>2.7855410164499919</v>
      </c>
      <c r="AG311" s="3">
        <f t="shared" si="129"/>
        <v>9.244886778670562</v>
      </c>
      <c r="AH311" s="3">
        <f t="shared" si="130"/>
        <v>136.79515157048939</v>
      </c>
      <c r="AI311" s="3">
        <f t="shared" si="131"/>
        <v>12.084702658698721</v>
      </c>
      <c r="AJ311" s="6">
        <f t="shared" si="132"/>
        <v>-9.2991616422487287</v>
      </c>
      <c r="AK311">
        <f t="shared" si="133"/>
        <v>21</v>
      </c>
      <c r="AL311" t="e">
        <f t="shared" si="134"/>
        <v>#N/A</v>
      </c>
    </row>
    <row r="312" spans="1:38">
      <c r="A312">
        <v>6</v>
      </c>
      <c r="B312">
        <v>21</v>
      </c>
      <c r="D312">
        <f t="shared" si="108"/>
        <v>16</v>
      </c>
      <c r="E312">
        <f t="shared" si="109"/>
        <v>1</v>
      </c>
      <c r="F312" s="3">
        <f t="shared" si="110"/>
        <v>4.1231056256176606</v>
      </c>
      <c r="G312">
        <f t="shared" si="111"/>
        <v>81</v>
      </c>
      <c r="H312">
        <f t="shared" si="112"/>
        <v>121</v>
      </c>
      <c r="I312" s="3">
        <f t="shared" si="113"/>
        <v>14.212670403551895</v>
      </c>
      <c r="J312" s="6">
        <f t="shared" si="114"/>
        <v>-10.089564777934235</v>
      </c>
      <c r="K312">
        <f t="shared" si="115"/>
        <v>21</v>
      </c>
      <c r="L312" t="e">
        <f t="shared" si="116"/>
        <v>#N/A</v>
      </c>
      <c r="Q312" s="3">
        <f t="shared" si="117"/>
        <v>0.27385970093156869</v>
      </c>
      <c r="R312" s="3">
        <f t="shared" si="118"/>
        <v>1.0418803189347368</v>
      </c>
      <c r="S312" s="3">
        <f t="shared" si="119"/>
        <v>1.147057112730794</v>
      </c>
      <c r="T312" s="3">
        <f t="shared" si="120"/>
        <v>23.040000000000006</v>
      </c>
      <c r="U312" s="3">
        <f t="shared" si="121"/>
        <v>135.86233600000003</v>
      </c>
      <c r="V312" s="3">
        <f t="shared" si="122"/>
        <v>12.605646988552394</v>
      </c>
      <c r="W312" s="6">
        <f t="shared" si="123"/>
        <v>-11.4585898758216</v>
      </c>
      <c r="X312">
        <f t="shared" si="124"/>
        <v>21</v>
      </c>
      <c r="Y312" t="e">
        <f t="shared" si="125"/>
        <v>#N/A</v>
      </c>
      <c r="AD312" s="3">
        <f t="shared" si="126"/>
        <v>8.3079584775086424E-2</v>
      </c>
      <c r="AE312" s="3">
        <f t="shared" si="127"/>
        <v>7.6761591695501679</v>
      </c>
      <c r="AF312" s="3">
        <f t="shared" si="128"/>
        <v>2.7855410164499919</v>
      </c>
      <c r="AG312" s="3">
        <f t="shared" si="129"/>
        <v>9.244886778670562</v>
      </c>
      <c r="AH312" s="3">
        <f t="shared" si="130"/>
        <v>136.79515157048939</v>
      </c>
      <c r="AI312" s="3">
        <f t="shared" si="131"/>
        <v>12.084702658698721</v>
      </c>
      <c r="AJ312" s="6">
        <f t="shared" si="132"/>
        <v>-9.2991616422487287</v>
      </c>
      <c r="AK312">
        <f t="shared" si="133"/>
        <v>21</v>
      </c>
      <c r="AL312" t="e">
        <f t="shared" si="134"/>
        <v>#N/A</v>
      </c>
    </row>
    <row r="313" spans="1:38">
      <c r="A313">
        <v>4</v>
      </c>
      <c r="B313">
        <v>21</v>
      </c>
      <c r="D313">
        <f t="shared" si="108"/>
        <v>4</v>
      </c>
      <c r="E313">
        <f t="shared" si="109"/>
        <v>1</v>
      </c>
      <c r="F313" s="3">
        <f t="shared" si="110"/>
        <v>2.2360679774997898</v>
      </c>
      <c r="G313">
        <f t="shared" si="111"/>
        <v>121</v>
      </c>
      <c r="H313">
        <f t="shared" si="112"/>
        <v>121</v>
      </c>
      <c r="I313" s="3">
        <f t="shared" si="113"/>
        <v>15.556349186104045</v>
      </c>
      <c r="J313" s="6">
        <f t="shared" si="114"/>
        <v>-13.320281208604255</v>
      </c>
      <c r="K313">
        <f t="shared" si="115"/>
        <v>21</v>
      </c>
      <c r="L313" t="e">
        <f t="shared" si="116"/>
        <v>#N/A</v>
      </c>
      <c r="Q313" s="3">
        <f t="shared" si="117"/>
        <v>2.1805954522269051</v>
      </c>
      <c r="R313" s="3">
        <f t="shared" si="118"/>
        <v>1.0418803189347368</v>
      </c>
      <c r="S313" s="3">
        <f t="shared" si="119"/>
        <v>1.7951255586063171</v>
      </c>
      <c r="T313" s="3">
        <f t="shared" si="120"/>
        <v>46.240000000000009</v>
      </c>
      <c r="U313" s="3">
        <f t="shared" si="121"/>
        <v>135.86233600000003</v>
      </c>
      <c r="V313" s="3">
        <f t="shared" si="122"/>
        <v>13.494529854722618</v>
      </c>
      <c r="W313" s="6">
        <f t="shared" si="123"/>
        <v>-11.699404296116301</v>
      </c>
      <c r="X313">
        <f t="shared" si="124"/>
        <v>21</v>
      </c>
      <c r="Y313" t="e">
        <f t="shared" si="125"/>
        <v>#N/A</v>
      </c>
      <c r="AD313" s="3">
        <f t="shared" si="126"/>
        <v>5.2360207612456744</v>
      </c>
      <c r="AE313" s="3">
        <f t="shared" si="127"/>
        <v>7.6761591695501679</v>
      </c>
      <c r="AF313" s="3">
        <f t="shared" si="128"/>
        <v>3.5933521857446484</v>
      </c>
      <c r="AG313" s="3">
        <f t="shared" si="129"/>
        <v>25.407048940832723</v>
      </c>
      <c r="AH313" s="3">
        <f t="shared" si="130"/>
        <v>136.79515157048939</v>
      </c>
      <c r="AI313" s="3">
        <f t="shared" si="131"/>
        <v>12.735862770590854</v>
      </c>
      <c r="AJ313" s="6">
        <f t="shared" si="132"/>
        <v>-9.1425105848462067</v>
      </c>
      <c r="AK313">
        <f t="shared" si="133"/>
        <v>21</v>
      </c>
      <c r="AL313" t="e">
        <f t="shared" si="134"/>
        <v>#N/A</v>
      </c>
    </row>
    <row r="314" spans="1:38">
      <c r="A314">
        <v>4</v>
      </c>
      <c r="B314">
        <v>6</v>
      </c>
      <c r="D314">
        <f t="shared" si="108"/>
        <v>4</v>
      </c>
      <c r="E314">
        <f t="shared" si="109"/>
        <v>196</v>
      </c>
      <c r="F314" s="3">
        <f t="shared" si="110"/>
        <v>14.142135623730951</v>
      </c>
      <c r="G314">
        <f t="shared" si="111"/>
        <v>121</v>
      </c>
      <c r="H314">
        <f t="shared" si="112"/>
        <v>16</v>
      </c>
      <c r="I314" s="3">
        <f t="shared" si="113"/>
        <v>11.704699910719626</v>
      </c>
      <c r="J314" s="6">
        <f t="shared" si="114"/>
        <v>2.4374357130113253</v>
      </c>
      <c r="K314" t="e">
        <f t="shared" si="115"/>
        <v>#N/A</v>
      </c>
      <c r="L314">
        <f t="shared" si="116"/>
        <v>6</v>
      </c>
      <c r="Q314" s="3">
        <f t="shared" si="117"/>
        <v>2.1805954522269051</v>
      </c>
      <c r="R314" s="3">
        <f t="shared" si="118"/>
        <v>256.66364197696583</v>
      </c>
      <c r="S314" s="3">
        <f t="shared" si="119"/>
        <v>16.088636904013736</v>
      </c>
      <c r="T314" s="3">
        <f t="shared" si="120"/>
        <v>46.240000000000009</v>
      </c>
      <c r="U314" s="3">
        <f t="shared" si="121"/>
        <v>11.182335999999996</v>
      </c>
      <c r="V314" s="3">
        <f t="shared" si="122"/>
        <v>7.5777527011641128</v>
      </c>
      <c r="W314" s="6">
        <f t="shared" si="123"/>
        <v>8.5108842028496241</v>
      </c>
      <c r="X314" t="e">
        <f t="shared" si="124"/>
        <v>#N/A</v>
      </c>
      <c r="Y314">
        <f t="shared" si="125"/>
        <v>6</v>
      </c>
      <c r="AD314" s="3">
        <f t="shared" si="126"/>
        <v>5.2360207612456744</v>
      </c>
      <c r="AE314" s="3">
        <f t="shared" si="127"/>
        <v>315.79380622837368</v>
      </c>
      <c r="AF314" s="3">
        <f t="shared" si="128"/>
        <v>17.91730523794299</v>
      </c>
      <c r="AG314" s="3">
        <f t="shared" si="129"/>
        <v>25.407048940832723</v>
      </c>
      <c r="AH314" s="3">
        <f t="shared" si="130"/>
        <v>10.916773192111032</v>
      </c>
      <c r="AI314" s="3">
        <f t="shared" si="131"/>
        <v>6.0269247658274079</v>
      </c>
      <c r="AJ314" s="6">
        <f t="shared" si="132"/>
        <v>11.890380472115583</v>
      </c>
      <c r="AK314" t="e">
        <f t="shared" si="133"/>
        <v>#N/A</v>
      </c>
      <c r="AL314">
        <f t="shared" si="134"/>
        <v>6</v>
      </c>
    </row>
    <row r="315" spans="1:38">
      <c r="A315">
        <v>14</v>
      </c>
      <c r="B315">
        <v>21</v>
      </c>
      <c r="D315">
        <f t="shared" si="108"/>
        <v>144</v>
      </c>
      <c r="E315">
        <f t="shared" si="109"/>
        <v>1</v>
      </c>
      <c r="F315" s="3">
        <f t="shared" si="110"/>
        <v>12.041594578792296</v>
      </c>
      <c r="G315">
        <f t="shared" si="111"/>
        <v>1</v>
      </c>
      <c r="H315">
        <f t="shared" si="112"/>
        <v>121</v>
      </c>
      <c r="I315" s="3">
        <f t="shared" si="113"/>
        <v>11.045361017187261</v>
      </c>
      <c r="J315" s="6">
        <f t="shared" si="114"/>
        <v>0.99623356160503462</v>
      </c>
      <c r="K315" t="e">
        <f t="shared" si="115"/>
        <v>#N/A</v>
      </c>
      <c r="L315">
        <f t="shared" si="116"/>
        <v>21</v>
      </c>
      <c r="Q315" s="3">
        <f t="shared" si="117"/>
        <v>72.646916695750221</v>
      </c>
      <c r="R315" s="3">
        <f t="shared" si="118"/>
        <v>1.0418803189347368</v>
      </c>
      <c r="S315" s="3">
        <f t="shared" si="119"/>
        <v>8.5842179034950501</v>
      </c>
      <c r="T315" s="3">
        <f t="shared" si="120"/>
        <v>10.239999999999995</v>
      </c>
      <c r="U315" s="3">
        <f t="shared" si="121"/>
        <v>135.86233600000003</v>
      </c>
      <c r="V315" s="3">
        <f t="shared" si="122"/>
        <v>12.087279925607747</v>
      </c>
      <c r="W315" s="6">
        <f t="shared" si="123"/>
        <v>-3.5030620221126973</v>
      </c>
      <c r="X315">
        <f t="shared" si="124"/>
        <v>21</v>
      </c>
      <c r="Y315" t="e">
        <f t="shared" si="125"/>
        <v>#N/A</v>
      </c>
      <c r="AD315" s="3">
        <f t="shared" si="126"/>
        <v>59.471314878892734</v>
      </c>
      <c r="AE315" s="3">
        <f t="shared" si="127"/>
        <v>7.6761591695501679</v>
      </c>
      <c r="AF315" s="3">
        <f t="shared" si="128"/>
        <v>8.1943562314829155</v>
      </c>
      <c r="AG315" s="3">
        <f t="shared" si="129"/>
        <v>24.596238130021916</v>
      </c>
      <c r="AH315" s="3">
        <f t="shared" si="130"/>
        <v>136.79515157048939</v>
      </c>
      <c r="AI315" s="3">
        <f t="shared" si="131"/>
        <v>12.703991093373425</v>
      </c>
      <c r="AJ315" s="6">
        <f t="shared" si="132"/>
        <v>-4.5096348618905093</v>
      </c>
      <c r="AK315">
        <f t="shared" si="133"/>
        <v>21</v>
      </c>
      <c r="AL315" t="e">
        <f t="shared" si="134"/>
        <v>#N/A</v>
      </c>
    </row>
    <row r="316" spans="1:38">
      <c r="A316">
        <v>4</v>
      </c>
      <c r="B316">
        <v>2</v>
      </c>
      <c r="D316">
        <f t="shared" si="108"/>
        <v>4</v>
      </c>
      <c r="E316">
        <f t="shared" si="109"/>
        <v>324</v>
      </c>
      <c r="F316" s="3">
        <f t="shared" si="110"/>
        <v>18.110770276274835</v>
      </c>
      <c r="G316">
        <f t="shared" si="111"/>
        <v>121</v>
      </c>
      <c r="H316">
        <f t="shared" si="112"/>
        <v>64</v>
      </c>
      <c r="I316" s="3">
        <f t="shared" si="113"/>
        <v>13.601470508735444</v>
      </c>
      <c r="J316" s="6">
        <f t="shared" si="114"/>
        <v>4.5092997675393907</v>
      </c>
      <c r="K316" t="e">
        <f t="shared" si="115"/>
        <v>#N/A</v>
      </c>
      <c r="L316">
        <f t="shared" si="116"/>
        <v>2</v>
      </c>
      <c r="Q316" s="3">
        <f t="shared" si="117"/>
        <v>2.1805954522269051</v>
      </c>
      <c r="R316" s="3">
        <f t="shared" si="118"/>
        <v>400.82944508577413</v>
      </c>
      <c r="S316" s="3">
        <f t="shared" si="119"/>
        <v>20.075109975738638</v>
      </c>
      <c r="T316" s="3">
        <f t="shared" si="120"/>
        <v>46.240000000000009</v>
      </c>
      <c r="U316" s="3">
        <f t="shared" si="121"/>
        <v>53.934335999999995</v>
      </c>
      <c r="V316" s="3">
        <f t="shared" si="122"/>
        <v>10.00871300417791</v>
      </c>
      <c r="W316" s="6">
        <f t="shared" si="123"/>
        <v>10.066396971560728</v>
      </c>
      <c r="X316" t="e">
        <f t="shared" si="124"/>
        <v>#N/A</v>
      </c>
      <c r="Y316">
        <f t="shared" si="125"/>
        <v>2</v>
      </c>
      <c r="AD316" s="3">
        <f t="shared" si="126"/>
        <v>5.2360207612456744</v>
      </c>
      <c r="AE316" s="3">
        <f t="shared" si="127"/>
        <v>473.95851211072659</v>
      </c>
      <c r="AF316" s="3">
        <f t="shared" si="128"/>
        <v>21.890512394002389</v>
      </c>
      <c r="AG316" s="3">
        <f t="shared" si="129"/>
        <v>25.407048940832723</v>
      </c>
      <c r="AH316" s="3">
        <f t="shared" si="130"/>
        <v>53.349205624543465</v>
      </c>
      <c r="AI316" s="3">
        <f t="shared" si="131"/>
        <v>8.8744720724883788</v>
      </c>
      <c r="AJ316" s="6">
        <f t="shared" si="132"/>
        <v>13.01604032151401</v>
      </c>
      <c r="AK316" t="e">
        <f t="shared" si="133"/>
        <v>#N/A</v>
      </c>
      <c r="AL316">
        <f t="shared" si="134"/>
        <v>2</v>
      </c>
    </row>
    <row r="317" spans="1:38">
      <c r="A317">
        <v>1</v>
      </c>
      <c r="B317">
        <v>21</v>
      </c>
      <c r="D317">
        <f t="shared" si="108"/>
        <v>1</v>
      </c>
      <c r="E317">
        <f t="shared" si="109"/>
        <v>1</v>
      </c>
      <c r="F317" s="3">
        <f t="shared" si="110"/>
        <v>1.4142135623730951</v>
      </c>
      <c r="G317">
        <f t="shared" si="111"/>
        <v>196</v>
      </c>
      <c r="H317">
        <f t="shared" si="112"/>
        <v>121</v>
      </c>
      <c r="I317" s="3">
        <f t="shared" si="113"/>
        <v>17.804493814764857</v>
      </c>
      <c r="J317" s="6">
        <f t="shared" si="114"/>
        <v>-16.390280252391761</v>
      </c>
      <c r="K317">
        <f t="shared" si="115"/>
        <v>21</v>
      </c>
      <c r="L317" t="e">
        <f t="shared" si="116"/>
        <v>#N/A</v>
      </c>
      <c r="Q317" s="3">
        <f t="shared" si="117"/>
        <v>20.040699079169912</v>
      </c>
      <c r="R317" s="3">
        <f t="shared" si="118"/>
        <v>1.0418803189347368</v>
      </c>
      <c r="S317" s="3">
        <f t="shared" si="119"/>
        <v>4.5915770055727751</v>
      </c>
      <c r="T317" s="3">
        <f t="shared" si="120"/>
        <v>96.04000000000002</v>
      </c>
      <c r="U317" s="3">
        <f t="shared" si="121"/>
        <v>135.86233600000003</v>
      </c>
      <c r="V317" s="3">
        <f t="shared" si="122"/>
        <v>15.228339896390546</v>
      </c>
      <c r="W317" s="6">
        <f t="shared" si="123"/>
        <v>-10.636762890817771</v>
      </c>
      <c r="X317">
        <f t="shared" si="124"/>
        <v>21</v>
      </c>
      <c r="Y317" t="e">
        <f t="shared" si="125"/>
        <v>#N/A</v>
      </c>
      <c r="AD317" s="3">
        <f t="shared" si="126"/>
        <v>27.965432525951556</v>
      </c>
      <c r="AE317" s="3">
        <f t="shared" si="127"/>
        <v>7.6761591695501679</v>
      </c>
      <c r="AF317" s="3">
        <f t="shared" si="128"/>
        <v>5.9700579306654742</v>
      </c>
      <c r="AG317" s="3">
        <f t="shared" si="129"/>
        <v>64.650292184075965</v>
      </c>
      <c r="AH317" s="3">
        <f t="shared" si="130"/>
        <v>136.79515157048939</v>
      </c>
      <c r="AI317" s="3">
        <f t="shared" si="131"/>
        <v>14.193147774703304</v>
      </c>
      <c r="AJ317" s="6">
        <f t="shared" si="132"/>
        <v>-8.2230898440378297</v>
      </c>
      <c r="AK317">
        <f t="shared" si="133"/>
        <v>21</v>
      </c>
      <c r="AL317" t="e">
        <f t="shared" si="134"/>
        <v>#N/A</v>
      </c>
    </row>
    <row r="318" spans="1:38">
      <c r="A318">
        <v>1</v>
      </c>
      <c r="B318">
        <v>21</v>
      </c>
      <c r="D318">
        <f t="shared" si="108"/>
        <v>1</v>
      </c>
      <c r="E318">
        <f t="shared" si="109"/>
        <v>1</v>
      </c>
      <c r="F318" s="3">
        <f t="shared" si="110"/>
        <v>1.4142135623730951</v>
      </c>
      <c r="G318">
        <f t="shared" si="111"/>
        <v>196</v>
      </c>
      <c r="H318">
        <f t="shared" si="112"/>
        <v>121</v>
      </c>
      <c r="I318" s="3">
        <f t="shared" si="113"/>
        <v>17.804493814764857</v>
      </c>
      <c r="J318" s="6">
        <f t="shared" si="114"/>
        <v>-16.390280252391761</v>
      </c>
      <c r="K318">
        <f t="shared" si="115"/>
        <v>21</v>
      </c>
      <c r="L318" t="e">
        <f t="shared" si="116"/>
        <v>#N/A</v>
      </c>
      <c r="Q318" s="3">
        <f t="shared" si="117"/>
        <v>20.040699079169912</v>
      </c>
      <c r="R318" s="3">
        <f t="shared" si="118"/>
        <v>1.0418803189347368</v>
      </c>
      <c r="S318" s="3">
        <f t="shared" si="119"/>
        <v>4.5915770055727751</v>
      </c>
      <c r="T318" s="3">
        <f t="shared" si="120"/>
        <v>96.04000000000002</v>
      </c>
      <c r="U318" s="3">
        <f t="shared" si="121"/>
        <v>135.86233600000003</v>
      </c>
      <c r="V318" s="3">
        <f t="shared" si="122"/>
        <v>15.228339896390546</v>
      </c>
      <c r="W318" s="6">
        <f t="shared" si="123"/>
        <v>-10.636762890817771</v>
      </c>
      <c r="X318">
        <f t="shared" si="124"/>
        <v>21</v>
      </c>
      <c r="Y318" t="e">
        <f t="shared" si="125"/>
        <v>#N/A</v>
      </c>
      <c r="AD318" s="3">
        <f t="shared" si="126"/>
        <v>27.965432525951556</v>
      </c>
      <c r="AE318" s="3">
        <f t="shared" si="127"/>
        <v>7.6761591695501679</v>
      </c>
      <c r="AF318" s="3">
        <f t="shared" si="128"/>
        <v>5.9700579306654742</v>
      </c>
      <c r="AG318" s="3">
        <f t="shared" si="129"/>
        <v>64.650292184075965</v>
      </c>
      <c r="AH318" s="3">
        <f t="shared" si="130"/>
        <v>136.79515157048939</v>
      </c>
      <c r="AI318" s="3">
        <f t="shared" si="131"/>
        <v>14.193147774703304</v>
      </c>
      <c r="AJ318" s="6">
        <f t="shared" si="132"/>
        <v>-8.2230898440378297</v>
      </c>
      <c r="AK318">
        <f t="shared" si="133"/>
        <v>21</v>
      </c>
      <c r="AL318" t="e">
        <f t="shared" si="134"/>
        <v>#N/A</v>
      </c>
    </row>
    <row r="319" spans="1:38">
      <c r="A319">
        <v>13</v>
      </c>
      <c r="B319">
        <v>2</v>
      </c>
      <c r="D319">
        <f t="shared" si="108"/>
        <v>121</v>
      </c>
      <c r="E319">
        <f t="shared" si="109"/>
        <v>324</v>
      </c>
      <c r="F319" s="3">
        <f t="shared" si="110"/>
        <v>21.095023109728988</v>
      </c>
      <c r="G319">
        <f t="shared" si="111"/>
        <v>4</v>
      </c>
      <c r="H319">
        <f t="shared" si="112"/>
        <v>64</v>
      </c>
      <c r="I319" s="3">
        <f t="shared" si="113"/>
        <v>8.2462112512353212</v>
      </c>
      <c r="J319" s="6">
        <f t="shared" si="114"/>
        <v>12.848811858493667</v>
      </c>
      <c r="K319" t="e">
        <f t="shared" si="115"/>
        <v>#N/A</v>
      </c>
      <c r="L319">
        <f t="shared" si="116"/>
        <v>2</v>
      </c>
      <c r="Q319" s="3">
        <f t="shared" si="117"/>
        <v>56.600284571397893</v>
      </c>
      <c r="R319" s="3">
        <f t="shared" si="118"/>
        <v>400.82944508577413</v>
      </c>
      <c r="S319" s="3">
        <f t="shared" si="119"/>
        <v>21.387606917492477</v>
      </c>
      <c r="T319" s="3">
        <f t="shared" si="120"/>
        <v>4.8399999999999972</v>
      </c>
      <c r="U319" s="3">
        <f t="shared" si="121"/>
        <v>53.934335999999995</v>
      </c>
      <c r="V319" s="3">
        <f t="shared" si="122"/>
        <v>7.6664421996125416</v>
      </c>
      <c r="W319" s="6">
        <f t="shared" si="123"/>
        <v>13.721164717879935</v>
      </c>
      <c r="X319" t="e">
        <f t="shared" si="124"/>
        <v>#N/A</v>
      </c>
      <c r="Y319">
        <f t="shared" si="125"/>
        <v>2</v>
      </c>
      <c r="AD319" s="3">
        <f t="shared" si="126"/>
        <v>45.04778546712803</v>
      </c>
      <c r="AE319" s="3">
        <f t="shared" si="127"/>
        <v>473.95851211072659</v>
      </c>
      <c r="AF319" s="3">
        <f t="shared" si="128"/>
        <v>22.781709715863176</v>
      </c>
      <c r="AG319" s="3">
        <f t="shared" si="129"/>
        <v>15.677319211102997</v>
      </c>
      <c r="AH319" s="3">
        <f t="shared" si="130"/>
        <v>53.349205624543465</v>
      </c>
      <c r="AI319" s="3">
        <f t="shared" si="131"/>
        <v>8.308220316990063</v>
      </c>
      <c r="AJ319" s="6">
        <f t="shared" si="132"/>
        <v>14.473489398873113</v>
      </c>
      <c r="AK319" t="e">
        <f t="shared" si="133"/>
        <v>#N/A</v>
      </c>
      <c r="AL319">
        <f t="shared" si="134"/>
        <v>2</v>
      </c>
    </row>
    <row r="320" spans="1:38">
      <c r="A320">
        <v>9</v>
      </c>
      <c r="B320">
        <v>13</v>
      </c>
      <c r="D320">
        <f t="shared" si="108"/>
        <v>49</v>
      </c>
      <c r="E320">
        <f t="shared" si="109"/>
        <v>49</v>
      </c>
      <c r="F320" s="3">
        <f t="shared" si="110"/>
        <v>9.8994949366116654</v>
      </c>
      <c r="G320">
        <f t="shared" si="111"/>
        <v>36</v>
      </c>
      <c r="H320">
        <f t="shared" si="112"/>
        <v>9</v>
      </c>
      <c r="I320" s="3">
        <f t="shared" si="113"/>
        <v>6.7082039324993694</v>
      </c>
      <c r="J320" s="6">
        <f t="shared" si="114"/>
        <v>3.1912910041122959</v>
      </c>
      <c r="K320" t="e">
        <f t="shared" si="115"/>
        <v>#N/A</v>
      </c>
      <c r="L320">
        <f t="shared" si="116"/>
        <v>13</v>
      </c>
      <c r="Q320" s="3">
        <f t="shared" si="117"/>
        <v>12.413756073988564</v>
      </c>
      <c r="R320" s="3">
        <f t="shared" si="118"/>
        <v>81.373486536551312</v>
      </c>
      <c r="S320" s="3">
        <f t="shared" si="119"/>
        <v>9.6843813746950236</v>
      </c>
      <c r="T320" s="3">
        <f t="shared" si="120"/>
        <v>3.2400000000000024</v>
      </c>
      <c r="U320" s="3">
        <f t="shared" si="121"/>
        <v>13.366336000000004</v>
      </c>
      <c r="V320" s="3">
        <f t="shared" si="122"/>
        <v>4.0750872383299974</v>
      </c>
      <c r="W320" s="6">
        <f t="shared" si="123"/>
        <v>5.6092941363650262</v>
      </c>
      <c r="X320" t="e">
        <f t="shared" si="124"/>
        <v>#N/A</v>
      </c>
      <c r="Y320">
        <f t="shared" si="125"/>
        <v>13</v>
      </c>
      <c r="AD320" s="3">
        <f t="shared" si="126"/>
        <v>7.3536678200692052</v>
      </c>
      <c r="AE320" s="3">
        <f t="shared" si="127"/>
        <v>116.00557093425603</v>
      </c>
      <c r="AF320" s="3">
        <f t="shared" si="128"/>
        <v>11.106720431987348</v>
      </c>
      <c r="AG320" s="3">
        <f t="shared" si="129"/>
        <v>1.6435354273191954E-3</v>
      </c>
      <c r="AH320" s="3">
        <f t="shared" si="130"/>
        <v>13.660016435354271</v>
      </c>
      <c r="AI320" s="3">
        <f t="shared" si="131"/>
        <v>3.6961682822595607</v>
      </c>
      <c r="AJ320" s="6">
        <f t="shared" si="132"/>
        <v>7.4105521497277875</v>
      </c>
      <c r="AK320" t="e">
        <f t="shared" si="133"/>
        <v>#N/A</v>
      </c>
      <c r="AL320">
        <f t="shared" si="134"/>
        <v>13</v>
      </c>
    </row>
    <row r="321" spans="1:38">
      <c r="A321">
        <v>9</v>
      </c>
      <c r="B321">
        <v>21</v>
      </c>
      <c r="D321">
        <f t="shared" si="108"/>
        <v>49</v>
      </c>
      <c r="E321">
        <f t="shared" si="109"/>
        <v>1</v>
      </c>
      <c r="F321" s="3">
        <f t="shared" si="110"/>
        <v>7.0710678118654755</v>
      </c>
      <c r="G321">
        <f t="shared" si="111"/>
        <v>36</v>
      </c>
      <c r="H321">
        <f t="shared" si="112"/>
        <v>121</v>
      </c>
      <c r="I321" s="3">
        <f t="shared" si="113"/>
        <v>12.529964086141668</v>
      </c>
      <c r="J321" s="6">
        <f t="shared" si="114"/>
        <v>-5.4588962742761922</v>
      </c>
      <c r="K321">
        <f t="shared" si="115"/>
        <v>21</v>
      </c>
      <c r="L321" t="e">
        <f t="shared" si="116"/>
        <v>#N/A</v>
      </c>
      <c r="Q321" s="3">
        <f t="shared" si="117"/>
        <v>12.413756073988564</v>
      </c>
      <c r="R321" s="3">
        <f t="shared" si="118"/>
        <v>1.0418803189347368</v>
      </c>
      <c r="S321" s="3">
        <f t="shared" si="119"/>
        <v>3.6681925239718951</v>
      </c>
      <c r="T321" s="3">
        <f t="shared" si="120"/>
        <v>3.2400000000000024</v>
      </c>
      <c r="U321" s="3">
        <f t="shared" si="121"/>
        <v>135.86233600000003</v>
      </c>
      <c r="V321" s="3">
        <f t="shared" si="122"/>
        <v>11.794165337148705</v>
      </c>
      <c r="W321" s="6">
        <f t="shared" si="123"/>
        <v>-8.1259728131768103</v>
      </c>
      <c r="X321">
        <f t="shared" si="124"/>
        <v>21</v>
      </c>
      <c r="Y321" t="e">
        <f t="shared" si="125"/>
        <v>#N/A</v>
      </c>
      <c r="AD321" s="3">
        <f t="shared" si="126"/>
        <v>7.3536678200692052</v>
      </c>
      <c r="AE321" s="3">
        <f t="shared" si="127"/>
        <v>7.6761591695501679</v>
      </c>
      <c r="AF321" s="3">
        <f t="shared" si="128"/>
        <v>3.8768320816898134</v>
      </c>
      <c r="AG321" s="3">
        <f t="shared" si="129"/>
        <v>1.6435354273191954E-3</v>
      </c>
      <c r="AH321" s="3">
        <f t="shared" si="130"/>
        <v>136.79515157048939</v>
      </c>
      <c r="AI321" s="3">
        <f t="shared" si="131"/>
        <v>11.696016206637058</v>
      </c>
      <c r="AJ321" s="6">
        <f t="shared" si="132"/>
        <v>-7.8191841249472445</v>
      </c>
      <c r="AK321">
        <f t="shared" si="133"/>
        <v>21</v>
      </c>
      <c r="AL321" t="e">
        <f t="shared" si="134"/>
        <v>#N/A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12F9-7F40-4C17-8065-CDF7E3009BA5}">
  <dimension ref="A1:I319"/>
  <sheetViews>
    <sheetView workbookViewId="0">
      <selection activeCell="G1" sqref="G1"/>
    </sheetView>
  </sheetViews>
  <sheetFormatPr defaultRowHeight="17.399999999999999"/>
  <cols>
    <col min="1" max="1" width="8.59765625" bestFit="1" customWidth="1"/>
    <col min="2" max="2" width="9.3984375" bestFit="1" customWidth="1"/>
    <col min="3" max="3" width="3.3984375" bestFit="1" customWidth="1"/>
    <col min="4" max="4" width="14.3984375" bestFit="1" customWidth="1"/>
    <col min="5" max="5" width="3.796875" customWidth="1"/>
    <col min="6" max="6" width="11.59765625" customWidth="1"/>
    <col min="7" max="7" width="9.19921875" bestFit="1" customWidth="1"/>
    <col min="8" max="9" width="5.796875" customWidth="1"/>
  </cols>
  <sheetData>
    <row r="1" spans="1:9">
      <c r="A1" t="s">
        <v>0</v>
      </c>
      <c r="B1" t="s">
        <v>7</v>
      </c>
      <c r="C1" t="s">
        <v>10</v>
      </c>
      <c r="D1" t="s">
        <v>307</v>
      </c>
      <c r="F1" t="s">
        <v>298</v>
      </c>
      <c r="G1">
        <v>100</v>
      </c>
      <c r="H1" t="s">
        <v>296</v>
      </c>
      <c r="I1">
        <v>8</v>
      </c>
    </row>
    <row r="2" spans="1:9">
      <c r="A2">
        <v>85000</v>
      </c>
      <c r="B2">
        <v>100.77</v>
      </c>
      <c r="C2">
        <v>6</v>
      </c>
      <c r="D2" s="3">
        <f t="shared" ref="D2:D65" si="0">SQRT((B2-$G$1)^2+(C2-$I$1)^2)</f>
        <v>2.1431052237349415</v>
      </c>
      <c r="F2" t="s">
        <v>308</v>
      </c>
      <c r="G2">
        <v>5</v>
      </c>
    </row>
    <row r="3" spans="1:9">
      <c r="A3">
        <v>129500</v>
      </c>
      <c r="B3">
        <v>97.61</v>
      </c>
      <c r="C3">
        <v>7</v>
      </c>
      <c r="D3" s="3">
        <f t="shared" si="0"/>
        <v>2.5907720856918317</v>
      </c>
    </row>
    <row r="4" spans="1:9">
      <c r="A4">
        <v>220000</v>
      </c>
      <c r="B4">
        <v>101.991</v>
      </c>
      <c r="C4">
        <v>6</v>
      </c>
      <c r="D4" s="3">
        <f t="shared" si="0"/>
        <v>2.8220703393076505</v>
      </c>
      <c r="F4" t="s">
        <v>309</v>
      </c>
      <c r="G4" s="3">
        <f>AVERAGE(A2:A6)</f>
        <v>140600</v>
      </c>
    </row>
    <row r="5" spans="1:9">
      <c r="A5">
        <v>134000</v>
      </c>
      <c r="B5">
        <v>95.88</v>
      </c>
      <c r="C5">
        <v>5</v>
      </c>
      <c r="D5" s="3">
        <f t="shared" si="0"/>
        <v>5.0965086088419431</v>
      </c>
    </row>
    <row r="6" spans="1:9">
      <c r="A6">
        <v>134500</v>
      </c>
      <c r="B6">
        <v>95.88</v>
      </c>
      <c r="C6">
        <v>5</v>
      </c>
      <c r="D6" s="3">
        <f t="shared" si="0"/>
        <v>5.0965086088419431</v>
      </c>
    </row>
    <row r="7" spans="1:9">
      <c r="A7">
        <v>46300</v>
      </c>
      <c r="B7">
        <v>94.94</v>
      </c>
      <c r="C7">
        <v>7</v>
      </c>
      <c r="D7" s="3">
        <f t="shared" si="0"/>
        <v>5.157867776513859</v>
      </c>
    </row>
    <row r="8" spans="1:9">
      <c r="A8">
        <v>138000</v>
      </c>
      <c r="B8">
        <v>94.51</v>
      </c>
      <c r="C8">
        <v>8</v>
      </c>
      <c r="D8" s="3">
        <f t="shared" si="0"/>
        <v>5.4899999999999949</v>
      </c>
    </row>
    <row r="9" spans="1:9">
      <c r="A9">
        <v>140000</v>
      </c>
      <c r="B9">
        <v>94.51</v>
      </c>
      <c r="C9">
        <v>5</v>
      </c>
      <c r="D9" s="3">
        <f t="shared" si="0"/>
        <v>6.2562049199175007</v>
      </c>
    </row>
    <row r="10" spans="1:9">
      <c r="A10">
        <v>134000</v>
      </c>
      <c r="B10">
        <v>94.51</v>
      </c>
      <c r="C10">
        <v>4</v>
      </c>
      <c r="D10" s="3">
        <f t="shared" si="0"/>
        <v>6.792650439997626</v>
      </c>
    </row>
    <row r="11" spans="1:9">
      <c r="A11">
        <v>105000</v>
      </c>
      <c r="B11">
        <v>106.81</v>
      </c>
      <c r="C11">
        <v>8</v>
      </c>
      <c r="D11" s="3">
        <f t="shared" si="0"/>
        <v>6.8100000000000023</v>
      </c>
    </row>
    <row r="12" spans="1:9">
      <c r="A12">
        <v>89700</v>
      </c>
      <c r="B12">
        <v>106.62</v>
      </c>
      <c r="C12">
        <v>11</v>
      </c>
      <c r="D12" s="3">
        <f t="shared" si="0"/>
        <v>7.2680396256487247</v>
      </c>
    </row>
    <row r="13" spans="1:9">
      <c r="A13">
        <v>98500</v>
      </c>
      <c r="B13">
        <v>106.62</v>
      </c>
      <c r="C13">
        <v>12</v>
      </c>
      <c r="D13" s="3">
        <f t="shared" si="0"/>
        <v>7.734623455605325</v>
      </c>
    </row>
    <row r="14" spans="1:9">
      <c r="A14">
        <v>91000</v>
      </c>
      <c r="B14">
        <v>107.94</v>
      </c>
      <c r="C14">
        <v>7</v>
      </c>
      <c r="D14" s="3">
        <f t="shared" si="0"/>
        <v>8.0027245360564532</v>
      </c>
    </row>
    <row r="15" spans="1:9">
      <c r="A15">
        <v>78000</v>
      </c>
      <c r="B15">
        <v>91.53</v>
      </c>
      <c r="C15">
        <v>9</v>
      </c>
      <c r="D15" s="3">
        <f t="shared" si="0"/>
        <v>8.528827586485729</v>
      </c>
    </row>
    <row r="16" spans="1:9">
      <c r="A16">
        <v>144000</v>
      </c>
      <c r="B16">
        <v>108.07</v>
      </c>
      <c r="C16">
        <v>5</v>
      </c>
      <c r="D16" s="3">
        <f t="shared" si="0"/>
        <v>8.609581871380275</v>
      </c>
    </row>
    <row r="17" spans="1:4">
      <c r="A17">
        <v>144000</v>
      </c>
      <c r="B17">
        <v>108.07</v>
      </c>
      <c r="C17">
        <v>5</v>
      </c>
      <c r="D17" s="3">
        <f t="shared" si="0"/>
        <v>8.609581871380275</v>
      </c>
    </row>
    <row r="18" spans="1:4">
      <c r="A18">
        <v>44000</v>
      </c>
      <c r="B18">
        <v>91.87</v>
      </c>
      <c r="C18">
        <v>5</v>
      </c>
      <c r="D18" s="3">
        <f t="shared" si="0"/>
        <v>8.6658467560879426</v>
      </c>
    </row>
    <row r="19" spans="1:4">
      <c r="A19">
        <v>74000</v>
      </c>
      <c r="B19">
        <v>108.18</v>
      </c>
      <c r="C19">
        <v>3</v>
      </c>
      <c r="D19" s="3">
        <f t="shared" si="0"/>
        <v>9.5870954934224013</v>
      </c>
    </row>
    <row r="20" spans="1:4">
      <c r="A20">
        <v>95000</v>
      </c>
      <c r="B20">
        <v>92.81</v>
      </c>
      <c r="C20">
        <v>15</v>
      </c>
      <c r="D20" s="3">
        <f t="shared" si="0"/>
        <v>10.034744640497832</v>
      </c>
    </row>
    <row r="21" spans="1:4">
      <c r="A21">
        <v>108000</v>
      </c>
      <c r="B21">
        <v>110.53</v>
      </c>
      <c r="C21">
        <v>8</v>
      </c>
      <c r="D21" s="3">
        <f t="shared" si="0"/>
        <v>10.530000000000001</v>
      </c>
    </row>
    <row r="22" spans="1:4">
      <c r="A22">
        <v>93500</v>
      </c>
      <c r="B22">
        <v>111.31</v>
      </c>
      <c r="C22">
        <v>5</v>
      </c>
      <c r="D22" s="3">
        <f t="shared" si="0"/>
        <v>11.701115331454522</v>
      </c>
    </row>
    <row r="23" spans="1:4">
      <c r="A23">
        <v>107750</v>
      </c>
      <c r="B23">
        <v>111.73</v>
      </c>
      <c r="C23">
        <v>5</v>
      </c>
      <c r="D23" s="3">
        <f t="shared" si="0"/>
        <v>12.107555492336184</v>
      </c>
    </row>
    <row r="24" spans="1:4">
      <c r="A24">
        <v>49000</v>
      </c>
      <c r="B24">
        <v>88.89</v>
      </c>
      <c r="C24">
        <v>1</v>
      </c>
      <c r="D24" s="3">
        <f t="shared" si="0"/>
        <v>13.131340373320615</v>
      </c>
    </row>
    <row r="25" spans="1:4">
      <c r="A25">
        <v>145000</v>
      </c>
      <c r="B25">
        <v>112.81440000000001</v>
      </c>
      <c r="C25">
        <v>5</v>
      </c>
      <c r="D25" s="3">
        <f t="shared" si="0"/>
        <v>13.160883228719879</v>
      </c>
    </row>
    <row r="26" spans="1:4">
      <c r="A26">
        <v>127500</v>
      </c>
      <c r="B26">
        <v>111.73</v>
      </c>
      <c r="C26">
        <v>17</v>
      </c>
      <c r="D26" s="3">
        <f t="shared" si="0"/>
        <v>14.784887554526755</v>
      </c>
    </row>
    <row r="27" spans="1:4">
      <c r="A27">
        <v>149000</v>
      </c>
      <c r="B27">
        <v>114.9</v>
      </c>
      <c r="C27">
        <v>9</v>
      </c>
      <c r="D27" s="3">
        <f t="shared" si="0"/>
        <v>14.933519344079619</v>
      </c>
    </row>
    <row r="28" spans="1:4">
      <c r="A28">
        <v>120000</v>
      </c>
      <c r="B28">
        <v>114.931</v>
      </c>
      <c r="C28">
        <v>9</v>
      </c>
      <c r="D28" s="3">
        <f t="shared" si="0"/>
        <v>14.964449906361407</v>
      </c>
    </row>
    <row r="29" spans="1:4">
      <c r="A29">
        <v>110000</v>
      </c>
      <c r="B29">
        <v>114.7153</v>
      </c>
      <c r="C29">
        <v>5</v>
      </c>
      <c r="D29" s="3">
        <f t="shared" si="0"/>
        <v>15.017991013780771</v>
      </c>
    </row>
    <row r="30" spans="1:4">
      <c r="A30">
        <v>78000</v>
      </c>
      <c r="B30">
        <v>84.98</v>
      </c>
      <c r="C30">
        <v>8</v>
      </c>
      <c r="D30" s="3">
        <f t="shared" si="0"/>
        <v>15.019999999999996</v>
      </c>
    </row>
    <row r="31" spans="1:4">
      <c r="A31">
        <v>139950</v>
      </c>
      <c r="B31">
        <v>114.9</v>
      </c>
      <c r="C31">
        <v>10</v>
      </c>
      <c r="D31" s="3">
        <f t="shared" si="0"/>
        <v>15.033628969746465</v>
      </c>
    </row>
    <row r="32" spans="1:4">
      <c r="A32">
        <v>86500</v>
      </c>
      <c r="B32">
        <v>84.98</v>
      </c>
      <c r="C32">
        <v>9</v>
      </c>
      <c r="D32" s="3">
        <f t="shared" si="0"/>
        <v>15.05325214031838</v>
      </c>
    </row>
    <row r="33" spans="1:4">
      <c r="A33">
        <v>109990</v>
      </c>
      <c r="B33">
        <v>84.92</v>
      </c>
      <c r="C33">
        <v>9</v>
      </c>
      <c r="D33" s="3">
        <f t="shared" si="0"/>
        <v>15.113120127888878</v>
      </c>
    </row>
    <row r="34" spans="1:4">
      <c r="A34">
        <v>120000</v>
      </c>
      <c r="B34">
        <v>84.9</v>
      </c>
      <c r="C34">
        <v>7</v>
      </c>
      <c r="D34" s="3">
        <f t="shared" si="0"/>
        <v>15.133076356114767</v>
      </c>
    </row>
    <row r="35" spans="1:4">
      <c r="A35">
        <v>109250</v>
      </c>
      <c r="B35">
        <v>84.9</v>
      </c>
      <c r="C35">
        <v>9</v>
      </c>
      <c r="D35" s="3">
        <f t="shared" si="0"/>
        <v>15.133076356114767</v>
      </c>
    </row>
    <row r="36" spans="1:4">
      <c r="A36">
        <v>110000</v>
      </c>
      <c r="B36">
        <v>84.9</v>
      </c>
      <c r="C36">
        <v>7</v>
      </c>
      <c r="D36" s="3">
        <f t="shared" si="0"/>
        <v>15.133076356114767</v>
      </c>
    </row>
    <row r="37" spans="1:4">
      <c r="A37">
        <v>139800</v>
      </c>
      <c r="B37">
        <v>84.858000000000004</v>
      </c>
      <c r="C37">
        <v>8</v>
      </c>
      <c r="D37" s="3">
        <f t="shared" si="0"/>
        <v>15.141999999999996</v>
      </c>
    </row>
    <row r="38" spans="1:4">
      <c r="A38">
        <v>139800</v>
      </c>
      <c r="B38">
        <v>84.858000000000004</v>
      </c>
      <c r="C38">
        <v>8</v>
      </c>
      <c r="D38" s="3">
        <f t="shared" si="0"/>
        <v>15.141999999999996</v>
      </c>
    </row>
    <row r="39" spans="1:4">
      <c r="A39">
        <v>205000</v>
      </c>
      <c r="B39">
        <v>84.835999999999999</v>
      </c>
      <c r="C39">
        <v>8</v>
      </c>
      <c r="D39" s="3">
        <f t="shared" si="0"/>
        <v>15.164000000000001</v>
      </c>
    </row>
    <row r="40" spans="1:4">
      <c r="A40">
        <v>175000</v>
      </c>
      <c r="B40">
        <v>84.835999999999999</v>
      </c>
      <c r="C40">
        <v>8</v>
      </c>
      <c r="D40" s="3">
        <f t="shared" si="0"/>
        <v>15.164000000000001</v>
      </c>
    </row>
    <row r="41" spans="1:4">
      <c r="A41">
        <v>190000</v>
      </c>
      <c r="B41">
        <v>84.835999999999999</v>
      </c>
      <c r="C41">
        <v>7</v>
      </c>
      <c r="D41" s="3">
        <f t="shared" si="0"/>
        <v>15.196937059815706</v>
      </c>
    </row>
    <row r="42" spans="1:4">
      <c r="A42">
        <v>70000</v>
      </c>
      <c r="B42">
        <v>84.93</v>
      </c>
      <c r="C42">
        <v>6</v>
      </c>
      <c r="D42" s="3">
        <f t="shared" si="0"/>
        <v>15.202134718518968</v>
      </c>
    </row>
    <row r="43" spans="1:4">
      <c r="A43">
        <v>137900</v>
      </c>
      <c r="B43">
        <v>84.92</v>
      </c>
      <c r="C43">
        <v>6</v>
      </c>
      <c r="D43" s="3">
        <f t="shared" si="0"/>
        <v>15.212047856879755</v>
      </c>
    </row>
    <row r="44" spans="1:4">
      <c r="A44">
        <v>124950</v>
      </c>
      <c r="B44">
        <v>84.92</v>
      </c>
      <c r="C44">
        <v>10</v>
      </c>
      <c r="D44" s="3">
        <f t="shared" si="0"/>
        <v>15.212047856879755</v>
      </c>
    </row>
    <row r="45" spans="1:4">
      <c r="A45">
        <v>112400</v>
      </c>
      <c r="B45">
        <v>84.92</v>
      </c>
      <c r="C45">
        <v>6</v>
      </c>
      <c r="D45" s="3">
        <f t="shared" si="0"/>
        <v>15.212047856879755</v>
      </c>
    </row>
    <row r="46" spans="1:4">
      <c r="A46">
        <v>112400</v>
      </c>
      <c r="B46">
        <v>84.92</v>
      </c>
      <c r="C46">
        <v>6</v>
      </c>
      <c r="D46" s="3">
        <f t="shared" si="0"/>
        <v>15.212047856879755</v>
      </c>
    </row>
    <row r="47" spans="1:4">
      <c r="A47">
        <v>140000</v>
      </c>
      <c r="B47">
        <v>114.931</v>
      </c>
      <c r="C47">
        <v>11</v>
      </c>
      <c r="D47" s="3">
        <f t="shared" si="0"/>
        <v>15.229404486059195</v>
      </c>
    </row>
    <row r="48" spans="1:4">
      <c r="A48">
        <v>102000</v>
      </c>
      <c r="B48">
        <v>84.9</v>
      </c>
      <c r="C48">
        <v>6</v>
      </c>
      <c r="D48" s="3">
        <f t="shared" si="0"/>
        <v>15.231874474272686</v>
      </c>
    </row>
    <row r="49" spans="1:4">
      <c r="A49">
        <v>67900</v>
      </c>
      <c r="B49">
        <v>84.99</v>
      </c>
      <c r="C49">
        <v>5</v>
      </c>
      <c r="D49" s="3">
        <f t="shared" si="0"/>
        <v>15.306864473170204</v>
      </c>
    </row>
    <row r="50" spans="1:4">
      <c r="A50">
        <v>194000</v>
      </c>
      <c r="B50">
        <v>84.944000000000003</v>
      </c>
      <c r="C50">
        <v>11</v>
      </c>
      <c r="D50" s="3">
        <f t="shared" si="0"/>
        <v>15.351974986952003</v>
      </c>
    </row>
    <row r="51" spans="1:4">
      <c r="A51">
        <v>75700</v>
      </c>
      <c r="B51">
        <v>84.93</v>
      </c>
      <c r="C51">
        <v>5</v>
      </c>
      <c r="D51" s="3">
        <f t="shared" si="0"/>
        <v>15.365705320615771</v>
      </c>
    </row>
    <row r="52" spans="1:4">
      <c r="A52">
        <v>185000</v>
      </c>
      <c r="B52">
        <v>84.614000000000004</v>
      </c>
      <c r="C52">
        <v>8</v>
      </c>
      <c r="D52" s="3">
        <f t="shared" si="0"/>
        <v>15.385999999999996</v>
      </c>
    </row>
    <row r="53" spans="1:4">
      <c r="A53">
        <v>89000</v>
      </c>
      <c r="B53">
        <v>84.64</v>
      </c>
      <c r="C53">
        <v>7</v>
      </c>
      <c r="D53" s="3">
        <f t="shared" si="0"/>
        <v>15.392517662812669</v>
      </c>
    </row>
    <row r="54" spans="1:4">
      <c r="A54">
        <v>87500</v>
      </c>
      <c r="B54">
        <v>84.64</v>
      </c>
      <c r="C54">
        <v>7</v>
      </c>
      <c r="D54" s="3">
        <f t="shared" si="0"/>
        <v>15.392517662812669</v>
      </c>
    </row>
    <row r="55" spans="1:4">
      <c r="A55">
        <v>120000</v>
      </c>
      <c r="B55">
        <v>84.9</v>
      </c>
      <c r="C55">
        <v>11</v>
      </c>
      <c r="D55" s="3">
        <f t="shared" si="0"/>
        <v>15.395129099815948</v>
      </c>
    </row>
    <row r="56" spans="1:4">
      <c r="A56">
        <v>92000</v>
      </c>
      <c r="B56">
        <v>84.9</v>
      </c>
      <c r="C56">
        <v>5</v>
      </c>
      <c r="D56" s="3">
        <f t="shared" si="0"/>
        <v>15.395129099815948</v>
      </c>
    </row>
    <row r="57" spans="1:4">
      <c r="A57">
        <v>163000</v>
      </c>
      <c r="B57">
        <v>84.879199999999997</v>
      </c>
      <c r="C57">
        <v>5</v>
      </c>
      <c r="D57" s="3">
        <f t="shared" si="0"/>
        <v>15.415530890631048</v>
      </c>
    </row>
    <row r="58" spans="1:4">
      <c r="A58">
        <v>139400</v>
      </c>
      <c r="B58">
        <v>84.858000000000004</v>
      </c>
      <c r="C58">
        <v>5</v>
      </c>
      <c r="D58" s="3">
        <f t="shared" si="0"/>
        <v>15.436326117311719</v>
      </c>
    </row>
    <row r="59" spans="1:4">
      <c r="A59">
        <v>142000</v>
      </c>
      <c r="B59">
        <v>84.858000000000004</v>
      </c>
      <c r="C59">
        <v>11</v>
      </c>
      <c r="D59" s="3">
        <f t="shared" si="0"/>
        <v>15.436326117311719</v>
      </c>
    </row>
    <row r="60" spans="1:4">
      <c r="A60">
        <v>83500</v>
      </c>
      <c r="B60">
        <v>84.5</v>
      </c>
      <c r="C60">
        <v>9</v>
      </c>
      <c r="D60" s="3">
        <f t="shared" si="0"/>
        <v>15.532224567009067</v>
      </c>
    </row>
    <row r="61" spans="1:4">
      <c r="A61">
        <v>175000</v>
      </c>
      <c r="B61">
        <v>84.933999999999997</v>
      </c>
      <c r="C61">
        <v>4</v>
      </c>
      <c r="D61" s="3">
        <f t="shared" si="0"/>
        <v>15.587955478509684</v>
      </c>
    </row>
    <row r="62" spans="1:4">
      <c r="A62">
        <v>74500</v>
      </c>
      <c r="B62">
        <v>84.93</v>
      </c>
      <c r="C62">
        <v>12</v>
      </c>
      <c r="D62" s="3">
        <f t="shared" si="0"/>
        <v>15.591821574145843</v>
      </c>
    </row>
    <row r="63" spans="1:4">
      <c r="A63">
        <v>119960</v>
      </c>
      <c r="B63">
        <v>84.92</v>
      </c>
      <c r="C63">
        <v>4</v>
      </c>
      <c r="D63" s="3">
        <f t="shared" si="0"/>
        <v>15.601487108606024</v>
      </c>
    </row>
    <row r="64" spans="1:4">
      <c r="A64">
        <v>175000</v>
      </c>
      <c r="B64">
        <v>84.906999999999996</v>
      </c>
      <c r="C64">
        <v>4</v>
      </c>
      <c r="D64" s="3">
        <f t="shared" si="0"/>
        <v>15.614052933175296</v>
      </c>
    </row>
    <row r="65" spans="1:4">
      <c r="A65">
        <v>175000</v>
      </c>
      <c r="B65">
        <v>84.906999999999996</v>
      </c>
      <c r="C65">
        <v>4</v>
      </c>
      <c r="D65" s="3">
        <f t="shared" si="0"/>
        <v>15.614052933175296</v>
      </c>
    </row>
    <row r="66" spans="1:4">
      <c r="A66">
        <v>108500</v>
      </c>
      <c r="B66">
        <v>84.9</v>
      </c>
      <c r="C66">
        <v>4</v>
      </c>
      <c r="D66" s="3">
        <f t="shared" ref="D66:D129" si="1">SQRT((B66-$G$1)^2+(C66-$I$1)^2)</f>
        <v>15.62081944073357</v>
      </c>
    </row>
    <row r="67" spans="1:4">
      <c r="A67">
        <v>145000</v>
      </c>
      <c r="B67">
        <v>84.858000000000004</v>
      </c>
      <c r="C67">
        <v>12</v>
      </c>
      <c r="D67" s="3">
        <f t="shared" si="1"/>
        <v>15.661422796157439</v>
      </c>
    </row>
    <row r="68" spans="1:4">
      <c r="A68">
        <v>197000</v>
      </c>
      <c r="B68">
        <v>84.614000000000004</v>
      </c>
      <c r="C68">
        <v>5</v>
      </c>
      <c r="D68" s="3">
        <f t="shared" si="1"/>
        <v>15.675745468716945</v>
      </c>
    </row>
    <row r="69" spans="1:4">
      <c r="A69">
        <v>84800</v>
      </c>
      <c r="B69">
        <v>84.5</v>
      </c>
      <c r="C69">
        <v>5</v>
      </c>
      <c r="D69" s="3">
        <f t="shared" si="1"/>
        <v>15.787653403846944</v>
      </c>
    </row>
    <row r="70" spans="1:4">
      <c r="A70">
        <v>84800</v>
      </c>
      <c r="B70">
        <v>84.5</v>
      </c>
      <c r="C70">
        <v>5</v>
      </c>
      <c r="D70" s="3">
        <f t="shared" si="1"/>
        <v>15.787653403846944</v>
      </c>
    </row>
    <row r="71" spans="1:4">
      <c r="A71">
        <v>84500</v>
      </c>
      <c r="B71">
        <v>84.67</v>
      </c>
      <c r="C71">
        <v>12</v>
      </c>
      <c r="D71" s="3">
        <f t="shared" si="1"/>
        <v>15.843260396774395</v>
      </c>
    </row>
    <row r="72" spans="1:4">
      <c r="A72">
        <v>47500</v>
      </c>
      <c r="B72">
        <v>84.42</v>
      </c>
      <c r="C72">
        <v>5</v>
      </c>
      <c r="D72" s="3">
        <f t="shared" si="1"/>
        <v>15.866203074459873</v>
      </c>
    </row>
    <row r="73" spans="1:4">
      <c r="A73">
        <v>45000</v>
      </c>
      <c r="B73">
        <v>84.94</v>
      </c>
      <c r="C73">
        <v>3</v>
      </c>
      <c r="D73" s="3">
        <f t="shared" si="1"/>
        <v>15.868320642084344</v>
      </c>
    </row>
    <row r="74" spans="1:4">
      <c r="A74">
        <v>75300</v>
      </c>
      <c r="B74">
        <v>84.93</v>
      </c>
      <c r="C74">
        <v>13</v>
      </c>
      <c r="D74" s="3">
        <f t="shared" si="1"/>
        <v>15.877811562050979</v>
      </c>
    </row>
    <row r="75" spans="1:4">
      <c r="A75">
        <v>123000</v>
      </c>
      <c r="B75">
        <v>84.9</v>
      </c>
      <c r="C75">
        <v>13</v>
      </c>
      <c r="D75" s="3">
        <f t="shared" si="1"/>
        <v>15.906288064787454</v>
      </c>
    </row>
    <row r="76" spans="1:4">
      <c r="A76">
        <v>126500</v>
      </c>
      <c r="B76">
        <v>84.858000000000004</v>
      </c>
      <c r="C76">
        <v>3</v>
      </c>
      <c r="D76" s="3">
        <f t="shared" si="1"/>
        <v>15.946164554525325</v>
      </c>
    </row>
    <row r="77" spans="1:4">
      <c r="A77">
        <v>130000</v>
      </c>
      <c r="B77">
        <v>84.858000000000004</v>
      </c>
      <c r="C77">
        <v>13</v>
      </c>
      <c r="D77" s="3">
        <f t="shared" si="1"/>
        <v>15.946164554525325</v>
      </c>
    </row>
    <row r="78" spans="1:4">
      <c r="A78">
        <v>144000</v>
      </c>
      <c r="B78">
        <v>84.858000000000004</v>
      </c>
      <c r="C78">
        <v>13</v>
      </c>
      <c r="D78" s="3">
        <f t="shared" si="1"/>
        <v>15.946164554525325</v>
      </c>
    </row>
    <row r="79" spans="1:4">
      <c r="A79">
        <v>126000</v>
      </c>
      <c r="B79">
        <v>84.454099999999997</v>
      </c>
      <c r="C79">
        <v>12</v>
      </c>
      <c r="D79" s="3">
        <f t="shared" si="1"/>
        <v>16.052258620206693</v>
      </c>
    </row>
    <row r="80" spans="1:4">
      <c r="A80">
        <v>104000</v>
      </c>
      <c r="B80">
        <v>84.947800000000001</v>
      </c>
      <c r="C80">
        <v>14</v>
      </c>
      <c r="D80" s="3">
        <f t="shared" si="1"/>
        <v>16.203972501828062</v>
      </c>
    </row>
    <row r="81" spans="1:4">
      <c r="A81">
        <v>172000</v>
      </c>
      <c r="B81">
        <v>84.944000000000003</v>
      </c>
      <c r="C81">
        <v>2</v>
      </c>
      <c r="D81" s="3">
        <f t="shared" si="1"/>
        <v>16.207502460280544</v>
      </c>
    </row>
    <row r="82" spans="1:4">
      <c r="A82">
        <v>172000</v>
      </c>
      <c r="B82">
        <v>84.944000000000003</v>
      </c>
      <c r="C82">
        <v>2</v>
      </c>
      <c r="D82" s="3">
        <f t="shared" si="1"/>
        <v>16.207502460280544</v>
      </c>
    </row>
    <row r="83" spans="1:4">
      <c r="A83">
        <v>125000</v>
      </c>
      <c r="B83">
        <v>84.92</v>
      </c>
      <c r="C83">
        <v>14</v>
      </c>
      <c r="D83" s="3">
        <f t="shared" si="1"/>
        <v>16.229799752307482</v>
      </c>
    </row>
    <row r="84" spans="1:4">
      <c r="A84">
        <v>126990</v>
      </c>
      <c r="B84">
        <v>84.92</v>
      </c>
      <c r="C84">
        <v>14</v>
      </c>
      <c r="D84" s="3">
        <f t="shared" si="1"/>
        <v>16.229799752307482</v>
      </c>
    </row>
    <row r="85" spans="1:4">
      <c r="A85">
        <v>116000</v>
      </c>
      <c r="B85">
        <v>84.92</v>
      </c>
      <c r="C85">
        <v>14</v>
      </c>
      <c r="D85" s="3">
        <f t="shared" si="1"/>
        <v>16.229799752307482</v>
      </c>
    </row>
    <row r="86" spans="1:4">
      <c r="A86">
        <v>120000</v>
      </c>
      <c r="B86">
        <v>84.858000000000004</v>
      </c>
      <c r="C86">
        <v>2</v>
      </c>
      <c r="D86" s="3">
        <f t="shared" si="1"/>
        <v>16.287423491761977</v>
      </c>
    </row>
    <row r="87" spans="1:4">
      <c r="A87">
        <v>120000</v>
      </c>
      <c r="B87">
        <v>84.858000000000004</v>
      </c>
      <c r="C87">
        <v>2</v>
      </c>
      <c r="D87" s="3">
        <f t="shared" si="1"/>
        <v>16.287423491761977</v>
      </c>
    </row>
    <row r="88" spans="1:4">
      <c r="A88">
        <v>199500</v>
      </c>
      <c r="B88">
        <v>84.835999999999999</v>
      </c>
      <c r="C88">
        <v>14</v>
      </c>
      <c r="D88" s="3">
        <f t="shared" si="1"/>
        <v>16.307878341464288</v>
      </c>
    </row>
    <row r="89" spans="1:4">
      <c r="A89">
        <v>96000</v>
      </c>
      <c r="B89">
        <v>116.03</v>
      </c>
      <c r="C89">
        <v>5</v>
      </c>
      <c r="D89" s="3">
        <f t="shared" si="1"/>
        <v>16.30830769883865</v>
      </c>
    </row>
    <row r="90" spans="1:4">
      <c r="A90">
        <v>65000</v>
      </c>
      <c r="B90">
        <v>84.41</v>
      </c>
      <c r="C90">
        <v>3</v>
      </c>
      <c r="D90" s="3">
        <f t="shared" si="1"/>
        <v>16.372174565402119</v>
      </c>
    </row>
    <row r="91" spans="1:4">
      <c r="A91">
        <v>125000</v>
      </c>
      <c r="B91">
        <v>84.028300000000002</v>
      </c>
      <c r="C91">
        <v>4</v>
      </c>
      <c r="D91" s="3">
        <f t="shared" si="1"/>
        <v>16.464968900365403</v>
      </c>
    </row>
    <row r="92" spans="1:4">
      <c r="A92">
        <v>189000</v>
      </c>
      <c r="B92">
        <v>84.614000000000004</v>
      </c>
      <c r="C92">
        <v>2</v>
      </c>
      <c r="D92" s="3">
        <f t="shared" si="1"/>
        <v>16.514508651485816</v>
      </c>
    </row>
    <row r="93" spans="1:4">
      <c r="A93">
        <v>127000</v>
      </c>
      <c r="B93">
        <v>84.239500000000007</v>
      </c>
      <c r="C93">
        <v>3</v>
      </c>
      <c r="D93" s="3">
        <f t="shared" si="1"/>
        <v>16.534610979699515</v>
      </c>
    </row>
    <row r="94" spans="1:4">
      <c r="A94">
        <v>76500</v>
      </c>
      <c r="B94">
        <v>84.99</v>
      </c>
      <c r="C94">
        <v>1</v>
      </c>
      <c r="D94" s="3">
        <f t="shared" si="1"/>
        <v>16.562007728533402</v>
      </c>
    </row>
    <row r="95" spans="1:4">
      <c r="A95">
        <v>50000</v>
      </c>
      <c r="B95">
        <v>84.98</v>
      </c>
      <c r="C95">
        <v>1</v>
      </c>
      <c r="D95" s="3">
        <f t="shared" si="1"/>
        <v>16.57107117841209</v>
      </c>
    </row>
    <row r="96" spans="1:4">
      <c r="A96">
        <v>119950</v>
      </c>
      <c r="B96">
        <v>84.92</v>
      </c>
      <c r="C96">
        <v>15</v>
      </c>
      <c r="D96" s="3">
        <f t="shared" si="1"/>
        <v>16.625474429320807</v>
      </c>
    </row>
    <row r="97" spans="1:4">
      <c r="A97">
        <v>88000</v>
      </c>
      <c r="B97">
        <v>115.53</v>
      </c>
      <c r="C97">
        <v>2</v>
      </c>
      <c r="D97" s="3">
        <f t="shared" si="1"/>
        <v>16.64875070388166</v>
      </c>
    </row>
    <row r="98" spans="1:4">
      <c r="A98">
        <v>151000</v>
      </c>
      <c r="B98">
        <v>84.879199999999997</v>
      </c>
      <c r="C98">
        <v>1</v>
      </c>
      <c r="D98" s="3">
        <f t="shared" si="1"/>
        <v>16.662490589344682</v>
      </c>
    </row>
    <row r="99" spans="1:4">
      <c r="A99">
        <v>129000</v>
      </c>
      <c r="B99">
        <v>84.858000000000004</v>
      </c>
      <c r="C99">
        <v>1</v>
      </c>
      <c r="D99" s="3">
        <f t="shared" si="1"/>
        <v>16.681731444907026</v>
      </c>
    </row>
    <row r="100" spans="1:4">
      <c r="A100">
        <v>192000</v>
      </c>
      <c r="B100">
        <v>84.835999999999999</v>
      </c>
      <c r="C100">
        <v>15</v>
      </c>
      <c r="D100" s="3">
        <f t="shared" si="1"/>
        <v>16.701703386181904</v>
      </c>
    </row>
    <row r="101" spans="1:4">
      <c r="A101">
        <v>80000</v>
      </c>
      <c r="B101">
        <v>84.82</v>
      </c>
      <c r="C101">
        <v>1</v>
      </c>
      <c r="D101" s="3">
        <f t="shared" si="1"/>
        <v>16.716231632757431</v>
      </c>
    </row>
    <row r="102" spans="1:4">
      <c r="A102">
        <v>80000</v>
      </c>
      <c r="B102">
        <v>84.82</v>
      </c>
      <c r="C102">
        <v>1</v>
      </c>
      <c r="D102" s="3">
        <f t="shared" si="1"/>
        <v>16.716231632757431</v>
      </c>
    </row>
    <row r="103" spans="1:4">
      <c r="A103">
        <v>63000</v>
      </c>
      <c r="B103">
        <v>84.62</v>
      </c>
      <c r="C103">
        <v>1</v>
      </c>
      <c r="D103" s="3">
        <f t="shared" si="1"/>
        <v>16.898059060140604</v>
      </c>
    </row>
    <row r="104" spans="1:4">
      <c r="A104">
        <v>169500</v>
      </c>
      <c r="B104">
        <v>114.931</v>
      </c>
      <c r="C104">
        <v>16</v>
      </c>
      <c r="D104" s="3">
        <f t="shared" si="1"/>
        <v>16.939148768459411</v>
      </c>
    </row>
    <row r="105" spans="1:4">
      <c r="A105">
        <v>165000</v>
      </c>
      <c r="B105">
        <v>114.931</v>
      </c>
      <c r="C105">
        <v>16</v>
      </c>
      <c r="D105" s="3">
        <f t="shared" si="1"/>
        <v>16.939148768459411</v>
      </c>
    </row>
    <row r="106" spans="1:4">
      <c r="A106">
        <v>240000</v>
      </c>
      <c r="B106">
        <v>116.938</v>
      </c>
      <c r="C106">
        <v>7</v>
      </c>
      <c r="D106" s="3">
        <f t="shared" si="1"/>
        <v>16.96749374539446</v>
      </c>
    </row>
    <row r="107" spans="1:4">
      <c r="A107">
        <v>108500</v>
      </c>
      <c r="B107">
        <v>84.947800000000001</v>
      </c>
      <c r="C107">
        <v>16</v>
      </c>
      <c r="D107" s="3">
        <f t="shared" si="1"/>
        <v>17.046076523352813</v>
      </c>
    </row>
    <row r="108" spans="1:4">
      <c r="A108">
        <v>80000</v>
      </c>
      <c r="B108">
        <v>116.03</v>
      </c>
      <c r="C108">
        <v>14</v>
      </c>
      <c r="D108" s="3">
        <f t="shared" si="1"/>
        <v>17.11610060732292</v>
      </c>
    </row>
    <row r="109" spans="1:4">
      <c r="A109">
        <v>197000</v>
      </c>
      <c r="B109">
        <v>84.835999999999999</v>
      </c>
      <c r="C109">
        <v>16</v>
      </c>
      <c r="D109" s="3">
        <f t="shared" si="1"/>
        <v>17.144879585462245</v>
      </c>
    </row>
    <row r="110" spans="1:4">
      <c r="A110">
        <v>146000</v>
      </c>
      <c r="B110">
        <v>114.9</v>
      </c>
      <c r="C110">
        <v>17</v>
      </c>
      <c r="D110" s="3">
        <f t="shared" si="1"/>
        <v>17.407182425654078</v>
      </c>
    </row>
    <row r="111" spans="1:4">
      <c r="A111">
        <v>74000</v>
      </c>
      <c r="B111">
        <v>83.26</v>
      </c>
      <c r="C111">
        <v>13</v>
      </c>
      <c r="D111" s="3">
        <f t="shared" si="1"/>
        <v>17.470764150431425</v>
      </c>
    </row>
    <row r="112" spans="1:4">
      <c r="A112">
        <v>185000</v>
      </c>
      <c r="B112">
        <v>84.835999999999999</v>
      </c>
      <c r="C112">
        <v>17</v>
      </c>
      <c r="D112" s="3">
        <f t="shared" si="1"/>
        <v>17.633686398481743</v>
      </c>
    </row>
    <row r="113" spans="1:4">
      <c r="A113">
        <v>123460</v>
      </c>
      <c r="B113">
        <v>84.92</v>
      </c>
      <c r="C113">
        <v>18</v>
      </c>
      <c r="D113" s="3">
        <f t="shared" si="1"/>
        <v>18.094374816500292</v>
      </c>
    </row>
    <row r="114" spans="1:4">
      <c r="A114">
        <v>180000</v>
      </c>
      <c r="B114">
        <v>84.906999999999996</v>
      </c>
      <c r="C114">
        <v>18</v>
      </c>
      <c r="D114" s="3">
        <f t="shared" si="1"/>
        <v>18.105210548347678</v>
      </c>
    </row>
    <row r="115" spans="1:4">
      <c r="A115">
        <v>194500</v>
      </c>
      <c r="B115">
        <v>84.614000000000004</v>
      </c>
      <c r="C115">
        <v>18</v>
      </c>
      <c r="D115" s="3">
        <f t="shared" si="1"/>
        <v>18.350177001871121</v>
      </c>
    </row>
    <row r="116" spans="1:4">
      <c r="A116">
        <v>144950</v>
      </c>
      <c r="B116">
        <v>114.9</v>
      </c>
      <c r="C116">
        <v>19</v>
      </c>
      <c r="D116" s="3">
        <f t="shared" si="1"/>
        <v>18.520529150108</v>
      </c>
    </row>
    <row r="117" spans="1:4">
      <c r="A117">
        <v>107500</v>
      </c>
      <c r="B117">
        <v>84.9</v>
      </c>
      <c r="C117">
        <v>19</v>
      </c>
      <c r="D117" s="3">
        <f t="shared" si="1"/>
        <v>18.681809334215995</v>
      </c>
    </row>
    <row r="118" spans="1:4">
      <c r="A118">
        <v>193000</v>
      </c>
      <c r="B118">
        <v>84.614000000000004</v>
      </c>
      <c r="C118">
        <v>19</v>
      </c>
      <c r="D118" s="3">
        <f t="shared" si="1"/>
        <v>18.913725069377524</v>
      </c>
    </row>
    <row r="119" spans="1:4">
      <c r="A119">
        <v>50000</v>
      </c>
      <c r="B119">
        <v>81.08</v>
      </c>
      <c r="C119">
        <v>5</v>
      </c>
      <c r="D119" s="3">
        <f t="shared" si="1"/>
        <v>19.156367087733521</v>
      </c>
    </row>
    <row r="120" spans="1:4">
      <c r="A120">
        <v>48500</v>
      </c>
      <c r="B120">
        <v>81</v>
      </c>
      <c r="C120">
        <v>5</v>
      </c>
      <c r="D120" s="3">
        <f t="shared" si="1"/>
        <v>19.235384061671343</v>
      </c>
    </row>
    <row r="121" spans="1:4">
      <c r="A121">
        <v>104500</v>
      </c>
      <c r="B121">
        <v>84.95</v>
      </c>
      <c r="C121">
        <v>20</v>
      </c>
      <c r="D121" s="3">
        <f t="shared" si="1"/>
        <v>19.248441495352292</v>
      </c>
    </row>
    <row r="122" spans="1:4">
      <c r="A122">
        <v>58400</v>
      </c>
      <c r="B122">
        <v>81</v>
      </c>
      <c r="C122">
        <v>4</v>
      </c>
      <c r="D122" s="3">
        <f t="shared" si="1"/>
        <v>19.416487838947599</v>
      </c>
    </row>
    <row r="123" spans="1:4">
      <c r="A123">
        <v>195000</v>
      </c>
      <c r="B123">
        <v>84.906999999999996</v>
      </c>
      <c r="C123">
        <v>21</v>
      </c>
      <c r="D123" s="3">
        <f t="shared" si="1"/>
        <v>19.919805445837067</v>
      </c>
    </row>
    <row r="124" spans="1:4">
      <c r="A124">
        <v>185000</v>
      </c>
      <c r="B124">
        <v>84.835999999999999</v>
      </c>
      <c r="C124">
        <v>21</v>
      </c>
      <c r="D124" s="3">
        <f t="shared" si="1"/>
        <v>19.97365504858838</v>
      </c>
    </row>
    <row r="125" spans="1:4">
      <c r="A125">
        <v>86000</v>
      </c>
      <c r="B125">
        <v>79.87</v>
      </c>
      <c r="C125">
        <v>8</v>
      </c>
      <c r="D125" s="3">
        <f t="shared" si="1"/>
        <v>20.129999999999995</v>
      </c>
    </row>
    <row r="126" spans="1:4">
      <c r="A126">
        <v>85000</v>
      </c>
      <c r="B126">
        <v>79.87</v>
      </c>
      <c r="C126">
        <v>7</v>
      </c>
      <c r="D126" s="3">
        <f t="shared" si="1"/>
        <v>20.154823244077331</v>
      </c>
    </row>
    <row r="127" spans="1:4">
      <c r="A127">
        <v>80000</v>
      </c>
      <c r="B127">
        <v>79.87</v>
      </c>
      <c r="C127">
        <v>7</v>
      </c>
      <c r="D127" s="3">
        <f t="shared" si="1"/>
        <v>20.154823244077331</v>
      </c>
    </row>
    <row r="128" spans="1:4">
      <c r="A128">
        <v>74000</v>
      </c>
      <c r="B128">
        <v>79.87</v>
      </c>
      <c r="C128">
        <v>7</v>
      </c>
      <c r="D128" s="3">
        <f t="shared" si="1"/>
        <v>20.154823244077331</v>
      </c>
    </row>
    <row r="129" spans="1:4">
      <c r="A129">
        <v>79400</v>
      </c>
      <c r="B129">
        <v>79.87</v>
      </c>
      <c r="C129">
        <v>6</v>
      </c>
      <c r="D129" s="3">
        <f t="shared" si="1"/>
        <v>20.229110212760219</v>
      </c>
    </row>
    <row r="130" spans="1:4">
      <c r="A130">
        <v>49000</v>
      </c>
      <c r="B130">
        <v>81</v>
      </c>
      <c r="C130">
        <v>1</v>
      </c>
      <c r="D130" s="3">
        <f t="shared" ref="D130:D193" si="2">SQRT((B130-$G$1)^2+(C130-$I$1)^2)</f>
        <v>20.248456731316587</v>
      </c>
    </row>
    <row r="131" spans="1:4">
      <c r="A131">
        <v>77500</v>
      </c>
      <c r="B131">
        <v>79.87</v>
      </c>
      <c r="C131">
        <v>12</v>
      </c>
      <c r="D131" s="3">
        <f t="shared" si="2"/>
        <v>20.523569377669173</v>
      </c>
    </row>
    <row r="132" spans="1:4">
      <c r="A132">
        <v>84000</v>
      </c>
      <c r="B132">
        <v>79.87</v>
      </c>
      <c r="C132">
        <v>12</v>
      </c>
      <c r="D132" s="3">
        <f t="shared" si="2"/>
        <v>20.523569377669173</v>
      </c>
    </row>
    <row r="133" spans="1:4">
      <c r="A133">
        <v>84500</v>
      </c>
      <c r="B133">
        <v>79.87</v>
      </c>
      <c r="C133">
        <v>13</v>
      </c>
      <c r="D133" s="3">
        <f t="shared" si="2"/>
        <v>20.741670617382773</v>
      </c>
    </row>
    <row r="134" spans="1:4">
      <c r="A134">
        <v>86500</v>
      </c>
      <c r="B134">
        <v>79.87</v>
      </c>
      <c r="C134">
        <v>13</v>
      </c>
      <c r="D134" s="3">
        <f t="shared" si="2"/>
        <v>20.741670617382773</v>
      </c>
    </row>
    <row r="135" spans="1:4">
      <c r="A135">
        <v>75000</v>
      </c>
      <c r="B135">
        <v>79.87</v>
      </c>
      <c r="C135">
        <v>2</v>
      </c>
      <c r="D135" s="3">
        <f t="shared" si="2"/>
        <v>21.005163650874035</v>
      </c>
    </row>
    <row r="136" spans="1:4">
      <c r="A136">
        <v>77800</v>
      </c>
      <c r="B136">
        <v>79.87</v>
      </c>
      <c r="C136">
        <v>14</v>
      </c>
      <c r="D136" s="3">
        <f t="shared" si="2"/>
        <v>21.005163650874035</v>
      </c>
    </row>
    <row r="137" spans="1:4">
      <c r="A137">
        <v>74000</v>
      </c>
      <c r="B137">
        <v>79.87</v>
      </c>
      <c r="C137">
        <v>14</v>
      </c>
      <c r="D137" s="3">
        <f t="shared" si="2"/>
        <v>21.005163650874035</v>
      </c>
    </row>
    <row r="138" spans="1:4">
      <c r="A138">
        <v>73000</v>
      </c>
      <c r="B138">
        <v>79.87</v>
      </c>
      <c r="C138">
        <v>2</v>
      </c>
      <c r="D138" s="3">
        <f t="shared" si="2"/>
        <v>21.005163650874035</v>
      </c>
    </row>
    <row r="139" spans="1:4">
      <c r="A139">
        <v>119500</v>
      </c>
      <c r="B139">
        <v>112.54</v>
      </c>
      <c r="C139">
        <v>25</v>
      </c>
      <c r="D139" s="3">
        <f t="shared" si="2"/>
        <v>21.124668044729134</v>
      </c>
    </row>
    <row r="140" spans="1:4">
      <c r="A140">
        <v>180000</v>
      </c>
      <c r="B140">
        <v>123.13</v>
      </c>
      <c r="C140">
        <v>13</v>
      </c>
      <c r="D140" s="3">
        <f t="shared" si="2"/>
        <v>23.664253632853072</v>
      </c>
    </row>
    <row r="141" spans="1:4">
      <c r="A141">
        <v>180000</v>
      </c>
      <c r="B141">
        <v>123.13</v>
      </c>
      <c r="C141">
        <v>13</v>
      </c>
      <c r="D141" s="3">
        <f t="shared" si="2"/>
        <v>23.664253632853072</v>
      </c>
    </row>
    <row r="142" spans="1:4">
      <c r="A142">
        <v>50000</v>
      </c>
      <c r="B142">
        <v>76.650000000000006</v>
      </c>
      <c r="C142">
        <v>2</v>
      </c>
      <c r="D142" s="3">
        <f t="shared" si="2"/>
        <v>24.108556572304359</v>
      </c>
    </row>
    <row r="143" spans="1:4">
      <c r="A143">
        <v>169000</v>
      </c>
      <c r="B143">
        <v>124.17</v>
      </c>
      <c r="C143">
        <v>8</v>
      </c>
      <c r="D143" s="3">
        <f t="shared" si="2"/>
        <v>24.17</v>
      </c>
    </row>
    <row r="144" spans="1:4">
      <c r="A144">
        <v>52000</v>
      </c>
      <c r="B144">
        <v>75.25</v>
      </c>
      <c r="C144">
        <v>4</v>
      </c>
      <c r="D144" s="3">
        <f t="shared" si="2"/>
        <v>25.0711487570873</v>
      </c>
    </row>
    <row r="145" spans="1:4">
      <c r="A145">
        <v>155000</v>
      </c>
      <c r="B145">
        <v>126.34</v>
      </c>
      <c r="C145">
        <v>1</v>
      </c>
      <c r="D145" s="3">
        <f t="shared" si="2"/>
        <v>27.254276728616375</v>
      </c>
    </row>
    <row r="146" spans="1:4">
      <c r="A146">
        <v>130000</v>
      </c>
      <c r="B146">
        <v>129.76</v>
      </c>
      <c r="C146">
        <v>2</v>
      </c>
      <c r="D146" s="3">
        <f t="shared" si="2"/>
        <v>30.358814206091768</v>
      </c>
    </row>
    <row r="147" spans="1:4">
      <c r="A147">
        <v>53000</v>
      </c>
      <c r="B147">
        <v>69.94</v>
      </c>
      <c r="C147">
        <v>2</v>
      </c>
      <c r="D147" s="3">
        <f t="shared" si="2"/>
        <v>30.65295418063323</v>
      </c>
    </row>
    <row r="148" spans="1:4">
      <c r="A148">
        <v>74800</v>
      </c>
      <c r="B148">
        <v>68.06</v>
      </c>
      <c r="C148">
        <v>6</v>
      </c>
      <c r="D148" s="3">
        <f t="shared" si="2"/>
        <v>32.002556147907931</v>
      </c>
    </row>
    <row r="149" spans="1:4">
      <c r="A149">
        <v>130000</v>
      </c>
      <c r="B149">
        <v>130.97999999999999</v>
      </c>
      <c r="C149">
        <v>17</v>
      </c>
      <c r="D149" s="3">
        <f t="shared" si="2"/>
        <v>32.260818340519499</v>
      </c>
    </row>
    <row r="150" spans="1:4">
      <c r="A150">
        <v>105000</v>
      </c>
      <c r="B150">
        <v>133.34</v>
      </c>
      <c r="C150">
        <v>5</v>
      </c>
      <c r="D150" s="3">
        <f t="shared" si="2"/>
        <v>33.474700894854912</v>
      </c>
    </row>
    <row r="151" spans="1:4">
      <c r="A151">
        <v>58500</v>
      </c>
      <c r="B151">
        <v>66.13</v>
      </c>
      <c r="C151">
        <v>3</v>
      </c>
      <c r="D151" s="3">
        <f t="shared" si="2"/>
        <v>34.23706909184839</v>
      </c>
    </row>
    <row r="152" spans="1:4">
      <c r="A152">
        <v>33000</v>
      </c>
      <c r="B152">
        <v>64.88</v>
      </c>
      <c r="C152">
        <v>11</v>
      </c>
      <c r="D152" s="3">
        <f t="shared" si="2"/>
        <v>35.24789922818097</v>
      </c>
    </row>
    <row r="153" spans="1:4">
      <c r="A153">
        <v>68000</v>
      </c>
      <c r="B153">
        <v>64.66</v>
      </c>
      <c r="C153">
        <v>8</v>
      </c>
      <c r="D153" s="3">
        <f t="shared" si="2"/>
        <v>35.340000000000003</v>
      </c>
    </row>
    <row r="154" spans="1:4">
      <c r="A154">
        <v>70000</v>
      </c>
      <c r="B154">
        <v>64.66</v>
      </c>
      <c r="C154">
        <v>9</v>
      </c>
      <c r="D154" s="3">
        <f t="shared" si="2"/>
        <v>35.35414544293215</v>
      </c>
    </row>
    <row r="155" spans="1:4">
      <c r="A155">
        <v>69900</v>
      </c>
      <c r="B155">
        <v>64.66</v>
      </c>
      <c r="C155">
        <v>7</v>
      </c>
      <c r="D155" s="3">
        <f t="shared" si="2"/>
        <v>35.35414544293215</v>
      </c>
    </row>
    <row r="156" spans="1:4">
      <c r="A156">
        <v>67500</v>
      </c>
      <c r="B156">
        <v>64.66</v>
      </c>
      <c r="C156">
        <v>7</v>
      </c>
      <c r="D156" s="3">
        <f t="shared" si="2"/>
        <v>35.35414544293215</v>
      </c>
    </row>
    <row r="157" spans="1:4">
      <c r="A157">
        <v>68800</v>
      </c>
      <c r="B157">
        <v>64.66</v>
      </c>
      <c r="C157">
        <v>12</v>
      </c>
      <c r="D157" s="3">
        <f t="shared" si="2"/>
        <v>35.565651969280701</v>
      </c>
    </row>
    <row r="158" spans="1:4">
      <c r="A158">
        <v>66000</v>
      </c>
      <c r="B158">
        <v>64.66</v>
      </c>
      <c r="C158">
        <v>4</v>
      </c>
      <c r="D158" s="3">
        <f t="shared" si="2"/>
        <v>35.565651969280701</v>
      </c>
    </row>
    <row r="159" spans="1:4">
      <c r="A159">
        <v>64000</v>
      </c>
      <c r="B159">
        <v>64.66</v>
      </c>
      <c r="C159">
        <v>4</v>
      </c>
      <c r="D159" s="3">
        <f t="shared" si="2"/>
        <v>35.565651969280701</v>
      </c>
    </row>
    <row r="160" spans="1:4">
      <c r="A160">
        <v>65500</v>
      </c>
      <c r="B160">
        <v>64.66</v>
      </c>
      <c r="C160">
        <v>3</v>
      </c>
      <c r="D160" s="3">
        <f t="shared" si="2"/>
        <v>35.691954275438604</v>
      </c>
    </row>
    <row r="161" spans="1:4">
      <c r="A161">
        <v>64800</v>
      </c>
      <c r="B161">
        <v>64.66</v>
      </c>
      <c r="C161">
        <v>2</v>
      </c>
      <c r="D161" s="3">
        <f t="shared" si="2"/>
        <v>35.845719409714746</v>
      </c>
    </row>
    <row r="162" spans="1:4">
      <c r="A162">
        <v>65000</v>
      </c>
      <c r="B162">
        <v>64.66</v>
      </c>
      <c r="C162">
        <v>14</v>
      </c>
      <c r="D162" s="3">
        <f t="shared" si="2"/>
        <v>35.845719409714746</v>
      </c>
    </row>
    <row r="163" spans="1:4">
      <c r="A163">
        <v>126500</v>
      </c>
      <c r="B163">
        <v>137.55000000000001</v>
      </c>
      <c r="C163">
        <v>6</v>
      </c>
      <c r="D163" s="3">
        <f t="shared" si="2"/>
        <v>37.603224595771053</v>
      </c>
    </row>
    <row r="164" spans="1:4">
      <c r="A164">
        <v>32000</v>
      </c>
      <c r="B164">
        <v>61.49</v>
      </c>
      <c r="C164">
        <v>3</v>
      </c>
      <c r="D164" s="3">
        <f t="shared" si="2"/>
        <v>38.833234477699641</v>
      </c>
    </row>
    <row r="165" spans="1:4">
      <c r="A165">
        <v>29000</v>
      </c>
      <c r="B165">
        <v>61.49</v>
      </c>
      <c r="C165">
        <v>3</v>
      </c>
      <c r="D165" s="3">
        <f t="shared" si="2"/>
        <v>38.833234477699641</v>
      </c>
    </row>
    <row r="166" spans="1:4">
      <c r="A166">
        <v>94490</v>
      </c>
      <c r="B166">
        <v>60</v>
      </c>
      <c r="C166">
        <v>6</v>
      </c>
      <c r="D166" s="3">
        <f t="shared" si="2"/>
        <v>40.049968789001575</v>
      </c>
    </row>
    <row r="167" spans="1:4">
      <c r="A167">
        <v>115000</v>
      </c>
      <c r="B167">
        <v>59.993000000000002</v>
      </c>
      <c r="C167">
        <v>6</v>
      </c>
      <c r="D167" s="3">
        <f t="shared" si="2"/>
        <v>40.056960056898973</v>
      </c>
    </row>
    <row r="168" spans="1:4">
      <c r="A168">
        <v>84000</v>
      </c>
      <c r="B168">
        <v>59.942599999999999</v>
      </c>
      <c r="C168">
        <v>8</v>
      </c>
      <c r="D168" s="3">
        <f t="shared" si="2"/>
        <v>40.057400000000001</v>
      </c>
    </row>
    <row r="169" spans="1:4">
      <c r="A169">
        <v>54000</v>
      </c>
      <c r="B169">
        <v>59.97</v>
      </c>
      <c r="C169">
        <v>10</v>
      </c>
      <c r="D169" s="3">
        <f t="shared" si="2"/>
        <v>40.079931387166823</v>
      </c>
    </row>
    <row r="170" spans="1:4">
      <c r="A170">
        <v>98000</v>
      </c>
      <c r="B170">
        <v>59.92</v>
      </c>
      <c r="C170">
        <v>8</v>
      </c>
      <c r="D170" s="3">
        <f t="shared" si="2"/>
        <v>40.08</v>
      </c>
    </row>
    <row r="171" spans="1:4">
      <c r="A171">
        <v>92400</v>
      </c>
      <c r="B171">
        <v>59.942599999999999</v>
      </c>
      <c r="C171">
        <v>6</v>
      </c>
      <c r="D171" s="3">
        <f t="shared" si="2"/>
        <v>40.107297275682889</v>
      </c>
    </row>
    <row r="172" spans="1:4">
      <c r="A172">
        <v>98950</v>
      </c>
      <c r="B172">
        <v>60</v>
      </c>
      <c r="C172">
        <v>5</v>
      </c>
      <c r="D172" s="3">
        <f t="shared" si="2"/>
        <v>40.11234224026316</v>
      </c>
    </row>
    <row r="173" spans="1:4">
      <c r="A173">
        <v>89970</v>
      </c>
      <c r="B173">
        <v>60</v>
      </c>
      <c r="C173">
        <v>4</v>
      </c>
      <c r="D173" s="3">
        <f t="shared" si="2"/>
        <v>40.19950248448356</v>
      </c>
    </row>
    <row r="174" spans="1:4">
      <c r="A174">
        <v>91900</v>
      </c>
      <c r="B174">
        <v>59.942599999999999</v>
      </c>
      <c r="C174">
        <v>4</v>
      </c>
      <c r="D174" s="3">
        <f t="shared" si="2"/>
        <v>40.256618024369608</v>
      </c>
    </row>
    <row r="175" spans="1:4">
      <c r="A175">
        <v>164700</v>
      </c>
      <c r="B175">
        <v>59.854999999999997</v>
      </c>
      <c r="C175">
        <v>11</v>
      </c>
      <c r="D175" s="3">
        <f t="shared" si="2"/>
        <v>40.256937600865768</v>
      </c>
    </row>
    <row r="176" spans="1:4">
      <c r="A176">
        <v>95000</v>
      </c>
      <c r="B176">
        <v>59.92</v>
      </c>
      <c r="C176">
        <v>4</v>
      </c>
      <c r="D176" s="3">
        <f t="shared" si="2"/>
        <v>40.279106246291015</v>
      </c>
    </row>
    <row r="177" spans="1:4">
      <c r="A177">
        <v>54900</v>
      </c>
      <c r="B177">
        <v>59.82</v>
      </c>
      <c r="C177">
        <v>5</v>
      </c>
      <c r="D177" s="3">
        <f t="shared" si="2"/>
        <v>40.291840365016832</v>
      </c>
    </row>
    <row r="178" spans="1:4">
      <c r="A178">
        <v>36000</v>
      </c>
      <c r="B178">
        <v>59.74</v>
      </c>
      <c r="C178">
        <v>6</v>
      </c>
      <c r="D178" s="3">
        <f t="shared" si="2"/>
        <v>40.309646488154669</v>
      </c>
    </row>
    <row r="179" spans="1:4">
      <c r="A179">
        <v>84970</v>
      </c>
      <c r="B179">
        <v>60</v>
      </c>
      <c r="C179">
        <v>13</v>
      </c>
      <c r="D179" s="3">
        <f t="shared" si="2"/>
        <v>40.311288741492746</v>
      </c>
    </row>
    <row r="180" spans="1:4">
      <c r="A180">
        <v>81000</v>
      </c>
      <c r="B180">
        <v>59.92</v>
      </c>
      <c r="C180">
        <v>3</v>
      </c>
      <c r="D180" s="3">
        <f t="shared" si="2"/>
        <v>40.390672190494676</v>
      </c>
    </row>
    <row r="181" spans="1:4">
      <c r="A181">
        <v>160000</v>
      </c>
      <c r="B181">
        <v>59.854999999999997</v>
      </c>
      <c r="C181">
        <v>13</v>
      </c>
      <c r="D181" s="3">
        <f t="shared" si="2"/>
        <v>40.455173031393649</v>
      </c>
    </row>
    <row r="182" spans="1:4">
      <c r="A182">
        <v>52000</v>
      </c>
      <c r="B182">
        <v>59.97</v>
      </c>
      <c r="C182">
        <v>2</v>
      </c>
      <c r="D182" s="3">
        <f t="shared" si="2"/>
        <v>40.477165167536128</v>
      </c>
    </row>
    <row r="183" spans="1:4">
      <c r="A183">
        <v>79500</v>
      </c>
      <c r="B183">
        <v>59.95</v>
      </c>
      <c r="C183">
        <v>2</v>
      </c>
      <c r="D183" s="3">
        <f t="shared" si="2"/>
        <v>40.496944329171306</v>
      </c>
    </row>
    <row r="184" spans="1:4">
      <c r="A184">
        <v>79500</v>
      </c>
      <c r="B184">
        <v>59.95</v>
      </c>
      <c r="C184">
        <v>14</v>
      </c>
      <c r="D184" s="3">
        <f t="shared" si="2"/>
        <v>40.496944329171306</v>
      </c>
    </row>
    <row r="185" spans="1:4">
      <c r="A185">
        <v>140000</v>
      </c>
      <c r="B185">
        <v>59.673699999999997</v>
      </c>
      <c r="C185">
        <v>4</v>
      </c>
      <c r="D185" s="3">
        <f t="shared" si="2"/>
        <v>40.524196126388496</v>
      </c>
    </row>
    <row r="186" spans="1:4">
      <c r="A186">
        <v>138000</v>
      </c>
      <c r="B186">
        <v>59.673699999999997</v>
      </c>
      <c r="C186">
        <v>4</v>
      </c>
      <c r="D186" s="3">
        <f t="shared" si="2"/>
        <v>40.524196126388496</v>
      </c>
    </row>
    <row r="187" spans="1:4">
      <c r="A187">
        <v>98000</v>
      </c>
      <c r="B187">
        <v>59.92</v>
      </c>
      <c r="C187">
        <v>2</v>
      </c>
      <c r="D187" s="3">
        <f t="shared" si="2"/>
        <v>40.526613478059076</v>
      </c>
    </row>
    <row r="188" spans="1:4">
      <c r="A188">
        <v>32000</v>
      </c>
      <c r="B188">
        <v>59.67</v>
      </c>
      <c r="C188">
        <v>4</v>
      </c>
      <c r="D188" s="3">
        <f t="shared" si="2"/>
        <v>40.527878059429661</v>
      </c>
    </row>
    <row r="189" spans="1:4">
      <c r="A189">
        <v>157000</v>
      </c>
      <c r="B189">
        <v>59.854999999999997</v>
      </c>
      <c r="C189">
        <v>14</v>
      </c>
      <c r="D189" s="3">
        <f t="shared" si="2"/>
        <v>40.590898302451997</v>
      </c>
    </row>
    <row r="190" spans="1:4">
      <c r="A190">
        <v>86470</v>
      </c>
      <c r="B190">
        <v>60</v>
      </c>
      <c r="C190">
        <v>1</v>
      </c>
      <c r="D190" s="3">
        <f t="shared" si="2"/>
        <v>40.607881008493905</v>
      </c>
    </row>
    <row r="191" spans="1:4">
      <c r="A191">
        <v>86500</v>
      </c>
      <c r="B191">
        <v>60</v>
      </c>
      <c r="C191">
        <v>1</v>
      </c>
      <c r="D191" s="3">
        <f t="shared" si="2"/>
        <v>40.607881008493905</v>
      </c>
    </row>
    <row r="192" spans="1:4">
      <c r="A192">
        <v>51500</v>
      </c>
      <c r="B192">
        <v>59.82</v>
      </c>
      <c r="C192">
        <v>2</v>
      </c>
      <c r="D192" s="3">
        <f t="shared" si="2"/>
        <v>40.625514150592608</v>
      </c>
    </row>
    <row r="193" spans="1:4">
      <c r="A193">
        <v>135000</v>
      </c>
      <c r="B193">
        <v>59.673699999999997</v>
      </c>
      <c r="C193">
        <v>13</v>
      </c>
      <c r="D193" s="3">
        <f t="shared" si="2"/>
        <v>40.635089167983871</v>
      </c>
    </row>
    <row r="194" spans="1:4">
      <c r="A194">
        <v>160000</v>
      </c>
      <c r="B194">
        <v>59.470999999999997</v>
      </c>
      <c r="C194">
        <v>5</v>
      </c>
      <c r="D194" s="3">
        <f t="shared" ref="D194:D257" si="3">SQRT((B194-$G$1)^2+(C194-$I$1)^2)</f>
        <v>40.639879933385636</v>
      </c>
    </row>
    <row r="195" spans="1:4">
      <c r="A195">
        <v>151000</v>
      </c>
      <c r="B195">
        <v>59.755000000000003</v>
      </c>
      <c r="C195">
        <v>2</v>
      </c>
      <c r="D195" s="3">
        <f t="shared" si="3"/>
        <v>40.689802469414865</v>
      </c>
    </row>
    <row r="196" spans="1:4">
      <c r="A196">
        <v>53000</v>
      </c>
      <c r="B196">
        <v>59.28</v>
      </c>
      <c r="C196">
        <v>5</v>
      </c>
      <c r="D196" s="3">
        <f t="shared" si="3"/>
        <v>40.830361252381785</v>
      </c>
    </row>
    <row r="197" spans="1:4">
      <c r="A197">
        <v>31000</v>
      </c>
      <c r="B197">
        <v>59.3</v>
      </c>
      <c r="C197">
        <v>4</v>
      </c>
      <c r="D197" s="3">
        <f t="shared" si="3"/>
        <v>40.896087832456544</v>
      </c>
    </row>
    <row r="198" spans="1:4">
      <c r="A198">
        <v>55900</v>
      </c>
      <c r="B198">
        <v>59.28</v>
      </c>
      <c r="C198">
        <v>4</v>
      </c>
      <c r="D198" s="3">
        <f t="shared" si="3"/>
        <v>40.915991983575317</v>
      </c>
    </row>
    <row r="199" spans="1:4">
      <c r="A199">
        <v>53000</v>
      </c>
      <c r="B199">
        <v>59.28</v>
      </c>
      <c r="C199">
        <v>4</v>
      </c>
      <c r="D199" s="3">
        <f t="shared" si="3"/>
        <v>40.915991983575317</v>
      </c>
    </row>
    <row r="200" spans="1:4">
      <c r="A200">
        <v>53000</v>
      </c>
      <c r="B200">
        <v>59.28</v>
      </c>
      <c r="C200">
        <v>4</v>
      </c>
      <c r="D200" s="3">
        <f t="shared" si="3"/>
        <v>40.915991983575317</v>
      </c>
    </row>
    <row r="201" spans="1:4">
      <c r="A201">
        <v>39000</v>
      </c>
      <c r="B201">
        <v>59.22</v>
      </c>
      <c r="C201">
        <v>4</v>
      </c>
      <c r="D201" s="3">
        <f t="shared" si="3"/>
        <v>40.975704996985719</v>
      </c>
    </row>
    <row r="202" spans="1:4">
      <c r="A202">
        <v>36000</v>
      </c>
      <c r="B202">
        <v>60</v>
      </c>
      <c r="C202">
        <v>-1</v>
      </c>
      <c r="D202" s="3">
        <f t="shared" si="3"/>
        <v>41</v>
      </c>
    </row>
    <row r="203" spans="1:4">
      <c r="A203">
        <v>56500</v>
      </c>
      <c r="B203">
        <v>59.04</v>
      </c>
      <c r="C203">
        <v>6</v>
      </c>
      <c r="D203" s="3">
        <f t="shared" si="3"/>
        <v>41.008799055812403</v>
      </c>
    </row>
    <row r="204" spans="1:4">
      <c r="A204">
        <v>100000</v>
      </c>
      <c r="B204">
        <v>140.49</v>
      </c>
      <c r="C204">
        <v>1</v>
      </c>
      <c r="D204" s="3">
        <f t="shared" si="3"/>
        <v>41.09063275248996</v>
      </c>
    </row>
    <row r="205" spans="1:4">
      <c r="A205">
        <v>31000</v>
      </c>
      <c r="B205">
        <v>59</v>
      </c>
      <c r="C205">
        <v>2</v>
      </c>
      <c r="D205" s="3">
        <f t="shared" si="3"/>
        <v>41.43669871020132</v>
      </c>
    </row>
    <row r="206" spans="1:4">
      <c r="A206">
        <v>30000</v>
      </c>
      <c r="B206">
        <v>58.79</v>
      </c>
      <c r="C206">
        <v>1</v>
      </c>
      <c r="D206" s="3">
        <f t="shared" si="3"/>
        <v>41.800288276517904</v>
      </c>
    </row>
    <row r="207" spans="1:4">
      <c r="A207">
        <v>83000</v>
      </c>
      <c r="B207">
        <v>59.95</v>
      </c>
      <c r="C207">
        <v>20</v>
      </c>
      <c r="D207" s="3">
        <f t="shared" si="3"/>
        <v>41.809119818527627</v>
      </c>
    </row>
    <row r="208" spans="1:4">
      <c r="A208">
        <v>167000</v>
      </c>
      <c r="B208">
        <v>144.52000000000001</v>
      </c>
      <c r="C208">
        <v>7</v>
      </c>
      <c r="D208" s="3">
        <f t="shared" si="3"/>
        <v>44.531229491223357</v>
      </c>
    </row>
    <row r="209" spans="1:4">
      <c r="A209">
        <v>150000</v>
      </c>
      <c r="B209">
        <v>144.52000000000001</v>
      </c>
      <c r="C209">
        <v>6</v>
      </c>
      <c r="D209" s="3">
        <f t="shared" si="3"/>
        <v>44.564900987211907</v>
      </c>
    </row>
    <row r="210" spans="1:4">
      <c r="A210">
        <v>61500</v>
      </c>
      <c r="B210">
        <v>54.7</v>
      </c>
      <c r="C210">
        <v>8</v>
      </c>
      <c r="D210" s="3">
        <f t="shared" si="3"/>
        <v>45.3</v>
      </c>
    </row>
    <row r="211" spans="1:4">
      <c r="A211">
        <v>69800</v>
      </c>
      <c r="B211">
        <v>54.7</v>
      </c>
      <c r="C211">
        <v>7</v>
      </c>
      <c r="D211" s="3">
        <f t="shared" si="3"/>
        <v>45.311036183252305</v>
      </c>
    </row>
    <row r="212" spans="1:4">
      <c r="A212">
        <v>74500</v>
      </c>
      <c r="B212">
        <v>54.7</v>
      </c>
      <c r="C212">
        <v>9</v>
      </c>
      <c r="D212" s="3">
        <f t="shared" si="3"/>
        <v>45.311036183252305</v>
      </c>
    </row>
    <row r="213" spans="1:4">
      <c r="A213">
        <v>63500</v>
      </c>
      <c r="B213">
        <v>54.7</v>
      </c>
      <c r="C213">
        <v>9</v>
      </c>
      <c r="D213" s="3">
        <f t="shared" si="3"/>
        <v>45.311036183252305</v>
      </c>
    </row>
    <row r="214" spans="1:4">
      <c r="A214">
        <v>67800</v>
      </c>
      <c r="B214">
        <v>54.7</v>
      </c>
      <c r="C214">
        <v>6</v>
      </c>
      <c r="D214" s="3">
        <f t="shared" si="3"/>
        <v>45.344128616613638</v>
      </c>
    </row>
    <row r="215" spans="1:4">
      <c r="A215">
        <v>68500</v>
      </c>
      <c r="B215">
        <v>54.7</v>
      </c>
      <c r="C215">
        <v>10</v>
      </c>
      <c r="D215" s="3">
        <f t="shared" si="3"/>
        <v>45.344128616613638</v>
      </c>
    </row>
    <row r="216" spans="1:4">
      <c r="A216">
        <v>64000</v>
      </c>
      <c r="B216">
        <v>54.7</v>
      </c>
      <c r="C216">
        <v>10</v>
      </c>
      <c r="D216" s="3">
        <f t="shared" si="3"/>
        <v>45.344128616613638</v>
      </c>
    </row>
    <row r="217" spans="1:4">
      <c r="A217">
        <v>54000</v>
      </c>
      <c r="B217">
        <v>54.7</v>
      </c>
      <c r="C217">
        <v>10</v>
      </c>
      <c r="D217" s="3">
        <f t="shared" si="3"/>
        <v>45.344128616613638</v>
      </c>
    </row>
    <row r="218" spans="1:4">
      <c r="A218">
        <v>64900</v>
      </c>
      <c r="B218">
        <v>54.7</v>
      </c>
      <c r="C218">
        <v>11</v>
      </c>
      <c r="D218" s="3">
        <f t="shared" si="3"/>
        <v>45.399229068344319</v>
      </c>
    </row>
    <row r="219" spans="1:4">
      <c r="A219">
        <v>67000</v>
      </c>
      <c r="B219">
        <v>54.7</v>
      </c>
      <c r="C219">
        <v>4</v>
      </c>
      <c r="D219" s="3">
        <f t="shared" si="3"/>
        <v>45.476257541710702</v>
      </c>
    </row>
    <row r="220" spans="1:4">
      <c r="A220">
        <v>69800</v>
      </c>
      <c r="B220">
        <v>54.7</v>
      </c>
      <c r="C220">
        <v>4</v>
      </c>
      <c r="D220" s="3">
        <f t="shared" si="3"/>
        <v>45.476257541710702</v>
      </c>
    </row>
    <row r="221" spans="1:4">
      <c r="A221">
        <v>63300</v>
      </c>
      <c r="B221">
        <v>54.7</v>
      </c>
      <c r="C221">
        <v>4</v>
      </c>
      <c r="D221" s="3">
        <f t="shared" si="3"/>
        <v>45.476257541710702</v>
      </c>
    </row>
    <row r="222" spans="1:4">
      <c r="A222">
        <v>66500</v>
      </c>
      <c r="B222">
        <v>54.7</v>
      </c>
      <c r="C222">
        <v>4</v>
      </c>
      <c r="D222" s="3">
        <f t="shared" si="3"/>
        <v>45.476257541710702</v>
      </c>
    </row>
    <row r="223" spans="1:4">
      <c r="A223">
        <v>67700</v>
      </c>
      <c r="B223">
        <v>54.7</v>
      </c>
      <c r="C223">
        <v>3</v>
      </c>
      <c r="D223" s="3">
        <f t="shared" si="3"/>
        <v>45.575102852324967</v>
      </c>
    </row>
    <row r="224" spans="1:4">
      <c r="A224">
        <v>64400</v>
      </c>
      <c r="B224">
        <v>54.7</v>
      </c>
      <c r="C224">
        <v>3</v>
      </c>
      <c r="D224" s="3">
        <f t="shared" si="3"/>
        <v>45.575102852324967</v>
      </c>
    </row>
    <row r="225" spans="1:4">
      <c r="A225">
        <v>62900</v>
      </c>
      <c r="B225">
        <v>54.7</v>
      </c>
      <c r="C225">
        <v>2</v>
      </c>
      <c r="D225" s="3">
        <f t="shared" si="3"/>
        <v>45.695623422818073</v>
      </c>
    </row>
    <row r="226" spans="1:4">
      <c r="A226">
        <v>61000</v>
      </c>
      <c r="B226">
        <v>54.7</v>
      </c>
      <c r="C226">
        <v>2</v>
      </c>
      <c r="D226" s="3">
        <f t="shared" si="3"/>
        <v>45.695623422818073</v>
      </c>
    </row>
    <row r="227" spans="1:4">
      <c r="A227">
        <v>183000</v>
      </c>
      <c r="B227">
        <v>146.38999999999999</v>
      </c>
      <c r="C227">
        <v>10</v>
      </c>
      <c r="D227" s="3">
        <f t="shared" si="3"/>
        <v>46.433092724909017</v>
      </c>
    </row>
    <row r="228" spans="1:4">
      <c r="A228">
        <v>48000</v>
      </c>
      <c r="B228">
        <v>53.42</v>
      </c>
      <c r="C228">
        <v>6</v>
      </c>
      <c r="D228" s="3">
        <f t="shared" si="3"/>
        <v>46.622917111652292</v>
      </c>
    </row>
    <row r="229" spans="1:4">
      <c r="A229">
        <v>180000</v>
      </c>
      <c r="B229">
        <v>147.31</v>
      </c>
      <c r="C229">
        <v>7</v>
      </c>
      <c r="D229" s="3">
        <f t="shared" si="3"/>
        <v>47.320567409953995</v>
      </c>
    </row>
    <row r="230" spans="1:4">
      <c r="A230">
        <v>175000</v>
      </c>
      <c r="B230">
        <v>147.62</v>
      </c>
      <c r="C230">
        <v>5</v>
      </c>
      <c r="D230" s="3">
        <f t="shared" si="3"/>
        <v>47.714404533641627</v>
      </c>
    </row>
    <row r="231" spans="1:4">
      <c r="A231">
        <v>175000</v>
      </c>
      <c r="B231">
        <v>147.62</v>
      </c>
      <c r="C231">
        <v>5</v>
      </c>
      <c r="D231" s="3">
        <f t="shared" si="3"/>
        <v>47.714404533641627</v>
      </c>
    </row>
    <row r="232" spans="1:4">
      <c r="A232">
        <v>124000</v>
      </c>
      <c r="B232">
        <v>149.80000000000001</v>
      </c>
      <c r="C232">
        <v>7</v>
      </c>
      <c r="D232" s="3">
        <f t="shared" si="3"/>
        <v>49.810039148749937</v>
      </c>
    </row>
    <row r="233" spans="1:4">
      <c r="A233">
        <v>127000</v>
      </c>
      <c r="B233">
        <v>149.80000000000001</v>
      </c>
      <c r="C233">
        <v>11</v>
      </c>
      <c r="D233" s="3">
        <f t="shared" si="3"/>
        <v>49.890279614369781</v>
      </c>
    </row>
    <row r="234" spans="1:4">
      <c r="A234">
        <v>205000</v>
      </c>
      <c r="B234">
        <v>150.47999999999999</v>
      </c>
      <c r="C234">
        <v>13</v>
      </c>
      <c r="D234" s="3">
        <f t="shared" si="3"/>
        <v>50.72701844185206</v>
      </c>
    </row>
    <row r="235" spans="1:4">
      <c r="A235">
        <v>177000</v>
      </c>
      <c r="B235">
        <v>150.47999999999999</v>
      </c>
      <c r="C235">
        <v>15</v>
      </c>
      <c r="D235" s="3">
        <f t="shared" si="3"/>
        <v>50.963029737251681</v>
      </c>
    </row>
    <row r="236" spans="1:4">
      <c r="A236">
        <v>140000</v>
      </c>
      <c r="B236">
        <v>150.83000000000001</v>
      </c>
      <c r="C236">
        <v>3</v>
      </c>
      <c r="D236" s="3">
        <f t="shared" si="3"/>
        <v>51.075325745412542</v>
      </c>
    </row>
    <row r="237" spans="1:4">
      <c r="A237">
        <v>32000</v>
      </c>
      <c r="B237">
        <v>48.54</v>
      </c>
      <c r="C237">
        <v>7</v>
      </c>
      <c r="D237" s="3">
        <f t="shared" si="3"/>
        <v>51.469715367388616</v>
      </c>
    </row>
    <row r="238" spans="1:4">
      <c r="A238">
        <v>33000</v>
      </c>
      <c r="B238">
        <v>48.54</v>
      </c>
      <c r="C238">
        <v>6</v>
      </c>
      <c r="D238" s="3">
        <f t="shared" si="3"/>
        <v>51.498850472607643</v>
      </c>
    </row>
    <row r="239" spans="1:4">
      <c r="A239">
        <v>31500</v>
      </c>
      <c r="B239">
        <v>48.54</v>
      </c>
      <c r="C239">
        <v>3</v>
      </c>
      <c r="D239" s="3">
        <f t="shared" si="3"/>
        <v>51.702336504262554</v>
      </c>
    </row>
    <row r="240" spans="1:4">
      <c r="A240">
        <v>177700</v>
      </c>
      <c r="B240">
        <v>151.81</v>
      </c>
      <c r="C240">
        <v>8</v>
      </c>
      <c r="D240" s="3">
        <f t="shared" si="3"/>
        <v>51.81</v>
      </c>
    </row>
    <row r="241" spans="1:4">
      <c r="A241">
        <v>170000</v>
      </c>
      <c r="B241">
        <v>151.81</v>
      </c>
      <c r="C241">
        <v>3</v>
      </c>
      <c r="D241" s="3">
        <f t="shared" si="3"/>
        <v>52.050707007686263</v>
      </c>
    </row>
    <row r="242" spans="1:4">
      <c r="A242">
        <v>31700</v>
      </c>
      <c r="B242">
        <v>46.64</v>
      </c>
      <c r="C242">
        <v>5</v>
      </c>
      <c r="D242" s="3">
        <f t="shared" si="3"/>
        <v>53.444266296769385</v>
      </c>
    </row>
    <row r="243" spans="1:4">
      <c r="A243">
        <v>30000</v>
      </c>
      <c r="B243">
        <v>46.64</v>
      </c>
      <c r="C243">
        <v>4</v>
      </c>
      <c r="D243" s="3">
        <f t="shared" si="3"/>
        <v>53.509715005781892</v>
      </c>
    </row>
    <row r="244" spans="1:4">
      <c r="A244">
        <v>32000</v>
      </c>
      <c r="B244">
        <v>46.64</v>
      </c>
      <c r="C244">
        <v>3</v>
      </c>
      <c r="D244" s="3">
        <f t="shared" si="3"/>
        <v>53.59374590378993</v>
      </c>
    </row>
    <row r="245" spans="1:4">
      <c r="A245">
        <v>30000</v>
      </c>
      <c r="B245">
        <v>45.5</v>
      </c>
      <c r="C245">
        <v>8</v>
      </c>
      <c r="D245" s="3">
        <f t="shared" si="3"/>
        <v>54.5</v>
      </c>
    </row>
    <row r="246" spans="1:4">
      <c r="A246">
        <v>29800</v>
      </c>
      <c r="B246">
        <v>45.5</v>
      </c>
      <c r="C246">
        <v>5</v>
      </c>
      <c r="D246" s="3">
        <f t="shared" si="3"/>
        <v>54.582506355058484</v>
      </c>
    </row>
    <row r="247" spans="1:4">
      <c r="A247">
        <v>29500</v>
      </c>
      <c r="B247">
        <v>45.5</v>
      </c>
      <c r="C247">
        <v>4</v>
      </c>
      <c r="D247" s="3">
        <f t="shared" si="3"/>
        <v>54.646591842492796</v>
      </c>
    </row>
    <row r="248" spans="1:4">
      <c r="A248">
        <v>25000</v>
      </c>
      <c r="B248">
        <v>45.5</v>
      </c>
      <c r="C248">
        <v>3</v>
      </c>
      <c r="D248" s="3">
        <f t="shared" si="3"/>
        <v>54.72887720390397</v>
      </c>
    </row>
    <row r="249" spans="1:4">
      <c r="A249">
        <v>114000</v>
      </c>
      <c r="B249">
        <v>45.878999999999998</v>
      </c>
      <c r="C249">
        <v>17</v>
      </c>
      <c r="D249" s="3">
        <f t="shared" si="3"/>
        <v>54.864220043667807</v>
      </c>
    </row>
    <row r="250" spans="1:4">
      <c r="A250">
        <v>119000</v>
      </c>
      <c r="B250">
        <v>45.878999999999998</v>
      </c>
      <c r="C250">
        <v>18</v>
      </c>
      <c r="D250" s="3">
        <f t="shared" si="3"/>
        <v>55.037102403742153</v>
      </c>
    </row>
    <row r="251" spans="1:4">
      <c r="A251">
        <v>23000</v>
      </c>
      <c r="B251">
        <v>45.39</v>
      </c>
      <c r="C251">
        <v>1</v>
      </c>
      <c r="D251" s="3">
        <f t="shared" si="3"/>
        <v>55.056807935077387</v>
      </c>
    </row>
    <row r="252" spans="1:4">
      <c r="A252">
        <v>20000</v>
      </c>
      <c r="B252">
        <v>44.4</v>
      </c>
      <c r="C252">
        <v>4</v>
      </c>
      <c r="D252" s="3">
        <f t="shared" si="3"/>
        <v>55.743699195514466</v>
      </c>
    </row>
    <row r="253" spans="1:4">
      <c r="A253">
        <v>29000</v>
      </c>
      <c r="B253">
        <v>43.98</v>
      </c>
      <c r="C253">
        <v>7</v>
      </c>
      <c r="D253" s="3">
        <f t="shared" si="3"/>
        <v>56.028924672886596</v>
      </c>
    </row>
    <row r="254" spans="1:4">
      <c r="A254">
        <v>30000</v>
      </c>
      <c r="B254">
        <v>43.98</v>
      </c>
      <c r="C254">
        <v>6</v>
      </c>
      <c r="D254" s="3">
        <f t="shared" si="3"/>
        <v>56.055690166119625</v>
      </c>
    </row>
    <row r="255" spans="1:4">
      <c r="A255">
        <v>165000</v>
      </c>
      <c r="B255">
        <v>157.28899999999999</v>
      </c>
      <c r="C255">
        <v>7</v>
      </c>
      <c r="D255" s="3">
        <f t="shared" si="3"/>
        <v>57.297727014254228</v>
      </c>
    </row>
    <row r="256" spans="1:4">
      <c r="A256">
        <v>375000</v>
      </c>
      <c r="B256">
        <v>158.32400000000001</v>
      </c>
      <c r="C256">
        <v>14</v>
      </c>
      <c r="D256" s="3">
        <f t="shared" si="3"/>
        <v>58.631808568387186</v>
      </c>
    </row>
    <row r="257" spans="1:4">
      <c r="A257">
        <v>360000</v>
      </c>
      <c r="B257">
        <v>158.32400000000001</v>
      </c>
      <c r="C257">
        <v>16</v>
      </c>
      <c r="D257" s="3">
        <f t="shared" si="3"/>
        <v>58.870102564884334</v>
      </c>
    </row>
    <row r="258" spans="1:4">
      <c r="A258">
        <v>170000</v>
      </c>
      <c r="B258">
        <v>158.99</v>
      </c>
      <c r="C258">
        <v>8</v>
      </c>
      <c r="D258" s="3">
        <f t="shared" ref="D258:D319" si="4">SQRT((B258-$G$1)^2+(C258-$I$1)^2)</f>
        <v>58.990000000000009</v>
      </c>
    </row>
    <row r="259" spans="1:4">
      <c r="A259">
        <v>155000</v>
      </c>
      <c r="B259">
        <v>158.99</v>
      </c>
      <c r="C259">
        <v>7</v>
      </c>
      <c r="D259" s="3">
        <f t="shared" si="4"/>
        <v>58.998475404030579</v>
      </c>
    </row>
    <row r="260" spans="1:4">
      <c r="A260">
        <v>164500</v>
      </c>
      <c r="B260">
        <v>159.01</v>
      </c>
      <c r="C260">
        <v>9</v>
      </c>
      <c r="D260" s="3">
        <f t="shared" si="4"/>
        <v>59.018472531911556</v>
      </c>
    </row>
    <row r="261" spans="1:4">
      <c r="A261">
        <v>184000</v>
      </c>
      <c r="B261">
        <v>159.01</v>
      </c>
      <c r="C261">
        <v>5</v>
      </c>
      <c r="D261" s="3">
        <f t="shared" si="4"/>
        <v>59.086209050843657</v>
      </c>
    </row>
    <row r="262" spans="1:4">
      <c r="A262">
        <v>160000</v>
      </c>
      <c r="B262">
        <v>158.99</v>
      </c>
      <c r="C262">
        <v>4</v>
      </c>
      <c r="D262" s="3">
        <f t="shared" si="4"/>
        <v>59.1254606747381</v>
      </c>
    </row>
    <row r="263" spans="1:4">
      <c r="A263">
        <v>87000</v>
      </c>
      <c r="B263">
        <v>37.263500000000001</v>
      </c>
      <c r="C263">
        <v>8</v>
      </c>
      <c r="D263" s="3">
        <f t="shared" si="4"/>
        <v>62.736499999999999</v>
      </c>
    </row>
    <row r="264" spans="1:4">
      <c r="A264">
        <v>85900</v>
      </c>
      <c r="B264">
        <v>37.263500000000001</v>
      </c>
      <c r="C264">
        <v>8</v>
      </c>
      <c r="D264" s="3">
        <f t="shared" si="4"/>
        <v>62.736499999999999</v>
      </c>
    </row>
    <row r="265" spans="1:4">
      <c r="A265">
        <v>89500</v>
      </c>
      <c r="B265">
        <v>37.263500000000001</v>
      </c>
      <c r="C265">
        <v>11</v>
      </c>
      <c r="D265" s="3">
        <f t="shared" si="4"/>
        <v>62.808187621121498</v>
      </c>
    </row>
    <row r="266" spans="1:4">
      <c r="A266">
        <v>88000</v>
      </c>
      <c r="B266">
        <v>37.263500000000001</v>
      </c>
      <c r="C266">
        <v>14</v>
      </c>
      <c r="D266" s="3">
        <f t="shared" si="4"/>
        <v>63.022761223624592</v>
      </c>
    </row>
    <row r="267" spans="1:4">
      <c r="A267">
        <v>85500</v>
      </c>
      <c r="B267">
        <v>37.263500000000001</v>
      </c>
      <c r="C267">
        <v>2</v>
      </c>
      <c r="D267" s="3">
        <f t="shared" si="4"/>
        <v>63.022761223624592</v>
      </c>
    </row>
    <row r="268" spans="1:4">
      <c r="A268">
        <v>209000</v>
      </c>
      <c r="B268">
        <v>163.33000000000001</v>
      </c>
      <c r="C268">
        <v>13</v>
      </c>
      <c r="D268" s="3">
        <f t="shared" si="4"/>
        <v>63.527072181865911</v>
      </c>
    </row>
    <row r="269" spans="1:4">
      <c r="A269">
        <v>26800</v>
      </c>
      <c r="B269">
        <v>36.08</v>
      </c>
      <c r="C269">
        <v>8</v>
      </c>
      <c r="D269" s="3">
        <f t="shared" si="4"/>
        <v>63.92</v>
      </c>
    </row>
    <row r="270" spans="1:4">
      <c r="A270">
        <v>26100</v>
      </c>
      <c r="B270">
        <v>36.08</v>
      </c>
      <c r="C270">
        <v>8</v>
      </c>
      <c r="D270" s="3">
        <f t="shared" si="4"/>
        <v>63.92</v>
      </c>
    </row>
    <row r="271" spans="1:4">
      <c r="A271">
        <v>26000</v>
      </c>
      <c r="B271">
        <v>36.08</v>
      </c>
      <c r="C271">
        <v>6</v>
      </c>
      <c r="D271" s="3">
        <f t="shared" si="4"/>
        <v>63.951281457059174</v>
      </c>
    </row>
    <row r="272" spans="1:4">
      <c r="A272">
        <v>85000</v>
      </c>
      <c r="B272">
        <v>33.981999999999999</v>
      </c>
      <c r="C272">
        <v>7</v>
      </c>
      <c r="D272" s="3">
        <f t="shared" si="4"/>
        <v>66.025573257640104</v>
      </c>
    </row>
    <row r="273" spans="1:4">
      <c r="A273">
        <v>19000</v>
      </c>
      <c r="B273">
        <v>30.46</v>
      </c>
      <c r="C273">
        <v>13</v>
      </c>
      <c r="D273" s="3">
        <f t="shared" si="4"/>
        <v>69.719520939260619</v>
      </c>
    </row>
    <row r="274" spans="1:4">
      <c r="A274">
        <v>20000</v>
      </c>
      <c r="B274">
        <v>30.28</v>
      </c>
      <c r="C274">
        <v>6</v>
      </c>
      <c r="D274" s="3">
        <f t="shared" si="4"/>
        <v>69.748680274253218</v>
      </c>
    </row>
    <row r="275" spans="1:4">
      <c r="A275">
        <v>21500</v>
      </c>
      <c r="B275">
        <v>30.28</v>
      </c>
      <c r="C275">
        <v>3</v>
      </c>
      <c r="D275" s="3">
        <f t="shared" si="4"/>
        <v>69.899058648883098</v>
      </c>
    </row>
    <row r="276" spans="1:4">
      <c r="A276">
        <v>18000</v>
      </c>
      <c r="B276">
        <v>30.28</v>
      </c>
      <c r="C276">
        <v>1</v>
      </c>
      <c r="D276" s="3">
        <f t="shared" si="4"/>
        <v>70.070524473561633</v>
      </c>
    </row>
    <row r="277" spans="1:4">
      <c r="A277">
        <v>16000</v>
      </c>
      <c r="B277">
        <v>30.28</v>
      </c>
      <c r="C277">
        <v>1</v>
      </c>
      <c r="D277" s="3">
        <f t="shared" si="4"/>
        <v>70.070524473561633</v>
      </c>
    </row>
    <row r="278" spans="1:4">
      <c r="A278">
        <v>23000</v>
      </c>
      <c r="B278">
        <v>28.1</v>
      </c>
      <c r="C278">
        <v>7</v>
      </c>
      <c r="D278" s="3">
        <f t="shared" si="4"/>
        <v>71.906953766655974</v>
      </c>
    </row>
    <row r="279" spans="1:4">
      <c r="A279">
        <v>160000</v>
      </c>
      <c r="B279">
        <v>172.17</v>
      </c>
      <c r="C279">
        <v>8</v>
      </c>
      <c r="D279" s="3">
        <f t="shared" si="4"/>
        <v>72.169999999999987</v>
      </c>
    </row>
    <row r="280" spans="1:4">
      <c r="A280">
        <v>160000</v>
      </c>
      <c r="B280">
        <v>172.17</v>
      </c>
      <c r="C280">
        <v>8</v>
      </c>
      <c r="D280" s="3">
        <f t="shared" si="4"/>
        <v>72.169999999999987</v>
      </c>
    </row>
    <row r="281" spans="1:4">
      <c r="A281">
        <v>175000</v>
      </c>
      <c r="B281">
        <v>174.55</v>
      </c>
      <c r="C281">
        <v>4</v>
      </c>
      <c r="D281" s="3">
        <f t="shared" si="4"/>
        <v>74.657233407085229</v>
      </c>
    </row>
    <row r="282" spans="1:4">
      <c r="A282">
        <v>175000</v>
      </c>
      <c r="B282">
        <v>174.55</v>
      </c>
      <c r="C282">
        <v>4</v>
      </c>
      <c r="D282" s="3">
        <f t="shared" si="4"/>
        <v>74.657233407085229</v>
      </c>
    </row>
    <row r="283" spans="1:4">
      <c r="A283">
        <v>189000</v>
      </c>
      <c r="B283">
        <v>174.55</v>
      </c>
      <c r="C283">
        <v>2</v>
      </c>
      <c r="D283" s="3">
        <f t="shared" si="4"/>
        <v>74.791058957605372</v>
      </c>
    </row>
    <row r="284" spans="1:4">
      <c r="A284">
        <v>15000</v>
      </c>
      <c r="B284">
        <v>22.17</v>
      </c>
      <c r="C284">
        <v>7</v>
      </c>
      <c r="D284" s="3">
        <f t="shared" si="4"/>
        <v>77.836423992883951</v>
      </c>
    </row>
    <row r="285" spans="1:4">
      <c r="A285">
        <v>15000</v>
      </c>
      <c r="B285">
        <v>22.17</v>
      </c>
      <c r="C285">
        <v>13</v>
      </c>
      <c r="D285" s="3">
        <f t="shared" si="4"/>
        <v>77.99044108094273</v>
      </c>
    </row>
    <row r="286" spans="1:4">
      <c r="A286">
        <v>26000</v>
      </c>
      <c r="B286">
        <v>22.058399999999999</v>
      </c>
      <c r="C286">
        <v>11</v>
      </c>
      <c r="D286" s="3">
        <f t="shared" si="4"/>
        <v>77.999314167241238</v>
      </c>
    </row>
    <row r="287" spans="1:4">
      <c r="A287">
        <v>14000</v>
      </c>
      <c r="B287">
        <v>19.27</v>
      </c>
      <c r="C287">
        <v>1</v>
      </c>
      <c r="D287" s="3">
        <f t="shared" si="4"/>
        <v>81.032912449201774</v>
      </c>
    </row>
    <row r="288" spans="1:4">
      <c r="A288">
        <v>7500</v>
      </c>
      <c r="B288">
        <v>19.27</v>
      </c>
      <c r="C288">
        <v>1</v>
      </c>
      <c r="D288" s="3">
        <f t="shared" si="4"/>
        <v>81.032912449201774</v>
      </c>
    </row>
    <row r="289" spans="1:4">
      <c r="A289">
        <v>12650</v>
      </c>
      <c r="B289">
        <v>17.811</v>
      </c>
      <c r="C289">
        <v>7</v>
      </c>
      <c r="D289" s="3">
        <f t="shared" si="4"/>
        <v>82.195083314027968</v>
      </c>
    </row>
    <row r="290" spans="1:4">
      <c r="A290">
        <v>12500</v>
      </c>
      <c r="B290">
        <v>17.811</v>
      </c>
      <c r="C290">
        <v>6</v>
      </c>
      <c r="D290" s="3">
        <f t="shared" si="4"/>
        <v>82.213330555330245</v>
      </c>
    </row>
    <row r="291" spans="1:4">
      <c r="A291">
        <v>13000</v>
      </c>
      <c r="B291">
        <v>17.811</v>
      </c>
      <c r="C291">
        <v>5</v>
      </c>
      <c r="D291" s="3">
        <f t="shared" si="4"/>
        <v>82.243733627553652</v>
      </c>
    </row>
    <row r="292" spans="1:4">
      <c r="A292">
        <v>12000</v>
      </c>
      <c r="B292">
        <v>17.96</v>
      </c>
      <c r="C292">
        <v>14</v>
      </c>
      <c r="D292" s="3">
        <f t="shared" si="4"/>
        <v>82.259112565113412</v>
      </c>
    </row>
    <row r="293" spans="1:4">
      <c r="A293">
        <v>12900</v>
      </c>
      <c r="B293">
        <v>17.811</v>
      </c>
      <c r="C293">
        <v>14</v>
      </c>
      <c r="D293" s="3">
        <f t="shared" si="4"/>
        <v>82.407716392337917</v>
      </c>
    </row>
    <row r="294" spans="1:4">
      <c r="A294">
        <v>19700</v>
      </c>
      <c r="B294">
        <v>16.98</v>
      </c>
      <c r="C294">
        <v>4</v>
      </c>
      <c r="D294" s="3">
        <f t="shared" si="4"/>
        <v>83.116306462691185</v>
      </c>
    </row>
    <row r="295" spans="1:4">
      <c r="A295">
        <v>20000</v>
      </c>
      <c r="B295">
        <v>16.98</v>
      </c>
      <c r="C295">
        <v>12</v>
      </c>
      <c r="D295" s="3">
        <f t="shared" si="4"/>
        <v>83.116306462691185</v>
      </c>
    </row>
    <row r="296" spans="1:4">
      <c r="A296">
        <v>11700</v>
      </c>
      <c r="B296">
        <v>16.670000000000002</v>
      </c>
      <c r="C296">
        <v>10</v>
      </c>
      <c r="D296" s="3">
        <f t="shared" si="4"/>
        <v>83.353997504618818</v>
      </c>
    </row>
    <row r="297" spans="1:4">
      <c r="A297">
        <v>12000</v>
      </c>
      <c r="B297">
        <v>16.670000000000002</v>
      </c>
      <c r="C297">
        <v>4</v>
      </c>
      <c r="D297" s="3">
        <f t="shared" si="4"/>
        <v>83.42594860113968</v>
      </c>
    </row>
    <row r="298" spans="1:4">
      <c r="A298">
        <v>10300</v>
      </c>
      <c r="B298">
        <v>16.670000000000002</v>
      </c>
      <c r="C298">
        <v>4</v>
      </c>
      <c r="D298" s="3">
        <f t="shared" si="4"/>
        <v>83.42594860113968</v>
      </c>
    </row>
    <row r="299" spans="1:4">
      <c r="A299">
        <v>12000</v>
      </c>
      <c r="B299">
        <v>15.855</v>
      </c>
      <c r="C299">
        <v>10</v>
      </c>
      <c r="D299" s="3">
        <f t="shared" si="4"/>
        <v>84.168765138856585</v>
      </c>
    </row>
    <row r="300" spans="1:4">
      <c r="A300">
        <v>10800</v>
      </c>
      <c r="B300">
        <v>15.855</v>
      </c>
      <c r="C300">
        <v>11</v>
      </c>
      <c r="D300" s="3">
        <f t="shared" si="4"/>
        <v>84.198462129661252</v>
      </c>
    </row>
    <row r="301" spans="1:4">
      <c r="A301">
        <v>10800</v>
      </c>
      <c r="B301">
        <v>15.855</v>
      </c>
      <c r="C301">
        <v>11</v>
      </c>
      <c r="D301" s="3">
        <f t="shared" si="4"/>
        <v>84.198462129661252</v>
      </c>
    </row>
    <row r="302" spans="1:4">
      <c r="A302">
        <v>11450</v>
      </c>
      <c r="B302">
        <v>15.855</v>
      </c>
      <c r="C302">
        <v>12</v>
      </c>
      <c r="D302" s="3">
        <f t="shared" si="4"/>
        <v>84.240020328819952</v>
      </c>
    </row>
    <row r="303" spans="1:4">
      <c r="A303">
        <v>11500</v>
      </c>
      <c r="B303">
        <v>15.855</v>
      </c>
      <c r="C303">
        <v>16</v>
      </c>
      <c r="D303" s="3">
        <f t="shared" si="4"/>
        <v>84.524440400395434</v>
      </c>
    </row>
    <row r="304" spans="1:4">
      <c r="A304">
        <v>12200</v>
      </c>
      <c r="B304">
        <v>15.09</v>
      </c>
      <c r="C304">
        <v>10</v>
      </c>
      <c r="D304" s="3">
        <f t="shared" si="4"/>
        <v>84.933551085539804</v>
      </c>
    </row>
    <row r="305" spans="1:4">
      <c r="A305">
        <v>12250</v>
      </c>
      <c r="B305">
        <v>15.09</v>
      </c>
      <c r="C305">
        <v>12</v>
      </c>
      <c r="D305" s="3">
        <f t="shared" si="4"/>
        <v>85.004165192065742</v>
      </c>
    </row>
    <row r="306" spans="1:4">
      <c r="A306">
        <v>11600</v>
      </c>
      <c r="B306">
        <v>15</v>
      </c>
      <c r="C306">
        <v>7</v>
      </c>
      <c r="D306" s="3">
        <f t="shared" si="4"/>
        <v>85.005882149413637</v>
      </c>
    </row>
    <row r="307" spans="1:4">
      <c r="A307">
        <v>13000</v>
      </c>
      <c r="B307">
        <v>15.09</v>
      </c>
      <c r="C307">
        <v>14</v>
      </c>
      <c r="D307" s="3">
        <f t="shared" si="4"/>
        <v>85.121725193983238</v>
      </c>
    </row>
    <row r="308" spans="1:4">
      <c r="A308">
        <v>12000</v>
      </c>
      <c r="B308">
        <v>15.09</v>
      </c>
      <c r="C308">
        <v>14</v>
      </c>
      <c r="D308" s="3">
        <f t="shared" si="4"/>
        <v>85.121725193983238</v>
      </c>
    </row>
    <row r="309" spans="1:4">
      <c r="A309">
        <v>162500</v>
      </c>
      <c r="B309">
        <v>186.9</v>
      </c>
      <c r="C309">
        <v>5</v>
      </c>
      <c r="D309" s="3">
        <f t="shared" si="4"/>
        <v>86.95176823963962</v>
      </c>
    </row>
    <row r="310" spans="1:4">
      <c r="A310">
        <v>11000</v>
      </c>
      <c r="B310">
        <v>12.09</v>
      </c>
      <c r="C310">
        <v>9</v>
      </c>
      <c r="D310" s="3">
        <f t="shared" si="4"/>
        <v>87.915687451102826</v>
      </c>
    </row>
    <row r="311" spans="1:4">
      <c r="A311">
        <v>11000</v>
      </c>
      <c r="B311">
        <v>12.01</v>
      </c>
      <c r="C311">
        <v>12</v>
      </c>
      <c r="D311" s="3">
        <f t="shared" si="4"/>
        <v>88.080872497949287</v>
      </c>
    </row>
    <row r="312" spans="1:4">
      <c r="A312">
        <v>10500</v>
      </c>
      <c r="B312">
        <v>12.15</v>
      </c>
      <c r="C312">
        <v>15</v>
      </c>
      <c r="D312" s="3">
        <f t="shared" si="4"/>
        <v>88.128443195145564</v>
      </c>
    </row>
    <row r="313" spans="1:4">
      <c r="A313">
        <v>120000</v>
      </c>
      <c r="B313">
        <v>200.19</v>
      </c>
      <c r="C313">
        <v>1</v>
      </c>
      <c r="D313" s="3">
        <f t="shared" si="4"/>
        <v>100.43423768815094</v>
      </c>
    </row>
    <row r="314" spans="1:4">
      <c r="A314">
        <v>175000</v>
      </c>
      <c r="B314">
        <v>201.82</v>
      </c>
      <c r="C314">
        <v>3</v>
      </c>
      <c r="D314" s="3">
        <f t="shared" si="4"/>
        <v>101.94269174394013</v>
      </c>
    </row>
    <row r="315" spans="1:4">
      <c r="A315">
        <v>155000</v>
      </c>
      <c r="B315">
        <v>210.53</v>
      </c>
      <c r="C315">
        <v>4</v>
      </c>
      <c r="D315" s="3">
        <f t="shared" si="4"/>
        <v>110.6023548573899</v>
      </c>
    </row>
    <row r="316" spans="1:4">
      <c r="A316">
        <v>125000</v>
      </c>
      <c r="B316">
        <v>213.07</v>
      </c>
      <c r="C316">
        <v>2</v>
      </c>
      <c r="D316" s="3">
        <f t="shared" si="4"/>
        <v>113.22908151177417</v>
      </c>
    </row>
    <row r="317" spans="1:4">
      <c r="A317">
        <v>175000</v>
      </c>
      <c r="B317">
        <v>215.14599999999999</v>
      </c>
      <c r="C317">
        <v>9</v>
      </c>
      <c r="D317" s="3">
        <f t="shared" si="4"/>
        <v>115.1503422313629</v>
      </c>
    </row>
    <row r="318" spans="1:4">
      <c r="A318">
        <v>123000</v>
      </c>
      <c r="B318">
        <v>236.07</v>
      </c>
      <c r="C318">
        <v>5</v>
      </c>
      <c r="D318" s="3">
        <f t="shared" si="4"/>
        <v>136.10306719541626</v>
      </c>
    </row>
    <row r="319" spans="1:4">
      <c r="A319">
        <v>210000</v>
      </c>
      <c r="B319">
        <v>238.858</v>
      </c>
      <c r="C319">
        <v>5</v>
      </c>
      <c r="D319" s="3">
        <f t="shared" si="4"/>
        <v>138.89040342658669</v>
      </c>
    </row>
  </sheetData>
  <sortState xmlns:xlrd2="http://schemas.microsoft.com/office/spreadsheetml/2017/richdata2" ref="A2:D319">
    <sortCondition ref="D2:D319"/>
  </sortState>
  <phoneticPr fontId="1" type="noConversion"/>
  <pageMargins left="0.7" right="0.7" top="0.75" bottom="0.75" header="0.3" footer="0.3"/>
  <ignoredErrors>
    <ignoredError sqref="G4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BC1A-68F3-4A57-9029-E7B50C6FEFB9}">
  <dimension ref="A1:I319"/>
  <sheetViews>
    <sheetView workbookViewId="0">
      <selection activeCell="I3" sqref="I3"/>
    </sheetView>
  </sheetViews>
  <sheetFormatPr defaultRowHeight="17.399999999999999"/>
  <cols>
    <col min="1" max="2" width="10.59765625" bestFit="1" customWidth="1"/>
    <col min="3" max="3" width="6.19921875" bestFit="1" customWidth="1"/>
    <col min="4" max="4" width="17.8984375" style="30" bestFit="1" customWidth="1"/>
    <col min="5" max="5" width="6.296875" customWidth="1"/>
    <col min="6" max="6" width="12.3984375" bestFit="1" customWidth="1"/>
    <col min="7" max="7" width="12.59765625" bestFit="1" customWidth="1"/>
    <col min="8" max="8" width="3.19921875" bestFit="1" customWidth="1"/>
    <col min="9" max="9" width="12.59765625" bestFit="1" customWidth="1"/>
  </cols>
  <sheetData>
    <row r="1" spans="1:9">
      <c r="A1" t="s">
        <v>0</v>
      </c>
      <c r="B1" t="s">
        <v>7</v>
      </c>
      <c r="C1" t="s">
        <v>10</v>
      </c>
      <c r="D1" s="30" t="s">
        <v>307</v>
      </c>
      <c r="F1" t="s">
        <v>298</v>
      </c>
      <c r="G1" s="30">
        <f>(KNN!G1-MIN(KNN!B$2:B$319))/(MAX(KNN!B$2:B$319)-MIN(KNN!B$2:B$319))</f>
        <v>0.38788087177316966</v>
      </c>
      <c r="H1" t="s">
        <v>296</v>
      </c>
      <c r="I1" s="30">
        <f>(KNN!I1-MIN(KNN!C$2:C$319))/(MAX(KNN!C$2:C$319)-MIN(KNN!C$2:C$319))</f>
        <v>0.34615384615384615</v>
      </c>
    </row>
    <row r="2" spans="1:9">
      <c r="A2">
        <v>138000</v>
      </c>
      <c r="B2" s="30">
        <f>(KNN!B8-MIN(KNN!B$2:B$319))/(MAX(KNN!B$2:B$319)-MIN(KNN!B$2:B$319))</f>
        <v>0.36367964451967838</v>
      </c>
      <c r="C2" s="30">
        <f>(KNN!C8-MIN(KNN!C$2:C$319))/(MAX(KNN!C$2:C$319)-MIN(KNN!C$2:C$319))</f>
        <v>0.34615384615384615</v>
      </c>
      <c r="D2" s="30">
        <f>SQRT((B2-$G$1)^2+(C2-$I$1)^2)</f>
        <v>2.4201227253491275E-2</v>
      </c>
      <c r="F2" t="s">
        <v>308</v>
      </c>
      <c r="G2">
        <v>5</v>
      </c>
    </row>
    <row r="3" spans="1:9">
      <c r="A3">
        <v>105000</v>
      </c>
      <c r="B3" s="30">
        <f>(KNN!B11-MIN(KNN!B$2:B$319))/(MAX(KNN!B$2:B$319)-MIN(KNN!B$2:B$319))</f>
        <v>0.41790097333897586</v>
      </c>
      <c r="C3" s="30">
        <f>(KNN!C11-MIN(KNN!C$2:C$319))/(MAX(KNN!C$2:C$319)-MIN(KNN!C$2:C$319))</f>
        <v>0.34615384615384615</v>
      </c>
      <c r="D3" s="30">
        <f>SQRT((B3-$G$1)^2+(C3-$I$1)^2)</f>
        <v>3.0020101565806201E-2</v>
      </c>
    </row>
    <row r="4" spans="1:9">
      <c r="A4">
        <v>129500</v>
      </c>
      <c r="B4" s="30">
        <f>(KNN!B3-MIN(KNN!B$2:B$319))/(MAX(KNN!B$2:B$319)-MIN(KNN!B$2:B$319))</f>
        <v>0.37734518267738748</v>
      </c>
      <c r="C4" s="30">
        <f>(KNN!C3-MIN(KNN!C$2:C$319))/(MAX(KNN!C$2:C$319)-MIN(KNN!C$2:C$319))</f>
        <v>0.30769230769230771</v>
      </c>
      <c r="D4" s="30">
        <f>SQRT((B4-$G$1)^2+(C4-$I$1)^2)</f>
        <v>3.987844888597579E-2</v>
      </c>
      <c r="F4" t="s">
        <v>309</v>
      </c>
      <c r="G4" s="3">
        <f>AVERAGE(A2:A6)</f>
        <v>105360</v>
      </c>
    </row>
    <row r="5" spans="1:9">
      <c r="A5">
        <v>46300</v>
      </c>
      <c r="B5" s="30">
        <f>(KNN!B7-MIN(KNN!B$2:B$319))/(MAX(KNN!B$2:B$319)-MIN(KNN!B$2:B$319))</f>
        <v>0.36557518690929602</v>
      </c>
      <c r="C5" s="30">
        <f>(KNN!C7-MIN(KNN!C$2:C$319))/(MAX(KNN!C$2:C$319)-MIN(KNN!C$2:C$319))</f>
        <v>0.30769230769230771</v>
      </c>
      <c r="D5" s="30">
        <f>SQRT((B5-$G$1)^2+(C5-$I$1)^2)</f>
        <v>4.4461595991089224E-2</v>
      </c>
    </row>
    <row r="6" spans="1:9">
      <c r="A6">
        <v>108000</v>
      </c>
      <c r="B6" s="30">
        <f>(KNN!B21-MIN(KNN!B$2:B$319))/(MAX(KNN!B$2:B$319)-MIN(KNN!B$2:B$319))</f>
        <v>0.43429961912822679</v>
      </c>
      <c r="C6" s="30">
        <f>(KNN!C21-MIN(KNN!C$2:C$319))/(MAX(KNN!C$2:C$319)-MIN(KNN!C$2:C$319))</f>
        <v>0.34615384615384615</v>
      </c>
      <c r="D6" s="30">
        <f>SQRT((B6-$G$1)^2+(C6-$I$1)^2)</f>
        <v>4.6418747355057133E-2</v>
      </c>
    </row>
    <row r="7" spans="1:9">
      <c r="A7">
        <v>91000</v>
      </c>
      <c r="B7" s="30">
        <f>(KNN!B14-MIN(KNN!B$2:B$319))/(MAX(KNN!B$2:B$319)-MIN(KNN!B$2:B$319))</f>
        <v>0.42288228240936659</v>
      </c>
      <c r="C7" s="30">
        <f>(KNN!C14-MIN(KNN!C$2:C$319))/(MAX(KNN!C$2:C$319)-MIN(KNN!C$2:C$319))</f>
        <v>0.30769230769230771</v>
      </c>
      <c r="D7" s="30">
        <f>SQRT((B7-$G$1)^2+(C7-$I$1)^2)</f>
        <v>5.2003737244087384E-2</v>
      </c>
    </row>
    <row r="8" spans="1:9">
      <c r="A8">
        <v>78000</v>
      </c>
      <c r="B8" s="30">
        <f>(KNN!B15-MIN(KNN!B$2:B$319))/(MAX(KNN!B$2:B$319)-MIN(KNN!B$2:B$319))</f>
        <v>0.35054309493581604</v>
      </c>
      <c r="C8" s="30">
        <f>(KNN!C15-MIN(KNN!C$2:C$319))/(MAX(KNN!C$2:C$319)-MIN(KNN!C$2:C$319))</f>
        <v>0.38461538461538464</v>
      </c>
      <c r="D8" s="30">
        <f>SQRT((B8-$G$1)^2+(C8-$I$1)^2)</f>
        <v>5.3604099843057015E-2</v>
      </c>
    </row>
    <row r="9" spans="1:9">
      <c r="A9">
        <v>78000</v>
      </c>
      <c r="B9" s="30">
        <f>(KNN!B30-MIN(KNN!B$2:B$319))/(MAX(KNN!B$2:B$319)-MIN(KNN!B$2:B$319))</f>
        <v>0.32166913528001129</v>
      </c>
      <c r="C9" s="30">
        <f>(KNN!C30-MIN(KNN!C$2:C$319))/(MAX(KNN!C$2:C$319)-MIN(KNN!C$2:C$319))</f>
        <v>0.34615384615384615</v>
      </c>
      <c r="D9" s="30">
        <f>SQRT((B9-$G$1)^2+(C9-$I$1)^2)</f>
        <v>6.6211736493158369E-2</v>
      </c>
    </row>
    <row r="10" spans="1:9">
      <c r="A10">
        <v>139800</v>
      </c>
      <c r="B10" s="30">
        <f>(KNN!B37-MIN(KNN!B$2:B$319))/(MAX(KNN!B$2:B$319)-MIN(KNN!B$2:B$319))</f>
        <v>0.32113133022993368</v>
      </c>
      <c r="C10" s="30">
        <f>(KNN!C37-MIN(KNN!C$2:C$319))/(MAX(KNN!C$2:C$319)-MIN(KNN!C$2:C$319))</f>
        <v>0.34615384615384615</v>
      </c>
      <c r="D10" s="30">
        <f>SQRT((B10-$G$1)^2+(C10-$I$1)^2)</f>
        <v>6.674954154323598E-2</v>
      </c>
    </row>
    <row r="11" spans="1:9">
      <c r="A11">
        <v>139800</v>
      </c>
      <c r="B11" s="30">
        <f>(KNN!B38-MIN(KNN!B$2:B$319))/(MAX(KNN!B$2:B$319)-MIN(KNN!B$2:B$319))</f>
        <v>0.32113133022993368</v>
      </c>
      <c r="C11" s="30">
        <f>(KNN!C38-MIN(KNN!C$2:C$319))/(MAX(KNN!C$2:C$319)-MIN(KNN!C$2:C$319))</f>
        <v>0.34615384615384615</v>
      </c>
      <c r="D11" s="30">
        <f>SQRT((B11-$G$1)^2+(C11-$I$1)^2)</f>
        <v>6.674954154323598E-2</v>
      </c>
    </row>
    <row r="12" spans="1:9">
      <c r="A12">
        <v>205000</v>
      </c>
      <c r="B12" s="30">
        <f>(KNN!B39-MIN(KNN!B$2:B$319))/(MAX(KNN!B$2:B$319)-MIN(KNN!B$2:B$319))</f>
        <v>0.32103434899139505</v>
      </c>
      <c r="C12" s="30">
        <f>(KNN!C39-MIN(KNN!C$2:C$319))/(MAX(KNN!C$2:C$319)-MIN(KNN!C$2:C$319))</f>
        <v>0.34615384615384615</v>
      </c>
      <c r="D12" s="30">
        <f>SQRT((B12-$G$1)^2+(C12-$I$1)^2)</f>
        <v>6.6846522781774609E-2</v>
      </c>
    </row>
    <row r="13" spans="1:9">
      <c r="A13">
        <v>175000</v>
      </c>
      <c r="B13" s="30">
        <f>(KNN!B40-MIN(KNN!B$2:B$319))/(MAX(KNN!B$2:B$319)-MIN(KNN!B$2:B$319))</f>
        <v>0.32103434899139505</v>
      </c>
      <c r="C13" s="30">
        <f>(KNN!C40-MIN(KNN!C$2:C$319))/(MAX(KNN!C$2:C$319)-MIN(KNN!C$2:C$319))</f>
        <v>0.34615384615384615</v>
      </c>
      <c r="D13" s="30">
        <f>SQRT((B13-$G$1)^2+(C13-$I$1)^2)</f>
        <v>6.6846522781774609E-2</v>
      </c>
    </row>
    <row r="14" spans="1:9">
      <c r="A14">
        <v>185000</v>
      </c>
      <c r="B14" s="30">
        <f>(KNN!B52-MIN(KNN!B$2:B$319))/(MAX(KNN!B$2:B$319)-MIN(KNN!B$2:B$319))</f>
        <v>0.32005572012977851</v>
      </c>
      <c r="C14" s="30">
        <f>(KNN!C52-MIN(KNN!C$2:C$319))/(MAX(KNN!C$2:C$319)-MIN(KNN!C$2:C$319))</f>
        <v>0.34615384615384615</v>
      </c>
      <c r="D14" s="30">
        <f>SQRT((B14-$G$1)^2+(C14-$I$1)^2)</f>
        <v>6.7825151643391146E-2</v>
      </c>
    </row>
    <row r="15" spans="1:9">
      <c r="A15">
        <v>149000</v>
      </c>
      <c r="B15" s="30">
        <f>(KNN!B27-MIN(KNN!B$2:B$319))/(MAX(KNN!B$2:B$319)-MIN(KNN!B$2:B$319))</f>
        <v>0.45356361969248127</v>
      </c>
      <c r="C15" s="30">
        <f>(KNN!C27-MIN(KNN!C$2:C$319))/(MAX(KNN!C$2:C$319)-MIN(KNN!C$2:C$319))</f>
        <v>0.38461538461538464</v>
      </c>
      <c r="D15" s="30">
        <f>SQRT((B15-$G$1)^2+(C15-$I$1)^2)</f>
        <v>7.6115131971640423E-2</v>
      </c>
    </row>
    <row r="16" spans="1:9">
      <c r="A16">
        <v>120000</v>
      </c>
      <c r="B16" s="30">
        <f>(KNN!B28-MIN(KNN!B$2:B$319))/(MAX(KNN!B$2:B$319)-MIN(KNN!B$2:B$319))</f>
        <v>0.45370027507405836</v>
      </c>
      <c r="C16" s="30">
        <f>(KNN!C28-MIN(KNN!C$2:C$319))/(MAX(KNN!C$2:C$319)-MIN(KNN!C$2:C$319))</f>
        <v>0.38461538461538464</v>
      </c>
      <c r="D16" s="30">
        <f>SQRT((B16-$G$1)^2+(C16-$I$1)^2)</f>
        <v>7.6233088562076792E-2</v>
      </c>
    </row>
    <row r="17" spans="1:4">
      <c r="A17">
        <v>86500</v>
      </c>
      <c r="B17" s="30">
        <f>(KNN!B32-MIN(KNN!B$2:B$319))/(MAX(KNN!B$2:B$319)-MIN(KNN!B$2:B$319))</f>
        <v>0.32166913528001129</v>
      </c>
      <c r="C17" s="30">
        <f>(KNN!C32-MIN(KNN!C$2:C$319))/(MAX(KNN!C$2:C$319)-MIN(KNN!C$2:C$319))</f>
        <v>0.38461538461538464</v>
      </c>
      <c r="D17" s="30">
        <f>SQRT((B17-$G$1)^2+(C17-$I$1)^2)</f>
        <v>7.6572083622347936E-2</v>
      </c>
    </row>
    <row r="18" spans="1:4">
      <c r="A18">
        <v>109990</v>
      </c>
      <c r="B18" s="30">
        <f>(KNN!B33-MIN(KNN!B$2:B$319))/(MAX(KNN!B$2:B$319)-MIN(KNN!B$2:B$319))</f>
        <v>0.32140464099308785</v>
      </c>
      <c r="C18" s="30">
        <f>(KNN!C33-MIN(KNN!C$2:C$319))/(MAX(KNN!C$2:C$319)-MIN(KNN!C$2:C$319))</f>
        <v>0.38461538461538464</v>
      </c>
      <c r="D18" s="30">
        <f>SQRT((B18-$G$1)^2+(C18-$I$1)^2)</f>
        <v>7.6800906241756672E-2</v>
      </c>
    </row>
    <row r="19" spans="1:4">
      <c r="A19">
        <v>120000</v>
      </c>
      <c r="B19" s="30">
        <f>(KNN!B34-MIN(KNN!B$2:B$319))/(MAX(KNN!B$2:B$319)-MIN(KNN!B$2:B$319))</f>
        <v>0.32131647623078008</v>
      </c>
      <c r="C19" s="30">
        <f>(KNN!C34-MIN(KNN!C$2:C$319))/(MAX(KNN!C$2:C$319)-MIN(KNN!C$2:C$319))</f>
        <v>0.30769230769230771</v>
      </c>
      <c r="D19" s="30">
        <f>SQRT((B19-$G$1)^2+(C19-$I$1)^2)</f>
        <v>7.6877231315598857E-2</v>
      </c>
    </row>
    <row r="20" spans="1:4">
      <c r="A20">
        <v>110000</v>
      </c>
      <c r="B20" s="30">
        <f>(KNN!B36-MIN(KNN!B$2:B$319))/(MAX(KNN!B$2:B$319)-MIN(KNN!B$2:B$319))</f>
        <v>0.32131647623078008</v>
      </c>
      <c r="C20" s="30">
        <f>(KNN!C36-MIN(KNN!C$2:C$319))/(MAX(KNN!C$2:C$319)-MIN(KNN!C$2:C$319))</f>
        <v>0.30769230769230771</v>
      </c>
      <c r="D20" s="30">
        <f>SQRT((B20-$G$1)^2+(C20-$I$1)^2)</f>
        <v>7.6877231315598857E-2</v>
      </c>
    </row>
    <row r="21" spans="1:4">
      <c r="A21">
        <v>109250</v>
      </c>
      <c r="B21" s="30">
        <f>(KNN!B35-MIN(KNN!B$2:B$319))/(MAX(KNN!B$2:B$319)-MIN(KNN!B$2:B$319))</f>
        <v>0.32131647623078008</v>
      </c>
      <c r="C21" s="30">
        <f>(KNN!C35-MIN(KNN!C$2:C$319))/(MAX(KNN!C$2:C$319)-MIN(KNN!C$2:C$319))</f>
        <v>0.38461538461538464</v>
      </c>
      <c r="D21" s="30">
        <f>SQRT((B21-$G$1)^2+(C21-$I$1)^2)</f>
        <v>7.6877231315598885E-2</v>
      </c>
    </row>
    <row r="22" spans="1:4">
      <c r="A22">
        <v>85000</v>
      </c>
      <c r="B22" s="30">
        <f>(KNN!B2-MIN(KNN!B$2:B$319))/(MAX(KNN!B$2:B$319)-MIN(KNN!B$2:B$319))</f>
        <v>0.39127521512201996</v>
      </c>
      <c r="C22" s="30">
        <f>(KNN!C2-MIN(KNN!C$2:C$319))/(MAX(KNN!C$2:C$319)-MIN(KNN!C$2:C$319))</f>
        <v>0.26923076923076922</v>
      </c>
      <c r="D22" s="30">
        <f>SQRT((B22-$G$1)^2+(C22-$I$1)^2)</f>
        <v>7.699793068702232E-2</v>
      </c>
    </row>
    <row r="23" spans="1:4">
      <c r="A23">
        <v>190000</v>
      </c>
      <c r="B23" s="30">
        <f>(KNN!B41-MIN(KNN!B$2:B$319))/(MAX(KNN!B$2:B$319)-MIN(KNN!B$2:B$319))</f>
        <v>0.32103434899139505</v>
      </c>
      <c r="C23" s="30">
        <f>(KNN!C41-MIN(KNN!C$2:C$319))/(MAX(KNN!C$2:C$319)-MIN(KNN!C$2:C$319))</f>
        <v>0.30769230769230771</v>
      </c>
      <c r="D23" s="30">
        <f>SQRT((B23-$G$1)^2+(C23-$I$1)^2)</f>
        <v>7.7121641248372771E-2</v>
      </c>
    </row>
    <row r="24" spans="1:4">
      <c r="A24">
        <v>220000</v>
      </c>
      <c r="B24" s="30">
        <f>(KNN!B4-MIN(KNN!B$2:B$319))/(MAX(KNN!B$2:B$319)-MIN(KNN!B$2:B$319))</f>
        <v>0.39665767386091122</v>
      </c>
      <c r="C24" s="30">
        <f>(KNN!C4-MIN(KNN!C$2:C$319))/(MAX(KNN!C$2:C$319)-MIN(KNN!C$2:C$319))</f>
        <v>0.26923076923076922</v>
      </c>
      <c r="D24" s="30">
        <f>SQRT((B24-$G$1)^2+(C24-$I$1)^2)</f>
        <v>7.7422167485811169E-2</v>
      </c>
    </row>
    <row r="25" spans="1:4">
      <c r="A25">
        <v>89000</v>
      </c>
      <c r="B25" s="30">
        <f>(KNN!B53-MIN(KNN!B$2:B$319))/(MAX(KNN!B$2:B$319)-MIN(KNN!B$2:B$319))</f>
        <v>0.32017033432077863</v>
      </c>
      <c r="C25" s="30">
        <f>(KNN!C53-MIN(KNN!C$2:C$319))/(MAX(KNN!C$2:C$319)-MIN(KNN!C$2:C$319))</f>
        <v>0.30769230769230771</v>
      </c>
      <c r="D25" s="30">
        <f>SQRT((B25-$G$1)^2+(C25-$I$1)^2)</f>
        <v>7.7871733144447536E-2</v>
      </c>
    </row>
    <row r="26" spans="1:4">
      <c r="A26">
        <v>87500</v>
      </c>
      <c r="B26" s="30">
        <f>(KNN!B54-MIN(KNN!B$2:B$319))/(MAX(KNN!B$2:B$319)-MIN(KNN!B$2:B$319))</f>
        <v>0.32017033432077863</v>
      </c>
      <c r="C26" s="30">
        <f>(KNN!C54-MIN(KNN!C$2:C$319))/(MAX(KNN!C$2:C$319)-MIN(KNN!C$2:C$319))</f>
        <v>0.30769230769230771</v>
      </c>
      <c r="D26" s="30">
        <f>SQRT((B26-$G$1)^2+(C26-$I$1)^2)</f>
        <v>7.7871733144447536E-2</v>
      </c>
    </row>
    <row r="27" spans="1:4">
      <c r="A27">
        <v>83500</v>
      </c>
      <c r="B27" s="30">
        <f>(KNN!B60-MIN(KNN!B$2:B$319))/(MAX(KNN!B$2:B$319)-MIN(KNN!B$2:B$319))</f>
        <v>0.31955318098462404</v>
      </c>
      <c r="C27" s="30">
        <f>(KNN!C60-MIN(KNN!C$2:C$319))/(MAX(KNN!C$2:C$319)-MIN(KNN!C$2:C$319))</f>
        <v>0.38461538461538464</v>
      </c>
      <c r="D27" s="30">
        <f>SQRT((B27-$G$1)^2+(C27-$I$1)^2)</f>
        <v>7.8408948910972567E-2</v>
      </c>
    </row>
    <row r="28" spans="1:4">
      <c r="A28">
        <v>240000</v>
      </c>
      <c r="B28" s="30">
        <f>(KNN!B106-MIN(KNN!B$2:B$319))/(MAX(KNN!B$2:B$319)-MIN(KNN!B$2:B$319))</f>
        <v>0.46254760897164615</v>
      </c>
      <c r="C28" s="30">
        <f>(KNN!C106-MIN(KNN!C$2:C$319))/(MAX(KNN!C$2:C$319)-MIN(KNN!C$2:C$319))</f>
        <v>0.30769230769230771</v>
      </c>
      <c r="D28" s="30">
        <f>SQRT((B28-$G$1)^2+(C28-$I$1)^2)</f>
        <v>8.3990544614824081E-2</v>
      </c>
    </row>
    <row r="29" spans="1:4">
      <c r="A29">
        <v>86000</v>
      </c>
      <c r="B29" s="30">
        <f>(KNN!B125-MIN(KNN!B$2:B$319))/(MAX(KNN!B$2:B$319)-MIN(KNN!B$2:B$319))</f>
        <v>0.29914303851036816</v>
      </c>
      <c r="C29" s="30">
        <f>(KNN!C125-MIN(KNN!C$2:C$319))/(MAX(KNN!C$2:C$319)-MIN(KNN!C$2:C$319))</f>
        <v>0.34615384615384615</v>
      </c>
      <c r="D29" s="30">
        <f>SQRT((B29-$G$1)^2+(C29-$I$1)^2)</f>
        <v>8.8737833262801491E-2</v>
      </c>
    </row>
    <row r="30" spans="1:4">
      <c r="A30">
        <v>85000</v>
      </c>
      <c r="B30" s="30">
        <f>(KNN!B126-MIN(KNN!B$2:B$319))/(MAX(KNN!B$2:B$319)-MIN(KNN!B$2:B$319))</f>
        <v>0.29914303851036816</v>
      </c>
      <c r="C30" s="30">
        <f>(KNN!C126-MIN(KNN!C$2:C$319))/(MAX(KNN!C$2:C$319)-MIN(KNN!C$2:C$319))</f>
        <v>0.30769230769230771</v>
      </c>
      <c r="D30" s="30">
        <f>SQRT((B30-$G$1)^2+(C30-$I$1)^2)</f>
        <v>9.6714492156062926E-2</v>
      </c>
    </row>
    <row r="31" spans="1:4">
      <c r="A31">
        <v>80000</v>
      </c>
      <c r="B31" s="30">
        <f>(KNN!B127-MIN(KNN!B$2:B$319))/(MAX(KNN!B$2:B$319)-MIN(KNN!B$2:B$319))</f>
        <v>0.29914303851036816</v>
      </c>
      <c r="C31" s="30">
        <f>(KNN!C127-MIN(KNN!C$2:C$319))/(MAX(KNN!C$2:C$319)-MIN(KNN!C$2:C$319))</f>
        <v>0.30769230769230771</v>
      </c>
      <c r="D31" s="30">
        <f>SQRT((B31-$G$1)^2+(C31-$I$1)^2)</f>
        <v>9.6714492156062926E-2</v>
      </c>
    </row>
    <row r="32" spans="1:4">
      <c r="A32">
        <v>74000</v>
      </c>
      <c r="B32" s="30">
        <f>(KNN!B128-MIN(KNN!B$2:B$319))/(MAX(KNN!B$2:B$319)-MIN(KNN!B$2:B$319))</f>
        <v>0.29914303851036816</v>
      </c>
      <c r="C32" s="30">
        <f>(KNN!C128-MIN(KNN!C$2:C$319))/(MAX(KNN!C$2:C$319)-MIN(KNN!C$2:C$319))</f>
        <v>0.30769230769230771</v>
      </c>
      <c r="D32" s="30">
        <f>SQRT((B32-$G$1)^2+(C32-$I$1)^2)</f>
        <v>9.6714492156062926E-2</v>
      </c>
    </row>
    <row r="33" spans="1:4">
      <c r="A33">
        <v>139950</v>
      </c>
      <c r="B33" s="30">
        <f>(KNN!B31-MIN(KNN!B$2:B$319))/(MAX(KNN!B$2:B$319)-MIN(KNN!B$2:B$319))</f>
        <v>0.45356361969248127</v>
      </c>
      <c r="C33" s="30">
        <f>(KNN!C31-MIN(KNN!C$2:C$319))/(MAX(KNN!C$2:C$319)-MIN(KNN!C$2:C$319))</f>
        <v>0.42307692307692307</v>
      </c>
      <c r="D33" s="30">
        <f>SQRT((B33-$G$1)^2+(C33-$I$1)^2)</f>
        <v>0.10115029974026495</v>
      </c>
    </row>
    <row r="34" spans="1:4">
      <c r="A34">
        <v>70000</v>
      </c>
      <c r="B34" s="30">
        <f>(KNN!B42-MIN(KNN!B$2:B$319))/(MAX(KNN!B$2:B$319)-MIN(KNN!B$2:B$319))</f>
        <v>0.3214487233742418</v>
      </c>
      <c r="C34" s="30">
        <f>(KNN!C42-MIN(KNN!C$2:C$319))/(MAX(KNN!C$2:C$319)-MIN(KNN!C$2:C$319))</f>
        <v>0.26923076923076922</v>
      </c>
      <c r="D34" s="30">
        <f>SQRT((B34-$G$1)^2+(C34-$I$1)^2)</f>
        <v>0.10163852667276707</v>
      </c>
    </row>
    <row r="35" spans="1:4">
      <c r="A35">
        <v>137900</v>
      </c>
      <c r="B35" s="30">
        <f>(KNN!B43-MIN(KNN!B$2:B$319))/(MAX(KNN!B$2:B$319)-MIN(KNN!B$2:B$319))</f>
        <v>0.32140464099308785</v>
      </c>
      <c r="C35" s="30">
        <f>(KNN!C43-MIN(KNN!C$2:C$319))/(MAX(KNN!C$2:C$319)-MIN(KNN!C$2:C$319))</f>
        <v>0.26923076923076922</v>
      </c>
      <c r="D35" s="30">
        <f>SQRT((B35-$G$1)^2+(C35-$I$1)^2)</f>
        <v>0.10166734491487572</v>
      </c>
    </row>
    <row r="36" spans="1:4">
      <c r="A36">
        <v>124950</v>
      </c>
      <c r="B36" s="30">
        <f>(KNN!B44-MIN(KNN!B$2:B$319))/(MAX(KNN!B$2:B$319)-MIN(KNN!B$2:B$319))</f>
        <v>0.32140464099308785</v>
      </c>
      <c r="C36" s="30">
        <f>(KNN!C44-MIN(KNN!C$2:C$319))/(MAX(KNN!C$2:C$319)-MIN(KNN!C$2:C$319))</f>
        <v>0.42307692307692307</v>
      </c>
      <c r="D36" s="30">
        <f>SQRT((B36-$G$1)^2+(C36-$I$1)^2)</f>
        <v>0.10166734491487572</v>
      </c>
    </row>
    <row r="37" spans="1:4">
      <c r="A37">
        <v>112400</v>
      </c>
      <c r="B37" s="30">
        <f>(KNN!B45-MIN(KNN!B$2:B$319))/(MAX(KNN!B$2:B$319)-MIN(KNN!B$2:B$319))</f>
        <v>0.32140464099308785</v>
      </c>
      <c r="C37" s="30">
        <f>(KNN!C45-MIN(KNN!C$2:C$319))/(MAX(KNN!C$2:C$319)-MIN(KNN!C$2:C$319))</f>
        <v>0.26923076923076922</v>
      </c>
      <c r="D37" s="30">
        <f>SQRT((B37-$G$1)^2+(C37-$I$1)^2)</f>
        <v>0.10166734491487572</v>
      </c>
    </row>
    <row r="38" spans="1:4">
      <c r="A38">
        <v>112400</v>
      </c>
      <c r="B38" s="30">
        <f>(KNN!B46-MIN(KNN!B$2:B$319))/(MAX(KNN!B$2:B$319)-MIN(KNN!B$2:B$319))</f>
        <v>0.32140464099308785</v>
      </c>
      <c r="C38" s="30">
        <f>(KNN!C46-MIN(KNN!C$2:C$319))/(MAX(KNN!C$2:C$319)-MIN(KNN!C$2:C$319))</f>
        <v>0.26923076923076922</v>
      </c>
      <c r="D38" s="30">
        <f>SQRT((B38-$G$1)^2+(C38-$I$1)^2)</f>
        <v>0.10166734491487572</v>
      </c>
    </row>
    <row r="39" spans="1:4">
      <c r="A39">
        <v>102000</v>
      </c>
      <c r="B39" s="30">
        <f>(KNN!B48-MIN(KNN!B$2:B$319))/(MAX(KNN!B$2:B$319)-MIN(KNN!B$2:B$319))</f>
        <v>0.32131647623078008</v>
      </c>
      <c r="C39" s="30">
        <f>(KNN!C48-MIN(KNN!C$2:C$319))/(MAX(KNN!C$2:C$319)-MIN(KNN!C$2:C$319))</f>
        <v>0.26923076923076922</v>
      </c>
      <c r="D39" s="30">
        <f>SQRT((B39-$G$1)^2+(C39-$I$1)^2)</f>
        <v>0.10172501421596018</v>
      </c>
    </row>
    <row r="40" spans="1:4">
      <c r="A40">
        <v>169000</v>
      </c>
      <c r="B40" s="30">
        <f>(KNN!B143-MIN(KNN!B$2:B$319))/(MAX(KNN!B$2:B$319)-MIN(KNN!B$2:B$319))</f>
        <v>0.49442798702214696</v>
      </c>
      <c r="C40" s="30">
        <f>(KNN!C143-MIN(KNN!C$2:C$319))/(MAX(KNN!C$2:C$319)-MIN(KNN!C$2:C$319))</f>
        <v>0.34615384615384615</v>
      </c>
      <c r="D40" s="30">
        <f>SQRT((B40-$G$1)^2+(C40-$I$1)^2)</f>
        <v>0.10654711524897731</v>
      </c>
    </row>
    <row r="41" spans="1:4">
      <c r="A41">
        <v>134000</v>
      </c>
      <c r="B41" s="30">
        <f>(KNN!B5-MIN(KNN!B$2:B$319))/(MAX(KNN!B$2:B$319)-MIN(KNN!B$2:B$319))</f>
        <v>0.36971893073776269</v>
      </c>
      <c r="C41" s="30">
        <f>(KNN!C5-MIN(KNN!C$2:C$319))/(MAX(KNN!C$2:C$319)-MIN(KNN!C$2:C$319))</f>
        <v>0.23076923076923078</v>
      </c>
      <c r="D41" s="30">
        <f>SQRT((B41-$G$1)^2+(C41-$I$1)^2)</f>
        <v>0.11680524632750541</v>
      </c>
    </row>
    <row r="42" spans="1:4">
      <c r="A42">
        <v>134500</v>
      </c>
      <c r="B42" s="30">
        <f>(KNN!B6-MIN(KNN!B$2:B$319))/(MAX(KNN!B$2:B$319)-MIN(KNN!B$2:B$319))</f>
        <v>0.36971893073776269</v>
      </c>
      <c r="C42" s="30">
        <f>(KNN!C6-MIN(KNN!C$2:C$319))/(MAX(KNN!C$2:C$319)-MIN(KNN!C$2:C$319))</f>
        <v>0.23076923076923078</v>
      </c>
      <c r="D42" s="30">
        <f>SQRT((B42-$G$1)^2+(C42-$I$1)^2)</f>
        <v>0.11680524632750541</v>
      </c>
    </row>
    <row r="43" spans="1:4">
      <c r="A43">
        <v>79400</v>
      </c>
      <c r="B43" s="30">
        <f>(KNN!B129-MIN(KNN!B$2:B$319))/(MAX(KNN!B$2:B$319)-MIN(KNN!B$2:B$319))</f>
        <v>0.29914303851036816</v>
      </c>
      <c r="C43" s="30">
        <f>(KNN!C129-MIN(KNN!C$2:C$319))/(MAX(KNN!C$2:C$319)-MIN(KNN!C$2:C$319))</f>
        <v>0.26923076923076922</v>
      </c>
      <c r="D43" s="30">
        <f>SQRT((B43-$G$1)^2+(C43-$I$1)^2)</f>
        <v>0.11743748471203889</v>
      </c>
    </row>
    <row r="44" spans="1:4">
      <c r="A44">
        <v>140000</v>
      </c>
      <c r="B44" s="30">
        <f>(KNN!B9-MIN(KNN!B$2:B$319))/(MAX(KNN!B$2:B$319)-MIN(KNN!B$2:B$319))</f>
        <v>0.36367964451967838</v>
      </c>
      <c r="C44" s="30">
        <f>(KNN!C9-MIN(KNN!C$2:C$319))/(MAX(KNN!C$2:C$319)-MIN(KNN!C$2:C$319))</f>
        <v>0.23076923076923078</v>
      </c>
      <c r="D44" s="30">
        <f>SQRT((B44-$G$1)^2+(C44-$I$1)^2)</f>
        <v>0.11789533013665446</v>
      </c>
    </row>
    <row r="45" spans="1:4">
      <c r="A45">
        <v>89700</v>
      </c>
      <c r="B45" s="30">
        <f>(KNN!B12-MIN(KNN!B$2:B$319))/(MAX(KNN!B$2:B$319)-MIN(KNN!B$2:B$319))</f>
        <v>0.41706340809705172</v>
      </c>
      <c r="C45" s="30">
        <f>(KNN!C12-MIN(KNN!C$2:C$319))/(MAX(KNN!C$2:C$319)-MIN(KNN!C$2:C$319))</f>
        <v>0.46153846153846156</v>
      </c>
      <c r="D45" s="30">
        <f>SQRT((B45-$G$1)^2+(C45-$I$1)^2)</f>
        <v>0.11901777133584011</v>
      </c>
    </row>
    <row r="46" spans="1:4">
      <c r="A46">
        <v>144000</v>
      </c>
      <c r="B46" s="30">
        <f>(KNN!B16-MIN(KNN!B$2:B$319))/(MAX(KNN!B$2:B$319)-MIN(KNN!B$2:B$319))</f>
        <v>0.42345535336436724</v>
      </c>
      <c r="C46" s="30">
        <f>(KNN!C16-MIN(KNN!C$2:C$319))/(MAX(KNN!C$2:C$319)-MIN(KNN!C$2:C$319))</f>
        <v>0.23076923076923078</v>
      </c>
      <c r="D46" s="30">
        <f>SQRT((B46-$G$1)^2+(C46-$I$1)^2)</f>
        <v>0.12074416428108678</v>
      </c>
    </row>
    <row r="47" spans="1:4">
      <c r="A47">
        <v>144000</v>
      </c>
      <c r="B47" s="30">
        <f>(KNN!B17-MIN(KNN!B$2:B$319))/(MAX(KNN!B$2:B$319)-MIN(KNN!B$2:B$319))</f>
        <v>0.42345535336436724</v>
      </c>
      <c r="C47" s="30">
        <f>(KNN!C17-MIN(KNN!C$2:C$319))/(MAX(KNN!C$2:C$319)-MIN(KNN!C$2:C$319))</f>
        <v>0.23076923076923078</v>
      </c>
      <c r="D47" s="30">
        <f>SQRT((B47-$G$1)^2+(C47-$I$1)^2)</f>
        <v>0.12074416428108678</v>
      </c>
    </row>
    <row r="48" spans="1:4">
      <c r="A48">
        <v>44000</v>
      </c>
      <c r="B48" s="30">
        <f>(KNN!B18-MIN(KNN!B$2:B$319))/(MAX(KNN!B$2:B$319)-MIN(KNN!B$2:B$319))</f>
        <v>0.35204189589504864</v>
      </c>
      <c r="C48" s="30">
        <f>(KNN!C18-MIN(KNN!C$2:C$319))/(MAX(KNN!C$2:C$319)-MIN(KNN!C$2:C$319))</f>
        <v>0.23076923076923078</v>
      </c>
      <c r="D48" s="30">
        <f>SQRT((B48-$G$1)^2+(C48-$I$1)^2)</f>
        <v>0.12082235579332228</v>
      </c>
    </row>
    <row r="49" spans="1:4">
      <c r="A49">
        <v>93500</v>
      </c>
      <c r="B49" s="30">
        <f>(KNN!B22-MIN(KNN!B$2:B$319))/(MAX(KNN!B$2:B$319)-MIN(KNN!B$2:B$319))</f>
        <v>0.43773804485823103</v>
      </c>
      <c r="C49" s="30">
        <f>(KNN!C22-MIN(KNN!C$2:C$319))/(MAX(KNN!C$2:C$319)-MIN(KNN!C$2:C$319))</f>
        <v>0.23076923076923078</v>
      </c>
      <c r="D49" s="30">
        <f>SQRT((B49-$G$1)^2+(C49-$I$1)^2)</f>
        <v>0.12569545407646765</v>
      </c>
    </row>
    <row r="50" spans="1:4">
      <c r="A50">
        <v>107750</v>
      </c>
      <c r="B50" s="30">
        <f>(KNN!B23-MIN(KNN!B$2:B$319))/(MAX(KNN!B$2:B$319)-MIN(KNN!B$2:B$319))</f>
        <v>0.43958950486669485</v>
      </c>
      <c r="C50" s="30">
        <f>(KNN!C23-MIN(KNN!C$2:C$319))/(MAX(KNN!C$2:C$319)-MIN(KNN!C$2:C$319))</f>
        <v>0.23076923076923078</v>
      </c>
      <c r="D50" s="30">
        <f>SQRT((B50-$G$1)^2+(C50-$I$1)^2)</f>
        <v>0.12644125989508498</v>
      </c>
    </row>
    <row r="51" spans="1:4">
      <c r="A51">
        <v>145000</v>
      </c>
      <c r="B51" s="30">
        <f>(KNN!B25-MIN(KNN!B$2:B$319))/(MAX(KNN!B$2:B$319)-MIN(KNN!B$2:B$319))</f>
        <v>0.44436979827902384</v>
      </c>
      <c r="C51" s="30">
        <f>(KNN!C25-MIN(KNN!C$2:C$319))/(MAX(KNN!C$2:C$319)-MIN(KNN!C$2:C$319))</f>
        <v>0.23076923076923078</v>
      </c>
      <c r="D51" s="30">
        <f>SQRT((B51-$G$1)^2+(C51-$I$1)^2)</f>
        <v>0.12847026226033562</v>
      </c>
    </row>
    <row r="52" spans="1:4">
      <c r="A52">
        <v>110000</v>
      </c>
      <c r="B52" s="30">
        <f>(KNN!B29-MIN(KNN!B$2:B$319))/(MAX(KNN!B$2:B$319)-MIN(KNN!B$2:B$319))</f>
        <v>0.45274941811256869</v>
      </c>
      <c r="C52" s="30">
        <f>(KNN!C29-MIN(KNN!C$2:C$319))/(MAX(KNN!C$2:C$319)-MIN(KNN!C$2:C$319))</f>
        <v>0.23076923076923078</v>
      </c>
      <c r="D52" s="30">
        <f>SQRT((B52-$G$1)^2+(C52-$I$1)^2)</f>
        <v>0.13236894564678822</v>
      </c>
    </row>
    <row r="53" spans="1:4">
      <c r="A53">
        <v>140000</v>
      </c>
      <c r="B53" s="30">
        <f>(KNN!B47-MIN(KNN!B$2:B$319))/(MAX(KNN!B$2:B$319)-MIN(KNN!B$2:B$319))</f>
        <v>0.45370027507405836</v>
      </c>
      <c r="C53" s="30">
        <f>(KNN!C47-MIN(KNN!C$2:C$319))/(MAX(KNN!C$2:C$319)-MIN(KNN!C$2:C$319))</f>
        <v>0.46153846153846156</v>
      </c>
      <c r="D53" s="30">
        <f>SQRT((B53-$G$1)^2+(C53-$I$1)^2)</f>
        <v>0.13283750719710405</v>
      </c>
    </row>
    <row r="54" spans="1:4">
      <c r="A54">
        <v>67900</v>
      </c>
      <c r="B54" s="30">
        <f>(KNN!B49-MIN(KNN!B$2:B$319))/(MAX(KNN!B$2:B$319)-MIN(KNN!B$2:B$319))</f>
        <v>0.32171321766116512</v>
      </c>
      <c r="C54" s="30">
        <f>(KNN!C49-MIN(KNN!C$2:C$319))/(MAX(KNN!C$2:C$319)-MIN(KNN!C$2:C$319))</f>
        <v>0.23076923076923078</v>
      </c>
      <c r="D54" s="30">
        <f>SQRT((B54-$G$1)^2+(C54-$I$1)^2)</f>
        <v>0.13301040530026773</v>
      </c>
    </row>
    <row r="55" spans="1:4">
      <c r="A55">
        <v>194000</v>
      </c>
      <c r="B55" s="30">
        <f>(KNN!B50-MIN(KNN!B$2:B$319))/(MAX(KNN!B$2:B$319)-MIN(KNN!B$2:B$319))</f>
        <v>0.32151043870785723</v>
      </c>
      <c r="C55" s="30">
        <f>(KNN!C50-MIN(KNN!C$2:C$319))/(MAX(KNN!C$2:C$319)-MIN(KNN!C$2:C$319))</f>
        <v>0.46153846153846156</v>
      </c>
      <c r="D55" s="30">
        <f>SQRT((B55-$G$1)^2+(C55-$I$1)^2)</f>
        <v>0.13311139640441289</v>
      </c>
    </row>
    <row r="56" spans="1:4">
      <c r="A56">
        <v>75700</v>
      </c>
      <c r="B56" s="30">
        <f>(KNN!B51-MIN(KNN!B$2:B$319))/(MAX(KNN!B$2:B$319)-MIN(KNN!B$2:B$319))</f>
        <v>0.3214487233742418</v>
      </c>
      <c r="C56" s="30">
        <f>(KNN!C51-MIN(KNN!C$2:C$319))/(MAX(KNN!C$2:C$319)-MIN(KNN!C$2:C$319))</f>
        <v>0.23076923076923078</v>
      </c>
      <c r="D56" s="30">
        <f>SQRT((B56-$G$1)^2+(C56-$I$1)^2)</f>
        <v>0.13314217892295735</v>
      </c>
    </row>
    <row r="57" spans="1:4">
      <c r="A57">
        <v>92000</v>
      </c>
      <c r="B57" s="30">
        <f>(KNN!B56-MIN(KNN!B$2:B$319))/(MAX(KNN!B$2:B$319)-MIN(KNN!B$2:B$319))</f>
        <v>0.32131647623078008</v>
      </c>
      <c r="C57" s="30">
        <f>(KNN!C56-MIN(KNN!C$2:C$319))/(MAX(KNN!C$2:C$319)-MIN(KNN!C$2:C$319))</f>
        <v>0.23076923076923078</v>
      </c>
      <c r="D57" s="30">
        <f>SQRT((B57-$G$1)^2+(C57-$I$1)^2)</f>
        <v>0.13320821379096451</v>
      </c>
    </row>
    <row r="58" spans="1:4">
      <c r="A58">
        <v>120000</v>
      </c>
      <c r="B58" s="30">
        <f>(KNN!B55-MIN(KNN!B$2:B$319))/(MAX(KNN!B$2:B$319)-MIN(KNN!B$2:B$319))</f>
        <v>0.32131647623078008</v>
      </c>
      <c r="C58" s="30">
        <f>(KNN!C55-MIN(KNN!C$2:C$319))/(MAX(KNN!C$2:C$319)-MIN(KNN!C$2:C$319))</f>
        <v>0.46153846153846156</v>
      </c>
      <c r="D58" s="30">
        <f>SQRT((B58-$G$1)^2+(C58-$I$1)^2)</f>
        <v>0.13320821379096456</v>
      </c>
    </row>
    <row r="59" spans="1:4">
      <c r="A59">
        <v>163000</v>
      </c>
      <c r="B59" s="30">
        <f>(KNN!B57-MIN(KNN!B$2:B$319))/(MAX(KNN!B$2:B$319)-MIN(KNN!B$2:B$319))</f>
        <v>0.3212247848779799</v>
      </c>
      <c r="C59" s="30">
        <f>(KNN!C57-MIN(KNN!C$2:C$319))/(MAX(KNN!C$2:C$319)-MIN(KNN!C$2:C$319))</f>
        <v>0.23076923076923078</v>
      </c>
      <c r="D59" s="30">
        <f>SQRT((B59-$G$1)^2+(C59-$I$1)^2)</f>
        <v>0.13325405580182054</v>
      </c>
    </row>
    <row r="60" spans="1:4">
      <c r="A60">
        <v>139400</v>
      </c>
      <c r="B60" s="30">
        <f>(KNN!B58-MIN(KNN!B$2:B$319))/(MAX(KNN!B$2:B$319)-MIN(KNN!B$2:B$319))</f>
        <v>0.32113133022993368</v>
      </c>
      <c r="C60" s="30">
        <f>(KNN!C58-MIN(KNN!C$2:C$319))/(MAX(KNN!C$2:C$319)-MIN(KNN!C$2:C$319))</f>
        <v>0.23076923076923078</v>
      </c>
      <c r="D60" s="30">
        <f>SQRT((B60-$G$1)^2+(C60-$I$1)^2)</f>
        <v>0.13330082806827495</v>
      </c>
    </row>
    <row r="61" spans="1:4">
      <c r="A61">
        <v>142000</v>
      </c>
      <c r="B61" s="30">
        <f>(KNN!B59-MIN(KNN!B$2:B$319))/(MAX(KNN!B$2:B$319)-MIN(KNN!B$2:B$319))</f>
        <v>0.32113133022993368</v>
      </c>
      <c r="C61" s="30">
        <f>(KNN!C59-MIN(KNN!C$2:C$319))/(MAX(KNN!C$2:C$319)-MIN(KNN!C$2:C$319))</f>
        <v>0.46153846153846156</v>
      </c>
      <c r="D61" s="30">
        <f>SQRT((B61-$G$1)^2+(C61-$I$1)^2)</f>
        <v>0.13330082806827501</v>
      </c>
    </row>
    <row r="62" spans="1:4">
      <c r="A62">
        <v>197000</v>
      </c>
      <c r="B62" s="30">
        <f>(KNN!B68-MIN(KNN!B$2:B$319))/(MAX(KNN!B$2:B$319)-MIN(KNN!B$2:B$319))</f>
        <v>0.32005572012977851</v>
      </c>
      <c r="C62" s="30">
        <f>(KNN!C68-MIN(KNN!C$2:C$319))/(MAX(KNN!C$2:C$319)-MIN(KNN!C$2:C$319))</f>
        <v>0.23076923076923078</v>
      </c>
      <c r="D62" s="30">
        <f>SQRT((B62-$G$1)^2+(C62-$I$1)^2)</f>
        <v>0.13384267130816174</v>
      </c>
    </row>
    <row r="63" spans="1:4">
      <c r="A63">
        <v>84800</v>
      </c>
      <c r="B63" s="30">
        <f>(KNN!B69-MIN(KNN!B$2:B$319))/(MAX(KNN!B$2:B$319)-MIN(KNN!B$2:B$319))</f>
        <v>0.31955318098462404</v>
      </c>
      <c r="C63" s="30">
        <f>(KNN!C69-MIN(KNN!C$2:C$319))/(MAX(KNN!C$2:C$319)-MIN(KNN!C$2:C$319))</f>
        <v>0.23076923076923078</v>
      </c>
      <c r="D63" s="30">
        <f>SQRT((B63-$G$1)^2+(C63-$I$1)^2)</f>
        <v>0.13409803427325367</v>
      </c>
    </row>
    <row r="64" spans="1:4">
      <c r="A64">
        <v>84800</v>
      </c>
      <c r="B64" s="30">
        <f>(KNN!B70-MIN(KNN!B$2:B$319))/(MAX(KNN!B$2:B$319)-MIN(KNN!B$2:B$319))</f>
        <v>0.31955318098462404</v>
      </c>
      <c r="C64" s="30">
        <f>(KNN!C70-MIN(KNN!C$2:C$319))/(MAX(KNN!C$2:C$319)-MIN(KNN!C$2:C$319))</f>
        <v>0.23076923076923078</v>
      </c>
      <c r="D64" s="30">
        <f>SQRT((B64-$G$1)^2+(C64-$I$1)^2)</f>
        <v>0.13409803427325367</v>
      </c>
    </row>
    <row r="65" spans="1:4">
      <c r="A65">
        <v>47500</v>
      </c>
      <c r="B65" s="30">
        <f>(KNN!B72-MIN(KNN!B$2:B$319))/(MAX(KNN!B$2:B$319)-MIN(KNN!B$2:B$319))</f>
        <v>0.31920052193539283</v>
      </c>
      <c r="C65" s="30">
        <f>(KNN!C72-MIN(KNN!C$2:C$319))/(MAX(KNN!C$2:C$319)-MIN(KNN!C$2:C$319))</f>
        <v>0.23076923076923078</v>
      </c>
      <c r="D65" s="30">
        <f>SQRT((B65-$G$1)^2+(C65-$I$1)^2)</f>
        <v>0.13427806939815237</v>
      </c>
    </row>
    <row r="66" spans="1:4">
      <c r="A66">
        <v>96000</v>
      </c>
      <c r="B66" s="30">
        <f>(KNN!B89-MIN(KNN!B$2:B$319))/(MAX(KNN!B$2:B$319)-MIN(KNN!B$2:B$319))</f>
        <v>0.45854492876287201</v>
      </c>
      <c r="C66" s="30">
        <f>(KNN!C89-MIN(KNN!C$2:C$319))/(MAX(KNN!C$2:C$319)-MIN(KNN!C$2:C$319))</f>
        <v>0.23076923076923078</v>
      </c>
      <c r="D66" s="30">
        <f>SQRT((B66-$G$1)^2+(C66-$I$1)^2)</f>
        <v>0.13530343091621705</v>
      </c>
    </row>
    <row r="67" spans="1:4">
      <c r="A67">
        <v>50000</v>
      </c>
      <c r="B67" s="30">
        <f>(KNN!B119-MIN(KNN!B$2:B$319))/(MAX(KNN!B$2:B$319)-MIN(KNN!B$2:B$319))</f>
        <v>0.30447700662999005</v>
      </c>
      <c r="C67" s="30">
        <f>(KNN!C119-MIN(KNN!C$2:C$319))/(MAX(KNN!C$2:C$319)-MIN(KNN!C$2:C$319))</f>
        <v>0.23076923076923078</v>
      </c>
      <c r="D67" s="30">
        <f>SQRT((B67-$G$1)^2+(C67-$I$1)^2)</f>
        <v>0.14237209764654488</v>
      </c>
    </row>
    <row r="68" spans="1:4">
      <c r="A68">
        <v>48500</v>
      </c>
      <c r="B68" s="30">
        <f>(KNN!B120-MIN(KNN!B$2:B$319))/(MAX(KNN!B$2:B$319)-MIN(KNN!B$2:B$319))</f>
        <v>0.3041243475807589</v>
      </c>
      <c r="C68" s="30">
        <f>(KNN!C120-MIN(KNN!C$2:C$319))/(MAX(KNN!C$2:C$319)-MIN(KNN!C$2:C$319))</f>
        <v>0.23076923076923078</v>
      </c>
      <c r="D68" s="30">
        <f>SQRT((B68-$G$1)^2+(C68-$I$1)^2)</f>
        <v>0.14257897745547729</v>
      </c>
    </row>
    <row r="69" spans="1:4">
      <c r="A69">
        <v>134000</v>
      </c>
      <c r="B69" s="30">
        <f>(KNN!B10-MIN(KNN!B$2:B$319))/(MAX(KNN!B$2:B$319)-MIN(KNN!B$2:B$319))</f>
        <v>0.36367964451967838</v>
      </c>
      <c r="C69" s="30">
        <f>(KNN!C10-MIN(KNN!C$2:C$319))/(MAX(KNN!C$2:C$319)-MIN(KNN!C$2:C$319))</f>
        <v>0.19230769230769232</v>
      </c>
      <c r="D69" s="30">
        <f>SQRT((B69-$G$1)^2+(C69-$I$1)^2)</f>
        <v>0.15573804433673089</v>
      </c>
    </row>
    <row r="70" spans="1:4">
      <c r="A70">
        <v>68000</v>
      </c>
      <c r="B70" s="30">
        <f>(KNN!B153-MIN(KNN!B$2:B$319))/(MAX(KNN!B$2:B$319)-MIN(KNN!B$2:B$319))</f>
        <v>0.23209373677528564</v>
      </c>
      <c r="C70" s="30">
        <f>(KNN!C153-MIN(KNN!C$2:C$319))/(MAX(KNN!C$2:C$319)-MIN(KNN!C$2:C$319))</f>
        <v>0.34615384615384615</v>
      </c>
      <c r="D70" s="30">
        <f>SQRT((B70-$G$1)^2+(C70-$I$1)^2)</f>
        <v>0.15578713499788402</v>
      </c>
    </row>
    <row r="71" spans="1:4">
      <c r="A71">
        <v>98500</v>
      </c>
      <c r="B71" s="30">
        <f>(KNN!B13-MIN(KNN!B$2:B$319))/(MAX(KNN!B$2:B$319)-MIN(KNN!B$2:B$319))</f>
        <v>0.41706340809705172</v>
      </c>
      <c r="C71" s="30">
        <f>(KNN!C13-MIN(KNN!C$2:C$319))/(MAX(KNN!C$2:C$319)-MIN(KNN!C$2:C$319))</f>
        <v>0.5</v>
      </c>
      <c r="D71" s="30">
        <f>SQRT((B71-$G$1)^2+(C71-$I$1)^2)</f>
        <v>0.15658946158522014</v>
      </c>
    </row>
    <row r="72" spans="1:4">
      <c r="A72">
        <v>74800</v>
      </c>
      <c r="B72" s="30">
        <f>(KNN!B148-MIN(KNN!B$2:B$319))/(MAX(KNN!B$2:B$319)-MIN(KNN!B$2:B$319))</f>
        <v>0.24708174636761179</v>
      </c>
      <c r="C72" s="30">
        <f>(KNN!C148-MIN(KNN!C$2:C$319))/(MAX(KNN!C$2:C$319)-MIN(KNN!C$2:C$319))</f>
        <v>0.26923076923076922</v>
      </c>
      <c r="D72" s="30">
        <f>SQRT((B72-$G$1)^2+(C72-$I$1)^2)</f>
        <v>0.16044174481188997</v>
      </c>
    </row>
    <row r="73" spans="1:4">
      <c r="A73">
        <v>69900</v>
      </c>
      <c r="B73" s="30">
        <f>(KNN!B155-MIN(KNN!B$2:B$319))/(MAX(KNN!B$2:B$319)-MIN(KNN!B$2:B$319))</f>
        <v>0.23209373677528564</v>
      </c>
      <c r="C73" s="30">
        <f>(KNN!C155-MIN(KNN!C$2:C$319))/(MAX(KNN!C$2:C$319)-MIN(KNN!C$2:C$319))</f>
        <v>0.30769230769230771</v>
      </c>
      <c r="D73" s="30">
        <f>SQRT((B73-$G$1)^2+(C73-$I$1)^2)</f>
        <v>0.16046470444205896</v>
      </c>
    </row>
    <row r="74" spans="1:4">
      <c r="A74">
        <v>67500</v>
      </c>
      <c r="B74" s="30">
        <f>(KNN!B156-MIN(KNN!B$2:B$319))/(MAX(KNN!B$2:B$319)-MIN(KNN!B$2:B$319))</f>
        <v>0.23209373677528564</v>
      </c>
      <c r="C74" s="30">
        <f>(KNN!C156-MIN(KNN!C$2:C$319))/(MAX(KNN!C$2:C$319)-MIN(KNN!C$2:C$319))</f>
        <v>0.30769230769230771</v>
      </c>
      <c r="D74" s="30">
        <f>SQRT((B74-$G$1)^2+(C74-$I$1)^2)</f>
        <v>0.16046470444205896</v>
      </c>
    </row>
    <row r="75" spans="1:4">
      <c r="A75">
        <v>70000</v>
      </c>
      <c r="B75" s="30">
        <f>(KNN!B154-MIN(KNN!B$2:B$319))/(MAX(KNN!B$2:B$319)-MIN(KNN!B$2:B$319))</f>
        <v>0.23209373677528564</v>
      </c>
      <c r="C75" s="30">
        <f>(KNN!C154-MIN(KNN!C$2:C$319))/(MAX(KNN!C$2:C$319)-MIN(KNN!C$2:C$319))</f>
        <v>0.38461538461538464</v>
      </c>
      <c r="D75" s="30">
        <f>SQRT((B75-$G$1)^2+(C75-$I$1)^2)</f>
        <v>0.16046470444205899</v>
      </c>
    </row>
    <row r="76" spans="1:4">
      <c r="A76">
        <v>175000</v>
      </c>
      <c r="B76" s="30">
        <f>(KNN!B61-MIN(KNN!B$2:B$319))/(MAX(KNN!B$2:B$319)-MIN(KNN!B$2:B$319))</f>
        <v>0.32146635632670328</v>
      </c>
      <c r="C76" s="30">
        <f>(KNN!C61-MIN(KNN!C$2:C$319))/(MAX(KNN!C$2:C$319)-MIN(KNN!C$2:C$319))</f>
        <v>0.19230769230769232</v>
      </c>
      <c r="D76" s="30">
        <f>SQRT((B76-$G$1)^2+(C76-$I$1)^2)</f>
        <v>0.16756946892331953</v>
      </c>
    </row>
    <row r="77" spans="1:4">
      <c r="A77">
        <v>74500</v>
      </c>
      <c r="B77" s="30">
        <f>(KNN!B62-MIN(KNN!B$2:B$319))/(MAX(KNN!B$2:B$319)-MIN(KNN!B$2:B$319))</f>
        <v>0.3214487233742418</v>
      </c>
      <c r="C77" s="30">
        <f>(KNN!C62-MIN(KNN!C$2:C$319))/(MAX(KNN!C$2:C$319)-MIN(KNN!C$2:C$319))</f>
        <v>0.5</v>
      </c>
      <c r="D77" s="30">
        <f>SQRT((B77-$G$1)^2+(C77-$I$1)^2)</f>
        <v>0.16757645835305032</v>
      </c>
    </row>
    <row r="78" spans="1:4">
      <c r="A78">
        <v>119960</v>
      </c>
      <c r="B78" s="30">
        <f>(KNN!B63-MIN(KNN!B$2:B$319))/(MAX(KNN!B$2:B$319)-MIN(KNN!B$2:B$319))</f>
        <v>0.32140464099308785</v>
      </c>
      <c r="C78" s="30">
        <f>(KNN!C63-MIN(KNN!C$2:C$319))/(MAX(KNN!C$2:C$319)-MIN(KNN!C$2:C$319))</f>
        <v>0.19230769230769232</v>
      </c>
      <c r="D78" s="30">
        <f>SQRT((B78-$G$1)^2+(C78-$I$1)^2)</f>
        <v>0.1675939387686235</v>
      </c>
    </row>
    <row r="79" spans="1:4">
      <c r="A79">
        <v>175000</v>
      </c>
      <c r="B79" s="30">
        <f>(KNN!B64-MIN(KNN!B$2:B$319))/(MAX(KNN!B$2:B$319)-MIN(KNN!B$2:B$319))</f>
        <v>0.32134733389758774</v>
      </c>
      <c r="C79" s="30">
        <f>(KNN!C64-MIN(KNN!C$2:C$319))/(MAX(KNN!C$2:C$319)-MIN(KNN!C$2:C$319))</f>
        <v>0.19230769230769232</v>
      </c>
      <c r="D79" s="30">
        <f>SQRT((B79-$G$1)^2+(C79-$I$1)^2)</f>
        <v>0.16761667791570123</v>
      </c>
    </row>
    <row r="80" spans="1:4">
      <c r="A80">
        <v>175000</v>
      </c>
      <c r="B80" s="30">
        <f>(KNN!B65-MIN(KNN!B$2:B$319))/(MAX(KNN!B$2:B$319)-MIN(KNN!B$2:B$319))</f>
        <v>0.32134733389758774</v>
      </c>
      <c r="C80" s="30">
        <f>(KNN!C65-MIN(KNN!C$2:C$319))/(MAX(KNN!C$2:C$319)-MIN(KNN!C$2:C$319))</f>
        <v>0.19230769230769232</v>
      </c>
      <c r="D80" s="30">
        <f>SQRT((B80-$G$1)^2+(C80-$I$1)^2)</f>
        <v>0.16761667791570123</v>
      </c>
    </row>
    <row r="81" spans="1:4">
      <c r="A81">
        <v>108500</v>
      </c>
      <c r="B81" s="30">
        <f>(KNN!B66-MIN(KNN!B$2:B$319))/(MAX(KNN!B$2:B$319)-MIN(KNN!B$2:B$319))</f>
        <v>0.32131647623078008</v>
      </c>
      <c r="C81" s="30">
        <f>(KNN!C66-MIN(KNN!C$2:C$319))/(MAX(KNN!C$2:C$319)-MIN(KNN!C$2:C$319))</f>
        <v>0.19230769230769232</v>
      </c>
      <c r="D81" s="30">
        <f>SQRT((B81-$G$1)^2+(C81-$I$1)^2)</f>
        <v>0.16762892890899866</v>
      </c>
    </row>
    <row r="82" spans="1:4">
      <c r="A82">
        <v>145000</v>
      </c>
      <c r="B82" s="30">
        <f>(KNN!B67-MIN(KNN!B$2:B$319))/(MAX(KNN!B$2:B$319)-MIN(KNN!B$2:B$319))</f>
        <v>0.32113133022993368</v>
      </c>
      <c r="C82" s="30">
        <f>(KNN!C67-MIN(KNN!C$2:C$319))/(MAX(KNN!C$2:C$319)-MIN(KNN!C$2:C$319))</f>
        <v>0.5</v>
      </c>
      <c r="D82" s="30">
        <f>SQRT((B82-$G$1)^2+(C82-$I$1)^2)</f>
        <v>0.16770253531025292</v>
      </c>
    </row>
    <row r="83" spans="1:4">
      <c r="A83">
        <v>84500</v>
      </c>
      <c r="B83" s="30">
        <f>(KNN!B71-MIN(KNN!B$2:B$319))/(MAX(KNN!B$2:B$319)-MIN(KNN!B$2:B$319))</f>
        <v>0.32030258146424034</v>
      </c>
      <c r="C83" s="30">
        <f>(KNN!C71-MIN(KNN!C$2:C$319))/(MAX(KNN!C$2:C$319)-MIN(KNN!C$2:C$319))</f>
        <v>0.5</v>
      </c>
      <c r="D83" s="30">
        <f>SQRT((B83-$G$1)^2+(C83-$I$1)^2)</f>
        <v>0.1680341166975694</v>
      </c>
    </row>
    <row r="84" spans="1:4">
      <c r="A84">
        <v>126000</v>
      </c>
      <c r="B84" s="30">
        <f>(KNN!B79-MIN(KNN!B$2:B$319))/(MAX(KNN!B$2:B$319)-MIN(KNN!B$2:B$319))</f>
        <v>0.3193508428551276</v>
      </c>
      <c r="C84" s="30">
        <f>(KNN!C79-MIN(KNN!C$2:C$319))/(MAX(KNN!C$2:C$319)-MIN(KNN!C$2:C$319))</f>
        <v>0.5</v>
      </c>
      <c r="D84" s="30">
        <f>SQRT((B84-$G$1)^2+(C84-$I$1)^2)</f>
        <v>0.16841913168272221</v>
      </c>
    </row>
    <row r="85" spans="1:4">
      <c r="A85">
        <v>125000</v>
      </c>
      <c r="B85" s="30">
        <f>(KNN!B91-MIN(KNN!B$2:B$319))/(MAX(KNN!B$2:B$319)-MIN(KNN!B$2:B$319))</f>
        <v>0.31747381506559452</v>
      </c>
      <c r="C85" s="30">
        <f>(KNN!C91-MIN(KNN!C$2:C$319))/(MAX(KNN!C$2:C$319)-MIN(KNN!C$2:C$319))</f>
        <v>0.19230769230769232</v>
      </c>
      <c r="D85" s="30">
        <f>SQRT((B85-$G$1)^2+(C85-$I$1)^2)</f>
        <v>0.1691915857466858</v>
      </c>
    </row>
    <row r="86" spans="1:4">
      <c r="A86">
        <v>58400</v>
      </c>
      <c r="B86" s="30">
        <f>(KNN!B122-MIN(KNN!B$2:B$319))/(MAX(KNN!B$2:B$319)-MIN(KNN!B$2:B$319))</f>
        <v>0.3041243475807589</v>
      </c>
      <c r="C86" s="30">
        <f>(KNN!C122-MIN(KNN!C$2:C$319))/(MAX(KNN!C$2:C$319)-MIN(KNN!C$2:C$319))</f>
        <v>0.19230769230769232</v>
      </c>
      <c r="D86" s="30">
        <f>SQRT((B86-$G$1)^2+(C86-$I$1)^2)</f>
        <v>0.17516790344708794</v>
      </c>
    </row>
    <row r="87" spans="1:4">
      <c r="A87">
        <v>84000</v>
      </c>
      <c r="B87" s="30">
        <f>(KNN!B168-MIN(KNN!B$2:B$319))/(MAX(KNN!B$2:B$319)-MIN(KNN!B$2:B$319))</f>
        <v>0.21129831428974466</v>
      </c>
      <c r="C87" s="30">
        <f>(KNN!C168-MIN(KNN!C$2:C$319))/(MAX(KNN!C$2:C$319)-MIN(KNN!C$2:C$319))</f>
        <v>0.34615384615384615</v>
      </c>
      <c r="D87" s="30">
        <f>SQRT((B87-$G$1)^2+(C87-$I$1)^2)</f>
        <v>0.176582557483425</v>
      </c>
    </row>
    <row r="88" spans="1:4">
      <c r="A88">
        <v>98000</v>
      </c>
      <c r="B88" s="30">
        <f>(KNN!B170-MIN(KNN!B$2:B$319))/(MAX(KNN!B$2:B$319)-MIN(KNN!B$2:B$319))</f>
        <v>0.21119868810833686</v>
      </c>
      <c r="C88" s="30">
        <f>(KNN!C170-MIN(KNN!C$2:C$319))/(MAX(KNN!C$2:C$319)-MIN(KNN!C$2:C$319))</f>
        <v>0.34615384615384615</v>
      </c>
      <c r="D88" s="30">
        <f>SQRT((B88-$G$1)^2+(C88-$I$1)^2)</f>
        <v>0.17668218366483279</v>
      </c>
    </row>
    <row r="89" spans="1:4">
      <c r="A89">
        <v>77500</v>
      </c>
      <c r="B89" s="30">
        <f>(KNN!B131-MIN(KNN!B$2:B$319))/(MAX(KNN!B$2:B$319)-MIN(KNN!B$2:B$319))</f>
        <v>0.29914303851036816</v>
      </c>
      <c r="C89" s="30">
        <f>(KNN!C131-MIN(KNN!C$2:C$319))/(MAX(KNN!C$2:C$319)-MIN(KNN!C$2:C$319))</f>
        <v>0.5</v>
      </c>
      <c r="D89" s="30">
        <f>SQRT((B89-$G$1)^2+(C89-$I$1)^2)</f>
        <v>0.17760360949437712</v>
      </c>
    </row>
    <row r="90" spans="1:4">
      <c r="A90">
        <v>84000</v>
      </c>
      <c r="B90" s="30">
        <f>(KNN!B132-MIN(KNN!B$2:B$319))/(MAX(KNN!B$2:B$319)-MIN(KNN!B$2:B$319))</f>
        <v>0.29914303851036816</v>
      </c>
      <c r="C90" s="30">
        <f>(KNN!C132-MIN(KNN!C$2:C$319))/(MAX(KNN!C$2:C$319)-MIN(KNN!C$2:C$319))</f>
        <v>0.5</v>
      </c>
      <c r="D90" s="30">
        <f>SQRT((B90-$G$1)^2+(C90-$I$1)^2)</f>
        <v>0.17760360949437712</v>
      </c>
    </row>
    <row r="91" spans="1:4">
      <c r="A91">
        <v>126500</v>
      </c>
      <c r="B91" s="30">
        <f>(KNN!B163-MIN(KNN!B$2:B$319))/(MAX(KNN!B$2:B$319)-MIN(KNN!B$2:B$319))</f>
        <v>0.55341021300606574</v>
      </c>
      <c r="C91" s="30">
        <f>(KNN!C163-MIN(KNN!C$2:C$319))/(MAX(KNN!C$2:C$319)-MIN(KNN!C$2:C$319))</f>
        <v>0.26923076923076922</v>
      </c>
      <c r="D91" s="30">
        <f>SQRT((B91-$G$1)^2+(C91-$I$1)^2)</f>
        <v>0.18252978543873372</v>
      </c>
    </row>
    <row r="92" spans="1:4">
      <c r="A92">
        <v>105000</v>
      </c>
      <c r="B92" s="30">
        <f>(KNN!B150-MIN(KNN!B$2:B$319))/(MAX(KNN!B$2:B$319)-MIN(KNN!B$2:B$319))</f>
        <v>0.53485153054027368</v>
      </c>
      <c r="C92" s="30">
        <f>(KNN!C150-MIN(KNN!C$2:C$319))/(MAX(KNN!C$2:C$319)-MIN(KNN!C$2:C$319))</f>
        <v>0.23076923076923078</v>
      </c>
      <c r="D92" s="30">
        <f>SQRT((B92-$G$1)^2+(C92-$I$1)^2)</f>
        <v>0.18685284050795734</v>
      </c>
    </row>
    <row r="93" spans="1:4">
      <c r="A93">
        <v>52000</v>
      </c>
      <c r="B93" s="30">
        <f>(KNN!B144-MIN(KNN!B$2:B$319))/(MAX(KNN!B$2:B$319)-MIN(KNN!B$2:B$319))</f>
        <v>0.27877697841726617</v>
      </c>
      <c r="C93" s="30">
        <f>(KNN!C144-MIN(KNN!C$2:C$319))/(MAX(KNN!C$2:C$319)-MIN(KNN!C$2:C$319))</f>
        <v>0.19230769230769232</v>
      </c>
      <c r="D93" s="30">
        <f>SQRT((B93-$G$1)^2+(C93-$I$1)^2)</f>
        <v>0.18860619978852972</v>
      </c>
    </row>
    <row r="94" spans="1:4">
      <c r="A94">
        <v>94490</v>
      </c>
      <c r="B94" s="30">
        <f>(KNN!B166-MIN(KNN!B$2:B$319))/(MAX(KNN!B$2:B$319)-MIN(KNN!B$2:B$319))</f>
        <v>0.21155134715756807</v>
      </c>
      <c r="C94" s="30">
        <f>(KNN!C166-MIN(KNN!C$2:C$319))/(MAX(KNN!C$2:C$319)-MIN(KNN!C$2:C$319))</f>
        <v>0.26923076923076922</v>
      </c>
      <c r="D94" s="30">
        <f>SQRT((B94-$G$1)^2+(C94-$I$1)^2)</f>
        <v>0.19237791197140502</v>
      </c>
    </row>
    <row r="95" spans="1:4">
      <c r="A95">
        <v>115000</v>
      </c>
      <c r="B95" s="30">
        <f>(KNN!B167-MIN(KNN!B$2:B$319))/(MAX(KNN!B$2:B$319)-MIN(KNN!B$2:B$319))</f>
        <v>0.21152048949076033</v>
      </c>
      <c r="C95" s="30">
        <f>(KNN!C167-MIN(KNN!C$2:C$319))/(MAX(KNN!C$2:C$319)-MIN(KNN!C$2:C$319))</f>
        <v>0.26923076923076922</v>
      </c>
      <c r="D95" s="30">
        <f>SQRT((B95-$G$1)^2+(C95-$I$1)^2)</f>
        <v>0.19240619585166993</v>
      </c>
    </row>
    <row r="96" spans="1:4">
      <c r="A96">
        <v>54000</v>
      </c>
      <c r="B96" s="30">
        <f>(KNN!B169-MIN(KNN!B$2:B$319))/(MAX(KNN!B$2:B$319)-MIN(KNN!B$2:B$319))</f>
        <v>0.21141910001410635</v>
      </c>
      <c r="C96" s="30">
        <f>(KNN!C169-MIN(KNN!C$2:C$319))/(MAX(KNN!C$2:C$319)-MIN(KNN!C$2:C$319))</f>
        <v>0.42307692307692307</v>
      </c>
      <c r="D96" s="30">
        <f>SQRT((B96-$G$1)^2+(C96-$I$1)^2)</f>
        <v>0.19249913416860182</v>
      </c>
    </row>
    <row r="97" spans="1:4">
      <c r="A97">
        <v>92400</v>
      </c>
      <c r="B97" s="30">
        <f>(KNN!B171-MIN(KNN!B$2:B$319))/(MAX(KNN!B$2:B$319)-MIN(KNN!B$2:B$319))</f>
        <v>0.21129831428974466</v>
      </c>
      <c r="C97" s="30">
        <f>(KNN!C171-MIN(KNN!C$2:C$319))/(MAX(KNN!C$2:C$319)-MIN(KNN!C$2:C$319))</f>
        <v>0.26923076923076922</v>
      </c>
      <c r="D97" s="30">
        <f>SQRT((B97-$G$1)^2+(C97-$I$1)^2)</f>
        <v>0.19260986311895012</v>
      </c>
    </row>
    <row r="98" spans="1:4">
      <c r="A98">
        <v>33000</v>
      </c>
      <c r="B98" s="30">
        <f>(KNN!B152-MIN(KNN!B$2:B$319))/(MAX(KNN!B$2:B$319)-MIN(KNN!B$2:B$319))</f>
        <v>0.23306354916067143</v>
      </c>
      <c r="C98" s="30">
        <f>(KNN!C152-MIN(KNN!C$2:C$319))/(MAX(KNN!C$2:C$319)-MIN(KNN!C$2:C$319))</f>
        <v>0.46153846153846156</v>
      </c>
      <c r="D98" s="30">
        <f>SQRT((B98-$G$1)^2+(C98-$I$1)^2)</f>
        <v>0.19308550657249751</v>
      </c>
    </row>
    <row r="99" spans="1:4">
      <c r="A99">
        <v>36000</v>
      </c>
      <c r="B99" s="30">
        <f>(KNN!B178-MIN(KNN!B$2:B$319))/(MAX(KNN!B$2:B$319)-MIN(KNN!B$2:B$319))</f>
        <v>0.21040520524756665</v>
      </c>
      <c r="C99" s="30">
        <f>(KNN!C178-MIN(KNN!C$2:C$319))/(MAX(KNN!C$2:C$319)-MIN(KNN!C$2:C$319))</f>
        <v>0.26923076923076922</v>
      </c>
      <c r="D99" s="30">
        <f>SQRT((B99-$G$1)^2+(C99-$I$1)^2)</f>
        <v>0.19342898431212593</v>
      </c>
    </row>
    <row r="100" spans="1:4">
      <c r="A100">
        <v>74000</v>
      </c>
      <c r="B100" s="30">
        <f>(KNN!B19-MIN(KNN!B$2:B$319))/(MAX(KNN!B$2:B$319)-MIN(KNN!B$2:B$319))</f>
        <v>0.42394025955706022</v>
      </c>
      <c r="C100" s="30">
        <f>(KNN!C19-MIN(KNN!C$2:C$319))/(MAX(KNN!C$2:C$319)-MIN(KNN!C$2:C$319))</f>
        <v>0.15384615384615385</v>
      </c>
      <c r="D100" s="30">
        <f>SQRT((B100-$G$1)^2+(C100-$I$1)^2)</f>
        <v>0.19565921385935048</v>
      </c>
    </row>
    <row r="101" spans="1:4">
      <c r="A101">
        <v>56500</v>
      </c>
      <c r="B101" s="30">
        <f>(KNN!B203-MIN(KNN!B$2:B$319))/(MAX(KNN!B$2:B$319)-MIN(KNN!B$2:B$319))</f>
        <v>0.20731943856679361</v>
      </c>
      <c r="C101" s="30">
        <f>(KNN!C203-MIN(KNN!C$2:C$319))/(MAX(KNN!C$2:C$319)-MIN(KNN!C$2:C$319))</f>
        <v>0.26923076923076922</v>
      </c>
      <c r="D101" s="30">
        <f>SQRT((B101-$G$1)^2+(C101-$I$1)^2)</f>
        <v>0.19626408465344394</v>
      </c>
    </row>
    <row r="102" spans="1:4">
      <c r="A102">
        <v>61500</v>
      </c>
      <c r="B102" s="30">
        <f>(KNN!B210-MIN(KNN!B$2:B$319))/(MAX(KNN!B$2:B$319)-MIN(KNN!B$2:B$319))</f>
        <v>0.18818768514600084</v>
      </c>
      <c r="C102" s="30">
        <f>(KNN!C210-MIN(KNN!C$2:C$319))/(MAX(KNN!C$2:C$319)-MIN(KNN!C$2:C$319))</f>
        <v>0.34615384615384615</v>
      </c>
      <c r="D102" s="30">
        <f>SQRT((B102-$G$1)^2+(C102-$I$1)^2)</f>
        <v>0.19969318662716881</v>
      </c>
    </row>
    <row r="103" spans="1:4">
      <c r="A103">
        <v>167000</v>
      </c>
      <c r="B103" s="30">
        <f>(KNN!B208-MIN(KNN!B$2:B$319))/(MAX(KNN!B$2:B$319)-MIN(KNN!B$2:B$319))</f>
        <v>0.58413563267033441</v>
      </c>
      <c r="C103" s="30">
        <f>(KNN!C208-MIN(KNN!C$2:C$319))/(MAX(KNN!C$2:C$319)-MIN(KNN!C$2:C$319))</f>
        <v>0.30769230769230771</v>
      </c>
      <c r="D103" s="30">
        <f>SQRT((B103-$G$1)^2+(C103-$I$1)^2)</f>
        <v>0.19998805243221834</v>
      </c>
    </row>
    <row r="104" spans="1:4">
      <c r="A104">
        <v>69800</v>
      </c>
      <c r="B104" s="30">
        <f>(KNN!B211-MIN(KNN!B$2:B$319))/(MAX(KNN!B$2:B$319)-MIN(KNN!B$2:B$319))</f>
        <v>0.18818768514600084</v>
      </c>
      <c r="C104" s="30">
        <f>(KNN!C211-MIN(KNN!C$2:C$319))/(MAX(KNN!C$2:C$319)-MIN(KNN!C$2:C$319))</f>
        <v>0.30769230769230771</v>
      </c>
      <c r="D104" s="30">
        <f>SQRT((B104-$G$1)^2+(C104-$I$1)^2)</f>
        <v>0.2033633662342893</v>
      </c>
    </row>
    <row r="105" spans="1:4">
      <c r="A105">
        <v>74500</v>
      </c>
      <c r="B105" s="30">
        <f>(KNN!B212-MIN(KNN!B$2:B$319))/(MAX(KNN!B$2:B$319)-MIN(KNN!B$2:B$319))</f>
        <v>0.18818768514600084</v>
      </c>
      <c r="C105" s="30">
        <f>(KNN!C212-MIN(KNN!C$2:C$319))/(MAX(KNN!C$2:C$319)-MIN(KNN!C$2:C$319))</f>
        <v>0.38461538461538464</v>
      </c>
      <c r="D105" s="30">
        <f>SQRT((B105-$G$1)^2+(C105-$I$1)^2)</f>
        <v>0.2033633662342893</v>
      </c>
    </row>
    <row r="106" spans="1:4">
      <c r="A106">
        <v>63500</v>
      </c>
      <c r="B106" s="30">
        <f>(KNN!B213-MIN(KNN!B$2:B$319))/(MAX(KNN!B$2:B$319)-MIN(KNN!B$2:B$319))</f>
        <v>0.18818768514600084</v>
      </c>
      <c r="C106" s="30">
        <f>(KNN!C213-MIN(KNN!C$2:C$319))/(MAX(KNN!C$2:C$319)-MIN(KNN!C$2:C$319))</f>
        <v>0.38461538461538464</v>
      </c>
      <c r="D106" s="30">
        <f>SQRT((B106-$G$1)^2+(C106-$I$1)^2)</f>
        <v>0.2033633662342893</v>
      </c>
    </row>
    <row r="107" spans="1:4">
      <c r="A107">
        <v>45000</v>
      </c>
      <c r="B107" s="30">
        <f>(KNN!B73-MIN(KNN!B$2:B$319))/(MAX(KNN!B$2:B$319)-MIN(KNN!B$2:B$319))</f>
        <v>0.32149280575539563</v>
      </c>
      <c r="C107" s="30">
        <f>(KNN!C73-MIN(KNN!C$2:C$319))/(MAX(KNN!C$2:C$319)-MIN(KNN!C$2:C$319))</f>
        <v>0.15384615384615385</v>
      </c>
      <c r="D107" s="30">
        <f>SQRT((B107-$G$1)^2+(C107-$I$1)^2)</f>
        <v>0.20344439984991078</v>
      </c>
    </row>
    <row r="108" spans="1:4">
      <c r="A108">
        <v>75300</v>
      </c>
      <c r="B108" s="30">
        <f>(KNN!B74-MIN(KNN!B$2:B$319))/(MAX(KNN!B$2:B$319)-MIN(KNN!B$2:B$319))</f>
        <v>0.3214487233742418</v>
      </c>
      <c r="C108" s="30">
        <f>(KNN!C74-MIN(KNN!C$2:C$319))/(MAX(KNN!C$2:C$319)-MIN(KNN!C$2:C$319))</f>
        <v>0.53846153846153844</v>
      </c>
      <c r="D108" s="30">
        <f>SQRT((B108-$G$1)^2+(C108-$I$1)^2)</f>
        <v>0.20345878909894069</v>
      </c>
    </row>
    <row r="109" spans="1:4">
      <c r="A109">
        <v>123000</v>
      </c>
      <c r="B109" s="30">
        <f>(KNN!B75-MIN(KNN!B$2:B$319))/(MAX(KNN!B$2:B$319)-MIN(KNN!B$2:B$319))</f>
        <v>0.32131647623078008</v>
      </c>
      <c r="C109" s="30">
        <f>(KNN!C75-MIN(KNN!C$2:C$319))/(MAX(KNN!C$2:C$319)-MIN(KNN!C$2:C$319))</f>
        <v>0.53846153846153844</v>
      </c>
      <c r="D109" s="30">
        <f>SQRT((B109-$G$1)^2+(C109-$I$1)^2)</f>
        <v>0.20350200803587601</v>
      </c>
    </row>
    <row r="110" spans="1:4">
      <c r="A110">
        <v>126500</v>
      </c>
      <c r="B110" s="30">
        <f>(KNN!B76-MIN(KNN!B$2:B$319))/(MAX(KNN!B$2:B$319)-MIN(KNN!B$2:B$319))</f>
        <v>0.32113133022993368</v>
      </c>
      <c r="C110" s="30">
        <f>(KNN!C76-MIN(KNN!C$2:C$319))/(MAX(KNN!C$2:C$319)-MIN(KNN!C$2:C$319))</f>
        <v>0.15384615384615385</v>
      </c>
      <c r="D110" s="30">
        <f>SQRT((B110-$G$1)^2+(C110-$I$1)^2)</f>
        <v>0.20356264347110017</v>
      </c>
    </row>
    <row r="111" spans="1:4">
      <c r="A111">
        <v>130000</v>
      </c>
      <c r="B111" s="30">
        <f>(KNN!B77-MIN(KNN!B$2:B$319))/(MAX(KNN!B$2:B$319)-MIN(KNN!B$2:B$319))</f>
        <v>0.32113133022993368</v>
      </c>
      <c r="C111" s="30">
        <f>(KNN!C77-MIN(KNN!C$2:C$319))/(MAX(KNN!C$2:C$319)-MIN(KNN!C$2:C$319))</f>
        <v>0.53846153846153844</v>
      </c>
      <c r="D111" s="30">
        <f>SQRT((B111-$G$1)^2+(C111-$I$1)^2)</f>
        <v>0.20356264347110017</v>
      </c>
    </row>
    <row r="112" spans="1:4">
      <c r="A112">
        <v>144000</v>
      </c>
      <c r="B112" s="30">
        <f>(KNN!B78-MIN(KNN!B$2:B$319))/(MAX(KNN!B$2:B$319)-MIN(KNN!B$2:B$319))</f>
        <v>0.32113133022993368</v>
      </c>
      <c r="C112" s="30">
        <f>(KNN!C78-MIN(KNN!C$2:C$319))/(MAX(KNN!C$2:C$319)-MIN(KNN!C$2:C$319))</f>
        <v>0.53846153846153844</v>
      </c>
      <c r="D112" s="30">
        <f>SQRT((B112-$G$1)^2+(C112-$I$1)^2)</f>
        <v>0.20356264347110017</v>
      </c>
    </row>
    <row r="113" spans="1:4">
      <c r="A113">
        <v>65000</v>
      </c>
      <c r="B113" s="30">
        <f>(KNN!B90-MIN(KNN!B$2:B$319))/(MAX(KNN!B$2:B$319)-MIN(KNN!B$2:B$319))</f>
        <v>0.31915643955423889</v>
      </c>
      <c r="C113" s="30">
        <f>(KNN!C90-MIN(KNN!C$2:C$319))/(MAX(KNN!C$2:C$319)-MIN(KNN!C$2:C$319))</f>
        <v>0.15384615384615385</v>
      </c>
      <c r="D113" s="30">
        <f>SQRT((B113-$G$1)^2+(C113-$I$1)^2)</f>
        <v>0.20421874572263063</v>
      </c>
    </row>
    <row r="114" spans="1:4">
      <c r="A114">
        <v>127000</v>
      </c>
      <c r="B114" s="30">
        <f>(KNN!B93-MIN(KNN!B$2:B$319))/(MAX(KNN!B$2:B$319)-MIN(KNN!B$2:B$319))</f>
        <v>0.31840483495556493</v>
      </c>
      <c r="C114" s="30">
        <f>(KNN!C93-MIN(KNN!C$2:C$319))/(MAX(KNN!C$2:C$319)-MIN(KNN!C$2:C$319))</f>
        <v>0.15384615384615385</v>
      </c>
      <c r="D114" s="30">
        <f>SQRT((B114-$G$1)^2+(C114-$I$1)^2)</f>
        <v>0.20447290337008281</v>
      </c>
    </row>
    <row r="115" spans="1:4">
      <c r="A115">
        <v>74000</v>
      </c>
      <c r="B115" s="30">
        <f>(KNN!B111-MIN(KNN!B$2:B$319))/(MAX(KNN!B$2:B$319)-MIN(KNN!B$2:B$319))</f>
        <v>0.31408696572154038</v>
      </c>
      <c r="C115" s="30">
        <f>(KNN!C111-MIN(KNN!C$2:C$319))/(MAX(KNN!C$2:C$319)-MIN(KNN!C$2:C$319))</f>
        <v>0.53846153846153844</v>
      </c>
      <c r="D115" s="30">
        <f>SQRT((B115-$G$1)^2+(C115-$I$1)^2)</f>
        <v>0.20598006964526142</v>
      </c>
    </row>
    <row r="116" spans="1:4">
      <c r="A116">
        <v>98950</v>
      </c>
      <c r="B116" s="30">
        <f>(KNN!B172-MIN(KNN!B$2:B$319))/(MAX(KNN!B$2:B$319)-MIN(KNN!B$2:B$319))</f>
        <v>0.21155134715756807</v>
      </c>
      <c r="C116" s="30">
        <f>(KNN!C172-MIN(KNN!C$2:C$319))/(MAX(KNN!C$2:C$319)-MIN(KNN!C$2:C$319))</f>
        <v>0.23076923076923078</v>
      </c>
      <c r="D116" s="30">
        <f>SQRT((B116-$G$1)^2+(C116-$I$1)^2)</f>
        <v>0.21072662555695154</v>
      </c>
    </row>
    <row r="117" spans="1:4">
      <c r="A117">
        <v>150000</v>
      </c>
      <c r="B117" s="30">
        <f>(KNN!B209-MIN(KNN!B$2:B$319))/(MAX(KNN!B$2:B$319)-MIN(KNN!B$2:B$319))</f>
        <v>0.58413563267033441</v>
      </c>
      <c r="C117" s="30">
        <f>(KNN!C209-MIN(KNN!C$2:C$319))/(MAX(KNN!C$2:C$319)-MIN(KNN!C$2:C$319))</f>
        <v>0.26923076923076922</v>
      </c>
      <c r="D117" s="30">
        <f>SQRT((B117-$G$1)^2+(C117-$I$1)^2)</f>
        <v>0.21079158175343937</v>
      </c>
    </row>
    <row r="118" spans="1:4">
      <c r="A118">
        <v>164700</v>
      </c>
      <c r="B118" s="30">
        <f>(KNN!B175-MIN(KNN!B$2:B$319))/(MAX(KNN!B$2:B$319)-MIN(KNN!B$2:B$319))</f>
        <v>0.21091215263083649</v>
      </c>
      <c r="C118" s="30">
        <f>(KNN!C175-MIN(KNN!C$2:C$319))/(MAX(KNN!C$2:C$319)-MIN(KNN!C$2:C$319))</f>
        <v>0.46153846153846156</v>
      </c>
      <c r="D118" s="30">
        <f>SQRT((B118-$G$1)^2+(C118-$I$1)^2)</f>
        <v>0.2112617736892636</v>
      </c>
    </row>
    <row r="119" spans="1:4">
      <c r="A119">
        <v>54900</v>
      </c>
      <c r="B119" s="30">
        <f>(KNN!B177-MIN(KNN!B$2:B$319))/(MAX(KNN!B$2:B$319)-MIN(KNN!B$2:B$319))</f>
        <v>0.21075786429679785</v>
      </c>
      <c r="C119" s="30">
        <f>(KNN!C177-MIN(KNN!C$2:C$319))/(MAX(KNN!C$2:C$319)-MIN(KNN!C$2:C$319))</f>
        <v>0.23076923076923078</v>
      </c>
      <c r="D119" s="30">
        <f>SQRT((B119-$G$1)^2+(C119-$I$1)^2)</f>
        <v>0.2113910339747892</v>
      </c>
    </row>
    <row r="120" spans="1:4">
      <c r="A120">
        <v>84500</v>
      </c>
      <c r="B120" s="30">
        <f>(KNN!B133-MIN(KNN!B$2:B$319))/(MAX(KNN!B$2:B$319)-MIN(KNN!B$2:B$319))</f>
        <v>0.29914303851036816</v>
      </c>
      <c r="C120" s="30">
        <f>(KNN!C133-MIN(KNN!C$2:C$319))/(MAX(KNN!C$2:C$319)-MIN(KNN!C$2:C$319))</f>
        <v>0.53846153846153844</v>
      </c>
      <c r="D120" s="30">
        <f>SQRT((B120-$G$1)^2+(C120-$I$1)^2)</f>
        <v>0.21179388936625818</v>
      </c>
    </row>
    <row r="121" spans="1:4">
      <c r="A121">
        <v>86500</v>
      </c>
      <c r="B121" s="30">
        <f>(KNN!B134-MIN(KNN!B$2:B$319))/(MAX(KNN!B$2:B$319)-MIN(KNN!B$2:B$319))</f>
        <v>0.29914303851036816</v>
      </c>
      <c r="C121" s="30">
        <f>(KNN!C134-MIN(KNN!C$2:C$319))/(MAX(KNN!C$2:C$319)-MIN(KNN!C$2:C$319))</f>
        <v>0.53846153846153844</v>
      </c>
      <c r="D121" s="30">
        <f>SQRT((B121-$G$1)^2+(C121-$I$1)^2)</f>
        <v>0.21179388936625818</v>
      </c>
    </row>
    <row r="122" spans="1:4">
      <c r="A122">
        <v>180000</v>
      </c>
      <c r="B122" s="30">
        <f>(KNN!B229-MIN(KNN!B$2:B$319))/(MAX(KNN!B$2:B$319)-MIN(KNN!B$2:B$319))</f>
        <v>0.59643461701227252</v>
      </c>
      <c r="C122" s="30">
        <f>(KNN!C229-MIN(KNN!C$2:C$319))/(MAX(KNN!C$2:C$319)-MIN(KNN!C$2:C$319))</f>
        <v>0.30769230769230771</v>
      </c>
      <c r="D122" s="30">
        <f>SQRT((B122-$G$1)^2+(C122-$I$1)^2)</f>
        <v>0.21207063586004787</v>
      </c>
    </row>
    <row r="123" spans="1:4">
      <c r="A123">
        <v>160000</v>
      </c>
      <c r="B123" s="30">
        <f>(KNN!B194-MIN(KNN!B$2:B$319))/(MAX(KNN!B$2:B$319)-MIN(KNN!B$2:B$319))</f>
        <v>0.20921938919452671</v>
      </c>
      <c r="C123" s="30">
        <f>(KNN!C194-MIN(KNN!C$2:C$319))/(MAX(KNN!C$2:C$319)-MIN(KNN!C$2:C$319))</f>
        <v>0.23076923076923078</v>
      </c>
      <c r="D123" s="30">
        <f>SQRT((B123-$G$1)^2+(C123-$I$1)^2)</f>
        <v>0.21268176890522222</v>
      </c>
    </row>
    <row r="124" spans="1:4">
      <c r="A124">
        <v>53000</v>
      </c>
      <c r="B124" s="30">
        <f>(KNN!B196-MIN(KNN!B$2:B$319))/(MAX(KNN!B$2:B$319)-MIN(KNN!B$2:B$319))</f>
        <v>0.20837741571448723</v>
      </c>
      <c r="C124" s="30">
        <f>(KNN!C196-MIN(KNN!C$2:C$319))/(MAX(KNN!C$2:C$319)-MIN(KNN!C$2:C$319))</f>
        <v>0.23076923076923078</v>
      </c>
      <c r="D124" s="30">
        <f>SQRT((B124-$G$1)^2+(C124-$I$1)^2)</f>
        <v>0.21338955036380519</v>
      </c>
    </row>
    <row r="125" spans="1:4">
      <c r="A125">
        <v>67800</v>
      </c>
      <c r="B125" s="30">
        <f>(KNN!B214-MIN(KNN!B$2:B$319))/(MAX(KNN!B$2:B$319)-MIN(KNN!B$2:B$319))</f>
        <v>0.18818768514600084</v>
      </c>
      <c r="C125" s="30">
        <f>(KNN!C214-MIN(KNN!C$2:C$319))/(MAX(KNN!C$2:C$319)-MIN(KNN!C$2:C$319))</f>
        <v>0.26923076923076922</v>
      </c>
      <c r="D125" s="30">
        <f>SQRT((B125-$G$1)^2+(C125-$I$1)^2)</f>
        <v>0.21399656200188566</v>
      </c>
    </row>
    <row r="126" spans="1:4">
      <c r="A126">
        <v>68500</v>
      </c>
      <c r="B126" s="30">
        <f>(KNN!B215-MIN(KNN!B$2:B$319))/(MAX(KNN!B$2:B$319)-MIN(KNN!B$2:B$319))</f>
        <v>0.18818768514600084</v>
      </c>
      <c r="C126" s="30">
        <f>(KNN!C215-MIN(KNN!C$2:C$319))/(MAX(KNN!C$2:C$319)-MIN(KNN!C$2:C$319))</f>
        <v>0.42307692307692307</v>
      </c>
      <c r="D126" s="30">
        <f>SQRT((B126-$G$1)^2+(C126-$I$1)^2)</f>
        <v>0.21399656200188566</v>
      </c>
    </row>
    <row r="127" spans="1:4">
      <c r="A127">
        <v>64000</v>
      </c>
      <c r="B127" s="30">
        <f>(KNN!B216-MIN(KNN!B$2:B$319))/(MAX(KNN!B$2:B$319)-MIN(KNN!B$2:B$319))</f>
        <v>0.18818768514600084</v>
      </c>
      <c r="C127" s="30">
        <f>(KNN!C216-MIN(KNN!C$2:C$319))/(MAX(KNN!C$2:C$319)-MIN(KNN!C$2:C$319))</f>
        <v>0.42307692307692307</v>
      </c>
      <c r="D127" s="30">
        <f>SQRT((B127-$G$1)^2+(C127-$I$1)^2)</f>
        <v>0.21399656200188566</v>
      </c>
    </row>
    <row r="128" spans="1:4">
      <c r="A128">
        <v>54000</v>
      </c>
      <c r="B128" s="30">
        <f>(KNN!B217-MIN(KNN!B$2:B$319))/(MAX(KNN!B$2:B$319)-MIN(KNN!B$2:B$319))</f>
        <v>0.18818768514600084</v>
      </c>
      <c r="C128" s="30">
        <f>(KNN!C217-MIN(KNN!C$2:C$319))/(MAX(KNN!C$2:C$319)-MIN(KNN!C$2:C$319))</f>
        <v>0.42307692307692307</v>
      </c>
      <c r="D128" s="30">
        <f>SQRT((B128-$G$1)^2+(C128-$I$1)^2)</f>
        <v>0.21399656200188566</v>
      </c>
    </row>
    <row r="129" spans="1:4">
      <c r="A129">
        <v>180000</v>
      </c>
      <c r="B129" s="30">
        <f>(KNN!B140-MIN(KNN!B$2:B$319))/(MAX(KNN!B$2:B$319)-MIN(KNN!B$2:B$319))</f>
        <v>0.48984341938214127</v>
      </c>
      <c r="C129" s="30">
        <f>(KNN!C140-MIN(KNN!C$2:C$319))/(MAX(KNN!C$2:C$319)-MIN(KNN!C$2:C$319))</f>
        <v>0.53846153846153844</v>
      </c>
      <c r="D129" s="30">
        <f>SQRT((B129-$G$1)^2+(C129-$I$1)^2)</f>
        <v>0.21766628042859981</v>
      </c>
    </row>
    <row r="130" spans="1:4">
      <c r="A130">
        <v>180000</v>
      </c>
      <c r="B130" s="30">
        <f>(KNN!B141-MIN(KNN!B$2:B$319))/(MAX(KNN!B$2:B$319)-MIN(KNN!B$2:B$319))</f>
        <v>0.48984341938214127</v>
      </c>
      <c r="C130" s="30">
        <f>(KNN!C141-MIN(KNN!C$2:C$319))/(MAX(KNN!C$2:C$319)-MIN(KNN!C$2:C$319))</f>
        <v>0.53846153846153844</v>
      </c>
      <c r="D130" s="30">
        <f>SQRT((B130-$G$1)^2+(C130-$I$1)^2)</f>
        <v>0.21766628042859981</v>
      </c>
    </row>
    <row r="131" spans="1:4">
      <c r="A131">
        <v>183000</v>
      </c>
      <c r="B131" s="30">
        <f>(KNN!B227-MIN(KNN!B$2:B$319))/(MAX(KNN!B$2:B$319)-MIN(KNN!B$2:B$319))</f>
        <v>0.59237903794611368</v>
      </c>
      <c r="C131" s="30">
        <f>(KNN!C227-MIN(KNN!C$2:C$319))/(MAX(KNN!C$2:C$319)-MIN(KNN!C$2:C$319))</f>
        <v>0.42307692307692307</v>
      </c>
      <c r="D131" s="30">
        <f>SQRT((B131-$G$1)^2+(C131-$I$1)^2)</f>
        <v>0.21848720724886994</v>
      </c>
    </row>
    <row r="132" spans="1:4">
      <c r="A132">
        <v>68800</v>
      </c>
      <c r="B132" s="30">
        <f>(KNN!B157-MIN(KNN!B$2:B$319))/(MAX(KNN!B$2:B$319)-MIN(KNN!B$2:B$319))</f>
        <v>0.23209373677528564</v>
      </c>
      <c r="C132" s="30">
        <f>(KNN!C157-MIN(KNN!C$2:C$319))/(MAX(KNN!C$2:C$319)-MIN(KNN!C$2:C$319))</f>
        <v>0.5</v>
      </c>
      <c r="D132" s="30">
        <f>SQRT((B132-$G$1)^2+(C132-$I$1)^2)</f>
        <v>0.21894809997829023</v>
      </c>
    </row>
    <row r="133" spans="1:4">
      <c r="A133">
        <v>66000</v>
      </c>
      <c r="B133" s="30">
        <f>(KNN!B158-MIN(KNN!B$2:B$319))/(MAX(KNN!B$2:B$319)-MIN(KNN!B$2:B$319))</f>
        <v>0.23209373677528564</v>
      </c>
      <c r="C133" s="30">
        <f>(KNN!C158-MIN(KNN!C$2:C$319))/(MAX(KNN!C$2:C$319)-MIN(KNN!C$2:C$319))</f>
        <v>0.19230769230769232</v>
      </c>
      <c r="D133" s="30">
        <f>SQRT((B133-$G$1)^2+(C133-$I$1)^2)</f>
        <v>0.21894809997829023</v>
      </c>
    </row>
    <row r="134" spans="1:4">
      <c r="A134">
        <v>64000</v>
      </c>
      <c r="B134" s="30">
        <f>(KNN!B159-MIN(KNN!B$2:B$319))/(MAX(KNN!B$2:B$319)-MIN(KNN!B$2:B$319))</f>
        <v>0.23209373677528564</v>
      </c>
      <c r="C134" s="30">
        <f>(KNN!C159-MIN(KNN!C$2:C$319))/(MAX(KNN!C$2:C$319)-MIN(KNN!C$2:C$319))</f>
        <v>0.19230769230769232</v>
      </c>
      <c r="D134" s="30">
        <f>SQRT((B134-$G$1)^2+(C134-$I$1)^2)</f>
        <v>0.21894809997829023</v>
      </c>
    </row>
    <row r="135" spans="1:4">
      <c r="A135">
        <v>48000</v>
      </c>
      <c r="B135" s="30">
        <f>(KNN!B228-MIN(KNN!B$2:B$319))/(MAX(KNN!B$2:B$319)-MIN(KNN!B$2:B$319))</f>
        <v>0.18254514035830161</v>
      </c>
      <c r="C135" s="30">
        <f>(KNN!C228-MIN(KNN!C$2:C$319))/(MAX(KNN!C$2:C$319)-MIN(KNN!C$2:C$319))</f>
        <v>0.26923076923076922</v>
      </c>
      <c r="D135" s="30">
        <f>SQRT((B135-$G$1)^2+(C135-$I$1)^2)</f>
        <v>0.21927134413550814</v>
      </c>
    </row>
    <row r="136" spans="1:4">
      <c r="A136">
        <v>124000</v>
      </c>
      <c r="B136" s="30">
        <f>(KNN!B232-MIN(KNN!B$2:B$319))/(MAX(KNN!B$2:B$319)-MIN(KNN!B$2:B$319))</f>
        <v>0.60741112991959378</v>
      </c>
      <c r="C136" s="30">
        <f>(KNN!C232-MIN(KNN!C$2:C$319))/(MAX(KNN!C$2:C$319)-MIN(KNN!C$2:C$319))</f>
        <v>0.30769230769230771</v>
      </c>
      <c r="D136" s="30">
        <f>SQRT((B136-$G$1)^2+(C136-$I$1)^2)</f>
        <v>0.22287400966165619</v>
      </c>
    </row>
    <row r="137" spans="1:4">
      <c r="A137">
        <v>177700</v>
      </c>
      <c r="B137" s="30">
        <f>(KNN!B240-MIN(KNN!B$2:B$319))/(MAX(KNN!B$2:B$319)-MIN(KNN!B$2:B$319))</f>
        <v>0.61627168853152769</v>
      </c>
      <c r="C137" s="30">
        <f>(KNN!C240-MIN(KNN!C$2:C$319))/(MAX(KNN!C$2:C$319)-MIN(KNN!C$2:C$319))</f>
        <v>0.34615384615384615</v>
      </c>
      <c r="D137" s="30">
        <f>SQRT((B137-$G$1)^2+(C137-$I$1)^2)</f>
        <v>0.22839081675835804</v>
      </c>
    </row>
    <row r="138" spans="1:4">
      <c r="A138">
        <v>32000</v>
      </c>
      <c r="B138" s="30">
        <f>(KNN!B237-MIN(KNN!B$2:B$319))/(MAX(KNN!B$2:B$319)-MIN(KNN!B$2:B$319))</f>
        <v>0.16103293835519819</v>
      </c>
      <c r="C138" s="30">
        <f>(KNN!C237-MIN(KNN!C$2:C$319))/(MAX(KNN!C$2:C$319)-MIN(KNN!C$2:C$319))</f>
        <v>0.30769230769230771</v>
      </c>
      <c r="D138" s="30">
        <f>SQRT((B138-$G$1)^2+(C138-$I$1)^2)</f>
        <v>0.23008536423865125</v>
      </c>
    </row>
    <row r="139" spans="1:4">
      <c r="A139">
        <v>64900</v>
      </c>
      <c r="B139" s="30">
        <f>(KNN!B218-MIN(KNN!B$2:B$319))/(MAX(KNN!B$2:B$319)-MIN(KNN!B$2:B$319))</f>
        <v>0.18818768514600084</v>
      </c>
      <c r="C139" s="30">
        <f>(KNN!C218-MIN(KNN!C$2:C$319))/(MAX(KNN!C$2:C$319)-MIN(KNN!C$2:C$319))</f>
        <v>0.46153846153846156</v>
      </c>
      <c r="D139" s="30">
        <f>SQRT((B139-$G$1)^2+(C139-$I$1)^2)</f>
        <v>0.2306316939467967</v>
      </c>
    </row>
    <row r="140" spans="1:4">
      <c r="A140">
        <v>89970</v>
      </c>
      <c r="B140" s="30">
        <f>(KNN!B173-MIN(KNN!B$2:B$319))/(MAX(KNN!B$2:B$319)-MIN(KNN!B$2:B$319))</f>
        <v>0.21155134715756807</v>
      </c>
      <c r="C140" s="30">
        <f>(KNN!C173-MIN(KNN!C$2:C$319))/(MAX(KNN!C$2:C$319)-MIN(KNN!C$2:C$319))</f>
        <v>0.19230769230769232</v>
      </c>
      <c r="D140" s="30">
        <f>SQRT((B140-$G$1)^2+(C140-$I$1)^2)</f>
        <v>0.23401012863638718</v>
      </c>
    </row>
    <row r="141" spans="1:4">
      <c r="A141">
        <v>91900</v>
      </c>
      <c r="B141" s="30">
        <f>(KNN!B174-MIN(KNN!B$2:B$319))/(MAX(KNN!B$2:B$319)-MIN(KNN!B$2:B$319))</f>
        <v>0.21129831428974466</v>
      </c>
      <c r="C141" s="30">
        <f>(KNN!C174-MIN(KNN!C$2:C$319))/(MAX(KNN!C$2:C$319)-MIN(KNN!C$2:C$319))</f>
        <v>0.19230769230769232</v>
      </c>
      <c r="D141" s="30">
        <f>SQRT((B141-$G$1)^2+(C141-$I$1)^2)</f>
        <v>0.23420085110998534</v>
      </c>
    </row>
    <row r="142" spans="1:4">
      <c r="A142">
        <v>95000</v>
      </c>
      <c r="B142" s="30">
        <f>(KNN!B176-MIN(KNN!B$2:B$319))/(MAX(KNN!B$2:B$319)-MIN(KNN!B$2:B$319))</f>
        <v>0.21119868810833686</v>
      </c>
      <c r="C142" s="30">
        <f>(KNN!C176-MIN(KNN!C$2:C$319))/(MAX(KNN!C$2:C$319)-MIN(KNN!C$2:C$319))</f>
        <v>0.19230769230769232</v>
      </c>
      <c r="D142" s="30">
        <f>SQRT((B142-$G$1)^2+(C142-$I$1)^2)</f>
        <v>0.23427597631389382</v>
      </c>
    </row>
    <row r="143" spans="1:4">
      <c r="A143">
        <v>140000</v>
      </c>
      <c r="B143" s="30">
        <f>(KNN!B185-MIN(KNN!B$2:B$319))/(MAX(KNN!B$2:B$319)-MIN(KNN!B$2:B$319))</f>
        <v>0.21011293906051628</v>
      </c>
      <c r="C143" s="30">
        <f>(KNN!C185-MIN(KNN!C$2:C$319))/(MAX(KNN!C$2:C$319)-MIN(KNN!C$2:C$319))</f>
        <v>0.19230769230769232</v>
      </c>
      <c r="D143" s="30">
        <f>SQRT((B143-$G$1)^2+(C143-$I$1)^2)</f>
        <v>0.23509588885002836</v>
      </c>
    </row>
    <row r="144" spans="1:4">
      <c r="A144">
        <v>138000</v>
      </c>
      <c r="B144" s="30">
        <f>(KNN!B186-MIN(KNN!B$2:B$319))/(MAX(KNN!B$2:B$319)-MIN(KNN!B$2:B$319))</f>
        <v>0.21011293906051628</v>
      </c>
      <c r="C144" s="30">
        <f>(KNN!C186-MIN(KNN!C$2:C$319))/(MAX(KNN!C$2:C$319)-MIN(KNN!C$2:C$319))</f>
        <v>0.19230769230769232</v>
      </c>
      <c r="D144" s="30">
        <f>SQRT((B144-$G$1)^2+(C144-$I$1)^2)</f>
        <v>0.23509588885002836</v>
      </c>
    </row>
    <row r="145" spans="1:4">
      <c r="A145">
        <v>32000</v>
      </c>
      <c r="B145" s="30">
        <f>(KNN!B188-MIN(KNN!B$2:B$319))/(MAX(KNN!B$2:B$319)-MIN(KNN!B$2:B$319))</f>
        <v>0.21009662857948935</v>
      </c>
      <c r="C145" s="30">
        <f>(KNN!C188-MIN(KNN!C$2:C$319))/(MAX(KNN!C$2:C$319)-MIN(KNN!C$2:C$319))</f>
        <v>0.19230769230769232</v>
      </c>
      <c r="D145" s="30">
        <f>SQRT((B145-$G$1)^2+(C145-$I$1)^2)</f>
        <v>0.23510822227477307</v>
      </c>
    </row>
    <row r="146" spans="1:4">
      <c r="A146">
        <v>31000</v>
      </c>
      <c r="B146" s="30">
        <f>(KNN!B197-MIN(KNN!B$2:B$319))/(MAX(KNN!B$2:B$319)-MIN(KNN!B$2:B$319))</f>
        <v>0.20846558047679503</v>
      </c>
      <c r="C146" s="30">
        <f>(KNN!C197-MIN(KNN!C$2:C$319))/(MAX(KNN!C$2:C$319)-MIN(KNN!C$2:C$319))</f>
        <v>0.19230769230769232</v>
      </c>
      <c r="D146" s="30">
        <f>SQRT((B146-$G$1)^2+(C146-$I$1)^2)</f>
        <v>0.23634399887498178</v>
      </c>
    </row>
    <row r="147" spans="1:4">
      <c r="A147">
        <v>55900</v>
      </c>
      <c r="B147" s="30">
        <f>(KNN!B198-MIN(KNN!B$2:B$319))/(MAX(KNN!B$2:B$319)-MIN(KNN!B$2:B$319))</f>
        <v>0.20837741571448723</v>
      </c>
      <c r="C147" s="30">
        <f>(KNN!C198-MIN(KNN!C$2:C$319))/(MAX(KNN!C$2:C$319)-MIN(KNN!C$2:C$319))</f>
        <v>0.19230769230769232</v>
      </c>
      <c r="D147" s="30">
        <f>SQRT((B147-$G$1)^2+(C147-$I$1)^2)</f>
        <v>0.23641093415970796</v>
      </c>
    </row>
    <row r="148" spans="1:4">
      <c r="A148">
        <v>53000</v>
      </c>
      <c r="B148" s="30">
        <f>(KNN!B199-MIN(KNN!B$2:B$319))/(MAX(KNN!B$2:B$319)-MIN(KNN!B$2:B$319))</f>
        <v>0.20837741571448723</v>
      </c>
      <c r="C148" s="30">
        <f>(KNN!C199-MIN(KNN!C$2:C$319))/(MAX(KNN!C$2:C$319)-MIN(KNN!C$2:C$319))</f>
        <v>0.19230769230769232</v>
      </c>
      <c r="D148" s="30">
        <f>SQRT((B148-$G$1)^2+(C148-$I$1)^2)</f>
        <v>0.23641093415970796</v>
      </c>
    </row>
    <row r="149" spans="1:4">
      <c r="A149">
        <v>53000</v>
      </c>
      <c r="B149" s="30">
        <f>(KNN!B200-MIN(KNN!B$2:B$319))/(MAX(KNN!B$2:B$319)-MIN(KNN!B$2:B$319))</f>
        <v>0.20837741571448723</v>
      </c>
      <c r="C149" s="30">
        <f>(KNN!C200-MIN(KNN!C$2:C$319))/(MAX(KNN!C$2:C$319)-MIN(KNN!C$2:C$319))</f>
        <v>0.19230769230769232</v>
      </c>
      <c r="D149" s="30">
        <f>SQRT((B149-$G$1)^2+(C149-$I$1)^2)</f>
        <v>0.23641093415970796</v>
      </c>
    </row>
    <row r="150" spans="1:4">
      <c r="A150">
        <v>39000</v>
      </c>
      <c r="B150" s="30">
        <f>(KNN!B201-MIN(KNN!B$2:B$319))/(MAX(KNN!B$2:B$319)-MIN(KNN!B$2:B$319))</f>
        <v>0.20811292142756382</v>
      </c>
      <c r="C150" s="30">
        <f>(KNN!C201-MIN(KNN!C$2:C$319))/(MAX(KNN!C$2:C$319)-MIN(KNN!C$2:C$319))</f>
        <v>0.19230769230769232</v>
      </c>
      <c r="D150" s="30">
        <f>SQRT((B150-$G$1)^2+(C150-$I$1)^2)</f>
        <v>0.23661182350997303</v>
      </c>
    </row>
    <row r="151" spans="1:4">
      <c r="A151">
        <v>33000</v>
      </c>
      <c r="B151" s="30">
        <f>(KNN!B238-MIN(KNN!B$2:B$319))/(MAX(KNN!B$2:B$319)-MIN(KNN!B$2:B$319))</f>
        <v>0.16103293835519819</v>
      </c>
      <c r="C151" s="30">
        <f>(KNN!C238-MIN(KNN!C$2:C$319))/(MAX(KNN!C$2:C$319)-MIN(KNN!C$2:C$319))</f>
        <v>0.26923076923076922</v>
      </c>
      <c r="D151" s="30">
        <f>SQRT((B151-$G$1)^2+(C151-$I$1)^2)</f>
        <v>0.23953526809077202</v>
      </c>
    </row>
    <row r="152" spans="1:4">
      <c r="A152">
        <v>175000</v>
      </c>
      <c r="B152" s="30">
        <f>(KNN!B230-MIN(KNN!B$2:B$319))/(MAX(KNN!B$2:B$319)-MIN(KNN!B$2:B$319))</f>
        <v>0.59780117082804352</v>
      </c>
      <c r="C152" s="30">
        <f>(KNN!C230-MIN(KNN!C$2:C$319))/(MAX(KNN!C$2:C$319)-MIN(KNN!C$2:C$319))</f>
        <v>0.23076923076923078</v>
      </c>
      <c r="D152" s="30">
        <f>SQRT((B152-$G$1)^2+(C152-$I$1)^2)</f>
        <v>0.23954152337902357</v>
      </c>
    </row>
    <row r="153" spans="1:4">
      <c r="A153">
        <v>175000</v>
      </c>
      <c r="B153" s="30">
        <f>(KNN!B231-MIN(KNN!B$2:B$319))/(MAX(KNN!B$2:B$319)-MIN(KNN!B$2:B$319))</f>
        <v>0.59780117082804352</v>
      </c>
      <c r="C153" s="30">
        <f>(KNN!C231-MIN(KNN!C$2:C$319))/(MAX(KNN!C$2:C$319)-MIN(KNN!C$2:C$319))</f>
        <v>0.23076923076923078</v>
      </c>
      <c r="D153" s="30">
        <f>SQRT((B153-$G$1)^2+(C153-$I$1)^2)</f>
        <v>0.23954152337902357</v>
      </c>
    </row>
    <row r="154" spans="1:4">
      <c r="A154">
        <v>104000</v>
      </c>
      <c r="B154" s="30">
        <f>(KNN!B80-MIN(KNN!B$2:B$319))/(MAX(KNN!B$2:B$319)-MIN(KNN!B$2:B$319))</f>
        <v>0.3215271900126957</v>
      </c>
      <c r="C154" s="30">
        <f>(KNN!C80-MIN(KNN!C$2:C$319))/(MAX(KNN!C$2:C$319)-MIN(KNN!C$2:C$319))</f>
        <v>0.57692307692307687</v>
      </c>
      <c r="D154" s="30">
        <f>SQRT((B154-$G$1)^2+(C154-$I$1)^2)</f>
        <v>0.2401192390313461</v>
      </c>
    </row>
    <row r="155" spans="1:4">
      <c r="A155">
        <v>172000</v>
      </c>
      <c r="B155" s="30">
        <f>(KNN!B81-MIN(KNN!B$2:B$319))/(MAX(KNN!B$2:B$319)-MIN(KNN!B$2:B$319))</f>
        <v>0.32151043870785723</v>
      </c>
      <c r="C155" s="30">
        <f>(KNN!C81-MIN(KNN!C$2:C$319))/(MAX(KNN!C$2:C$319)-MIN(KNN!C$2:C$319))</f>
        <v>0.11538461538461539</v>
      </c>
      <c r="D155" s="30">
        <f>SQRT((B155-$G$1)^2+(C155-$I$1)^2)</f>
        <v>0.24012386856599574</v>
      </c>
    </row>
    <row r="156" spans="1:4">
      <c r="A156">
        <v>172000</v>
      </c>
      <c r="B156" s="30">
        <f>(KNN!B82-MIN(KNN!B$2:B$319))/(MAX(KNN!B$2:B$319)-MIN(KNN!B$2:B$319))</f>
        <v>0.32151043870785723</v>
      </c>
      <c r="C156" s="30">
        <f>(KNN!C82-MIN(KNN!C$2:C$319))/(MAX(KNN!C$2:C$319)-MIN(KNN!C$2:C$319))</f>
        <v>0.11538461538461539</v>
      </c>
      <c r="D156" s="30">
        <f>SQRT((B156-$G$1)^2+(C156-$I$1)^2)</f>
        <v>0.24012386856599574</v>
      </c>
    </row>
    <row r="157" spans="1:4">
      <c r="A157">
        <v>125000</v>
      </c>
      <c r="B157" s="30">
        <f>(KNN!B83-MIN(KNN!B$2:B$319))/(MAX(KNN!B$2:B$319)-MIN(KNN!B$2:B$319))</f>
        <v>0.32140464099308785</v>
      </c>
      <c r="C157" s="30">
        <f>(KNN!C83-MIN(KNN!C$2:C$319))/(MAX(KNN!C$2:C$319)-MIN(KNN!C$2:C$319))</f>
        <v>0.57692307692307687</v>
      </c>
      <c r="D157" s="30">
        <f>SQRT((B157-$G$1)^2+(C157-$I$1)^2)</f>
        <v>0.24015313266445049</v>
      </c>
    </row>
    <row r="158" spans="1:4">
      <c r="A158">
        <v>126990</v>
      </c>
      <c r="B158" s="30">
        <f>(KNN!B84-MIN(KNN!B$2:B$319))/(MAX(KNN!B$2:B$319)-MIN(KNN!B$2:B$319))</f>
        <v>0.32140464099308785</v>
      </c>
      <c r="C158" s="30">
        <f>(KNN!C84-MIN(KNN!C$2:C$319))/(MAX(KNN!C$2:C$319)-MIN(KNN!C$2:C$319))</f>
        <v>0.57692307692307687</v>
      </c>
      <c r="D158" s="30">
        <f>SQRT((B158-$G$1)^2+(C158-$I$1)^2)</f>
        <v>0.24015313266445049</v>
      </c>
    </row>
    <row r="159" spans="1:4">
      <c r="A159">
        <v>116000</v>
      </c>
      <c r="B159" s="30">
        <f>(KNN!B85-MIN(KNN!B$2:B$319))/(MAX(KNN!B$2:B$319)-MIN(KNN!B$2:B$319))</f>
        <v>0.32140464099308785</v>
      </c>
      <c r="C159" s="30">
        <f>(KNN!C85-MIN(KNN!C$2:C$319))/(MAX(KNN!C$2:C$319)-MIN(KNN!C$2:C$319))</f>
        <v>0.57692307692307687</v>
      </c>
      <c r="D159" s="30">
        <f>SQRT((B159-$G$1)^2+(C159-$I$1)^2)</f>
        <v>0.24015313266445049</v>
      </c>
    </row>
    <row r="160" spans="1:4">
      <c r="A160">
        <v>120000</v>
      </c>
      <c r="B160" s="30">
        <f>(KNN!B86-MIN(KNN!B$2:B$319))/(MAX(KNN!B$2:B$319)-MIN(KNN!B$2:B$319))</f>
        <v>0.32113133022993368</v>
      </c>
      <c r="C160" s="30">
        <f>(KNN!C86-MIN(KNN!C$2:C$319))/(MAX(KNN!C$2:C$319)-MIN(KNN!C$2:C$319))</f>
        <v>0.11538461538461539</v>
      </c>
      <c r="D160" s="30">
        <f>SQRT((B160-$G$1)^2+(C160-$I$1)^2)</f>
        <v>0.2402289307432697</v>
      </c>
    </row>
    <row r="161" spans="1:4">
      <c r="A161">
        <v>120000</v>
      </c>
      <c r="B161" s="30">
        <f>(KNN!B87-MIN(KNN!B$2:B$319))/(MAX(KNN!B$2:B$319)-MIN(KNN!B$2:B$319))</f>
        <v>0.32113133022993368</v>
      </c>
      <c r="C161" s="30">
        <f>(KNN!C87-MIN(KNN!C$2:C$319))/(MAX(KNN!C$2:C$319)-MIN(KNN!C$2:C$319))</f>
        <v>0.11538461538461539</v>
      </c>
      <c r="D161" s="30">
        <f>SQRT((B161-$G$1)^2+(C161-$I$1)^2)</f>
        <v>0.2402289307432697</v>
      </c>
    </row>
    <row r="162" spans="1:4">
      <c r="A162">
        <v>30000</v>
      </c>
      <c r="B162" s="30">
        <f>(KNN!B245-MIN(KNN!B$2:B$319))/(MAX(KNN!B$2:B$319)-MIN(KNN!B$2:B$319))</f>
        <v>0.14763189448441247</v>
      </c>
      <c r="C162" s="30">
        <f>(KNN!C245-MIN(KNN!C$2:C$319))/(MAX(KNN!C$2:C$319)-MIN(KNN!C$2:C$319))</f>
        <v>0.34615384615384615</v>
      </c>
      <c r="D162" s="30">
        <f>SQRT((B162-$G$1)^2+(C162-$I$1)^2)</f>
        <v>0.24024897728875719</v>
      </c>
    </row>
    <row r="163" spans="1:4">
      <c r="A163">
        <v>199500</v>
      </c>
      <c r="B163" s="30">
        <f>(KNN!B88-MIN(KNN!B$2:B$319))/(MAX(KNN!B$2:B$319)-MIN(KNN!B$2:B$319))</f>
        <v>0.32103434899139505</v>
      </c>
      <c r="C163" s="30">
        <f>(KNN!C88-MIN(KNN!C$2:C$319))/(MAX(KNN!C$2:C$319)-MIN(KNN!C$2:C$319))</f>
        <v>0.57692307692307687</v>
      </c>
      <c r="D163" s="30">
        <f>SQRT((B163-$G$1)^2+(C163-$I$1)^2)</f>
        <v>0.24025589582325921</v>
      </c>
    </row>
    <row r="164" spans="1:4">
      <c r="A164">
        <v>189000</v>
      </c>
      <c r="B164" s="30">
        <f>(KNN!B92-MIN(KNN!B$2:B$319))/(MAX(KNN!B$2:B$319)-MIN(KNN!B$2:B$319))</f>
        <v>0.32005572012977851</v>
      </c>
      <c r="C164" s="30">
        <f>(KNN!C92-MIN(KNN!C$2:C$319))/(MAX(KNN!C$2:C$319)-MIN(KNN!C$2:C$319))</f>
        <v>0.11538461538461539</v>
      </c>
      <c r="D164" s="30">
        <f>SQRT((B164-$G$1)^2+(C164-$I$1)^2)</f>
        <v>0.24053001697349852</v>
      </c>
    </row>
    <row r="165" spans="1:4">
      <c r="A165">
        <v>88000</v>
      </c>
      <c r="B165" s="30">
        <f>(KNN!B97-MIN(KNN!B$2:B$319))/(MAX(KNN!B$2:B$319)-MIN(KNN!B$2:B$319))</f>
        <v>0.45634080970517699</v>
      </c>
      <c r="C165" s="30">
        <f>(KNN!C97-MIN(KNN!C$2:C$319))/(MAX(KNN!C$2:C$319)-MIN(KNN!C$2:C$319))</f>
        <v>0.11538461538461539</v>
      </c>
      <c r="D165" s="30">
        <f>SQRT((B165-$G$1)^2+(C165-$I$1)^2)</f>
        <v>0.24070978578254099</v>
      </c>
    </row>
    <row r="166" spans="1:4">
      <c r="A166">
        <v>80000</v>
      </c>
      <c r="B166" s="30">
        <f>(KNN!B108-MIN(KNN!B$2:B$319))/(MAX(KNN!B$2:B$319)-MIN(KNN!B$2:B$319))</f>
        <v>0.45854492876287201</v>
      </c>
      <c r="C166" s="30">
        <f>(KNN!C108-MIN(KNN!C$2:C$319))/(MAX(KNN!C$2:C$319)-MIN(KNN!C$2:C$319))</f>
        <v>0.57692307692307687</v>
      </c>
      <c r="D166" s="30">
        <f>SQRT((B166-$G$1)^2+(C166-$I$1)^2)</f>
        <v>0.24134590698842681</v>
      </c>
    </row>
    <row r="167" spans="1:4">
      <c r="A167">
        <v>58500</v>
      </c>
      <c r="B167" s="30">
        <f>(KNN!B151-MIN(KNN!B$2:B$319))/(MAX(KNN!B$2:B$319)-MIN(KNN!B$2:B$319))</f>
        <v>0.23857384680490898</v>
      </c>
      <c r="C167" s="30">
        <f>(KNN!C151-MIN(KNN!C$2:C$319))/(MAX(KNN!C$2:C$319)-MIN(KNN!C$2:C$319))</f>
        <v>0.15384615384615385</v>
      </c>
      <c r="D167" s="30">
        <f>SQRT((B167-$G$1)^2+(C167-$I$1)^2)</f>
        <v>0.24346424013719728</v>
      </c>
    </row>
    <row r="168" spans="1:4">
      <c r="A168">
        <v>77800</v>
      </c>
      <c r="B168" s="30">
        <f>(KNN!B136-MIN(KNN!B$2:B$319))/(MAX(KNN!B$2:B$319)-MIN(KNN!B$2:B$319))</f>
        <v>0.29914303851036816</v>
      </c>
      <c r="C168" s="30">
        <f>(KNN!C136-MIN(KNN!C$2:C$319))/(MAX(KNN!C$2:C$319)-MIN(KNN!C$2:C$319))</f>
        <v>0.57692307692307687</v>
      </c>
      <c r="D168" s="30">
        <f>SQRT((B168-$G$1)^2+(C168-$I$1)^2)</f>
        <v>0.24724247394410051</v>
      </c>
    </row>
    <row r="169" spans="1:4">
      <c r="A169">
        <v>74000</v>
      </c>
      <c r="B169" s="30">
        <f>(KNN!B137-MIN(KNN!B$2:B$319))/(MAX(KNN!B$2:B$319)-MIN(KNN!B$2:B$319))</f>
        <v>0.29914303851036816</v>
      </c>
      <c r="C169" s="30">
        <f>(KNN!C137-MIN(KNN!C$2:C$319))/(MAX(KNN!C$2:C$319)-MIN(KNN!C$2:C$319))</f>
        <v>0.57692307692307687</v>
      </c>
      <c r="D169" s="30">
        <f>SQRT((B169-$G$1)^2+(C169-$I$1)^2)</f>
        <v>0.24724247394410051</v>
      </c>
    </row>
    <row r="170" spans="1:4">
      <c r="A170">
        <v>75000</v>
      </c>
      <c r="B170" s="30">
        <f>(KNN!B135-MIN(KNN!B$2:B$319))/(MAX(KNN!B$2:B$319)-MIN(KNN!B$2:B$319))</f>
        <v>0.29914303851036816</v>
      </c>
      <c r="C170" s="30">
        <f>(KNN!C135-MIN(KNN!C$2:C$319))/(MAX(KNN!C$2:C$319)-MIN(KNN!C$2:C$319))</f>
        <v>0.11538461538461539</v>
      </c>
      <c r="D170" s="30">
        <f>SQRT((B170-$G$1)^2+(C170-$I$1)^2)</f>
        <v>0.24724247394410054</v>
      </c>
    </row>
    <row r="171" spans="1:4">
      <c r="A171">
        <v>73000</v>
      </c>
      <c r="B171" s="30">
        <f>(KNN!B138-MIN(KNN!B$2:B$319))/(MAX(KNN!B$2:B$319)-MIN(KNN!B$2:B$319))</f>
        <v>0.29914303851036816</v>
      </c>
      <c r="C171" s="30">
        <f>(KNN!C138-MIN(KNN!C$2:C$319))/(MAX(KNN!C$2:C$319)-MIN(KNN!C$2:C$319))</f>
        <v>0.11538461538461539</v>
      </c>
      <c r="D171" s="30">
        <f>SQRT((B171-$G$1)^2+(C171-$I$1)^2)</f>
        <v>0.24724247394410054</v>
      </c>
    </row>
    <row r="172" spans="1:4">
      <c r="A172">
        <v>65500</v>
      </c>
      <c r="B172" s="30">
        <f>(KNN!B160-MIN(KNN!B$2:B$319))/(MAX(KNN!B$2:B$319)-MIN(KNN!B$2:B$319))</f>
        <v>0.23209373677528564</v>
      </c>
      <c r="C172" s="30">
        <f>(KNN!C160-MIN(KNN!C$2:C$319))/(MAX(KNN!C$2:C$319)-MIN(KNN!C$2:C$319))</f>
        <v>0.15384615384615385</v>
      </c>
      <c r="D172" s="30">
        <f>SQRT((B172-$G$1)^2+(C172-$I$1)^2)</f>
        <v>0.24749117146185032</v>
      </c>
    </row>
    <row r="173" spans="1:4">
      <c r="A173">
        <v>127000</v>
      </c>
      <c r="B173" s="30">
        <f>(KNN!B233-MIN(KNN!B$2:B$319))/(MAX(KNN!B$2:B$319)-MIN(KNN!B$2:B$319))</f>
        <v>0.60741112991959378</v>
      </c>
      <c r="C173" s="30">
        <f>(KNN!C233-MIN(KNN!C$2:C$319))/(MAX(KNN!C$2:C$319)-MIN(KNN!C$2:C$319))</f>
        <v>0.46153846153846156</v>
      </c>
      <c r="D173" s="30">
        <f>SQRT((B173-$G$1)^2+(C173-$I$1)^2)</f>
        <v>0.24800633804258157</v>
      </c>
    </row>
    <row r="174" spans="1:4">
      <c r="A174">
        <v>29000</v>
      </c>
      <c r="B174" s="30">
        <f>(KNN!B253-MIN(KNN!B$2:B$319))/(MAX(KNN!B$2:B$319)-MIN(KNN!B$2:B$319))</f>
        <v>0.14093137254901961</v>
      </c>
      <c r="C174" s="30">
        <f>(KNN!C253-MIN(KNN!C$2:C$319))/(MAX(KNN!C$2:C$319)-MIN(KNN!C$2:C$319))</f>
        <v>0.30769230769230771</v>
      </c>
      <c r="D174" s="30">
        <f>SQRT((B174-$G$1)^2+(C174-$I$1)^2)</f>
        <v>0.24992667946397176</v>
      </c>
    </row>
    <row r="175" spans="1:4">
      <c r="A175">
        <v>67000</v>
      </c>
      <c r="B175" s="30">
        <f>(KNN!B219-MIN(KNN!B$2:B$319))/(MAX(KNN!B$2:B$319)-MIN(KNN!B$2:B$319))</f>
        <v>0.18818768514600084</v>
      </c>
      <c r="C175" s="30">
        <f>(KNN!C219-MIN(KNN!C$2:C$319))/(MAX(KNN!C$2:C$319)-MIN(KNN!C$2:C$319))</f>
        <v>0.19230769230769232</v>
      </c>
      <c r="D175" s="30">
        <f>SQRT((B175-$G$1)^2+(C175-$I$1)^2)</f>
        <v>0.25208333510680092</v>
      </c>
    </row>
    <row r="176" spans="1:4">
      <c r="A176">
        <v>69800</v>
      </c>
      <c r="B176" s="30">
        <f>(KNN!B220-MIN(KNN!B$2:B$319))/(MAX(KNN!B$2:B$319)-MIN(KNN!B$2:B$319))</f>
        <v>0.18818768514600084</v>
      </c>
      <c r="C176" s="30">
        <f>(KNN!C220-MIN(KNN!C$2:C$319))/(MAX(KNN!C$2:C$319)-MIN(KNN!C$2:C$319))</f>
        <v>0.19230769230769232</v>
      </c>
      <c r="D176" s="30">
        <f>SQRT((B176-$G$1)^2+(C176-$I$1)^2)</f>
        <v>0.25208333510680092</v>
      </c>
    </row>
    <row r="177" spans="1:4">
      <c r="A177">
        <v>63300</v>
      </c>
      <c r="B177" s="30">
        <f>(KNN!B221-MIN(KNN!B$2:B$319))/(MAX(KNN!B$2:B$319)-MIN(KNN!B$2:B$319))</f>
        <v>0.18818768514600084</v>
      </c>
      <c r="C177" s="30">
        <f>(KNN!C221-MIN(KNN!C$2:C$319))/(MAX(KNN!C$2:C$319)-MIN(KNN!C$2:C$319))</f>
        <v>0.19230769230769232</v>
      </c>
      <c r="D177" s="30">
        <f>SQRT((B177-$G$1)^2+(C177-$I$1)^2)</f>
        <v>0.25208333510680092</v>
      </c>
    </row>
    <row r="178" spans="1:4">
      <c r="A178">
        <v>66500</v>
      </c>
      <c r="B178" s="30">
        <f>(KNN!B222-MIN(KNN!B$2:B$319))/(MAX(KNN!B$2:B$319)-MIN(KNN!B$2:B$319))</f>
        <v>0.18818768514600084</v>
      </c>
      <c r="C178" s="30">
        <f>(KNN!C222-MIN(KNN!C$2:C$319))/(MAX(KNN!C$2:C$319)-MIN(KNN!C$2:C$319))</f>
        <v>0.19230769230769232</v>
      </c>
      <c r="D178" s="30">
        <f>SQRT((B178-$G$1)^2+(C178-$I$1)^2)</f>
        <v>0.25208333510680092</v>
      </c>
    </row>
    <row r="179" spans="1:4">
      <c r="A179">
        <v>50000</v>
      </c>
      <c r="B179" s="30">
        <f>(KNN!B142-MIN(KNN!B$2:B$319))/(MAX(KNN!B$2:B$319)-MIN(KNN!B$2:B$319))</f>
        <v>0.28494851177881225</v>
      </c>
      <c r="C179" s="30">
        <f>(KNN!C142-MIN(KNN!C$2:C$319))/(MAX(KNN!C$2:C$319)-MIN(KNN!C$2:C$319))</f>
        <v>0.11538461538461539</v>
      </c>
      <c r="D179" s="30">
        <f>SQRT((B179-$G$1)^2+(C179-$I$1)^2)</f>
        <v>0.25268460302090129</v>
      </c>
    </row>
    <row r="180" spans="1:4">
      <c r="A180">
        <v>165000</v>
      </c>
      <c r="B180" s="30">
        <f>(KNN!B255-MIN(KNN!B$2:B$319))/(MAX(KNN!B$2:B$319)-MIN(KNN!B$2:B$319))</f>
        <v>0.64042442516574971</v>
      </c>
      <c r="C180" s="30">
        <f>(KNN!C255-MIN(KNN!C$2:C$319))/(MAX(KNN!C$2:C$319)-MIN(KNN!C$2:C$319))</f>
        <v>0.30769230769230771</v>
      </c>
      <c r="D180" s="30">
        <f>SQRT((B180-$G$1)^2+(C180-$I$1)^2)</f>
        <v>0.25545554662402487</v>
      </c>
    </row>
    <row r="181" spans="1:4">
      <c r="A181">
        <v>32000</v>
      </c>
      <c r="B181" s="30">
        <f>(KNN!B164-MIN(KNN!B$2:B$319))/(MAX(KNN!B$2:B$319)-MIN(KNN!B$2:B$319))</f>
        <v>0.21811962194949924</v>
      </c>
      <c r="C181" s="30">
        <f>(KNN!C164-MIN(KNN!C$2:C$319))/(MAX(KNN!C$2:C$319)-MIN(KNN!C$2:C$319))</f>
        <v>0.15384615384615385</v>
      </c>
      <c r="D181" s="30">
        <f>SQRT((B181-$G$1)^2+(C181-$I$1)^2)</f>
        <v>0.25651731025879071</v>
      </c>
    </row>
    <row r="182" spans="1:4">
      <c r="A182">
        <v>29000</v>
      </c>
      <c r="B182" s="30">
        <f>(KNN!B165-MIN(KNN!B$2:B$319))/(MAX(KNN!B$2:B$319)-MIN(KNN!B$2:B$319))</f>
        <v>0.21811962194949924</v>
      </c>
      <c r="C182" s="30">
        <f>(KNN!C165-MIN(KNN!C$2:C$319))/(MAX(KNN!C$2:C$319)-MIN(KNN!C$2:C$319))</f>
        <v>0.15384615384615385</v>
      </c>
      <c r="D182" s="30">
        <f>SQRT((B182-$G$1)^2+(C182-$I$1)^2)</f>
        <v>0.25651731025879071</v>
      </c>
    </row>
    <row r="183" spans="1:4">
      <c r="A183">
        <v>30000</v>
      </c>
      <c r="B183" s="30">
        <f>(KNN!B254-MIN(KNN!B$2:B$319))/(MAX(KNN!B$2:B$319)-MIN(KNN!B$2:B$319))</f>
        <v>0.14093137254901961</v>
      </c>
      <c r="C183" s="30">
        <f>(KNN!C254-MIN(KNN!C$2:C$319))/(MAX(KNN!C$2:C$319)-MIN(KNN!C$2:C$319))</f>
        <v>0.26923076923076922</v>
      </c>
      <c r="D183" s="30">
        <f>SQRT((B183-$G$1)^2+(C183-$I$1)^2)</f>
        <v>0.25865269171298433</v>
      </c>
    </row>
    <row r="184" spans="1:4">
      <c r="A184">
        <v>170000</v>
      </c>
      <c r="B184" s="30">
        <f>(KNN!B258-MIN(KNN!B$2:B$319))/(MAX(KNN!B$2:B$319)-MIN(KNN!B$2:B$319))</f>
        <v>0.64792283820002827</v>
      </c>
      <c r="C184" s="30">
        <f>(KNN!C258-MIN(KNN!C$2:C$319))/(MAX(KNN!C$2:C$319)-MIN(KNN!C$2:C$319))</f>
        <v>0.34615384615384615</v>
      </c>
      <c r="D184" s="30">
        <f>SQRT((B184-$G$1)^2+(C184-$I$1)^2)</f>
        <v>0.26004196642685862</v>
      </c>
    </row>
    <row r="185" spans="1:4">
      <c r="A185">
        <v>84970</v>
      </c>
      <c r="B185" s="30">
        <f>(KNN!B179-MIN(KNN!B$2:B$319))/(MAX(KNN!B$2:B$319)-MIN(KNN!B$2:B$319))</f>
        <v>0.21155134715756807</v>
      </c>
      <c r="C185" s="30">
        <f>(KNN!C179-MIN(KNN!C$2:C$319))/(MAX(KNN!C$2:C$319)-MIN(KNN!C$2:C$319))</f>
        <v>0.53846153846153844</v>
      </c>
      <c r="D185" s="30">
        <f>SQRT((B185-$G$1)^2+(C185-$I$1)^2)</f>
        <v>0.26091061644148195</v>
      </c>
    </row>
    <row r="186" spans="1:4">
      <c r="A186">
        <v>81000</v>
      </c>
      <c r="B186" s="30">
        <f>(KNN!B180-MIN(KNN!B$2:B$319))/(MAX(KNN!B$2:B$319)-MIN(KNN!B$2:B$319))</f>
        <v>0.21119868810833686</v>
      </c>
      <c r="C186" s="30">
        <f>(KNN!C180-MIN(KNN!C$2:C$319))/(MAX(KNN!C$2:C$319)-MIN(KNN!C$2:C$319))</f>
        <v>0.15384615384615385</v>
      </c>
      <c r="D186" s="30">
        <f>SQRT((B186-$G$1)^2+(C186-$I$1)^2)</f>
        <v>0.26114908107302187</v>
      </c>
    </row>
    <row r="187" spans="1:4">
      <c r="A187">
        <v>160000</v>
      </c>
      <c r="B187" s="30">
        <f>(KNN!B181-MIN(KNN!B$2:B$319))/(MAX(KNN!B$2:B$319)-MIN(KNN!B$2:B$319))</f>
        <v>0.21091215263083649</v>
      </c>
      <c r="C187" s="30">
        <f>(KNN!C181-MIN(KNN!C$2:C$319))/(MAX(KNN!C$2:C$319)-MIN(KNN!C$2:C$319))</f>
        <v>0.53846153846153844</v>
      </c>
      <c r="D187" s="30">
        <f>SQRT((B187-$G$1)^2+(C187-$I$1)^2)</f>
        <v>0.26134302377447932</v>
      </c>
    </row>
    <row r="188" spans="1:4">
      <c r="A188">
        <v>135000</v>
      </c>
      <c r="B188" s="30">
        <f>(KNN!B193-MIN(KNN!B$2:B$319))/(MAX(KNN!B$2:B$319)-MIN(KNN!B$2:B$319))</f>
        <v>0.21011293906051628</v>
      </c>
      <c r="C188" s="30">
        <f>(KNN!C193-MIN(KNN!C$2:C$319))/(MAX(KNN!C$2:C$319)-MIN(KNN!C$2:C$319))</f>
        <v>0.53846153846153844</v>
      </c>
      <c r="D188" s="30">
        <f>SQRT((B188-$G$1)^2+(C188-$I$1)^2)</f>
        <v>0.26188487245665892</v>
      </c>
    </row>
    <row r="189" spans="1:4">
      <c r="A189">
        <v>31700</v>
      </c>
      <c r="B189" s="30">
        <f>(KNN!B242-MIN(KNN!B$2:B$319))/(MAX(KNN!B$2:B$319)-MIN(KNN!B$2:B$319))</f>
        <v>0.15265728593595712</v>
      </c>
      <c r="C189" s="30">
        <f>(KNN!C242-MIN(KNN!C$2:C$319))/(MAX(KNN!C$2:C$319)-MIN(KNN!C$2:C$319))</f>
        <v>0.23076923076923078</v>
      </c>
      <c r="D189" s="30">
        <f>SQRT((B189-$G$1)^2+(C189-$I$1)^2)</f>
        <v>0.2619995129796468</v>
      </c>
    </row>
    <row r="190" spans="1:4">
      <c r="A190">
        <v>155000</v>
      </c>
      <c r="B190" s="30">
        <f>(KNN!B259-MIN(KNN!B$2:B$319))/(MAX(KNN!B$2:B$319)-MIN(KNN!B$2:B$319))</f>
        <v>0.64792283820002827</v>
      </c>
      <c r="C190" s="30">
        <f>(KNN!C259-MIN(KNN!C$2:C$319))/(MAX(KNN!C$2:C$319)-MIN(KNN!C$2:C$319))</f>
        <v>0.30769230769230771</v>
      </c>
      <c r="D190" s="30">
        <f>SQRT((B190-$G$1)^2+(C190-$I$1)^2)</f>
        <v>0.26287090794527995</v>
      </c>
    </row>
    <row r="191" spans="1:4">
      <c r="A191">
        <v>164500</v>
      </c>
      <c r="B191" s="30">
        <f>(KNN!B260-MIN(KNN!B$2:B$319))/(MAX(KNN!B$2:B$319)-MIN(KNN!B$2:B$319))</f>
        <v>0.64801100296233594</v>
      </c>
      <c r="C191" s="30">
        <f>(KNN!C260-MIN(KNN!C$2:C$319))/(MAX(KNN!C$2:C$319)-MIN(KNN!C$2:C$319))</f>
        <v>0.38461538461538464</v>
      </c>
      <c r="D191" s="30">
        <f>SQRT((B191-$G$1)^2+(C191-$I$1)^2)</f>
        <v>0.26295812422003861</v>
      </c>
    </row>
    <row r="192" spans="1:4">
      <c r="A192">
        <v>130000</v>
      </c>
      <c r="B192" s="30">
        <f>(KNN!B146-MIN(KNN!B$2:B$319))/(MAX(KNN!B$2:B$319)-MIN(KNN!B$2:B$319))</f>
        <v>0.51907003808717722</v>
      </c>
      <c r="C192" s="30">
        <f>(KNN!C146-MIN(KNN!C$2:C$319))/(MAX(KNN!C$2:C$319)-MIN(KNN!C$2:C$319))</f>
        <v>0.11538461538461539</v>
      </c>
      <c r="D192" s="30">
        <f>SQRT((B192-$G$1)^2+(C192-$I$1)^2)</f>
        <v>0.2654525103064328</v>
      </c>
    </row>
    <row r="193" spans="1:4">
      <c r="A193">
        <v>53000</v>
      </c>
      <c r="B193" s="30">
        <f>(KNN!B147-MIN(KNN!B$2:B$319))/(MAX(KNN!B$2:B$319)-MIN(KNN!B$2:B$319))</f>
        <v>0.25536923402454503</v>
      </c>
      <c r="C193" s="30">
        <f>(KNN!C147-MIN(KNN!C$2:C$319))/(MAX(KNN!C$2:C$319)-MIN(KNN!C$2:C$319))</f>
        <v>0.11538461538461539</v>
      </c>
      <c r="D193" s="30">
        <f>SQRT((B193-$G$1)^2+(C193-$I$1)^2)</f>
        <v>0.26610857184360898</v>
      </c>
    </row>
    <row r="194" spans="1:4">
      <c r="A194">
        <v>29800</v>
      </c>
      <c r="B194" s="30">
        <f>(KNN!B246-MIN(KNN!B$2:B$319))/(MAX(KNN!B$2:B$319)-MIN(KNN!B$2:B$319))</f>
        <v>0.14763189448441247</v>
      </c>
      <c r="C194" s="30">
        <f>(KNN!C246-MIN(KNN!C$2:C$319))/(MAX(KNN!C$2:C$319)-MIN(KNN!C$2:C$319))</f>
        <v>0.23076923076923078</v>
      </c>
      <c r="D194" s="30">
        <f>SQRT((B194-$G$1)^2+(C194-$I$1)^2)</f>
        <v>0.2665205068202996</v>
      </c>
    </row>
    <row r="195" spans="1:4">
      <c r="A195">
        <v>95000</v>
      </c>
      <c r="B195" s="30">
        <f>(KNN!B20-MIN(KNN!B$2:B$319))/(MAX(KNN!B$2:B$319)-MIN(KNN!B$2:B$319))</f>
        <v>0.35618563972351525</v>
      </c>
      <c r="C195" s="30">
        <f>(KNN!C20-MIN(KNN!C$2:C$319))/(MAX(KNN!C$2:C$319)-MIN(KNN!C$2:C$319))</f>
        <v>0.61538461538461542</v>
      </c>
      <c r="D195" s="30">
        <f>SQRT((B195-$G$1)^2+(C195-$I$1)^2)</f>
        <v>0.27109001242257741</v>
      </c>
    </row>
    <row r="196" spans="1:4">
      <c r="A196">
        <v>49000</v>
      </c>
      <c r="B196" s="30">
        <f>(KNN!B24-MIN(KNN!B$2:B$319))/(MAX(KNN!B$2:B$319)-MIN(KNN!B$2:B$319))</f>
        <v>0.3389053463111863</v>
      </c>
      <c r="C196" s="30">
        <f>(KNN!C24-MIN(KNN!C$2:C$319))/(MAX(KNN!C$2:C$319)-MIN(KNN!C$2:C$319))</f>
        <v>7.6923076923076927E-2</v>
      </c>
      <c r="D196" s="30">
        <f>SQRT((B196-$G$1)^2+(C196-$I$1)^2)</f>
        <v>0.27364906211216783</v>
      </c>
    </row>
    <row r="197" spans="1:4">
      <c r="A197">
        <v>87000</v>
      </c>
      <c r="B197" s="30">
        <f>(KNN!B263-MIN(KNN!B$2:B$319))/(MAX(KNN!B$2:B$319)-MIN(KNN!B$2:B$319))</f>
        <v>0.1113234412470024</v>
      </c>
      <c r="C197" s="30">
        <f>(KNN!C263-MIN(KNN!C$2:C$319))/(MAX(KNN!C$2:C$319)-MIN(KNN!C$2:C$319))</f>
        <v>0.34615384615384615</v>
      </c>
      <c r="D197" s="30">
        <f>SQRT((B197-$G$1)^2+(C197-$I$1)^2)</f>
        <v>0.27655743052616727</v>
      </c>
    </row>
    <row r="198" spans="1:4">
      <c r="A198">
        <v>85900</v>
      </c>
      <c r="B198" s="30">
        <f>(KNN!B264-MIN(KNN!B$2:B$319))/(MAX(KNN!B$2:B$319)-MIN(KNN!B$2:B$319))</f>
        <v>0.1113234412470024</v>
      </c>
      <c r="C198" s="30">
        <f>(KNN!C264-MIN(KNN!C$2:C$319))/(MAX(KNN!C$2:C$319)-MIN(KNN!C$2:C$319))</f>
        <v>0.34615384615384615</v>
      </c>
      <c r="D198" s="30">
        <f>SQRT((B198-$G$1)^2+(C198-$I$1)^2)</f>
        <v>0.27655743052616727</v>
      </c>
    </row>
    <row r="199" spans="1:4">
      <c r="A199">
        <v>67700</v>
      </c>
      <c r="B199" s="30">
        <f>(KNN!B223-MIN(KNN!B$2:B$319))/(MAX(KNN!B$2:B$319)-MIN(KNN!B$2:B$319))</f>
        <v>0.18818768514600084</v>
      </c>
      <c r="C199" s="30">
        <f>(KNN!C223-MIN(KNN!C$2:C$319))/(MAX(KNN!C$2:C$319)-MIN(KNN!C$2:C$319))</f>
        <v>0.15384615384615385</v>
      </c>
      <c r="D199" s="30">
        <f>SQRT((B199-$G$1)^2+(C199-$I$1)^2)</f>
        <v>0.27723567105627539</v>
      </c>
    </row>
    <row r="200" spans="1:4">
      <c r="A200">
        <v>64400</v>
      </c>
      <c r="B200" s="30">
        <f>(KNN!B224-MIN(KNN!B$2:B$319))/(MAX(KNN!B$2:B$319)-MIN(KNN!B$2:B$319))</f>
        <v>0.18818768514600084</v>
      </c>
      <c r="C200" s="30">
        <f>(KNN!C224-MIN(KNN!C$2:C$319))/(MAX(KNN!C$2:C$319)-MIN(KNN!C$2:C$319))</f>
        <v>0.15384615384615385</v>
      </c>
      <c r="D200" s="30">
        <f>SQRT((B200-$G$1)^2+(C200-$I$1)^2)</f>
        <v>0.27723567105627539</v>
      </c>
    </row>
    <row r="201" spans="1:4">
      <c r="A201">
        <v>76500</v>
      </c>
      <c r="B201" s="30">
        <f>(KNN!B94-MIN(KNN!B$2:B$319))/(MAX(KNN!B$2:B$319)-MIN(KNN!B$2:B$319))</f>
        <v>0.32171321766116512</v>
      </c>
      <c r="C201" s="30">
        <f>(KNN!C94-MIN(KNN!C$2:C$319))/(MAX(KNN!C$2:C$319)-MIN(KNN!C$2:C$319))</f>
        <v>7.6923076923076927E-2</v>
      </c>
      <c r="D201" s="30">
        <f>SQRT((B201-$G$1)^2+(C201-$I$1)^2)</f>
        <v>0.2772424310080937</v>
      </c>
    </row>
    <row r="202" spans="1:4">
      <c r="A202">
        <v>50000</v>
      </c>
      <c r="B202" s="30">
        <f>(KNN!B95-MIN(KNN!B$2:B$319))/(MAX(KNN!B$2:B$319)-MIN(KNN!B$2:B$319))</f>
        <v>0.32166913528001129</v>
      </c>
      <c r="C202" s="30">
        <f>(KNN!C95-MIN(KNN!C$2:C$319))/(MAX(KNN!C$2:C$319)-MIN(KNN!C$2:C$319))</f>
        <v>7.6923076923076927E-2</v>
      </c>
      <c r="D202" s="30">
        <f>SQRT((B202-$G$1)^2+(C202-$I$1)^2)</f>
        <v>0.27725295516915804</v>
      </c>
    </row>
    <row r="203" spans="1:4">
      <c r="A203">
        <v>119950</v>
      </c>
      <c r="B203" s="30">
        <f>(KNN!B96-MIN(KNN!B$2:B$319))/(MAX(KNN!B$2:B$319)-MIN(KNN!B$2:B$319))</f>
        <v>0.32140464099308785</v>
      </c>
      <c r="C203" s="30">
        <f>(KNN!C96-MIN(KNN!C$2:C$319))/(MAX(KNN!C$2:C$319)-MIN(KNN!C$2:C$319))</f>
        <v>0.61538461538461542</v>
      </c>
      <c r="D203" s="30">
        <f>SQRT((B203-$G$1)^2+(C203-$I$1)^2)</f>
        <v>0.27731623890302282</v>
      </c>
    </row>
    <row r="204" spans="1:4">
      <c r="A204">
        <v>151000</v>
      </c>
      <c r="B204" s="30">
        <f>(KNN!B98-MIN(KNN!B$2:B$319))/(MAX(KNN!B$2:B$319)-MIN(KNN!B$2:B$319))</f>
        <v>0.3212247848779799</v>
      </c>
      <c r="C204" s="30">
        <f>(KNN!C98-MIN(KNN!C$2:C$319))/(MAX(KNN!C$2:C$319)-MIN(KNN!C$2:C$319))</f>
        <v>7.6923076923076927E-2</v>
      </c>
      <c r="D204" s="30">
        <f>SQRT((B204-$G$1)^2+(C204-$I$1)^2)</f>
        <v>0.2773594076658854</v>
      </c>
    </row>
    <row r="205" spans="1:4">
      <c r="A205">
        <v>129000</v>
      </c>
      <c r="B205" s="30">
        <f>(KNN!B99-MIN(KNN!B$2:B$319))/(MAX(KNN!B$2:B$319)-MIN(KNN!B$2:B$319))</f>
        <v>0.32113133022993368</v>
      </c>
      <c r="C205" s="30">
        <f>(KNN!C99-MIN(KNN!C$2:C$319))/(MAX(KNN!C$2:C$319)-MIN(KNN!C$2:C$319))</f>
        <v>7.6923076923076927E-2</v>
      </c>
      <c r="D205" s="30">
        <f>SQRT((B205-$G$1)^2+(C205-$I$1)^2)</f>
        <v>0.27738188188276447</v>
      </c>
    </row>
    <row r="206" spans="1:4">
      <c r="A206">
        <v>192000</v>
      </c>
      <c r="B206" s="30">
        <f>(KNN!B100-MIN(KNN!B$2:B$319))/(MAX(KNN!B$2:B$319)-MIN(KNN!B$2:B$319))</f>
        <v>0.32103434899139505</v>
      </c>
      <c r="C206" s="30">
        <f>(KNN!C100-MIN(KNN!C$2:C$319))/(MAX(KNN!C$2:C$319)-MIN(KNN!C$2:C$319))</f>
        <v>0.61538461538461542</v>
      </c>
      <c r="D206" s="30">
        <f>SQRT((B206-$G$1)^2+(C206-$I$1)^2)</f>
        <v>0.27740523554649443</v>
      </c>
    </row>
    <row r="207" spans="1:4">
      <c r="A207">
        <v>80000</v>
      </c>
      <c r="B207" s="30">
        <f>(KNN!B101-MIN(KNN!B$2:B$319))/(MAX(KNN!B$2:B$319)-MIN(KNN!B$2:B$319))</f>
        <v>0.32096381718154882</v>
      </c>
      <c r="C207" s="30">
        <f>(KNN!C101-MIN(KNN!C$2:C$319))/(MAX(KNN!C$2:C$319)-MIN(KNN!C$2:C$319))</f>
        <v>7.6923076923076927E-2</v>
      </c>
      <c r="D207" s="30">
        <f>SQRT((B207-$G$1)^2+(C207-$I$1)^2)</f>
        <v>0.27742224008865923</v>
      </c>
    </row>
    <row r="208" spans="1:4">
      <c r="A208">
        <v>80000</v>
      </c>
      <c r="B208" s="30">
        <f>(KNN!B102-MIN(KNN!B$2:B$319))/(MAX(KNN!B$2:B$319)-MIN(KNN!B$2:B$319))</f>
        <v>0.32096381718154882</v>
      </c>
      <c r="C208" s="30">
        <f>(KNN!C102-MIN(KNN!C$2:C$319))/(MAX(KNN!C$2:C$319)-MIN(KNN!C$2:C$319))</f>
        <v>7.6923076923076927E-2</v>
      </c>
      <c r="D208" s="30">
        <f>SQRT((B208-$G$1)^2+(C208-$I$1)^2)</f>
        <v>0.27742224008865923</v>
      </c>
    </row>
    <row r="209" spans="1:4">
      <c r="A209">
        <v>63000</v>
      </c>
      <c r="B209" s="30">
        <f>(KNN!B103-MIN(KNN!B$2:B$319))/(MAX(KNN!B$2:B$319)-MIN(KNN!B$2:B$319))</f>
        <v>0.32008216955847085</v>
      </c>
      <c r="C209" s="30">
        <f>(KNN!C103-MIN(KNN!C$2:C$319))/(MAX(KNN!C$2:C$319)-MIN(KNN!C$2:C$319))</f>
        <v>7.6923076923076927E-2</v>
      </c>
      <c r="D209" s="30">
        <f>SQRT((B209-$G$1)^2+(C209-$I$1)^2)</f>
        <v>0.27763622084048961</v>
      </c>
    </row>
    <row r="210" spans="1:4">
      <c r="A210">
        <v>65000</v>
      </c>
      <c r="B210" s="30">
        <f>(KNN!B162-MIN(KNN!B$2:B$319))/(MAX(KNN!B$2:B$319)-MIN(KNN!B$2:B$319))</f>
        <v>0.23209373677528564</v>
      </c>
      <c r="C210" s="30">
        <f>(KNN!C162-MIN(KNN!C$2:C$319))/(MAX(KNN!C$2:C$319)-MIN(KNN!C$2:C$319))</f>
        <v>0.57692307692307687</v>
      </c>
      <c r="D210" s="30">
        <f>SQRT((B210-$G$1)^2+(C210-$I$1)^2)</f>
        <v>0.27843144452570617</v>
      </c>
    </row>
    <row r="211" spans="1:4">
      <c r="A211">
        <v>64800</v>
      </c>
      <c r="B211" s="30">
        <f>(KNN!B161-MIN(KNN!B$2:B$319))/(MAX(KNN!B$2:B$319)-MIN(KNN!B$2:B$319))</f>
        <v>0.23209373677528564</v>
      </c>
      <c r="C211" s="30">
        <f>(KNN!C161-MIN(KNN!C$2:C$319))/(MAX(KNN!C$2:C$319)-MIN(KNN!C$2:C$319))</f>
        <v>0.11538461538461539</v>
      </c>
      <c r="D211" s="30">
        <f>SQRT((B211-$G$1)^2+(C211-$I$1)^2)</f>
        <v>0.27843144452570623</v>
      </c>
    </row>
    <row r="212" spans="1:4">
      <c r="A212">
        <v>30000</v>
      </c>
      <c r="B212" s="30">
        <f>(KNN!B243-MIN(KNN!B$2:B$319))/(MAX(KNN!B$2:B$319)-MIN(KNN!B$2:B$319))</f>
        <v>0.15265728593595712</v>
      </c>
      <c r="C212" s="30">
        <f>(KNN!C243-MIN(KNN!C$2:C$319))/(MAX(KNN!C$2:C$319)-MIN(KNN!C$2:C$319))</f>
        <v>0.19230769230769232</v>
      </c>
      <c r="D212" s="30">
        <f>SQRT((B212-$G$1)^2+(C212-$I$1)^2)</f>
        <v>0.28106720617562436</v>
      </c>
    </row>
    <row r="213" spans="1:4">
      <c r="A213">
        <v>26800</v>
      </c>
      <c r="B213" s="30">
        <f>(KNN!B269-MIN(KNN!B$2:B$319))/(MAX(KNN!B$2:B$319)-MIN(KNN!B$2:B$319))</f>
        <v>0.10610629143743829</v>
      </c>
      <c r="C213" s="30">
        <f>(KNN!C269-MIN(KNN!C$2:C$319))/(MAX(KNN!C$2:C$319)-MIN(KNN!C$2:C$319))</f>
        <v>0.34615384615384615</v>
      </c>
      <c r="D213" s="30">
        <f>SQRT((B213-$G$1)^2+(C213-$I$1)^2)</f>
        <v>0.28177458033573138</v>
      </c>
    </row>
    <row r="214" spans="1:4">
      <c r="A214">
        <v>26100</v>
      </c>
      <c r="B214" s="30">
        <f>(KNN!B270-MIN(KNN!B$2:B$319))/(MAX(KNN!B$2:B$319)-MIN(KNN!B$2:B$319))</f>
        <v>0.10610629143743829</v>
      </c>
      <c r="C214" s="30">
        <f>(KNN!C270-MIN(KNN!C$2:C$319))/(MAX(KNN!C$2:C$319)-MIN(KNN!C$2:C$319))</f>
        <v>0.34615384615384615</v>
      </c>
      <c r="D214" s="30">
        <f>SQRT((B214-$G$1)^2+(C214-$I$1)^2)</f>
        <v>0.28177458033573138</v>
      </c>
    </row>
    <row r="215" spans="1:4">
      <c r="A215">
        <v>49000</v>
      </c>
      <c r="B215" s="30">
        <f>(KNN!B130-MIN(KNN!B$2:B$319))/(MAX(KNN!B$2:B$319)-MIN(KNN!B$2:B$319))</f>
        <v>0.3041243475807589</v>
      </c>
      <c r="C215" s="30">
        <f>(KNN!C130-MIN(KNN!C$2:C$319))/(MAX(KNN!C$2:C$319)-MIN(KNN!C$2:C$319))</f>
        <v>7.6923076923076927E-2</v>
      </c>
      <c r="D215" s="30">
        <f>SQRT((B215-$G$1)^2+(C215-$I$1)^2)</f>
        <v>0.28195808632735753</v>
      </c>
    </row>
    <row r="216" spans="1:4">
      <c r="A216">
        <v>184000</v>
      </c>
      <c r="B216" s="30">
        <f>(KNN!B261-MIN(KNN!B$2:B$319))/(MAX(KNN!B$2:B$319)-MIN(KNN!B$2:B$319))</f>
        <v>0.64801100296233594</v>
      </c>
      <c r="C216" s="30">
        <f>(KNN!C261-MIN(KNN!C$2:C$319))/(MAX(KNN!C$2:C$319)-MIN(KNN!C$2:C$319))</f>
        <v>0.23076923076923078</v>
      </c>
      <c r="D216" s="30">
        <f>SQRT((B216-$G$1)^2+(C216-$I$1)^2)</f>
        <v>0.28457212551469002</v>
      </c>
    </row>
    <row r="217" spans="1:4">
      <c r="A217">
        <v>29500</v>
      </c>
      <c r="B217" s="30">
        <f>(KNN!B247-MIN(KNN!B$2:B$319))/(MAX(KNN!B$2:B$319)-MIN(KNN!B$2:B$319))</f>
        <v>0.14763189448441247</v>
      </c>
      <c r="C217" s="30">
        <f>(KNN!C247-MIN(KNN!C$2:C$319))/(MAX(KNN!C$2:C$319)-MIN(KNN!C$2:C$319))</f>
        <v>0.19230769230769232</v>
      </c>
      <c r="D217" s="30">
        <f>SQRT((B217-$G$1)^2+(C217-$I$1)^2)</f>
        <v>0.28528618988929028</v>
      </c>
    </row>
    <row r="218" spans="1:4">
      <c r="A218">
        <v>20000</v>
      </c>
      <c r="B218" s="30">
        <f>(KNN!B252-MIN(KNN!B$2:B$319))/(MAX(KNN!B$2:B$319)-MIN(KNN!B$2:B$319))</f>
        <v>0.14278283255748342</v>
      </c>
      <c r="C218" s="30">
        <f>(KNN!C252-MIN(KNN!C$2:C$319))/(MAX(KNN!C$2:C$319)-MIN(KNN!C$2:C$319))</f>
        <v>0.19230769230769232</v>
      </c>
      <c r="D218" s="30">
        <f>SQRT((B218-$G$1)^2+(C218-$I$1)^2)</f>
        <v>0.28938156105845531</v>
      </c>
    </row>
    <row r="219" spans="1:4">
      <c r="A219">
        <v>52000</v>
      </c>
      <c r="B219" s="30">
        <f>(KNN!B182-MIN(KNN!B$2:B$319))/(MAX(KNN!B$2:B$319)-MIN(KNN!B$2:B$319))</f>
        <v>0.21141910001410635</v>
      </c>
      <c r="C219" s="30">
        <f>(KNN!C182-MIN(KNN!C$2:C$319))/(MAX(KNN!C$2:C$319)-MIN(KNN!C$2:C$319))</f>
        <v>0.11538461538461539</v>
      </c>
      <c r="D219" s="30">
        <f>SQRT((B219-$G$1)^2+(C219-$I$1)^2)</f>
        <v>0.29050506839325579</v>
      </c>
    </row>
    <row r="220" spans="1:4">
      <c r="A220">
        <v>79500</v>
      </c>
      <c r="B220" s="30">
        <f>(KNN!B183-MIN(KNN!B$2:B$319))/(MAX(KNN!B$2:B$319)-MIN(KNN!B$2:B$319))</f>
        <v>0.21133093525179858</v>
      </c>
      <c r="C220" s="30">
        <f>(KNN!C183-MIN(KNN!C$2:C$319))/(MAX(KNN!C$2:C$319)-MIN(KNN!C$2:C$319))</f>
        <v>0.11538461538461539</v>
      </c>
      <c r="D220" s="30">
        <f>SQRT((B220-$G$1)^2+(C220-$I$1)^2)</f>
        <v>0.29055863083984035</v>
      </c>
    </row>
    <row r="221" spans="1:4">
      <c r="A221">
        <v>79500</v>
      </c>
      <c r="B221" s="30">
        <f>(KNN!B184-MIN(KNN!B$2:B$319))/(MAX(KNN!B$2:B$319)-MIN(KNN!B$2:B$319))</f>
        <v>0.21133093525179858</v>
      </c>
      <c r="C221" s="30">
        <f>(KNN!C184-MIN(KNN!C$2:C$319))/(MAX(KNN!C$2:C$319)-MIN(KNN!C$2:C$319))</f>
        <v>0.57692307692307687</v>
      </c>
      <c r="D221" s="30">
        <f>SQRT((B221-$G$1)^2+(C221-$I$1)^2)</f>
        <v>0.29055863083984035</v>
      </c>
    </row>
    <row r="222" spans="1:4">
      <c r="A222">
        <v>98000</v>
      </c>
      <c r="B222" s="30">
        <f>(KNN!B187-MIN(KNN!B$2:B$319))/(MAX(KNN!B$2:B$319)-MIN(KNN!B$2:B$319))</f>
        <v>0.21119868810833686</v>
      </c>
      <c r="C222" s="30">
        <f>(KNN!C187-MIN(KNN!C$2:C$319))/(MAX(KNN!C$2:C$319)-MIN(KNN!C$2:C$319))</f>
        <v>0.11538461538461539</v>
      </c>
      <c r="D222" s="30">
        <f>SQRT((B222-$G$1)^2+(C222-$I$1)^2)</f>
        <v>0.29063900614748217</v>
      </c>
    </row>
    <row r="223" spans="1:4">
      <c r="A223">
        <v>157000</v>
      </c>
      <c r="B223" s="30">
        <f>(KNN!B189-MIN(KNN!B$2:B$319))/(MAX(KNN!B$2:B$319)-MIN(KNN!B$2:B$319))</f>
        <v>0.21091215263083649</v>
      </c>
      <c r="C223" s="30">
        <f>(KNN!C189-MIN(KNN!C$2:C$319))/(MAX(KNN!C$2:C$319)-MIN(KNN!C$2:C$319))</f>
        <v>0.57692307692307687</v>
      </c>
      <c r="D223" s="30">
        <f>SQRT((B223-$G$1)^2+(C223-$I$1)^2)</f>
        <v>0.2908132827514941</v>
      </c>
    </row>
    <row r="224" spans="1:4">
      <c r="A224">
        <v>51500</v>
      </c>
      <c r="B224" s="30">
        <f>(KNN!B192-MIN(KNN!B$2:B$319))/(MAX(KNN!B$2:B$319)-MIN(KNN!B$2:B$319))</f>
        <v>0.21075786429679785</v>
      </c>
      <c r="C224" s="30">
        <f>(KNN!C192-MIN(KNN!C$2:C$319))/(MAX(KNN!C$2:C$319)-MIN(KNN!C$2:C$319))</f>
        <v>0.11538461538461539</v>
      </c>
      <c r="D224" s="30">
        <f>SQRT((B224-$G$1)^2+(C224-$I$1)^2)</f>
        <v>0.29090719765467704</v>
      </c>
    </row>
    <row r="225" spans="1:4">
      <c r="A225">
        <v>151000</v>
      </c>
      <c r="B225" s="30">
        <f>(KNN!B195-MIN(KNN!B$2:B$319))/(MAX(KNN!B$2:B$319)-MIN(KNN!B$2:B$319))</f>
        <v>0.2104713288192975</v>
      </c>
      <c r="C225" s="30">
        <f>(KNN!C195-MIN(KNN!C$2:C$319))/(MAX(KNN!C$2:C$319)-MIN(KNN!C$2:C$319))</f>
        <v>0.11538461538461539</v>
      </c>
      <c r="D225" s="30">
        <f>SQRT((B225-$G$1)^2+(C225-$I$1)^2)</f>
        <v>0.29108174762585903</v>
      </c>
    </row>
    <row r="226" spans="1:4">
      <c r="A226">
        <v>26000</v>
      </c>
      <c r="B226" s="30">
        <f>(KNN!B271-MIN(KNN!B$2:B$319))/(MAX(KNN!B$2:B$319)-MIN(KNN!B$2:B$319))</f>
        <v>0.10610629143743829</v>
      </c>
      <c r="C226" s="30">
        <f>(KNN!C271-MIN(KNN!C$2:C$319))/(MAX(KNN!C$2:C$319)-MIN(KNN!C$2:C$319))</f>
        <v>0.26923076923076922</v>
      </c>
      <c r="D226" s="30">
        <f>SQRT((B226-$G$1)^2+(C226-$I$1)^2)</f>
        <v>0.29208573037156599</v>
      </c>
    </row>
    <row r="227" spans="1:4">
      <c r="A227">
        <v>31000</v>
      </c>
      <c r="B227" s="30">
        <f>(KNN!B205-MIN(KNN!B$2:B$319))/(MAX(KNN!B$2:B$319)-MIN(KNN!B$2:B$319))</f>
        <v>0.20714310904217803</v>
      </c>
      <c r="C227" s="30">
        <f>(KNN!C205-MIN(KNN!C$2:C$319))/(MAX(KNN!C$2:C$319)-MIN(KNN!C$2:C$319))</f>
        <v>0.11538461538461539</v>
      </c>
      <c r="D227" s="30">
        <f>SQRT((B227-$G$1)^2+(C227-$I$1)^2)</f>
        <v>0.2931221191701962</v>
      </c>
    </row>
    <row r="228" spans="1:4">
      <c r="A228">
        <v>155000</v>
      </c>
      <c r="B228" s="30">
        <f>(KNN!B145-MIN(KNN!B$2:B$319))/(MAX(KNN!B$2:B$319)-MIN(KNN!B$2:B$319))</f>
        <v>0.50399386373254329</v>
      </c>
      <c r="C228" s="30">
        <f>(KNN!C145-MIN(KNN!C$2:C$319))/(MAX(KNN!C$2:C$319)-MIN(KNN!C$2:C$319))</f>
        <v>7.6923076923076927E-2</v>
      </c>
      <c r="D228" s="30">
        <f>SQRT((B228-$G$1)^2+(C228-$I$1)^2)</f>
        <v>0.29320203614973289</v>
      </c>
    </row>
    <row r="229" spans="1:4">
      <c r="A229">
        <v>85000</v>
      </c>
      <c r="B229" s="30">
        <f>(KNN!B272-MIN(KNN!B$2:B$319))/(MAX(KNN!B$2:B$319)-MIN(KNN!B$2:B$319))</f>
        <v>9.6857807871349982E-2</v>
      </c>
      <c r="C229" s="30">
        <f>(KNN!C272-MIN(KNN!C$2:C$319))/(MAX(KNN!C$2:C$319)-MIN(KNN!C$2:C$319))</f>
        <v>0.30769230769230771</v>
      </c>
      <c r="D229" s="30">
        <f>SQRT((B229-$G$1)^2+(C229-$I$1)^2)</f>
        <v>0.29355359589627072</v>
      </c>
    </row>
    <row r="230" spans="1:4">
      <c r="A230">
        <v>205000</v>
      </c>
      <c r="B230" s="30">
        <f>(KNN!B234-MIN(KNN!B$2:B$319))/(MAX(KNN!B$2:B$319)-MIN(KNN!B$2:B$319))</f>
        <v>0.61040873183805888</v>
      </c>
      <c r="C230" s="30">
        <f>(KNN!C234-MIN(KNN!C$2:C$319))/(MAX(KNN!C$2:C$319)-MIN(KNN!C$2:C$319))</f>
        <v>0.53846153846153844</v>
      </c>
      <c r="D230" s="30">
        <f>SQRT((B230-$G$1)^2+(C230-$I$1)^2)</f>
        <v>0.29411034838265887</v>
      </c>
    </row>
    <row r="231" spans="1:4">
      <c r="A231">
        <v>140000</v>
      </c>
      <c r="B231" s="30">
        <f>(KNN!B236-MIN(KNN!B$2:B$319))/(MAX(KNN!B$2:B$319)-MIN(KNN!B$2:B$319))</f>
        <v>0.61195161517844554</v>
      </c>
      <c r="C231" s="30">
        <f>(KNN!C236-MIN(KNN!C$2:C$319))/(MAX(KNN!C$2:C$319)-MIN(KNN!C$2:C$319))</f>
        <v>0.15384615384615385</v>
      </c>
      <c r="D231" s="30">
        <f>SQRT((B231-$G$1)^2+(C231-$I$1)^2)</f>
        <v>0.29527943811058538</v>
      </c>
    </row>
    <row r="232" spans="1:4">
      <c r="A232">
        <v>31500</v>
      </c>
      <c r="B232" s="30">
        <f>(KNN!B239-MIN(KNN!B$2:B$319))/(MAX(KNN!B$2:B$319)-MIN(KNN!B$2:B$319))</f>
        <v>0.16103293835519819</v>
      </c>
      <c r="C232" s="30">
        <f>(KNN!C239-MIN(KNN!C$2:C$319))/(MAX(KNN!C$2:C$319)-MIN(KNN!C$2:C$319))</f>
        <v>0.15384615384615385</v>
      </c>
      <c r="D232" s="30">
        <f>SQRT((B232-$G$1)^2+(C232-$I$1)^2)</f>
        <v>0.29739238964155501</v>
      </c>
    </row>
    <row r="233" spans="1:4">
      <c r="A233">
        <v>170000</v>
      </c>
      <c r="B233" s="30">
        <f>(KNN!B241-MIN(KNN!B$2:B$319))/(MAX(KNN!B$2:B$319)-MIN(KNN!B$2:B$319))</f>
        <v>0.61627168853152769</v>
      </c>
      <c r="C233" s="30">
        <f>(KNN!C241-MIN(KNN!C$2:C$319))/(MAX(KNN!C$2:C$319)-MIN(KNN!C$2:C$319))</f>
        <v>0.15384615384615385</v>
      </c>
      <c r="D233" s="30">
        <f>SQRT((B233-$G$1)^2+(C233-$I$1)^2)</f>
        <v>0.29857095253935861</v>
      </c>
    </row>
    <row r="234" spans="1:4">
      <c r="A234">
        <v>89500</v>
      </c>
      <c r="B234" s="30">
        <f>(KNN!B265-MIN(KNN!B$2:B$319))/(MAX(KNN!B$2:B$319)-MIN(KNN!B$2:B$319))</f>
        <v>0.1113234412470024</v>
      </c>
      <c r="C234" s="30">
        <f>(KNN!C265-MIN(KNN!C$2:C$319))/(MAX(KNN!C$2:C$319)-MIN(KNN!C$2:C$319))</f>
        <v>0.46153846153846156</v>
      </c>
      <c r="D234" s="30">
        <f>SQRT((B234-$G$1)^2+(C234-$I$1)^2)</f>
        <v>0.29966251324897392</v>
      </c>
    </row>
    <row r="235" spans="1:4">
      <c r="A235">
        <v>160000</v>
      </c>
      <c r="B235" s="30">
        <f>(KNN!B262-MIN(KNN!B$2:B$319))/(MAX(KNN!B$2:B$319)-MIN(KNN!B$2:B$319))</f>
        <v>0.64792283820002827</v>
      </c>
      <c r="C235" s="30">
        <f>(KNN!C262-MIN(KNN!C$2:C$319))/(MAX(KNN!C$2:C$319)-MIN(KNN!C$2:C$319))</f>
        <v>0.19230769230769232</v>
      </c>
      <c r="D235" s="30">
        <f>SQRT((B235-$G$1)^2+(C235-$I$1)^2)</f>
        <v>0.30214311734077592</v>
      </c>
    </row>
    <row r="236" spans="1:4">
      <c r="A236">
        <v>32000</v>
      </c>
      <c r="B236" s="30">
        <f>(KNN!B244-MIN(KNN!B$2:B$319))/(MAX(KNN!B$2:B$319)-MIN(KNN!B$2:B$319))</f>
        <v>0.15265728593595712</v>
      </c>
      <c r="C236" s="30">
        <f>(KNN!C244-MIN(KNN!C$2:C$319))/(MAX(KNN!C$2:C$319)-MIN(KNN!C$2:C$319))</f>
        <v>0.15384615384615385</v>
      </c>
      <c r="D236" s="30">
        <f>SQRT((B236-$G$1)^2+(C236-$I$1)^2)</f>
        <v>0.30382953091302128</v>
      </c>
    </row>
    <row r="237" spans="1:4">
      <c r="A237">
        <v>62900</v>
      </c>
      <c r="B237" s="30">
        <f>(KNN!B225-MIN(KNN!B$2:B$319))/(MAX(KNN!B$2:B$319)-MIN(KNN!B$2:B$319))</f>
        <v>0.18818768514600084</v>
      </c>
      <c r="C237" s="30">
        <f>(KNN!C225-MIN(KNN!C$2:C$319))/(MAX(KNN!C$2:C$319)-MIN(KNN!C$2:C$319))</f>
        <v>0.11538461538461539</v>
      </c>
      <c r="D237" s="30">
        <f>SQRT((B237-$G$1)^2+(C237-$I$1)^2)</f>
        <v>0.30517504264788065</v>
      </c>
    </row>
    <row r="238" spans="1:4">
      <c r="A238">
        <v>61000</v>
      </c>
      <c r="B238" s="30">
        <f>(KNN!B226-MIN(KNN!B$2:B$319))/(MAX(KNN!B$2:B$319)-MIN(KNN!B$2:B$319))</f>
        <v>0.18818768514600084</v>
      </c>
      <c r="C238" s="30">
        <f>(KNN!C226-MIN(KNN!C$2:C$319))/(MAX(KNN!C$2:C$319)-MIN(KNN!C$2:C$319))</f>
        <v>0.11538461538461539</v>
      </c>
      <c r="D238" s="30">
        <f>SQRT((B238-$G$1)^2+(C238-$I$1)^2)</f>
        <v>0.30517504264788065</v>
      </c>
    </row>
    <row r="239" spans="1:4">
      <c r="A239">
        <v>25000</v>
      </c>
      <c r="B239" s="30">
        <f>(KNN!B248-MIN(KNN!B$2:B$319))/(MAX(KNN!B$2:B$319)-MIN(KNN!B$2:B$319))</f>
        <v>0.14763189448441247</v>
      </c>
      <c r="C239" s="30">
        <f>(KNN!C248-MIN(KNN!C$2:C$319))/(MAX(KNN!C$2:C$319)-MIN(KNN!C$2:C$319))</f>
        <v>0.15384615384615385</v>
      </c>
      <c r="D239" s="30">
        <f>SQRT((B239-$G$1)^2+(C239-$I$1)^2)</f>
        <v>0.30773660752176335</v>
      </c>
    </row>
    <row r="240" spans="1:4">
      <c r="A240">
        <v>169500</v>
      </c>
      <c r="B240" s="30">
        <f>(KNN!B104-MIN(KNN!B$2:B$319))/(MAX(KNN!B$2:B$319)-MIN(KNN!B$2:B$319))</f>
        <v>0.45370027507405836</v>
      </c>
      <c r="C240" s="30">
        <f>(KNN!C104-MIN(KNN!C$2:C$319))/(MAX(KNN!C$2:C$319)-MIN(KNN!C$2:C$319))</f>
        <v>0.65384615384615385</v>
      </c>
      <c r="D240" s="30">
        <f>SQRT((B240-$G$1)^2+(C240-$I$1)^2)</f>
        <v>0.31465338082388816</v>
      </c>
    </row>
    <row r="241" spans="1:4">
      <c r="A241">
        <v>165000</v>
      </c>
      <c r="B241" s="30">
        <f>(KNN!B105-MIN(KNN!B$2:B$319))/(MAX(KNN!B$2:B$319)-MIN(KNN!B$2:B$319))</f>
        <v>0.45370027507405836</v>
      </c>
      <c r="C241" s="30">
        <f>(KNN!C105-MIN(KNN!C$2:C$319))/(MAX(KNN!C$2:C$319)-MIN(KNN!C$2:C$319))</f>
        <v>0.65384615384615385</v>
      </c>
      <c r="D241" s="30">
        <f>SQRT((B241-$G$1)^2+(C241-$I$1)^2)</f>
        <v>0.31465338082388816</v>
      </c>
    </row>
    <row r="242" spans="1:4">
      <c r="A242">
        <v>108500</v>
      </c>
      <c r="B242" s="30">
        <f>(KNN!B107-MIN(KNN!B$2:B$319))/(MAX(KNN!B$2:B$319)-MIN(KNN!B$2:B$319))</f>
        <v>0.3215271900126957</v>
      </c>
      <c r="C242" s="30">
        <f>(KNN!C107-MIN(KNN!C$2:C$319))/(MAX(KNN!C$2:C$319)-MIN(KNN!C$2:C$319))</f>
        <v>0.65384615384615385</v>
      </c>
      <c r="D242" s="30">
        <f>SQRT((B242-$G$1)^2+(C242-$I$1)^2)</f>
        <v>0.31476557514472259</v>
      </c>
    </row>
    <row r="243" spans="1:4">
      <c r="A243">
        <v>197000</v>
      </c>
      <c r="B243" s="30">
        <f>(KNN!B109-MIN(KNN!B$2:B$319))/(MAX(KNN!B$2:B$319)-MIN(KNN!B$2:B$319))</f>
        <v>0.32103434899139505</v>
      </c>
      <c r="C243" s="30">
        <f>(KNN!C109-MIN(KNN!C$2:C$319))/(MAX(KNN!C$2:C$319)-MIN(KNN!C$2:C$319))</f>
        <v>0.65384615384615385</v>
      </c>
      <c r="D243" s="30">
        <f>SQRT((B243-$G$1)^2+(C243-$I$1)^2)</f>
        <v>0.31486983631499554</v>
      </c>
    </row>
    <row r="244" spans="1:4">
      <c r="A244">
        <v>20000</v>
      </c>
      <c r="B244" s="30">
        <f>(KNN!B274-MIN(KNN!B$2:B$319))/(MAX(KNN!B$2:B$319)-MIN(KNN!B$2:B$319))</f>
        <v>8.0538510368176053E-2</v>
      </c>
      <c r="C244" s="30">
        <f>(KNN!C274-MIN(KNN!C$2:C$319))/(MAX(KNN!C$2:C$319)-MIN(KNN!C$2:C$319))</f>
        <v>0.26923076923076922</v>
      </c>
      <c r="D244" s="30">
        <f>SQRT((B244-$G$1)^2+(C244-$I$1)^2)</f>
        <v>0.3168224848038903</v>
      </c>
    </row>
    <row r="245" spans="1:4">
      <c r="A245">
        <v>160000</v>
      </c>
      <c r="B245" s="30">
        <f>(KNN!B279-MIN(KNN!B$2:B$319))/(MAX(KNN!B$2:B$319)-MIN(KNN!B$2:B$319))</f>
        <v>0.70602341656086887</v>
      </c>
      <c r="C245" s="30">
        <f>(KNN!C279-MIN(KNN!C$2:C$319))/(MAX(KNN!C$2:C$319)-MIN(KNN!C$2:C$319))</f>
        <v>0.34615384615384615</v>
      </c>
      <c r="D245" s="30">
        <f>SQRT((B245-$G$1)^2+(C245-$I$1)^2)</f>
        <v>0.31814254478769921</v>
      </c>
    </row>
    <row r="246" spans="1:4">
      <c r="A246">
        <v>160000</v>
      </c>
      <c r="B246" s="30">
        <f>(KNN!B280-MIN(KNN!B$2:B$319))/(MAX(KNN!B$2:B$319)-MIN(KNN!B$2:B$319))</f>
        <v>0.70602341656086887</v>
      </c>
      <c r="C246" s="30">
        <f>(KNN!C280-MIN(KNN!C$2:C$319))/(MAX(KNN!C$2:C$319)-MIN(KNN!C$2:C$319))</f>
        <v>0.34615384615384615</v>
      </c>
      <c r="D246" s="30">
        <f>SQRT((B246-$G$1)^2+(C246-$I$1)^2)</f>
        <v>0.31814254478769921</v>
      </c>
    </row>
    <row r="247" spans="1:4">
      <c r="A247">
        <v>23000</v>
      </c>
      <c r="B247" s="30">
        <f>(KNN!B278-MIN(KNN!B$2:B$319))/(MAX(KNN!B$2:B$319)-MIN(KNN!B$2:B$319))</f>
        <v>7.092855127662577E-2</v>
      </c>
      <c r="C247" s="30">
        <f>(KNN!C278-MIN(KNN!C$2:C$319))/(MAX(KNN!C$2:C$319)-MIN(KNN!C$2:C$319))</f>
        <v>0.30769230769230771</v>
      </c>
      <c r="D247" s="30">
        <f>SQRT((B247-$G$1)^2+(C247-$I$1)^2)</f>
        <v>0.3192774082345512</v>
      </c>
    </row>
    <row r="248" spans="1:4">
      <c r="A248">
        <v>86470</v>
      </c>
      <c r="B248" s="30">
        <f>(KNN!B190-MIN(KNN!B$2:B$319))/(MAX(KNN!B$2:B$319)-MIN(KNN!B$2:B$319))</f>
        <v>0.21155134715756807</v>
      </c>
      <c r="C248" s="30">
        <f>(KNN!C190-MIN(KNN!C$2:C$319))/(MAX(KNN!C$2:C$319)-MIN(KNN!C$2:C$319))</f>
        <v>7.6923076923076927E-2</v>
      </c>
      <c r="D248" s="30">
        <f>SQRT((B248-$G$1)^2+(C248-$I$1)^2)</f>
        <v>0.32183428709781026</v>
      </c>
    </row>
    <row r="249" spans="1:4">
      <c r="A249">
        <v>86500</v>
      </c>
      <c r="B249" s="30">
        <f>(KNN!B191-MIN(KNN!B$2:B$319))/(MAX(KNN!B$2:B$319)-MIN(KNN!B$2:B$319))</f>
        <v>0.21155134715756807</v>
      </c>
      <c r="C249" s="30">
        <f>(KNN!C191-MIN(KNN!C$2:C$319))/(MAX(KNN!C$2:C$319)-MIN(KNN!C$2:C$319))</f>
        <v>7.6923076923076927E-2</v>
      </c>
      <c r="D249" s="30">
        <f>SQRT((B249-$G$1)^2+(C249-$I$1)^2)</f>
        <v>0.32183428709781026</v>
      </c>
    </row>
    <row r="250" spans="1:4">
      <c r="A250">
        <v>100000</v>
      </c>
      <c r="B250" s="30">
        <f>(KNN!B204-MIN(KNN!B$2:B$319))/(MAX(KNN!B$2:B$319)-MIN(KNN!B$2:B$319))</f>
        <v>0.56637043306531254</v>
      </c>
      <c r="C250" s="30">
        <f>(KNN!C204-MIN(KNN!C$2:C$319))/(MAX(KNN!C$2:C$319)-MIN(KNN!C$2:C$319))</f>
        <v>7.6923076923076927E-2</v>
      </c>
      <c r="D250" s="30">
        <f>SQRT((B250-$G$1)^2+(C250-$I$1)^2)</f>
        <v>0.32302280196737404</v>
      </c>
    </row>
    <row r="251" spans="1:4">
      <c r="A251">
        <v>30000</v>
      </c>
      <c r="B251" s="30">
        <f>(KNN!B206-MIN(KNN!B$2:B$319))/(MAX(KNN!B$2:B$319)-MIN(KNN!B$2:B$319))</f>
        <v>0.2062173790379461</v>
      </c>
      <c r="C251" s="30">
        <f>(KNN!C206-MIN(KNN!C$2:C$319))/(MAX(KNN!C$2:C$319)-MIN(KNN!C$2:C$319))</f>
        <v>7.6923076923076927E-2</v>
      </c>
      <c r="D251" s="30">
        <f>SQRT((B251-$G$1)^2+(C251-$I$1)^2)</f>
        <v>0.32478736381416123</v>
      </c>
    </row>
    <row r="252" spans="1:4">
      <c r="A252">
        <v>209000</v>
      </c>
      <c r="B252" s="30">
        <f>(KNN!B268-MIN(KNN!B$2:B$319))/(MAX(KNN!B$2:B$319)-MIN(KNN!B$2:B$319))</f>
        <v>0.66705459162082104</v>
      </c>
      <c r="C252" s="30">
        <f>(KNN!C268-MIN(KNN!C$2:C$319))/(MAX(KNN!C$2:C$319)-MIN(KNN!C$2:C$319))</f>
        <v>0.53846153846153844</v>
      </c>
      <c r="D252" s="30">
        <f>SQRT((B252-$G$1)^2+(C252-$I$1)^2)</f>
        <v>0.33899884125802704</v>
      </c>
    </row>
    <row r="253" spans="1:4">
      <c r="A253">
        <v>15000</v>
      </c>
      <c r="B253" s="30">
        <f>(KNN!B284-MIN(KNN!B$2:B$319))/(MAX(KNN!B$2:B$319)-MIN(KNN!B$2:B$319))</f>
        <v>4.4787699252362818E-2</v>
      </c>
      <c r="C253" s="30">
        <f>(KNN!C284-MIN(KNN!C$2:C$319))/(MAX(KNN!C$2:C$319)-MIN(KNN!C$2:C$319))</f>
        <v>0.30769230769230771</v>
      </c>
      <c r="D253" s="30">
        <f>SQRT((B253-$G$1)^2+(C253-$I$1)^2)</f>
        <v>0.34524225548333526</v>
      </c>
    </row>
    <row r="254" spans="1:4">
      <c r="A254">
        <v>375000</v>
      </c>
      <c r="B254" s="30">
        <f>(KNN!B256-MIN(KNN!B$2:B$319))/(MAX(KNN!B$2:B$319)-MIN(KNN!B$2:B$319))</f>
        <v>0.64498695161517849</v>
      </c>
      <c r="C254" s="30">
        <f>(KNN!C256-MIN(KNN!C$2:C$319))/(MAX(KNN!C$2:C$319)-MIN(KNN!C$2:C$319))</f>
        <v>0.57692307692307687</v>
      </c>
      <c r="D254" s="30">
        <f>SQRT((B254-$G$1)^2+(C254-$I$1)^2)</f>
        <v>0.34548223421986246</v>
      </c>
    </row>
    <row r="255" spans="1:4">
      <c r="A255">
        <v>177000</v>
      </c>
      <c r="B255" s="30">
        <f>(KNN!B235-MIN(KNN!B$2:B$319))/(MAX(KNN!B$2:B$319)-MIN(KNN!B$2:B$319))</f>
        <v>0.61040873183805888</v>
      </c>
      <c r="C255" s="30">
        <f>(KNN!C235-MIN(KNN!C$2:C$319))/(MAX(KNN!C$2:C$319)-MIN(KNN!C$2:C$319))</f>
        <v>0.61538461538461542</v>
      </c>
      <c r="D255" s="30">
        <f>SQRT((B255-$G$1)^2+(C255-$I$1)^2)</f>
        <v>0.34929050317128674</v>
      </c>
    </row>
    <row r="256" spans="1:4">
      <c r="A256">
        <v>127500</v>
      </c>
      <c r="B256" s="30">
        <f>(KNN!B26-MIN(KNN!B$2:B$319))/(MAX(KNN!B$2:B$319)-MIN(KNN!B$2:B$319))</f>
        <v>0.43958950486669485</v>
      </c>
      <c r="C256" s="30">
        <f>(KNN!C26-MIN(KNN!C$2:C$319))/(MAX(KNN!C$2:C$319)-MIN(KNN!C$2:C$319))</f>
        <v>0.69230769230769229</v>
      </c>
      <c r="D256" s="30">
        <f>SQRT((B256-$G$1)^2+(C256-$I$1)^2)</f>
        <v>0.34999466845010851</v>
      </c>
    </row>
    <row r="257" spans="1:4">
      <c r="A257">
        <v>146000</v>
      </c>
      <c r="B257" s="30">
        <f>(KNN!B110-MIN(KNN!B$2:B$319))/(MAX(KNN!B$2:B$319)-MIN(KNN!B$2:B$319))</f>
        <v>0.45356361969248127</v>
      </c>
      <c r="C257" s="30">
        <f>(KNN!C110-MIN(KNN!C$2:C$319))/(MAX(KNN!C$2:C$319)-MIN(KNN!C$2:C$319))</f>
        <v>0.69230769230769229</v>
      </c>
      <c r="D257" s="30">
        <f>SQRT((B257-$G$1)^2+(C257-$I$1)^2)</f>
        <v>0.35233039690230022</v>
      </c>
    </row>
    <row r="258" spans="1:4">
      <c r="A258">
        <v>185000</v>
      </c>
      <c r="B258" s="30">
        <f>(KNN!B112-MIN(KNN!B$2:B$319))/(MAX(KNN!B$2:B$319)-MIN(KNN!B$2:B$319))</f>
        <v>0.32103434899139505</v>
      </c>
      <c r="C258" s="30">
        <f>(KNN!C112-MIN(KNN!C$2:C$319))/(MAX(KNN!C$2:C$319)-MIN(KNN!C$2:C$319))</f>
        <v>0.69230769230769229</v>
      </c>
      <c r="D258" s="30">
        <f>SQRT((B258-$G$1)^2+(C258-$I$1)^2)</f>
        <v>0.3525492062324278</v>
      </c>
    </row>
    <row r="259" spans="1:4">
      <c r="A259">
        <v>88000</v>
      </c>
      <c r="B259" s="30">
        <f>(KNN!B266-MIN(KNN!B$2:B$319))/(MAX(KNN!B$2:B$319)-MIN(KNN!B$2:B$319))</f>
        <v>0.1113234412470024</v>
      </c>
      <c r="C259" s="30">
        <f>(KNN!C266-MIN(KNN!C$2:C$319))/(MAX(KNN!C$2:C$319)-MIN(KNN!C$2:C$319))</f>
        <v>0.57692307692307687</v>
      </c>
      <c r="D259" s="30">
        <f>SQRT((B259-$G$1)^2+(C259-$I$1)^2)</f>
        <v>0.36019224068413563</v>
      </c>
    </row>
    <row r="260" spans="1:4">
      <c r="A260">
        <v>85500</v>
      </c>
      <c r="B260" s="30">
        <f>(KNN!B267-MIN(KNN!B$2:B$319))/(MAX(KNN!B$2:B$319)-MIN(KNN!B$2:B$319))</f>
        <v>0.1113234412470024</v>
      </c>
      <c r="C260" s="30">
        <f>(KNN!C267-MIN(KNN!C$2:C$319))/(MAX(KNN!C$2:C$319)-MIN(KNN!C$2:C$319))</f>
        <v>0.11538461538461539</v>
      </c>
      <c r="D260" s="30">
        <f>SQRT((B260-$G$1)^2+(C260-$I$1)^2)</f>
        <v>0.36019224068413569</v>
      </c>
    </row>
    <row r="261" spans="1:4">
      <c r="A261">
        <v>23000</v>
      </c>
      <c r="B261" s="30">
        <f>(KNN!B251-MIN(KNN!B$2:B$319))/(MAX(KNN!B$2:B$319)-MIN(KNN!B$2:B$319))</f>
        <v>0.14714698829171957</v>
      </c>
      <c r="C261" s="30">
        <f>(KNN!C251-MIN(KNN!C$2:C$319))/(MAX(KNN!C$2:C$319)-MIN(KNN!C$2:C$319))</f>
        <v>7.6923076923076927E-2</v>
      </c>
      <c r="D261" s="30">
        <f>SQRT((B261-$G$1)^2+(C261-$I$1)^2)</f>
        <v>0.36116202701371042</v>
      </c>
    </row>
    <row r="262" spans="1:4">
      <c r="A262">
        <v>19000</v>
      </c>
      <c r="B262" s="30">
        <f>(KNN!B273-MIN(KNN!B$2:B$319))/(MAX(KNN!B$2:B$319)-MIN(KNN!B$2:B$319))</f>
        <v>8.1331993228946256E-2</v>
      </c>
      <c r="C262" s="30">
        <f>(KNN!C273-MIN(KNN!C$2:C$319))/(MAX(KNN!C$2:C$319)-MIN(KNN!C$2:C$319))</f>
        <v>0.53846153846153844</v>
      </c>
      <c r="D262" s="30">
        <f>SQRT((B262-$G$1)^2+(C262-$I$1)^2)</f>
        <v>0.36187630961066114</v>
      </c>
    </row>
    <row r="263" spans="1:4">
      <c r="A263">
        <v>26000</v>
      </c>
      <c r="B263" s="30">
        <f>(KNN!B286-MIN(KNN!B$2:B$319))/(MAX(KNN!B$2:B$319)-MIN(KNN!B$2:B$319))</f>
        <v>4.4295739878685278E-2</v>
      </c>
      <c r="C263" s="30">
        <f>(KNN!C286-MIN(KNN!C$2:C$319))/(MAX(KNN!C$2:C$319)-MIN(KNN!C$2:C$319))</f>
        <v>0.46153846153846156</v>
      </c>
      <c r="D263" s="30">
        <f>SQRT((B263-$G$1)^2+(C263-$I$1)^2)</f>
        <v>0.36244220549820882</v>
      </c>
    </row>
    <row r="264" spans="1:4">
      <c r="A264">
        <v>21500</v>
      </c>
      <c r="B264" s="30">
        <f>(KNN!B275-MIN(KNN!B$2:B$319))/(MAX(KNN!B$2:B$319)-MIN(KNN!B$2:B$319))</f>
        <v>8.0538510368176053E-2</v>
      </c>
      <c r="C264" s="30">
        <f>(KNN!C275-MIN(KNN!C$2:C$319))/(MAX(KNN!C$2:C$319)-MIN(KNN!C$2:C$319))</f>
        <v>0.15384615384615385</v>
      </c>
      <c r="D264" s="30">
        <f>SQRT((B264-$G$1)^2+(C264-$I$1)^2)</f>
        <v>0.3625487217391723</v>
      </c>
    </row>
    <row r="265" spans="1:4">
      <c r="A265">
        <v>175000</v>
      </c>
      <c r="B265" s="30">
        <f>(KNN!B281-MIN(KNN!B$2:B$319))/(MAX(KNN!B$2:B$319)-MIN(KNN!B$2:B$319))</f>
        <v>0.71651502327549732</v>
      </c>
      <c r="C265" s="30">
        <f>(KNN!C281-MIN(KNN!C$2:C$319))/(MAX(KNN!C$2:C$319)-MIN(KNN!C$2:C$319))</f>
        <v>0.19230769230769232</v>
      </c>
      <c r="D265" s="30">
        <f>SQRT((B265-$G$1)^2+(C265-$I$1)^2)</f>
        <v>0.36286229424798228</v>
      </c>
    </row>
    <row r="266" spans="1:4">
      <c r="A266">
        <v>175000</v>
      </c>
      <c r="B266" s="30">
        <f>(KNN!B282-MIN(KNN!B$2:B$319))/(MAX(KNN!B$2:B$319)-MIN(KNN!B$2:B$319))</f>
        <v>0.71651502327549732</v>
      </c>
      <c r="C266" s="30">
        <f>(KNN!C282-MIN(KNN!C$2:C$319))/(MAX(KNN!C$2:C$319)-MIN(KNN!C$2:C$319))</f>
        <v>0.19230769230769232</v>
      </c>
      <c r="D266" s="30">
        <f>SQRT((B266-$G$1)^2+(C266-$I$1)^2)</f>
        <v>0.36286229424798228</v>
      </c>
    </row>
    <row r="267" spans="1:4">
      <c r="A267">
        <v>12650</v>
      </c>
      <c r="B267" s="30">
        <f>(KNN!B289-MIN(KNN!B$2:B$319))/(MAX(KNN!B$2:B$319)-MIN(KNN!B$2:B$319))</f>
        <v>2.5572189307377625E-2</v>
      </c>
      <c r="C267" s="30">
        <f>(KNN!C289-MIN(KNN!C$2:C$319))/(MAX(KNN!C$2:C$319)-MIN(KNN!C$2:C$319))</f>
        <v>0.30769230769230771</v>
      </c>
      <c r="D267" s="30">
        <f>SQRT((B267-$G$1)^2+(C267-$I$1)^2)</f>
        <v>0.36434444051052367</v>
      </c>
    </row>
    <row r="268" spans="1:4">
      <c r="A268">
        <v>12500</v>
      </c>
      <c r="B268" s="30">
        <f>(KNN!B290-MIN(KNN!B$2:B$319))/(MAX(KNN!B$2:B$319)-MIN(KNN!B$2:B$319))</f>
        <v>2.5572189307377625E-2</v>
      </c>
      <c r="C268" s="30">
        <f>(KNN!C290-MIN(KNN!C$2:C$319))/(MAX(KNN!C$2:C$319)-MIN(KNN!C$2:C$319))</f>
        <v>0.26923076923076922</v>
      </c>
      <c r="D268" s="30">
        <f>SQRT((B268-$G$1)^2+(C268-$I$1)^2)</f>
        <v>0.37038458546949782</v>
      </c>
    </row>
    <row r="269" spans="1:4">
      <c r="A269">
        <v>130000</v>
      </c>
      <c r="B269" s="30">
        <f>(KNN!B149-MIN(KNN!B$2:B$319))/(MAX(KNN!B$2:B$319)-MIN(KNN!B$2:B$319))</f>
        <v>0.52444808858795311</v>
      </c>
      <c r="C269" s="30">
        <f>(KNN!C149-MIN(KNN!C$2:C$319))/(MAX(KNN!C$2:C$319)-MIN(KNN!C$2:C$319))</f>
        <v>0.69230769230769229</v>
      </c>
      <c r="D269" s="30">
        <f>SQRT((B269-$G$1)^2+(C269-$I$1)^2)</f>
        <v>0.37211972524395509</v>
      </c>
    </row>
    <row r="270" spans="1:4">
      <c r="A270">
        <v>11700</v>
      </c>
      <c r="B270" s="30">
        <f>(KNN!B296-MIN(KNN!B$2:B$319))/(MAX(KNN!B$2:B$319)-MIN(KNN!B$2:B$319))</f>
        <v>2.0542389617717597E-2</v>
      </c>
      <c r="C270" s="30">
        <f>(KNN!C296-MIN(KNN!C$2:C$319))/(MAX(KNN!C$2:C$319)-MIN(KNN!C$2:C$319))</f>
        <v>0.42307692307692307</v>
      </c>
      <c r="D270" s="30">
        <f>SQRT((B270-$G$1)^2+(C270-$I$1)^2)</f>
        <v>0.37530616866178068</v>
      </c>
    </row>
    <row r="271" spans="1:4">
      <c r="A271">
        <v>11600</v>
      </c>
      <c r="B271" s="30">
        <f>(KNN!B306-MIN(KNN!B$2:B$319))/(MAX(KNN!B$2:B$319)-MIN(KNN!B$2:B$319))</f>
        <v>1.3180631965016223E-2</v>
      </c>
      <c r="C271" s="30">
        <f>(KNN!C306-MIN(KNN!C$2:C$319))/(MAX(KNN!C$2:C$319)-MIN(KNN!C$2:C$319))</f>
        <v>0.30769230769230771</v>
      </c>
      <c r="D271" s="30">
        <f>SQRT((B271-$G$1)^2+(C271-$I$1)^2)</f>
        <v>0.37666903198048562</v>
      </c>
    </row>
    <row r="272" spans="1:4">
      <c r="A272">
        <v>12000</v>
      </c>
      <c r="B272" s="30">
        <f>(KNN!B299-MIN(KNN!B$2:B$319))/(MAX(KNN!B$2:B$319)-MIN(KNN!B$2:B$319))</f>
        <v>1.6949675553674708E-2</v>
      </c>
      <c r="C272" s="30">
        <f>(KNN!C299-MIN(KNN!C$2:C$319))/(MAX(KNN!C$2:C$319)-MIN(KNN!C$2:C$319))</f>
        <v>0.42307692307692307</v>
      </c>
      <c r="D272" s="30">
        <f>SQRT((B272-$G$1)^2+(C272-$I$1)^2)</f>
        <v>0.37882332569700494</v>
      </c>
    </row>
    <row r="273" spans="1:4">
      <c r="A273">
        <v>13000</v>
      </c>
      <c r="B273" s="30">
        <f>(KNN!B291-MIN(KNN!B$2:B$319))/(MAX(KNN!B$2:B$319)-MIN(KNN!B$2:B$319))</f>
        <v>2.5572189307377625E-2</v>
      </c>
      <c r="C273" s="30">
        <f>(KNN!C291-MIN(KNN!C$2:C$319))/(MAX(KNN!C$2:C$319)-MIN(KNN!C$2:C$319))</f>
        <v>0.23076923076923078</v>
      </c>
      <c r="D273" s="30">
        <f>SQRT((B273-$G$1)^2+(C273-$I$1)^2)</f>
        <v>0.38023833428200493</v>
      </c>
    </row>
    <row r="274" spans="1:4">
      <c r="A274">
        <v>12200</v>
      </c>
      <c r="B274" s="30">
        <f>(KNN!B304-MIN(KNN!B$2:B$319))/(MAX(KNN!B$2:B$319)-MIN(KNN!B$2:B$319))</f>
        <v>1.3577373395401325E-2</v>
      </c>
      <c r="C274" s="30">
        <f>(KNN!C304-MIN(KNN!C$2:C$319))/(MAX(KNN!C$2:C$319)-MIN(KNN!C$2:C$319))</f>
        <v>0.42307692307692307</v>
      </c>
      <c r="D274" s="30">
        <f>SQRT((B274-$G$1)^2+(C274-$I$1)^2)</f>
        <v>0.3821259853257164</v>
      </c>
    </row>
    <row r="275" spans="1:4">
      <c r="A275">
        <v>10800</v>
      </c>
      <c r="B275" s="30">
        <f>(KNN!B300-MIN(KNN!B$2:B$319))/(MAX(KNN!B$2:B$319)-MIN(KNN!B$2:B$319))</f>
        <v>1.6949675553674708E-2</v>
      </c>
      <c r="C275" s="30">
        <f>(KNN!C300-MIN(KNN!C$2:C$319))/(MAX(KNN!C$2:C$319)-MIN(KNN!C$2:C$319))</f>
        <v>0.46153846153846156</v>
      </c>
      <c r="D275" s="30">
        <f>SQRT((B275-$G$1)^2+(C275-$I$1)^2)</f>
        <v>0.38846307649026451</v>
      </c>
    </row>
    <row r="276" spans="1:4">
      <c r="A276">
        <v>10800</v>
      </c>
      <c r="B276" s="30">
        <f>(KNN!B301-MIN(KNN!B$2:B$319))/(MAX(KNN!B$2:B$319)-MIN(KNN!B$2:B$319))</f>
        <v>1.6949675553674708E-2</v>
      </c>
      <c r="C276" s="30">
        <f>(KNN!C301-MIN(KNN!C$2:C$319))/(MAX(KNN!C$2:C$319)-MIN(KNN!C$2:C$319))</f>
        <v>0.46153846153846156</v>
      </c>
      <c r="D276" s="30">
        <f>SQRT((B276-$G$1)^2+(C276-$I$1)^2)</f>
        <v>0.38846307649026451</v>
      </c>
    </row>
    <row r="277" spans="1:4">
      <c r="A277">
        <v>36000</v>
      </c>
      <c r="B277" s="30">
        <f>(KNN!B202-MIN(KNN!B$2:B$319))/(MAX(KNN!B$2:B$319)-MIN(KNN!B$2:B$319))</f>
        <v>0.21155134715756807</v>
      </c>
      <c r="C277" s="30">
        <f>(KNN!C202-MIN(KNN!C$2:C$319))/(MAX(KNN!C$2:C$319)-MIN(KNN!C$2:C$319))</f>
        <v>0</v>
      </c>
      <c r="D277" s="30">
        <f>SQRT((B277-$G$1)^2+(C277-$I$1)^2)</f>
        <v>0.38847726633390611</v>
      </c>
    </row>
    <row r="278" spans="1:4">
      <c r="A278">
        <v>11000</v>
      </c>
      <c r="B278" s="30">
        <f>(KNN!B310-MIN(KNN!B$2:B$319))/(MAX(KNN!B$2:B$319)-MIN(KNN!B$2:B$319))</f>
        <v>3.5265904923120355E-4</v>
      </c>
      <c r="C278" s="30">
        <f>(KNN!C310-MIN(KNN!C$2:C$319))/(MAX(KNN!C$2:C$319)-MIN(KNN!C$2:C$319))</f>
        <v>0.38461538461538464</v>
      </c>
      <c r="D278" s="30">
        <f>SQRT((B278-$G$1)^2+(C278-$I$1)^2)</f>
        <v>0.38943215788868607</v>
      </c>
    </row>
    <row r="279" spans="1:4">
      <c r="A279">
        <v>123460</v>
      </c>
      <c r="B279" s="30">
        <f>(KNN!B113-MIN(KNN!B$2:B$319))/(MAX(KNN!B$2:B$319)-MIN(KNN!B$2:B$319))</f>
        <v>0.32140464099308785</v>
      </c>
      <c r="C279" s="30">
        <f>(KNN!C113-MIN(KNN!C$2:C$319))/(MAX(KNN!C$2:C$319)-MIN(KNN!C$2:C$319))</f>
        <v>0.73076923076923073</v>
      </c>
      <c r="D279" s="30">
        <f>SQRT((B279-$G$1)^2+(C279-$I$1)^2)</f>
        <v>0.39031792598030507</v>
      </c>
    </row>
    <row r="280" spans="1:4">
      <c r="A280">
        <v>180000</v>
      </c>
      <c r="B280" s="30">
        <f>(KNN!B114-MIN(KNN!B$2:B$319))/(MAX(KNN!B$2:B$319)-MIN(KNN!B$2:B$319))</f>
        <v>0.32134733389758774</v>
      </c>
      <c r="C280" s="30">
        <f>(KNN!C114-MIN(KNN!C$2:C$319))/(MAX(KNN!C$2:C$319)-MIN(KNN!C$2:C$319))</f>
        <v>0.73076923076923073</v>
      </c>
      <c r="D280" s="30">
        <f>SQRT((B280-$G$1)^2+(C280-$I$1)^2)</f>
        <v>0.3903276902105226</v>
      </c>
    </row>
    <row r="281" spans="1:4">
      <c r="A281">
        <v>194500</v>
      </c>
      <c r="B281" s="30">
        <f>(KNN!B115-MIN(KNN!B$2:B$319))/(MAX(KNN!B$2:B$319)-MIN(KNN!B$2:B$319))</f>
        <v>0.32005572012977851</v>
      </c>
      <c r="C281" s="30">
        <f>(KNN!C115-MIN(KNN!C$2:C$319))/(MAX(KNN!C$2:C$319)-MIN(KNN!C$2:C$319))</f>
        <v>0.73076923076923073</v>
      </c>
      <c r="D281" s="30">
        <f>SQRT((B281-$G$1)^2+(C281-$I$1)^2)</f>
        <v>0.39054992674213784</v>
      </c>
    </row>
    <row r="282" spans="1:4">
      <c r="A282">
        <v>15000</v>
      </c>
      <c r="B282" s="30">
        <f>(KNN!B285-MIN(KNN!B$2:B$319))/(MAX(KNN!B$2:B$319)-MIN(KNN!B$2:B$319))</f>
        <v>4.4787699252362818E-2</v>
      </c>
      <c r="C282" s="30">
        <f>(KNN!C285-MIN(KNN!C$2:C$319))/(MAX(KNN!C$2:C$319)-MIN(KNN!C$2:C$319))</f>
        <v>0.53846153846153844</v>
      </c>
      <c r="D282" s="30">
        <f>SQRT((B282-$G$1)^2+(C282-$I$1)^2)</f>
        <v>0.39331307320136483</v>
      </c>
    </row>
    <row r="283" spans="1:4">
      <c r="A283">
        <v>19700</v>
      </c>
      <c r="B283" s="30">
        <f>(KNN!B294-MIN(KNN!B$2:B$319))/(MAX(KNN!B$2:B$319)-MIN(KNN!B$2:B$319))</f>
        <v>2.1908943433488506E-2</v>
      </c>
      <c r="C283" s="30">
        <f>(KNN!C294-MIN(KNN!C$2:C$319))/(MAX(KNN!C$2:C$319)-MIN(KNN!C$2:C$319))</f>
        <v>0.19230769230769232</v>
      </c>
      <c r="D283" s="30">
        <f>SQRT((B283-$G$1)^2+(C283-$I$1)^2)</f>
        <v>0.39699381781826171</v>
      </c>
    </row>
    <row r="284" spans="1:4">
      <c r="A284">
        <v>20000</v>
      </c>
      <c r="B284" s="30">
        <f>(KNN!B295-MIN(KNN!B$2:B$319))/(MAX(KNN!B$2:B$319)-MIN(KNN!B$2:B$319))</f>
        <v>2.1908943433488506E-2</v>
      </c>
      <c r="C284" s="30">
        <f>(KNN!C295-MIN(KNN!C$2:C$319))/(MAX(KNN!C$2:C$319)-MIN(KNN!C$2:C$319))</f>
        <v>0.5</v>
      </c>
      <c r="D284" s="30">
        <f>SQRT((B284-$G$1)^2+(C284-$I$1)^2)</f>
        <v>0.39699381781826171</v>
      </c>
    </row>
    <row r="285" spans="1:4">
      <c r="A285">
        <v>12000</v>
      </c>
      <c r="B285" s="30">
        <f>(KNN!B297-MIN(KNN!B$2:B$319))/(MAX(KNN!B$2:B$319)-MIN(KNN!B$2:B$319))</f>
        <v>2.0542389617717597E-2</v>
      </c>
      <c r="C285" s="30">
        <f>(KNN!C297-MIN(KNN!C$2:C$319))/(MAX(KNN!C$2:C$319)-MIN(KNN!C$2:C$319))</f>
        <v>0.19230769230769232</v>
      </c>
      <c r="D285" s="30">
        <f>SQRT((B285-$G$1)^2+(C285-$I$1)^2)</f>
        <v>0.39825393849342633</v>
      </c>
    </row>
    <row r="286" spans="1:4">
      <c r="A286">
        <v>10300</v>
      </c>
      <c r="B286" s="30">
        <f>(KNN!B298-MIN(KNN!B$2:B$319))/(MAX(KNN!B$2:B$319)-MIN(KNN!B$2:B$319))</f>
        <v>2.0542389617717597E-2</v>
      </c>
      <c r="C286" s="30">
        <f>(KNN!C298-MIN(KNN!C$2:C$319))/(MAX(KNN!C$2:C$319)-MIN(KNN!C$2:C$319))</f>
        <v>0.19230769230769232</v>
      </c>
      <c r="D286" s="30">
        <f>SQRT((B286-$G$1)^2+(C286-$I$1)^2)</f>
        <v>0.39825393849342633</v>
      </c>
    </row>
    <row r="287" spans="1:4">
      <c r="A287">
        <v>162500</v>
      </c>
      <c r="B287" s="30">
        <f>(KNN!B309-MIN(KNN!B$2:B$319))/(MAX(KNN!B$2:B$319)-MIN(KNN!B$2:B$319))</f>
        <v>0.77095676400056423</v>
      </c>
      <c r="C287" s="30">
        <f>(KNN!C309-MIN(KNN!C$2:C$319))/(MAX(KNN!C$2:C$319)-MIN(KNN!C$2:C$319))</f>
        <v>0.23076923076923078</v>
      </c>
      <c r="D287" s="30">
        <f>SQRT((B287-$G$1)^2+(C287-$I$1)^2)</f>
        <v>0.40007592863514047</v>
      </c>
    </row>
    <row r="288" spans="1:4">
      <c r="A288">
        <v>360000</v>
      </c>
      <c r="B288" s="30">
        <f>(KNN!B257-MIN(KNN!B$2:B$319))/(MAX(KNN!B$2:B$319)-MIN(KNN!B$2:B$319))</f>
        <v>0.64498695161517849</v>
      </c>
      <c r="C288" s="30">
        <f>(KNN!C257-MIN(KNN!C$2:C$319))/(MAX(KNN!C$2:C$319)-MIN(KNN!C$2:C$319))</f>
        <v>0.65384615384615385</v>
      </c>
      <c r="D288" s="30">
        <f>SQRT((B288-$G$1)^2+(C288-$I$1)^2)</f>
        <v>0.40097143602100033</v>
      </c>
    </row>
    <row r="289" spans="1:4">
      <c r="A289">
        <v>189000</v>
      </c>
      <c r="B289" s="30">
        <f>(KNN!B283-MIN(KNN!B$2:B$319))/(MAX(KNN!B$2:B$319)-MIN(KNN!B$2:B$319))</f>
        <v>0.71651502327549732</v>
      </c>
      <c r="C289" s="30">
        <f>(KNN!C283-MIN(KNN!C$2:C$319))/(MAX(KNN!C$2:C$319)-MIN(KNN!C$2:C$319))</f>
        <v>0.11538461538461539</v>
      </c>
      <c r="D289" s="30">
        <f>SQRT((B289-$G$1)^2+(C289-$I$1)^2)</f>
        <v>0.40156549080253068</v>
      </c>
    </row>
    <row r="290" spans="1:4">
      <c r="A290">
        <v>11450</v>
      </c>
      <c r="B290" s="30">
        <f>(KNN!B302-MIN(KNN!B$2:B$319))/(MAX(KNN!B$2:B$319)-MIN(KNN!B$2:B$319))</f>
        <v>1.6949675553674708E-2</v>
      </c>
      <c r="C290" s="30">
        <f>(KNN!C302-MIN(KNN!C$2:C$319))/(MAX(KNN!C$2:C$319)-MIN(KNN!C$2:C$319))</f>
        <v>0.5</v>
      </c>
      <c r="D290" s="30">
        <f>SQRT((B290-$G$1)^2+(C290-$I$1)^2)</f>
        <v>0.40157015748444241</v>
      </c>
    </row>
    <row r="291" spans="1:4">
      <c r="A291">
        <v>12250</v>
      </c>
      <c r="B291" s="30">
        <f>(KNN!B305-MIN(KNN!B$2:B$319))/(MAX(KNN!B$2:B$319)-MIN(KNN!B$2:B$319))</f>
        <v>1.3577373395401325E-2</v>
      </c>
      <c r="C291" s="30">
        <f>(KNN!C305-MIN(KNN!C$2:C$319))/(MAX(KNN!C$2:C$319)-MIN(KNN!C$2:C$319))</f>
        <v>0.5</v>
      </c>
      <c r="D291" s="30">
        <f>SQRT((B291-$G$1)^2+(C291-$I$1)^2)</f>
        <v>0.40468722237190846</v>
      </c>
    </row>
    <row r="292" spans="1:4">
      <c r="A292">
        <v>18000</v>
      </c>
      <c r="B292" s="30">
        <f>(KNN!B276-MIN(KNN!B$2:B$319))/(MAX(KNN!B$2:B$319)-MIN(KNN!B$2:B$319))</f>
        <v>8.0538510368176053E-2</v>
      </c>
      <c r="C292" s="30">
        <f>(KNN!C276-MIN(KNN!C$2:C$319))/(MAX(KNN!C$2:C$319)-MIN(KNN!C$2:C$319))</f>
        <v>7.6923076923076927E-2</v>
      </c>
      <c r="D292" s="30">
        <f>SQRT((B292-$G$1)^2+(C292-$I$1)^2)</f>
        <v>0.40858846559171175</v>
      </c>
    </row>
    <row r="293" spans="1:4">
      <c r="A293">
        <v>16000</v>
      </c>
      <c r="B293" s="30">
        <f>(KNN!B277-MIN(KNN!B$2:B$319))/(MAX(KNN!B$2:B$319)-MIN(KNN!B$2:B$319))</f>
        <v>8.0538510368176053E-2</v>
      </c>
      <c r="C293" s="30">
        <f>(KNN!C277-MIN(KNN!C$2:C$319))/(MAX(KNN!C$2:C$319)-MIN(KNN!C$2:C$319))</f>
        <v>7.6923076923076927E-2</v>
      </c>
      <c r="D293" s="30">
        <f>SQRT((B293-$G$1)^2+(C293-$I$1)^2)</f>
        <v>0.40858846559171175</v>
      </c>
    </row>
    <row r="294" spans="1:4">
      <c r="A294">
        <v>11000</v>
      </c>
      <c r="B294" s="30">
        <f>(KNN!B311-MIN(KNN!B$2:B$319))/(MAX(KNN!B$2:B$319)-MIN(KNN!B$2:B$319))</f>
        <v>0</v>
      </c>
      <c r="C294" s="30">
        <f>(KNN!C311-MIN(KNN!C$2:C$319))/(MAX(KNN!C$2:C$319)-MIN(KNN!C$2:C$319))</f>
        <v>0.5</v>
      </c>
      <c r="D294" s="30">
        <f>SQRT((B294-$G$1)^2+(C294-$I$1)^2)</f>
        <v>0.41727713781223208</v>
      </c>
    </row>
    <row r="295" spans="1:4">
      <c r="A295">
        <v>114000</v>
      </c>
      <c r="B295" s="30">
        <f>(KNN!B249-MIN(KNN!B$2:B$319))/(MAX(KNN!B$2:B$319)-MIN(KNN!B$2:B$319))</f>
        <v>0.14930261673014528</v>
      </c>
      <c r="C295" s="30">
        <f>(KNN!C249-MIN(KNN!C$2:C$319))/(MAX(KNN!C$2:C$319)-MIN(KNN!C$2:C$319))</f>
        <v>0.69230769230769229</v>
      </c>
      <c r="D295" s="30">
        <f>SQRT((B295-$G$1)^2+(C295-$I$1)^2)</f>
        <v>0.42040702775581068</v>
      </c>
    </row>
    <row r="296" spans="1:4">
      <c r="A296">
        <v>144950</v>
      </c>
      <c r="B296" s="30">
        <f>(KNN!B116-MIN(KNN!B$2:B$319))/(MAX(KNN!B$2:B$319)-MIN(KNN!B$2:B$319))</f>
        <v>0.45356361969248127</v>
      </c>
      <c r="C296" s="30">
        <f>(KNN!C116-MIN(KNN!C$2:C$319))/(MAX(KNN!C$2:C$319)-MIN(KNN!C$2:C$319))</f>
        <v>0.76923076923076927</v>
      </c>
      <c r="D296" s="30">
        <f>SQRT((B296-$G$1)^2+(C296-$I$1)^2)</f>
        <v>0.42814519291295167</v>
      </c>
    </row>
    <row r="297" spans="1:4">
      <c r="A297">
        <v>107500</v>
      </c>
      <c r="B297" s="30">
        <f>(KNN!B117-MIN(KNN!B$2:B$319))/(MAX(KNN!B$2:B$319)-MIN(KNN!B$2:B$319))</f>
        <v>0.32131647623078008</v>
      </c>
      <c r="C297" s="30">
        <f>(KNN!C117-MIN(KNN!C$2:C$319))/(MAX(KNN!C$2:C$319)-MIN(KNN!C$2:C$319))</f>
        <v>0.76923076923076927</v>
      </c>
      <c r="D297" s="30">
        <f>SQRT((B297-$G$1)^2+(C297-$I$1)^2)</f>
        <v>0.42828133463199214</v>
      </c>
    </row>
    <row r="298" spans="1:4">
      <c r="A298">
        <v>193000</v>
      </c>
      <c r="B298" s="30">
        <f>(KNN!B118-MIN(KNN!B$2:B$319))/(MAX(KNN!B$2:B$319)-MIN(KNN!B$2:B$319))</f>
        <v>0.32005572012977851</v>
      </c>
      <c r="C298" s="30">
        <f>(KNN!C118-MIN(KNN!C$2:C$319))/(MAX(KNN!C$2:C$319)-MIN(KNN!C$2:C$319))</f>
        <v>0.76923076923076927</v>
      </c>
      <c r="D298" s="30">
        <f>SQRT((B298-$G$1)^2+(C298-$I$1)^2)</f>
        <v>0.42847909404740597</v>
      </c>
    </row>
    <row r="299" spans="1:4">
      <c r="A299">
        <v>12000</v>
      </c>
      <c r="B299" s="30">
        <f>(KNN!B292-MIN(KNN!B$2:B$319))/(MAX(KNN!B$2:B$319)-MIN(KNN!B$2:B$319))</f>
        <v>2.6229016786570747E-2</v>
      </c>
      <c r="C299" s="30">
        <f>(KNN!C292-MIN(KNN!C$2:C$319))/(MAX(KNN!C$2:C$319)-MIN(KNN!C$2:C$319))</f>
        <v>0.57692307692307687</v>
      </c>
      <c r="D299" s="30">
        <f>SQRT((B299-$G$1)^2+(C299-$I$1)^2)</f>
        <v>0.42900641263863465</v>
      </c>
    </row>
    <row r="300" spans="1:4">
      <c r="A300">
        <v>12900</v>
      </c>
      <c r="B300" s="30">
        <f>(KNN!B293-MIN(KNN!B$2:B$319))/(MAX(KNN!B$2:B$319)-MIN(KNN!B$2:B$319))</f>
        <v>2.5572189307377625E-2</v>
      </c>
      <c r="C300" s="30">
        <f>(KNN!C293-MIN(KNN!C$2:C$319))/(MAX(KNN!C$2:C$319)-MIN(KNN!C$2:C$319))</f>
        <v>0.57692307692307687</v>
      </c>
      <c r="D300" s="30">
        <f>SQRT((B300-$G$1)^2+(C300-$I$1)^2)</f>
        <v>0.42956026266394864</v>
      </c>
    </row>
    <row r="301" spans="1:4">
      <c r="A301">
        <v>13000</v>
      </c>
      <c r="B301" s="30">
        <f>(KNN!B307-MIN(KNN!B$2:B$319))/(MAX(KNN!B$2:B$319)-MIN(KNN!B$2:B$319))</f>
        <v>1.3577373395401325E-2</v>
      </c>
      <c r="C301" s="30">
        <f>(KNN!C307-MIN(KNN!C$2:C$319))/(MAX(KNN!C$2:C$319)-MIN(KNN!C$2:C$319))</f>
        <v>0.57692307692307687</v>
      </c>
      <c r="D301" s="30">
        <f>SQRT((B301-$G$1)^2+(C301-$I$1)^2)</f>
        <v>0.43972439864949325</v>
      </c>
    </row>
    <row r="302" spans="1:4">
      <c r="A302">
        <v>12000</v>
      </c>
      <c r="B302" s="30">
        <f>(KNN!B308-MIN(KNN!B$2:B$319))/(MAX(KNN!B$2:B$319)-MIN(KNN!B$2:B$319))</f>
        <v>1.3577373395401325E-2</v>
      </c>
      <c r="C302" s="30">
        <f>(KNN!C308-MIN(KNN!C$2:C$319))/(MAX(KNN!C$2:C$319)-MIN(KNN!C$2:C$319))</f>
        <v>0.57692307692307687</v>
      </c>
      <c r="D302" s="30">
        <f>SQRT((B302-$G$1)^2+(C302-$I$1)^2)</f>
        <v>0.43972439864949325</v>
      </c>
    </row>
    <row r="303" spans="1:4">
      <c r="A303">
        <v>14000</v>
      </c>
      <c r="B303" s="30">
        <f>(KNN!B287-MIN(KNN!B$2:B$319))/(MAX(KNN!B$2:B$319)-MIN(KNN!B$2:B$319))</f>
        <v>3.2003808717731695E-2</v>
      </c>
      <c r="C303" s="30">
        <f>(KNN!C287-MIN(KNN!C$2:C$319))/(MAX(KNN!C$2:C$319)-MIN(KNN!C$2:C$319))</f>
        <v>7.6923076923076927E-2</v>
      </c>
      <c r="D303" s="30">
        <f>SQRT((B303-$G$1)^2+(C303-$I$1)^2)</f>
        <v>0.44624398159477274</v>
      </c>
    </row>
    <row r="304" spans="1:4">
      <c r="A304">
        <v>7500</v>
      </c>
      <c r="B304" s="30">
        <f>(KNN!B288-MIN(KNN!B$2:B$319))/(MAX(KNN!B$2:B$319)-MIN(KNN!B$2:B$319))</f>
        <v>3.2003808717731695E-2</v>
      </c>
      <c r="C304" s="30">
        <f>(KNN!C288-MIN(KNN!C$2:C$319))/(MAX(KNN!C$2:C$319)-MIN(KNN!C$2:C$319))</f>
        <v>7.6923076923076927E-2</v>
      </c>
      <c r="D304" s="30">
        <f>SQRT((B304-$G$1)^2+(C304-$I$1)^2)</f>
        <v>0.44624398159477274</v>
      </c>
    </row>
    <row r="305" spans="1:4">
      <c r="A305">
        <v>119000</v>
      </c>
      <c r="B305" s="30">
        <f>(KNN!B250-MIN(KNN!B$2:B$319))/(MAX(KNN!B$2:B$319)-MIN(KNN!B$2:B$319))</f>
        <v>0.14930261673014528</v>
      </c>
      <c r="C305" s="30">
        <f>(KNN!C250-MIN(KNN!C$2:C$319))/(MAX(KNN!C$2:C$319)-MIN(KNN!C$2:C$319))</f>
        <v>0.73076923076923073</v>
      </c>
      <c r="D305" s="30">
        <f>SQRT((B305-$G$1)^2+(C305-$I$1)^2)</f>
        <v>0.45260200823926378</v>
      </c>
    </row>
    <row r="306" spans="1:4">
      <c r="A306">
        <v>104500</v>
      </c>
      <c r="B306" s="30">
        <f>(KNN!B121-MIN(KNN!B$2:B$319))/(MAX(KNN!B$2:B$319)-MIN(KNN!B$2:B$319))</f>
        <v>0.32153688813654957</v>
      </c>
      <c r="C306" s="30">
        <f>(KNN!C121-MIN(KNN!C$2:C$319))/(MAX(KNN!C$2:C$319)-MIN(KNN!C$2:C$319))</f>
        <v>0.80769230769230771</v>
      </c>
      <c r="D306" s="30">
        <f>SQRT((B306-$G$1)^2+(C306-$I$1)^2)</f>
        <v>0.46628239902881397</v>
      </c>
    </row>
    <row r="307" spans="1:4">
      <c r="A307">
        <v>10500</v>
      </c>
      <c r="B307" s="30">
        <f>(KNN!B312-MIN(KNN!B$2:B$319))/(MAX(KNN!B$2:B$319)-MIN(KNN!B$2:B$319))</f>
        <v>6.1715333615460822E-4</v>
      </c>
      <c r="C307" s="30">
        <f>(KNN!C312-MIN(KNN!C$2:C$319))/(MAX(KNN!C$2:C$319)-MIN(KNN!C$2:C$319))</f>
        <v>0.61538461538461542</v>
      </c>
      <c r="D307" s="30">
        <f>SQRT((B307-$G$1)^2+(C307-$I$1)^2)</f>
        <v>0.47165495303055538</v>
      </c>
    </row>
    <row r="308" spans="1:4">
      <c r="A308">
        <v>11500</v>
      </c>
      <c r="B308" s="30">
        <f>(KNN!B303-MIN(KNN!B$2:B$319))/(MAX(KNN!B$2:B$319)-MIN(KNN!B$2:B$319))</f>
        <v>1.6949675553674708E-2</v>
      </c>
      <c r="C308" s="30">
        <f>(KNN!C303-MIN(KNN!C$2:C$319))/(MAX(KNN!C$2:C$319)-MIN(KNN!C$2:C$319))</f>
        <v>0.65384615384615385</v>
      </c>
      <c r="D308" s="30">
        <f>SQRT((B308-$G$1)^2+(C308-$I$1)^2)</f>
        <v>0.48193828291788898</v>
      </c>
    </row>
    <row r="309" spans="1:4">
      <c r="A309">
        <v>175000</v>
      </c>
      <c r="B309" s="30">
        <f>(KNN!B314-MIN(KNN!B$2:B$319))/(MAX(KNN!B$2:B$319)-MIN(KNN!B$2:B$319))</f>
        <v>0.83672767668218362</v>
      </c>
      <c r="C309" s="30">
        <f>(KNN!C314-MIN(KNN!C$2:C$319))/(MAX(KNN!C$2:C$319)-MIN(KNN!C$2:C$319))</f>
        <v>0.15384615384615385</v>
      </c>
      <c r="D309" s="30">
        <f>SQRT((B309-$G$1)^2+(C309-$I$1)^2)</f>
        <v>0.48830902387498482</v>
      </c>
    </row>
    <row r="310" spans="1:4">
      <c r="A310">
        <v>83000</v>
      </c>
      <c r="B310" s="30">
        <f>(KNN!B207-MIN(KNN!B$2:B$319))/(MAX(KNN!B$2:B$319)-MIN(KNN!B$2:B$319))</f>
        <v>0.21133093525179858</v>
      </c>
      <c r="C310" s="30">
        <f>(KNN!C207-MIN(KNN!C$2:C$319))/(MAX(KNN!C$2:C$319)-MIN(KNN!C$2:C$319))</f>
        <v>0.80769230769230771</v>
      </c>
      <c r="D310" s="30">
        <f>SQRT((B310-$G$1)^2+(C310-$I$1)^2)</f>
        <v>0.49415344941120276</v>
      </c>
    </row>
    <row r="311" spans="1:4">
      <c r="A311">
        <v>195000</v>
      </c>
      <c r="B311" s="30">
        <f>(KNN!B123-MIN(KNN!B$2:B$319))/(MAX(KNN!B$2:B$319)-MIN(KNN!B$2:B$319))</f>
        <v>0.32134733389758774</v>
      </c>
      <c r="C311" s="30">
        <f>(KNN!C123-MIN(KNN!C$2:C$319))/(MAX(KNN!C$2:C$319)-MIN(KNN!C$2:C$319))</f>
        <v>0.84615384615384615</v>
      </c>
      <c r="D311" s="30">
        <f>SQRT((B311-$G$1)^2+(C311-$I$1)^2)</f>
        <v>0.50440728747931618</v>
      </c>
    </row>
    <row r="312" spans="1:4">
      <c r="A312">
        <v>185000</v>
      </c>
      <c r="B312" s="30">
        <f>(KNN!B124-MIN(KNN!B$2:B$319))/(MAX(KNN!B$2:B$319)-MIN(KNN!B$2:B$319))</f>
        <v>0.32103434899139505</v>
      </c>
      <c r="C312" s="30">
        <f>(KNN!C124-MIN(KNN!C$2:C$319))/(MAX(KNN!C$2:C$319)-MIN(KNN!C$2:C$319))</f>
        <v>0.84615384615384615</v>
      </c>
      <c r="D312" s="30">
        <f>SQRT((B312-$G$1)^2+(C312-$I$1)^2)</f>
        <v>0.50444866697020252</v>
      </c>
    </row>
    <row r="313" spans="1:4">
      <c r="A313">
        <v>175000</v>
      </c>
      <c r="B313" s="30">
        <f>(KNN!B317-MIN(KNN!B$2:B$319))/(MAX(KNN!B$2:B$319)-MIN(KNN!B$2:B$319))</f>
        <v>0.89547185780787131</v>
      </c>
      <c r="C313" s="30">
        <f>(KNN!C317-MIN(KNN!C$2:C$319))/(MAX(KNN!C$2:C$319)-MIN(KNN!C$2:C$319))</f>
        <v>0.38461538461538464</v>
      </c>
      <c r="D313" s="30">
        <f>SQRT((B313-$G$1)^2+(C313-$I$1)^2)</f>
        <v>0.50904606770361083</v>
      </c>
    </row>
    <row r="314" spans="1:4">
      <c r="A314">
        <v>155000</v>
      </c>
      <c r="B314" s="30">
        <f>(KNN!B315-MIN(KNN!B$2:B$319))/(MAX(KNN!B$2:B$319)-MIN(KNN!B$2:B$319))</f>
        <v>0.87512343066723086</v>
      </c>
      <c r="C314" s="30">
        <f>(KNN!C315-MIN(KNN!C$2:C$319))/(MAX(KNN!C$2:C$319)-MIN(KNN!C$2:C$319))</f>
        <v>0.19230769230769232</v>
      </c>
      <c r="D314" s="30">
        <f>SQRT((B314-$G$1)^2+(C314-$I$1)^2)</f>
        <v>0.51095396098952706</v>
      </c>
    </row>
    <row r="315" spans="1:4">
      <c r="A315">
        <v>120000</v>
      </c>
      <c r="B315" s="30">
        <f>(KNN!B313-MIN(KNN!B$2:B$319))/(MAX(KNN!B$2:B$319)-MIN(KNN!B$2:B$319))</f>
        <v>0.82954224855409786</v>
      </c>
      <c r="C315" s="30">
        <f>(KNN!C313-MIN(KNN!C$2:C$319))/(MAX(KNN!C$2:C$319)-MIN(KNN!C$2:C$319))</f>
        <v>7.6923076923076927E-2</v>
      </c>
      <c r="D315" s="30">
        <f>SQRT((B315-$G$1)^2+(C315-$I$1)^2)</f>
        <v>0.51725233575172647</v>
      </c>
    </row>
    <row r="316" spans="1:4">
      <c r="A316">
        <v>125000</v>
      </c>
      <c r="B316" s="30">
        <f>(KNN!B316-MIN(KNN!B$2:B$319))/(MAX(KNN!B$2:B$319)-MIN(KNN!B$2:B$319))</f>
        <v>0.88632035548032162</v>
      </c>
      <c r="C316" s="30">
        <f>(KNN!C316-MIN(KNN!C$2:C$319))/(MAX(KNN!C$2:C$319)-MIN(KNN!C$2:C$319))</f>
        <v>0.11538461538461539</v>
      </c>
      <c r="D316" s="30">
        <f>SQRT((B316-$G$1)^2+(C316-$I$1)^2)</f>
        <v>0.54926892938530092</v>
      </c>
    </row>
    <row r="317" spans="1:4">
      <c r="A317">
        <v>123000</v>
      </c>
      <c r="B317" s="30">
        <f>(KNN!B318-MIN(KNN!B$2:B$319))/(MAX(KNN!B$2:B$319)-MIN(KNN!B$2:B$319))</f>
        <v>0.98770983213429253</v>
      </c>
      <c r="C317" s="30">
        <f>(KNN!C318-MIN(KNN!C$2:C$319))/(MAX(KNN!C$2:C$319)-MIN(KNN!C$2:C$319))</f>
        <v>0.23076923076923078</v>
      </c>
      <c r="D317" s="30">
        <f>SQRT((B317-$G$1)^2+(C317-$I$1)^2)</f>
        <v>0.61082599089704848</v>
      </c>
    </row>
    <row r="318" spans="1:4">
      <c r="A318">
        <v>210000</v>
      </c>
      <c r="B318" s="30">
        <f>(KNN!B319-MIN(KNN!B$2:B$319))/(MAX(KNN!B$2:B$319)-MIN(KNN!B$2:B$319))</f>
        <v>1</v>
      </c>
      <c r="C318" s="30">
        <f>(KNN!C319-MIN(KNN!C$2:C$319))/(MAX(KNN!C$2:C$319)-MIN(KNN!C$2:C$319))</f>
        <v>0.23076923076923078</v>
      </c>
      <c r="D318" s="30">
        <f>SQRT((B318-$G$1)^2+(C318-$I$1)^2)</f>
        <v>0.6228992186611173</v>
      </c>
    </row>
    <row r="319" spans="1:4">
      <c r="A319">
        <v>119500</v>
      </c>
      <c r="B319" s="30">
        <f>(KNN!B139-MIN(KNN!B$2:B$319))/(MAX(KNN!B$2:B$319)-MIN(KNN!B$2:B$319))</f>
        <v>0.44316017774016081</v>
      </c>
      <c r="C319" s="30">
        <f>(KNN!C139-MIN(KNN!C$2:C$319))/(MAX(KNN!C$2:C$319)-MIN(KNN!C$2:C$319))</f>
        <v>1</v>
      </c>
      <c r="D319" s="30">
        <f>SQRT((B319-$G$1)^2+(C319-$I$1)^2)</f>
        <v>0.65617878247288719</v>
      </c>
    </row>
  </sheetData>
  <autoFilter ref="A1:D319" xr:uid="{F05CBC1A-68F3-4A57-9029-E7B50C6FEFB9}">
    <sortState xmlns:xlrd2="http://schemas.microsoft.com/office/spreadsheetml/2017/richdata2" ref="A2:D319">
      <sortCondition ref="D1:D319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454F-F7CB-4DB5-88BC-E422D4EA8EB1}">
  <dimension ref="A1:I344"/>
  <sheetViews>
    <sheetView workbookViewId="0">
      <selection activeCell="D3" sqref="D3"/>
    </sheetView>
  </sheetViews>
  <sheetFormatPr defaultRowHeight="17.399999999999999"/>
  <cols>
    <col min="1" max="1" width="15.19921875" customWidth="1"/>
  </cols>
  <sheetData>
    <row r="1" spans="1:9">
      <c r="A1" t="s">
        <v>270</v>
      </c>
    </row>
    <row r="2" spans="1:9" ht="18" thickBot="1"/>
    <row r="3" spans="1:9">
      <c r="A3" s="22" t="s">
        <v>271</v>
      </c>
      <c r="B3" s="22"/>
    </row>
    <row r="4" spans="1:9">
      <c r="A4" s="7" t="s">
        <v>272</v>
      </c>
      <c r="B4" s="7">
        <v>0.8047707872571791</v>
      </c>
    </row>
    <row r="5" spans="1:9">
      <c r="A5" s="7" t="s">
        <v>273</v>
      </c>
      <c r="B5" s="7">
        <v>0.64765602002253975</v>
      </c>
      <c r="C5" s="23">
        <f>1-C13/C14</f>
        <v>0.64765602002253975</v>
      </c>
      <c r="D5" s="14"/>
    </row>
    <row r="6" spans="1:9">
      <c r="A6" s="7" t="s">
        <v>274</v>
      </c>
      <c r="B6" s="7">
        <v>0.64428967626479328</v>
      </c>
    </row>
    <row r="7" spans="1:9">
      <c r="A7" s="7" t="s">
        <v>275</v>
      </c>
      <c r="B7" s="7">
        <v>35117.31007250501</v>
      </c>
    </row>
    <row r="8" spans="1:9" ht="18" thickBot="1">
      <c r="A8" s="8" t="s">
        <v>276</v>
      </c>
      <c r="B8" s="8">
        <v>318</v>
      </c>
    </row>
    <row r="10" spans="1:9" ht="18" thickBot="1">
      <c r="A10" t="s">
        <v>277</v>
      </c>
    </row>
    <row r="11" spans="1:9">
      <c r="A11" s="9"/>
      <c r="B11" s="9" t="s">
        <v>280</v>
      </c>
      <c r="C11" s="9" t="s">
        <v>281</v>
      </c>
      <c r="D11" s="9" t="s">
        <v>282</v>
      </c>
      <c r="E11" s="9" t="s">
        <v>283</v>
      </c>
      <c r="F11" s="9" t="s">
        <v>284</v>
      </c>
    </row>
    <row r="12" spans="1:9">
      <c r="A12" s="7" t="s">
        <v>343</v>
      </c>
      <c r="B12" s="7">
        <v>3</v>
      </c>
      <c r="C12" s="7">
        <v>711786396502.60791</v>
      </c>
      <c r="D12" s="7">
        <v>237262132167.53598</v>
      </c>
      <c r="E12" s="7">
        <v>192.39152820688355</v>
      </c>
      <c r="F12" s="7">
        <v>8.5438642059771834E-71</v>
      </c>
      <c r="G12" t="s">
        <v>305</v>
      </c>
    </row>
    <row r="13" spans="1:9">
      <c r="A13" s="48" t="s">
        <v>278</v>
      </c>
      <c r="B13" s="7">
        <v>314</v>
      </c>
      <c r="C13" s="48">
        <v>387232796552.737</v>
      </c>
      <c r="D13" s="7">
        <v>1233225466.7284617</v>
      </c>
      <c r="E13" s="7"/>
      <c r="F13" s="7"/>
      <c r="G13" s="41" t="s">
        <v>349</v>
      </c>
    </row>
    <row r="14" spans="1:9" ht="18" thickBot="1">
      <c r="A14" s="47" t="s">
        <v>344</v>
      </c>
      <c r="B14" s="8">
        <v>317</v>
      </c>
      <c r="C14" s="47">
        <v>1099019193055.345</v>
      </c>
      <c r="D14" s="8"/>
      <c r="E14" s="8"/>
      <c r="F14" s="8"/>
      <c r="G14" s="42" t="s">
        <v>304</v>
      </c>
    </row>
    <row r="15" spans="1:9" ht="18" thickBot="1"/>
    <row r="16" spans="1:9">
      <c r="A16" s="9"/>
      <c r="B16" s="9" t="s">
        <v>285</v>
      </c>
      <c r="C16" s="9" t="s">
        <v>275</v>
      </c>
      <c r="D16" s="9" t="s">
        <v>286</v>
      </c>
      <c r="E16" s="9" t="s">
        <v>287</v>
      </c>
      <c r="F16" s="9" t="s">
        <v>288</v>
      </c>
      <c r="G16" s="9" t="s">
        <v>289</v>
      </c>
      <c r="H16" s="9" t="s">
        <v>290</v>
      </c>
      <c r="I16" s="9" t="s">
        <v>291</v>
      </c>
    </row>
    <row r="17" spans="1:9">
      <c r="A17" s="7" t="s">
        <v>279</v>
      </c>
      <c r="B17" s="7">
        <v>36709.506999290999</v>
      </c>
      <c r="C17" s="7">
        <v>7085.9547216157016</v>
      </c>
      <c r="D17" s="7">
        <v>5.1806014067954269</v>
      </c>
      <c r="E17" s="7">
        <v>3.9627721487803801E-7</v>
      </c>
      <c r="F17" s="7">
        <v>22767.553098038232</v>
      </c>
      <c r="G17" s="7">
        <v>50651.460900543767</v>
      </c>
      <c r="H17" s="7">
        <v>22767.553098038232</v>
      </c>
      <c r="I17" s="7">
        <v>50651.460900543767</v>
      </c>
    </row>
    <row r="18" spans="1:9">
      <c r="A18" s="7" t="s">
        <v>7</v>
      </c>
      <c r="B18" s="7">
        <v>962.15073335696673</v>
      </c>
      <c r="C18" s="7">
        <v>47.36663687481682</v>
      </c>
      <c r="D18" s="7">
        <v>20.312836140336334</v>
      </c>
      <c r="E18" s="7">
        <v>3.702428744197868E-59</v>
      </c>
      <c r="F18" s="7">
        <v>868.95461600787098</v>
      </c>
      <c r="G18" s="7">
        <v>1055.3468507060625</v>
      </c>
      <c r="H18" s="7">
        <v>868.95461600787098</v>
      </c>
      <c r="I18" s="7">
        <v>1055.3468507060625</v>
      </c>
    </row>
    <row r="19" spans="1:9">
      <c r="A19" s="7" t="s">
        <v>10</v>
      </c>
      <c r="B19" s="7">
        <v>2058.1524318023976</v>
      </c>
      <c r="C19" s="7">
        <v>417.71588714181809</v>
      </c>
      <c r="D19" s="7">
        <v>4.9271586146390387</v>
      </c>
      <c r="E19" s="7">
        <v>1.35242748516007E-6</v>
      </c>
      <c r="F19" s="7">
        <v>1236.2764996027877</v>
      </c>
      <c r="G19" s="7">
        <v>2880.0283640020075</v>
      </c>
      <c r="H19" s="7">
        <v>1236.2764996027877</v>
      </c>
      <c r="I19" s="7">
        <v>2880.0283640020075</v>
      </c>
    </row>
    <row r="20" spans="1:9" ht="18" thickBot="1">
      <c r="A20" s="8" t="s">
        <v>233</v>
      </c>
      <c r="B20" s="8">
        <v>-1925.691567856544</v>
      </c>
      <c r="C20" s="8">
        <v>212.61558441541118</v>
      </c>
      <c r="D20" s="8">
        <v>-9.0571515401904978</v>
      </c>
      <c r="E20" s="8">
        <v>1.4594651870021561E-17</v>
      </c>
      <c r="F20" s="8">
        <v>-2344.0228715501808</v>
      </c>
      <c r="G20" s="8">
        <v>-1507.360264162907</v>
      </c>
      <c r="H20" s="8">
        <v>-2344.0228715501808</v>
      </c>
      <c r="I20" s="8">
        <v>-1507.360264162907</v>
      </c>
    </row>
    <row r="24" spans="1:9">
      <c r="A24" t="s">
        <v>292</v>
      </c>
    </row>
    <row r="25" spans="1:9" ht="18" thickBot="1"/>
    <row r="26" spans="1:9">
      <c r="A26" s="9" t="s">
        <v>276</v>
      </c>
      <c r="B26" s="9" t="s">
        <v>293</v>
      </c>
      <c r="C26" s="9" t="s">
        <v>278</v>
      </c>
    </row>
    <row r="27" spans="1:9">
      <c r="A27" s="7">
        <v>1</v>
      </c>
      <c r="B27" s="7">
        <v>83789.144845156989</v>
      </c>
      <c r="C27" s="7">
        <v>-3789.1448451569886</v>
      </c>
    </row>
    <row r="28" spans="1:9">
      <c r="A28" s="7">
        <v>2</v>
      </c>
      <c r="B28" s="7">
        <v>195579.5775097805</v>
      </c>
      <c r="C28" s="7">
        <v>13420.422490219498</v>
      </c>
    </row>
    <row r="29" spans="1:9">
      <c r="A29" s="7">
        <v>3</v>
      </c>
      <c r="B29" s="7">
        <v>172880.47144078964</v>
      </c>
      <c r="C29" s="7">
        <v>-12880.471440789639</v>
      </c>
    </row>
    <row r="30" spans="1:9">
      <c r="A30" s="7">
        <v>4</v>
      </c>
      <c r="B30" s="7">
        <v>133604.62836757681</v>
      </c>
      <c r="C30" s="7">
        <v>-37604.628367576806</v>
      </c>
    </row>
    <row r="31" spans="1:9">
      <c r="A31" s="7">
        <v>5</v>
      </c>
      <c r="B31" s="7">
        <v>63156.922397637165</v>
      </c>
      <c r="C31" s="7">
        <v>-31156.922397637165</v>
      </c>
    </row>
    <row r="32" spans="1:9">
      <c r="A32" s="7">
        <v>6</v>
      </c>
      <c r="B32" s="7">
        <v>47799.595203906079</v>
      </c>
      <c r="C32" s="7">
        <v>-28099.595203906079</v>
      </c>
    </row>
    <row r="33" spans="1:3">
      <c r="A33" s="7">
        <v>7</v>
      </c>
      <c r="B33" s="7">
        <v>64264.814658325253</v>
      </c>
      <c r="C33" s="7">
        <v>-44264.814658325253</v>
      </c>
    </row>
    <row r="34" spans="1:3">
      <c r="A34" s="7">
        <v>8</v>
      </c>
      <c r="B34" s="7">
        <v>82735.190519644122</v>
      </c>
      <c r="C34" s="7">
        <v>37264.809480355878</v>
      </c>
    </row>
    <row r="35" spans="1:3">
      <c r="A35" s="7">
        <v>9</v>
      </c>
      <c r="B35" s="7">
        <v>113987.265256406</v>
      </c>
      <c r="C35" s="7">
        <v>-29487.265256405997</v>
      </c>
    </row>
    <row r="36" spans="1:3">
      <c r="A36" s="7">
        <v>10</v>
      </c>
      <c r="B36" s="7">
        <v>41594.245509341039</v>
      </c>
      <c r="C36" s="7">
        <v>26105.754490658961</v>
      </c>
    </row>
    <row r="37" spans="1:3">
      <c r="A37" s="7">
        <v>11</v>
      </c>
      <c r="B37" s="7">
        <v>146462.4431243444</v>
      </c>
      <c r="C37" s="7">
        <v>-18962.443124344398</v>
      </c>
    </row>
    <row r="38" spans="1:3">
      <c r="A38" s="7">
        <v>12</v>
      </c>
      <c r="B38" s="7">
        <v>48217.610911553391</v>
      </c>
      <c r="C38" s="7">
        <v>-36617.610911553391</v>
      </c>
    </row>
    <row r="39" spans="1:3">
      <c r="A39" s="7">
        <v>13</v>
      </c>
      <c r="B39" s="7">
        <v>48731.603327271572</v>
      </c>
      <c r="C39" s="7">
        <v>-35731.603327271572</v>
      </c>
    </row>
    <row r="40" spans="1:3">
      <c r="A40" s="7">
        <v>14</v>
      </c>
      <c r="B40" s="7">
        <v>50789.755759073974</v>
      </c>
      <c r="C40" s="7">
        <v>-38289.755759073974</v>
      </c>
    </row>
    <row r="41" spans="1:3">
      <c r="A41" s="7">
        <v>15</v>
      </c>
      <c r="B41" s="7">
        <v>52847.908190876362</v>
      </c>
      <c r="C41" s="7">
        <v>-40197.908190876362</v>
      </c>
    </row>
    <row r="42" spans="1:3">
      <c r="A42" s="7">
        <v>16</v>
      </c>
      <c r="B42" s="7">
        <v>120708.9250391432</v>
      </c>
      <c r="C42" s="7">
        <v>76291.0749608568</v>
      </c>
    </row>
    <row r="43" spans="1:3">
      <c r="A43" s="7">
        <v>17</v>
      </c>
      <c r="B43" s="7">
        <v>139445.89438817001</v>
      </c>
      <c r="C43" s="7">
        <v>60054.105611829989</v>
      </c>
    </row>
    <row r="44" spans="1:3">
      <c r="A44" s="7">
        <v>18</v>
      </c>
      <c r="B44" s="7">
        <v>127096.97979735561</v>
      </c>
      <c r="C44" s="7">
        <v>77903.020202644388</v>
      </c>
    </row>
    <row r="45" spans="1:3">
      <c r="A45" s="7">
        <v>19</v>
      </c>
      <c r="B45" s="7">
        <v>-18092.232596672868</v>
      </c>
      <c r="C45" s="7">
        <v>38092.232596672868</v>
      </c>
    </row>
    <row r="46" spans="1:3">
      <c r="A46" s="7">
        <v>20</v>
      </c>
      <c r="B46" s="7">
        <v>75556.925700760301</v>
      </c>
      <c r="C46" s="7">
        <v>-42556.925700760301</v>
      </c>
    </row>
    <row r="47" spans="1:3">
      <c r="A47" s="7">
        <v>21</v>
      </c>
      <c r="B47" s="7">
        <v>87705.098329919827</v>
      </c>
      <c r="C47" s="7">
        <v>-38705.098329919827</v>
      </c>
    </row>
    <row r="48" spans="1:3">
      <c r="A48" s="7">
        <v>22</v>
      </c>
      <c r="B48" s="7">
        <v>155186.90146144383</v>
      </c>
      <c r="C48" s="7">
        <v>14313.098538556165</v>
      </c>
    </row>
    <row r="49" spans="1:3">
      <c r="A49" s="7">
        <v>23</v>
      </c>
      <c r="B49" s="7">
        <v>99496.160843768608</v>
      </c>
      <c r="C49" s="7">
        <v>27003.839156231392</v>
      </c>
    </row>
    <row r="50" spans="1:3">
      <c r="A50" s="7">
        <v>24</v>
      </c>
      <c r="B50" s="7">
        <v>90324.738941791569</v>
      </c>
      <c r="C50" s="7">
        <v>47575.261058208431</v>
      </c>
    </row>
    <row r="51" spans="1:3">
      <c r="A51" s="7">
        <v>25</v>
      </c>
      <c r="B51" s="7">
        <v>165132.60762452154</v>
      </c>
      <c r="C51" s="7">
        <v>1867.3923754784628</v>
      </c>
    </row>
    <row r="52" spans="1:3">
      <c r="A52" s="7">
        <v>26</v>
      </c>
      <c r="B52" s="7">
        <v>167817.00817058748</v>
      </c>
      <c r="C52" s="7">
        <v>12182.991829412524</v>
      </c>
    </row>
    <row r="53" spans="1:3">
      <c r="A53" s="7">
        <v>27</v>
      </c>
      <c r="B53" s="7">
        <v>183190.47661446876</v>
      </c>
      <c r="C53" s="7">
        <v>-18690.47661446876</v>
      </c>
    </row>
    <row r="54" spans="1:3">
      <c r="A54" s="7">
        <v>28</v>
      </c>
      <c r="B54" s="7">
        <v>119998.11672274621</v>
      </c>
      <c r="C54" s="7">
        <v>9501.8832772537862</v>
      </c>
    </row>
    <row r="55" spans="1:3">
      <c r="A55" s="7">
        <v>29</v>
      </c>
      <c r="B55" s="7">
        <v>119073.60188114202</v>
      </c>
      <c r="C55" s="7">
        <v>18926.398118857978</v>
      </c>
    </row>
    <row r="56" spans="1:3">
      <c r="A56" s="7">
        <v>30</v>
      </c>
      <c r="B56" s="7">
        <v>179629.47917832207</v>
      </c>
      <c r="C56" s="7">
        <v>-2629.4791783220717</v>
      </c>
    </row>
    <row r="57" spans="1:3">
      <c r="A57" s="7">
        <v>31</v>
      </c>
      <c r="B57" s="7">
        <v>175513.1743147173</v>
      </c>
      <c r="C57" s="7">
        <v>29486.825685282703</v>
      </c>
    </row>
    <row r="58" spans="1:3">
      <c r="A58" s="7">
        <v>32</v>
      </c>
      <c r="B58" s="7">
        <v>220045.80704828122</v>
      </c>
      <c r="C58" s="7">
        <v>139954.19295171878</v>
      </c>
    </row>
    <row r="59" spans="1:3">
      <c r="A59" s="7">
        <v>33</v>
      </c>
      <c r="B59" s="7">
        <v>166909.53630932258</v>
      </c>
      <c r="C59" s="7">
        <v>-36909.536309322575</v>
      </c>
    </row>
    <row r="60" spans="1:3">
      <c r="A60" s="7">
        <v>34</v>
      </c>
      <c r="B60" s="7">
        <v>156368.26458122113</v>
      </c>
      <c r="C60" s="7">
        <v>-29868.264581221127</v>
      </c>
    </row>
    <row r="61" spans="1:3">
      <c r="A61" s="7">
        <v>35</v>
      </c>
      <c r="B61" s="7">
        <v>54924.312670427571</v>
      </c>
      <c r="C61" s="7">
        <v>-23424.312670427571</v>
      </c>
    </row>
    <row r="62" spans="1:3">
      <c r="A62" s="7">
        <v>36</v>
      </c>
      <c r="B62" s="7">
        <v>53226.676691811757</v>
      </c>
      <c r="C62" s="7">
        <v>-26426.676691811757</v>
      </c>
    </row>
    <row r="63" spans="1:3">
      <c r="A63" s="7">
        <v>37</v>
      </c>
      <c r="B63" s="7">
        <v>56711.362621726985</v>
      </c>
      <c r="C63" s="7">
        <v>-26711.362621726985</v>
      </c>
    </row>
    <row r="64" spans="1:3">
      <c r="A64" s="7">
        <v>38</v>
      </c>
      <c r="B64" s="7">
        <v>103667.63857539328</v>
      </c>
      <c r="C64" s="7">
        <v>-14667.638575393285</v>
      </c>
    </row>
    <row r="65" spans="1:3">
      <c r="A65" s="7">
        <v>39</v>
      </c>
      <c r="B65" s="7">
        <v>63753.427036133493</v>
      </c>
      <c r="C65" s="7">
        <v>11246.572963866507</v>
      </c>
    </row>
    <row r="66" spans="1:3">
      <c r="A66" s="7">
        <v>40</v>
      </c>
      <c r="B66" s="7">
        <v>63526.181404390809</v>
      </c>
      <c r="C66" s="7">
        <v>6473.8185956091911</v>
      </c>
    </row>
    <row r="67" spans="1:3">
      <c r="A67" s="7">
        <v>41</v>
      </c>
      <c r="B67" s="7">
        <v>74044.189195145489</v>
      </c>
      <c r="C67" s="7">
        <v>10955.810804854511</v>
      </c>
    </row>
    <row r="68" spans="1:3">
      <c r="A68" s="7">
        <v>42</v>
      </c>
      <c r="B68" s="7">
        <v>86393.103785959887</v>
      </c>
      <c r="C68" s="7">
        <v>-1893.1037859598873</v>
      </c>
    </row>
    <row r="69" spans="1:3">
      <c r="A69" s="7">
        <v>43</v>
      </c>
      <c r="B69" s="7">
        <v>59613.19770705761</v>
      </c>
      <c r="C69" s="7">
        <v>-3713.1977070576104</v>
      </c>
    </row>
    <row r="70" spans="1:3">
      <c r="A70" s="7">
        <v>44</v>
      </c>
      <c r="B70" s="7">
        <v>49826.855236550633</v>
      </c>
      <c r="C70" s="7">
        <v>19973.144763449367</v>
      </c>
    </row>
    <row r="71" spans="1:3">
      <c r="A71" s="7">
        <v>45</v>
      </c>
      <c r="B71" s="7">
        <v>84263.499495663113</v>
      </c>
      <c r="C71" s="7">
        <v>24236.500504336887</v>
      </c>
    </row>
    <row r="72" spans="1:3">
      <c r="A72" s="7">
        <v>46</v>
      </c>
      <c r="B72" s="7">
        <v>51177.266813576425</v>
      </c>
      <c r="C72" s="7">
        <v>14322.733186423575</v>
      </c>
    </row>
    <row r="73" spans="1:3">
      <c r="A73" s="7">
        <v>47</v>
      </c>
      <c r="B73" s="7">
        <v>49115.903416592417</v>
      </c>
      <c r="C73" s="7">
        <v>-19115.903416592417</v>
      </c>
    </row>
    <row r="74" spans="1:3">
      <c r="A74" s="7">
        <v>48</v>
      </c>
      <c r="B74" s="7">
        <v>63866.392343761763</v>
      </c>
      <c r="C74" s="7">
        <v>-53366.392343761763</v>
      </c>
    </row>
    <row r="75" spans="1:3">
      <c r="A75" s="7">
        <v>49</v>
      </c>
      <c r="B75" s="7">
        <v>57140.398651837328</v>
      </c>
      <c r="C75" s="7">
        <v>-45140.398651837328</v>
      </c>
    </row>
    <row r="76" spans="1:3">
      <c r="A76" s="7">
        <v>50</v>
      </c>
      <c r="B76" s="7">
        <v>69489.313242651711</v>
      </c>
      <c r="C76" s="7">
        <v>-57989.313242651711</v>
      </c>
    </row>
    <row r="77" spans="1:3">
      <c r="A77" s="7">
        <v>51</v>
      </c>
      <c r="B77" s="7">
        <v>77560.198287114967</v>
      </c>
      <c r="C77" s="7">
        <v>17439.801712885033</v>
      </c>
    </row>
    <row r="78" spans="1:3">
      <c r="A78" s="7">
        <v>52</v>
      </c>
      <c r="B78" s="7">
        <v>114534.46774373599</v>
      </c>
      <c r="C78" s="7">
        <v>74465.532256264007</v>
      </c>
    </row>
    <row r="79" spans="1:3">
      <c r="A79" s="7">
        <v>53</v>
      </c>
      <c r="B79" s="7">
        <v>133375.34937196539</v>
      </c>
      <c r="C79" s="7">
        <v>60624.650628034608</v>
      </c>
    </row>
    <row r="80" spans="1:3">
      <c r="A80" s="7">
        <v>54</v>
      </c>
      <c r="B80" s="7">
        <v>153921.27411285514</v>
      </c>
      <c r="C80" s="7">
        <v>41078.725887144858</v>
      </c>
    </row>
    <row r="81" spans="1:3">
      <c r="A81" s="7">
        <v>55</v>
      </c>
      <c r="B81" s="7">
        <v>109235.94962277244</v>
      </c>
      <c r="C81" s="7">
        <v>55464.050377227555</v>
      </c>
    </row>
    <row r="82" spans="1:3">
      <c r="A82" s="7">
        <v>56</v>
      </c>
      <c r="B82" s="7">
        <v>81325.064034731346</v>
      </c>
      <c r="C82" s="7">
        <v>5674.9359652686544</v>
      </c>
    </row>
    <row r="83" spans="1:3">
      <c r="A83" s="7">
        <v>57</v>
      </c>
      <c r="B83" s="7">
        <v>110195.99799599223</v>
      </c>
      <c r="C83" s="7">
        <v>8804.0020040077652</v>
      </c>
    </row>
    <row r="84" spans="1:3">
      <c r="A84" s="7">
        <v>58</v>
      </c>
      <c r="B84" s="7">
        <v>76109.613971418046</v>
      </c>
      <c r="C84" s="7">
        <v>8890.3860285819537</v>
      </c>
    </row>
    <row r="85" spans="1:3">
      <c r="A85" s="7">
        <v>59</v>
      </c>
      <c r="B85" s="7">
        <v>46178.586253990987</v>
      </c>
      <c r="C85" s="7">
        <v>121.41374600901327</v>
      </c>
    </row>
    <row r="86" spans="1:3">
      <c r="A86" s="7">
        <v>60</v>
      </c>
      <c r="B86" s="7">
        <v>-38976.274329945059</v>
      </c>
      <c r="C86" s="7">
        <v>52976.274329945059</v>
      </c>
    </row>
    <row r="87" spans="1:3">
      <c r="A87" s="7">
        <v>61</v>
      </c>
      <c r="B87" s="7">
        <v>102659.60915588131</v>
      </c>
      <c r="C87" s="7">
        <v>-44159.609155881306</v>
      </c>
    </row>
    <row r="88" spans="1:3">
      <c r="A88" s="7">
        <v>62</v>
      </c>
      <c r="B88" s="7">
        <v>194089.48456915884</v>
      </c>
      <c r="C88" s="7">
        <v>-31589.484569158842</v>
      </c>
    </row>
    <row r="89" spans="1:3">
      <c r="A89" s="7">
        <v>63</v>
      </c>
      <c r="B89" s="7">
        <v>46556.002322218315</v>
      </c>
      <c r="C89" s="7">
        <v>-27556.002322218315</v>
      </c>
    </row>
    <row r="90" spans="1:3">
      <c r="A90" s="7">
        <v>64</v>
      </c>
      <c r="B90" s="7">
        <v>81837.908921146038</v>
      </c>
      <c r="C90" s="7">
        <v>-31837.908921146038</v>
      </c>
    </row>
    <row r="91" spans="1:3">
      <c r="A91" s="7">
        <v>65</v>
      </c>
      <c r="B91" s="7">
        <v>83965.112179446471</v>
      </c>
      <c r="C91" s="7">
        <v>-34965.112179446471</v>
      </c>
    </row>
    <row r="92" spans="1:3">
      <c r="A92" s="7">
        <v>66</v>
      </c>
      <c r="B92" s="7">
        <v>103612.46570737341</v>
      </c>
      <c r="C92" s="7">
        <v>35787.534292626588</v>
      </c>
    </row>
    <row r="93" spans="1:3">
      <c r="A93" s="7">
        <v>67</v>
      </c>
      <c r="B93" s="7">
        <v>106789.95839621074</v>
      </c>
      <c r="C93" s="7">
        <v>18210.041603789257</v>
      </c>
    </row>
    <row r="94" spans="1:3">
      <c r="A94" s="7">
        <v>68</v>
      </c>
      <c r="B94" s="7">
        <v>98505.827807911133</v>
      </c>
      <c r="C94" s="7">
        <v>41494.172192088867</v>
      </c>
    </row>
    <row r="95" spans="1:3">
      <c r="A95" s="7">
        <v>69</v>
      </c>
      <c r="B95" s="7">
        <v>127402.62765504303</v>
      </c>
      <c r="C95" s="7">
        <v>12547.372344956966</v>
      </c>
    </row>
    <row r="96" spans="1:3">
      <c r="A96" s="7">
        <v>70</v>
      </c>
      <c r="B96" s="7">
        <v>83789.144845156989</v>
      </c>
      <c r="C96" s="7">
        <v>-3789.1448451569886</v>
      </c>
    </row>
    <row r="97" spans="1:3">
      <c r="A97" s="7">
        <v>71</v>
      </c>
      <c r="B97" s="7">
        <v>204328.46864723996</v>
      </c>
      <c r="C97" s="7">
        <v>-29328.468647239963</v>
      </c>
    </row>
    <row r="98" spans="1:3">
      <c r="A98" s="7">
        <v>72</v>
      </c>
      <c r="B98" s="7">
        <v>127993.62952133889</v>
      </c>
      <c r="C98" s="7">
        <v>-32993.629521338895</v>
      </c>
    </row>
    <row r="99" spans="1:3">
      <c r="A99" s="7">
        <v>73</v>
      </c>
      <c r="B99" s="7">
        <v>127056.67276571966</v>
      </c>
      <c r="C99" s="7">
        <v>-22056.672765719661</v>
      </c>
    </row>
    <row r="100" spans="1:3">
      <c r="A100" s="7">
        <v>74</v>
      </c>
      <c r="B100" s="7">
        <v>61671.350138860013</v>
      </c>
      <c r="C100" s="7">
        <v>-8671.3501388600125</v>
      </c>
    </row>
    <row r="101" spans="1:3">
      <c r="A101" s="7">
        <v>75</v>
      </c>
      <c r="B101" s="7">
        <v>52017.468532298881</v>
      </c>
      <c r="C101" s="7">
        <v>22482.531467701119</v>
      </c>
    </row>
    <row r="102" spans="1:3">
      <c r="A102" s="7">
        <v>76</v>
      </c>
      <c r="B102" s="7">
        <v>41594.245509341039</v>
      </c>
      <c r="C102" s="7">
        <v>22805.754490658961</v>
      </c>
    </row>
    <row r="103" spans="1:3">
      <c r="A103" s="7">
        <v>77</v>
      </c>
      <c r="B103" s="7">
        <v>74176.650059091349</v>
      </c>
      <c r="C103" s="7">
        <v>11823.349940908651</v>
      </c>
    </row>
    <row r="104" spans="1:3">
      <c r="A104" s="7">
        <v>78</v>
      </c>
      <c r="B104" s="7">
        <v>69275.661098226352</v>
      </c>
      <c r="C104" s="7">
        <v>-12775.661098226352</v>
      </c>
    </row>
    <row r="105" spans="1:3">
      <c r="A105" s="7">
        <v>79</v>
      </c>
      <c r="B105" s="7">
        <v>59409.876540786019</v>
      </c>
      <c r="C105" s="7">
        <v>10490.123459213981</v>
      </c>
    </row>
    <row r="106" spans="1:3">
      <c r="A106" s="7">
        <v>80</v>
      </c>
      <c r="B106" s="7">
        <v>47768.702804748231</v>
      </c>
      <c r="C106" s="7">
        <v>20031.297195251769</v>
      </c>
    </row>
    <row r="107" spans="1:3">
      <c r="A107" s="7">
        <v>81</v>
      </c>
      <c r="B107" s="7">
        <v>93188.277607245152</v>
      </c>
      <c r="C107" s="7">
        <v>-10188.277607245152</v>
      </c>
    </row>
    <row r="108" spans="1:3">
      <c r="A108" s="7">
        <v>82</v>
      </c>
      <c r="B108" s="7">
        <v>43652.397941143441</v>
      </c>
      <c r="C108" s="7">
        <v>23347.602058856559</v>
      </c>
    </row>
    <row r="109" spans="1:3">
      <c r="A109" s="7">
        <v>83</v>
      </c>
      <c r="B109" s="7">
        <v>51459.748708945961</v>
      </c>
      <c r="C109" s="7">
        <v>-40459.748708945961</v>
      </c>
    </row>
    <row r="110" spans="1:3">
      <c r="A110" s="7">
        <v>84</v>
      </c>
      <c r="B110" s="7">
        <v>67254.975213493148</v>
      </c>
      <c r="C110" s="7">
        <v>-54354.975213493148</v>
      </c>
    </row>
    <row r="111" spans="1:3">
      <c r="A111" s="7">
        <v>85</v>
      </c>
      <c r="B111" s="7">
        <v>55998.859931666724</v>
      </c>
      <c r="C111" s="7">
        <v>-44298.859931666724</v>
      </c>
    </row>
    <row r="112" spans="1:3">
      <c r="A112" s="7">
        <v>86</v>
      </c>
      <c r="B112" s="7">
        <v>73443.893423510162</v>
      </c>
      <c r="C112" s="7">
        <v>24556.106576489838</v>
      </c>
    </row>
    <row r="113" spans="1:3">
      <c r="A113" s="7">
        <v>87</v>
      </c>
      <c r="B113" s="7">
        <v>59198.55108363973</v>
      </c>
      <c r="C113" s="7">
        <v>-48398.55108363973</v>
      </c>
    </row>
    <row r="114" spans="1:3">
      <c r="A114" s="7">
        <v>88</v>
      </c>
      <c r="B114" s="7">
        <v>128264.23516091178</v>
      </c>
      <c r="C114" s="7">
        <v>-19764.235160911776</v>
      </c>
    </row>
    <row r="115" spans="1:3">
      <c r="A115" s="7">
        <v>89</v>
      </c>
      <c r="B115" s="7">
        <v>147464.90665257437</v>
      </c>
      <c r="C115" s="7">
        <v>47035.093347425631</v>
      </c>
    </row>
    <row r="116" spans="1:3">
      <c r="A116" s="7">
        <v>90</v>
      </c>
      <c r="B116" s="7">
        <v>148906.22557827859</v>
      </c>
      <c r="C116" s="7">
        <v>-48906.225578278594</v>
      </c>
    </row>
    <row r="117" spans="1:3">
      <c r="A117" s="7">
        <v>91</v>
      </c>
      <c r="B117" s="7">
        <v>90139.569474853663</v>
      </c>
      <c r="C117" s="7">
        <v>-31739.569474853663</v>
      </c>
    </row>
    <row r="118" spans="1:3">
      <c r="A118" s="7">
        <v>92</v>
      </c>
      <c r="B118" s="7">
        <v>57629.77709519965</v>
      </c>
      <c r="C118" s="7">
        <v>-18629.77709519965</v>
      </c>
    </row>
    <row r="119" spans="1:3">
      <c r="A119" s="7">
        <v>93</v>
      </c>
      <c r="B119" s="7">
        <v>125344.47522324062</v>
      </c>
      <c r="C119" s="7">
        <v>23655.524776759383</v>
      </c>
    </row>
    <row r="120" spans="1:3">
      <c r="A120" s="7">
        <v>94</v>
      </c>
      <c r="B120" s="7">
        <v>64289.790234733577</v>
      </c>
      <c r="C120" s="7">
        <v>34660.209765266423</v>
      </c>
    </row>
    <row r="121" spans="1:3">
      <c r="A121" s="7">
        <v>95</v>
      </c>
      <c r="B121" s="7">
        <v>118019.53272999018</v>
      </c>
      <c r="C121" s="7">
        <v>26980.467270009816</v>
      </c>
    </row>
    <row r="122" spans="1:3">
      <c r="A122" s="7">
        <v>96</v>
      </c>
      <c r="B122" s="7">
        <v>66347.942666535964</v>
      </c>
      <c r="C122" s="7">
        <v>28142.057333464036</v>
      </c>
    </row>
    <row r="123" spans="1:3">
      <c r="A123" s="7">
        <v>97</v>
      </c>
      <c r="B123" s="7">
        <v>59681.398395974116</v>
      </c>
      <c r="C123" s="7">
        <v>-27681.398395974116</v>
      </c>
    </row>
    <row r="124" spans="1:3">
      <c r="A124" s="7">
        <v>98</v>
      </c>
      <c r="B124" s="7">
        <v>174204.83890249627</v>
      </c>
      <c r="C124" s="7">
        <v>3495.1610975037329</v>
      </c>
    </row>
    <row r="125" spans="1:3">
      <c r="A125" s="7">
        <v>99</v>
      </c>
      <c r="B125" s="7">
        <v>66270.872795413976</v>
      </c>
      <c r="C125" s="7">
        <v>11729.127204586024</v>
      </c>
    </row>
    <row r="126" spans="1:3">
      <c r="A126" s="7">
        <v>100</v>
      </c>
      <c r="B126" s="7">
        <v>152128.00025379838</v>
      </c>
      <c r="C126" s="7">
        <v>-72128.000253798382</v>
      </c>
    </row>
    <row r="127" spans="1:3">
      <c r="A127" s="7">
        <v>101</v>
      </c>
      <c r="B127" s="7">
        <v>57212.531140654137</v>
      </c>
      <c r="C127" s="7">
        <v>-25512.531140654137</v>
      </c>
    </row>
    <row r="128" spans="1:3">
      <c r="A128" s="7">
        <v>102</v>
      </c>
      <c r="B128" s="7">
        <v>53226.676691811757</v>
      </c>
      <c r="C128" s="7">
        <v>-27126.676691811757</v>
      </c>
    </row>
    <row r="129" spans="1:3">
      <c r="A129" s="7">
        <v>103</v>
      </c>
      <c r="B129" s="7">
        <v>58769.515053529387</v>
      </c>
      <c r="C129" s="7">
        <v>-29769.515053529387</v>
      </c>
    </row>
    <row r="130" spans="1:3">
      <c r="A130" s="7">
        <v>104</v>
      </c>
      <c r="B130" s="7">
        <v>62290.136600034391</v>
      </c>
      <c r="C130" s="7">
        <v>-32290.136600034391</v>
      </c>
    </row>
    <row r="131" spans="1:3">
      <c r="A131" s="7">
        <v>105</v>
      </c>
      <c r="B131" s="7">
        <v>90967.800246853702</v>
      </c>
      <c r="C131" s="7">
        <v>29032.199753146298</v>
      </c>
    </row>
    <row r="132" spans="1:3">
      <c r="A132" s="7">
        <v>106</v>
      </c>
      <c r="B132" s="7">
        <v>95084.105110458506</v>
      </c>
      <c r="C132" s="7">
        <v>27915.894889541494</v>
      </c>
    </row>
    <row r="133" spans="1:3">
      <c r="A133" s="7">
        <v>107</v>
      </c>
      <c r="B133" s="7">
        <v>84334.951354157471</v>
      </c>
      <c r="C133" s="7">
        <v>-6834.9513541574706</v>
      </c>
    </row>
    <row r="134" spans="1:3">
      <c r="A134" s="7">
        <v>108</v>
      </c>
      <c r="B134" s="7">
        <v>93639.557905548892</v>
      </c>
      <c r="C134" s="7">
        <v>-8839.5579055488924</v>
      </c>
    </row>
    <row r="135" spans="1:3">
      <c r="A135" s="7">
        <v>109</v>
      </c>
      <c r="B135" s="7">
        <v>39536.093077538637</v>
      </c>
      <c r="C135" s="7">
        <v>23363.906922461363</v>
      </c>
    </row>
    <row r="136" spans="1:3">
      <c r="A136" s="7">
        <v>110</v>
      </c>
      <c r="B136" s="7">
        <v>56141.533834801987</v>
      </c>
      <c r="C136" s="7">
        <v>23358.466165198013</v>
      </c>
    </row>
    <row r="137" spans="1:3">
      <c r="A137" s="7">
        <v>111</v>
      </c>
      <c r="B137" s="7">
        <v>69700.638699798001</v>
      </c>
      <c r="C137" s="7">
        <v>-900.63869979800074</v>
      </c>
    </row>
    <row r="138" spans="1:3">
      <c r="A138" s="7">
        <v>112</v>
      </c>
      <c r="B138" s="7">
        <v>58059.464963760227</v>
      </c>
      <c r="C138" s="7">
        <v>6840.535036239773</v>
      </c>
    </row>
    <row r="139" spans="1:3">
      <c r="A139" s="7">
        <v>113</v>
      </c>
      <c r="B139" s="7">
        <v>39536.093077538637</v>
      </c>
      <c r="C139" s="7">
        <v>21463.906922461363</v>
      </c>
    </row>
    <row r="140" spans="1:3">
      <c r="A140" s="7">
        <v>114</v>
      </c>
      <c r="B140" s="7">
        <v>134265.38036628891</v>
      </c>
      <c r="C140" s="7">
        <v>-24265.380366288911</v>
      </c>
    </row>
    <row r="141" spans="1:3">
      <c r="A141" s="7">
        <v>115</v>
      </c>
      <c r="B141" s="7">
        <v>67398.335672763336</v>
      </c>
      <c r="C141" s="7">
        <v>-55398.335672763336</v>
      </c>
    </row>
    <row r="142" spans="1:3">
      <c r="A142" s="7">
        <v>116</v>
      </c>
      <c r="B142" s="7">
        <v>66097.783475863151</v>
      </c>
      <c r="C142" s="7">
        <v>-30097.783475863151</v>
      </c>
    </row>
    <row r="143" spans="1:3">
      <c r="A143" s="7">
        <v>117</v>
      </c>
      <c r="B143" s="7">
        <v>155925.7902077786</v>
      </c>
      <c r="C143" s="7">
        <v>84074.209792221402</v>
      </c>
    </row>
    <row r="144" spans="1:3">
      <c r="A144" s="7">
        <v>118</v>
      </c>
      <c r="B144" s="7">
        <v>115410.40691817964</v>
      </c>
      <c r="C144" s="7">
        <v>41589.593081820363</v>
      </c>
    </row>
    <row r="145" spans="1:3">
      <c r="A145" s="7">
        <v>119</v>
      </c>
      <c r="B145" s="7">
        <v>143562.19925177481</v>
      </c>
      <c r="C145" s="7">
        <v>53437.800748225185</v>
      </c>
    </row>
    <row r="146" spans="1:3">
      <c r="A146" s="7">
        <v>120</v>
      </c>
      <c r="B146" s="7">
        <v>96517.569150348965</v>
      </c>
      <c r="C146" s="7">
        <v>63482.430849651035</v>
      </c>
    </row>
    <row r="147" spans="1:3">
      <c r="A147" s="7">
        <v>121</v>
      </c>
      <c r="B147" s="7">
        <v>126883.38233455039</v>
      </c>
      <c r="C147" s="7">
        <v>58116.617665449608</v>
      </c>
    </row>
    <row r="148" spans="1:3">
      <c r="A148" s="7">
        <v>122</v>
      </c>
      <c r="B148" s="7">
        <v>-28382.994755684849</v>
      </c>
      <c r="C148" s="7">
        <v>46382.994755684849</v>
      </c>
    </row>
    <row r="149" spans="1:3">
      <c r="A149" s="7">
        <v>123</v>
      </c>
      <c r="B149" s="7">
        <v>-24266.68989208006</v>
      </c>
      <c r="C149" s="7">
        <v>45766.68989208006</v>
      </c>
    </row>
    <row r="150" spans="1:3">
      <c r="A150" s="7">
        <v>124</v>
      </c>
      <c r="B150" s="7">
        <v>98831.891904226446</v>
      </c>
      <c r="C150" s="7">
        <v>-24331.891904226446</v>
      </c>
    </row>
    <row r="151" spans="1:3">
      <c r="A151" s="7">
        <v>125</v>
      </c>
      <c r="B151" s="7">
        <v>253709.3702122028</v>
      </c>
      <c r="C151" s="7">
        <v>-43709.370212202804</v>
      </c>
    </row>
    <row r="152" spans="1:3">
      <c r="A152" s="7">
        <v>126</v>
      </c>
      <c r="B152" s="7">
        <v>214766.95396658152</v>
      </c>
      <c r="C152" s="7">
        <v>-59766.953966581525</v>
      </c>
    </row>
    <row r="153" spans="1:3">
      <c r="A153" s="7">
        <v>127</v>
      </c>
      <c r="B153" s="7">
        <v>115961.3802981878</v>
      </c>
      <c r="C153" s="7">
        <v>26038.619701812204</v>
      </c>
    </row>
    <row r="154" spans="1:3">
      <c r="A154" s="7">
        <v>128</v>
      </c>
      <c r="B154" s="7">
        <v>106789.95839621074</v>
      </c>
      <c r="C154" s="7">
        <v>20200.041603789257</v>
      </c>
    </row>
    <row r="155" spans="1:3">
      <c r="A155" s="7">
        <v>129</v>
      </c>
      <c r="B155" s="7">
        <v>81746.740154254818</v>
      </c>
      <c r="C155" s="7">
        <v>33253.259845745182</v>
      </c>
    </row>
    <row r="156" spans="1:3">
      <c r="A156" s="7">
        <v>130</v>
      </c>
      <c r="B156" s="7">
        <v>95379.855980163818</v>
      </c>
      <c r="C156" s="7">
        <v>33620.144019836182</v>
      </c>
    </row>
    <row r="157" spans="1:3">
      <c r="A157" s="7">
        <v>131</v>
      </c>
      <c r="B157" s="7">
        <v>59681.398395974116</v>
      </c>
      <c r="C157" s="7">
        <v>-30681.398395974116</v>
      </c>
    </row>
    <row r="158" spans="1:3">
      <c r="A158" s="7">
        <v>132</v>
      </c>
      <c r="B158" s="7">
        <v>123286.20220256224</v>
      </c>
      <c r="C158" s="7">
        <v>-29786.202202562243</v>
      </c>
    </row>
    <row r="159" spans="1:3">
      <c r="A159" s="7">
        <v>133</v>
      </c>
      <c r="B159" s="7">
        <v>110840.99215393244</v>
      </c>
      <c r="C159" s="7">
        <v>23159.007846067558</v>
      </c>
    </row>
    <row r="160" spans="1:3">
      <c r="A160" s="7">
        <v>134</v>
      </c>
      <c r="B160" s="7">
        <v>112899.14458573483</v>
      </c>
      <c r="C160" s="7">
        <v>27100.85541426517</v>
      </c>
    </row>
    <row r="161" spans="1:3">
      <c r="A161" s="7">
        <v>135</v>
      </c>
      <c r="B161" s="7">
        <v>163914.07674348427</v>
      </c>
      <c r="C161" s="7">
        <v>6085.923256515729</v>
      </c>
    </row>
    <row r="162" spans="1:3">
      <c r="A162" s="7">
        <v>136</v>
      </c>
      <c r="B162" s="7">
        <v>181113.08116799925</v>
      </c>
      <c r="C162" s="7">
        <v>-11113.081167999248</v>
      </c>
    </row>
    <row r="163" spans="1:3">
      <c r="A163" s="7">
        <v>137</v>
      </c>
      <c r="B163" s="7">
        <v>163477.82895202353</v>
      </c>
      <c r="C163" s="7">
        <v>19522.171047976473</v>
      </c>
    </row>
    <row r="164" spans="1:3">
      <c r="A164" s="7">
        <v>138</v>
      </c>
      <c r="B164" s="7">
        <v>154370.51219504062</v>
      </c>
      <c r="C164" s="7">
        <v>20629.487804959383</v>
      </c>
    </row>
    <row r="165" spans="1:3">
      <c r="A165" s="7">
        <v>139</v>
      </c>
      <c r="B165" s="7">
        <v>154370.51219504062</v>
      </c>
      <c r="C165" s="7">
        <v>20629.487804959383</v>
      </c>
    </row>
    <row r="166" spans="1:3">
      <c r="A166" s="7">
        <v>140</v>
      </c>
      <c r="B166" s="7">
        <v>176032.46571679311</v>
      </c>
      <c r="C166" s="7">
        <v>12967.534283206885</v>
      </c>
    </row>
    <row r="167" spans="1:3">
      <c r="A167" s="7">
        <v>141</v>
      </c>
      <c r="B167" s="7">
        <v>215929.50218467641</v>
      </c>
      <c r="C167" s="7">
        <v>159070.49781532359</v>
      </c>
    </row>
    <row r="168" spans="1:3">
      <c r="A168" s="7">
        <v>142</v>
      </c>
      <c r="B168" s="7">
        <v>170212.76349664631</v>
      </c>
      <c r="C168" s="7">
        <v>-46212.763496646308</v>
      </c>
    </row>
    <row r="169" spans="1:3">
      <c r="A169" s="7">
        <v>143</v>
      </c>
      <c r="B169" s="7">
        <v>101723.4449297864</v>
      </c>
      <c r="C169" s="7">
        <v>-16723.444929786405</v>
      </c>
    </row>
    <row r="170" spans="1:3">
      <c r="A170" s="7">
        <v>144</v>
      </c>
      <c r="B170" s="7">
        <v>43490.561407820765</v>
      </c>
      <c r="C170" s="7">
        <v>-20490.561407820765</v>
      </c>
    </row>
    <row r="171" spans="1:3">
      <c r="A171" s="7">
        <v>145</v>
      </c>
      <c r="B171" s="7">
        <v>95488.277414736862</v>
      </c>
      <c r="C171" s="7">
        <v>-47988.277414736862</v>
      </c>
    </row>
    <row r="172" spans="1:3">
      <c r="A172" s="7">
        <v>146</v>
      </c>
      <c r="B172" s="7">
        <v>49119.114381774023</v>
      </c>
      <c r="C172" s="7">
        <v>15680.885618225977</v>
      </c>
    </row>
    <row r="173" spans="1:3">
      <c r="A173" s="7">
        <v>147</v>
      </c>
      <c r="B173" s="7">
        <v>41726.706373286899</v>
      </c>
      <c r="C173" s="7">
        <v>28073.293626713101</v>
      </c>
    </row>
    <row r="174" spans="1:3">
      <c r="A174" s="7">
        <v>148</v>
      </c>
      <c r="B174" s="7">
        <v>84334.951354157471</v>
      </c>
      <c r="C174" s="7">
        <v>-334.95135415747063</v>
      </c>
    </row>
    <row r="175" spans="1:3">
      <c r="A175" s="7">
        <v>149</v>
      </c>
      <c r="B175" s="7">
        <v>93639.557905548892</v>
      </c>
      <c r="C175" s="7">
        <v>-8839.5579055488924</v>
      </c>
    </row>
    <row r="176" spans="1:3">
      <c r="A176" s="7">
        <v>150</v>
      </c>
      <c r="B176" s="7">
        <v>66562.654635885381</v>
      </c>
      <c r="C176" s="7">
        <v>-53562.654635885381</v>
      </c>
    </row>
    <row r="177" spans="1:3">
      <c r="A177" s="7">
        <v>151</v>
      </c>
      <c r="B177" s="7">
        <v>41445.011658992858</v>
      </c>
      <c r="C177" s="7">
        <v>-21445.011658992858</v>
      </c>
    </row>
    <row r="178" spans="1:3">
      <c r="A178" s="7">
        <v>152</v>
      </c>
      <c r="B178" s="7">
        <v>79507.634461545371</v>
      </c>
      <c r="C178" s="7">
        <v>12392.365538454629</v>
      </c>
    </row>
    <row r="179" spans="1:3">
      <c r="A179" s="7">
        <v>153</v>
      </c>
      <c r="B179" s="7">
        <v>58330.044908675802</v>
      </c>
      <c r="C179" s="7">
        <v>-46130.044908675802</v>
      </c>
    </row>
    <row r="180" spans="1:3">
      <c r="A180" s="7">
        <v>154</v>
      </c>
      <c r="B180" s="7">
        <v>43649.94534085234</v>
      </c>
      <c r="C180" s="7">
        <v>-31649.94534085234</v>
      </c>
    </row>
    <row r="181" spans="1:3">
      <c r="A181" s="7">
        <v>155</v>
      </c>
      <c r="B181" s="7">
        <v>163707.00467278273</v>
      </c>
      <c r="C181" s="7">
        <v>-44207.004672782728</v>
      </c>
    </row>
    <row r="182" spans="1:3">
      <c r="A182" s="7">
        <v>156</v>
      </c>
      <c r="B182" s="7">
        <v>149523.05908437679</v>
      </c>
      <c r="C182" s="7">
        <v>43476.940915623214</v>
      </c>
    </row>
    <row r="183" spans="1:3">
      <c r="A183" s="7">
        <v>157</v>
      </c>
      <c r="B183" s="7">
        <v>127096.97979735561</v>
      </c>
      <c r="C183" s="7">
        <v>47903.020202644388</v>
      </c>
    </row>
    <row r="184" spans="1:3">
      <c r="A184" s="7">
        <v>158</v>
      </c>
      <c r="B184" s="7">
        <v>147746.81681744795</v>
      </c>
      <c r="C184" s="7">
        <v>32253.183182552049</v>
      </c>
    </row>
    <row r="185" spans="1:3">
      <c r="A185" s="7">
        <v>159</v>
      </c>
      <c r="B185" s="7">
        <v>114851.97748574379</v>
      </c>
      <c r="C185" s="7">
        <v>57148.022514256212</v>
      </c>
    </row>
    <row r="186" spans="1:3">
      <c r="A186" s="7">
        <v>160</v>
      </c>
      <c r="B186" s="7">
        <v>114851.97748574379</v>
      </c>
      <c r="C186" s="7">
        <v>57148.022514256212</v>
      </c>
    </row>
    <row r="187" spans="1:3">
      <c r="A187" s="7">
        <v>161</v>
      </c>
      <c r="B187" s="7">
        <v>93673.978625545729</v>
      </c>
      <c r="C187" s="7">
        <v>-5673.9786255457293</v>
      </c>
    </row>
    <row r="188" spans="1:3">
      <c r="A188" s="7">
        <v>162</v>
      </c>
      <c r="B188" s="7">
        <v>239127.46175005197</v>
      </c>
      <c r="C188" s="7">
        <v>-64127.461750051967</v>
      </c>
    </row>
    <row r="189" spans="1:3">
      <c r="A189" s="7">
        <v>163</v>
      </c>
      <c r="B189" s="7">
        <v>100890.04433602883</v>
      </c>
      <c r="C189" s="7">
        <v>-25590.044336028834</v>
      </c>
    </row>
    <row r="190" spans="1:3">
      <c r="A190" s="7">
        <v>164</v>
      </c>
      <c r="B190" s="7">
        <v>54235.08528161257</v>
      </c>
      <c r="C190" s="7">
        <v>-2235.0852816125698</v>
      </c>
    </row>
    <row r="191" spans="1:3">
      <c r="A191" s="7">
        <v>165</v>
      </c>
      <c r="B191" s="7">
        <v>72398.561062688386</v>
      </c>
      <c r="C191" s="7">
        <v>4101.4389373116137</v>
      </c>
    </row>
    <row r="192" spans="1:3">
      <c r="A192" s="7">
        <v>166</v>
      </c>
      <c r="B192" s="7">
        <v>155268.40275336825</v>
      </c>
      <c r="C192" s="7">
        <v>-15268.402753368253</v>
      </c>
    </row>
    <row r="193" spans="1:3">
      <c r="A193" s="7">
        <v>167</v>
      </c>
      <c r="B193" s="7">
        <v>56413.836831303131</v>
      </c>
      <c r="C193" s="7">
        <v>-1513.8368313031315</v>
      </c>
    </row>
    <row r="194" spans="1:3">
      <c r="A194" s="7">
        <v>168</v>
      </c>
      <c r="B194" s="7">
        <v>84424.824881609675</v>
      </c>
      <c r="C194" s="7">
        <v>-8724.8248816096748</v>
      </c>
    </row>
    <row r="195" spans="1:3">
      <c r="A195" s="7">
        <v>169</v>
      </c>
      <c r="B195" s="7">
        <v>155186.90146144383</v>
      </c>
      <c r="C195" s="7">
        <v>9813.0985385561653</v>
      </c>
    </row>
    <row r="196" spans="1:3">
      <c r="A196" s="7">
        <v>170</v>
      </c>
      <c r="B196" s="7">
        <v>143990.57744438993</v>
      </c>
      <c r="C196" s="7">
        <v>1009.4225556100719</v>
      </c>
    </row>
    <row r="197" spans="1:3">
      <c r="A197" s="7">
        <v>171</v>
      </c>
      <c r="B197" s="7">
        <v>141809.69467765981</v>
      </c>
      <c r="C197" s="7">
        <v>4190.3053223401948</v>
      </c>
    </row>
    <row r="198" spans="1:3">
      <c r="A198" s="7">
        <v>172</v>
      </c>
      <c r="B198" s="7">
        <v>112380.91159018312</v>
      </c>
      <c r="C198" s="7">
        <v>14619.088409816875</v>
      </c>
    </row>
    <row r="199" spans="1:3">
      <c r="A199" s="7">
        <v>173</v>
      </c>
      <c r="B199" s="7">
        <v>80755.00968915275</v>
      </c>
      <c r="C199" s="7">
        <v>4214.9903108472499</v>
      </c>
    </row>
    <row r="200" spans="1:3">
      <c r="A200" s="7">
        <v>174</v>
      </c>
      <c r="B200" s="7">
        <v>115022.56812342035</v>
      </c>
      <c r="C200" s="7">
        <v>8437.4318765796488</v>
      </c>
    </row>
    <row r="201" spans="1:3">
      <c r="A201" s="7">
        <v>175</v>
      </c>
      <c r="B201" s="7">
        <v>179054.92873619683</v>
      </c>
      <c r="C201" s="7">
        <v>-24054.928736196831</v>
      </c>
    </row>
    <row r="202" spans="1:3">
      <c r="A202" s="7">
        <v>176</v>
      </c>
      <c r="B202" s="7">
        <v>114217.29109043388</v>
      </c>
      <c r="C202" s="7">
        <v>19782.708909566121</v>
      </c>
    </row>
    <row r="203" spans="1:3">
      <c r="A203" s="7">
        <v>177</v>
      </c>
      <c r="B203" s="7">
        <v>114217.29109043388</v>
      </c>
      <c r="C203" s="7">
        <v>20282.708909566121</v>
      </c>
    </row>
    <row r="204" spans="1:3">
      <c r="A204" s="7">
        <v>178</v>
      </c>
      <c r="B204" s="7">
        <v>125945.9085300553</v>
      </c>
      <c r="C204" s="7">
        <v>18054.091469944702</v>
      </c>
    </row>
    <row r="205" spans="1:3">
      <c r="A205" s="7">
        <v>179</v>
      </c>
      <c r="B205" s="7">
        <v>125945.9085300553</v>
      </c>
      <c r="C205" s="7">
        <v>18054.091469944702</v>
      </c>
    </row>
    <row r="206" spans="1:3">
      <c r="A206" s="7">
        <v>180</v>
      </c>
      <c r="B206" s="7">
        <v>174957.86688725918</v>
      </c>
      <c r="C206" s="7">
        <v>9042.1331127408193</v>
      </c>
    </row>
    <row r="207" spans="1:3">
      <c r="A207" s="7">
        <v>181</v>
      </c>
      <c r="B207" s="7">
        <v>61098.769965834763</v>
      </c>
      <c r="C207" s="7">
        <v>-28098.769965834763</v>
      </c>
    </row>
    <row r="208" spans="1:3">
      <c r="A208" s="7">
        <v>182</v>
      </c>
      <c r="B208" s="7">
        <v>49110.371828206953</v>
      </c>
      <c r="C208" s="7">
        <v>-23110.371828206953</v>
      </c>
    </row>
    <row r="209" spans="1:3">
      <c r="A209" s="7">
        <v>183</v>
      </c>
      <c r="B209" s="7">
        <v>51999.374441022395</v>
      </c>
      <c r="C209" s="7">
        <v>-26999.374441022395</v>
      </c>
    </row>
    <row r="210" spans="1:3">
      <c r="A210" s="7">
        <v>184</v>
      </c>
      <c r="B210" s="7">
        <v>55154.378708851735</v>
      </c>
      <c r="C210" s="7">
        <v>-25154.378708851735</v>
      </c>
    </row>
    <row r="211" spans="1:3">
      <c r="A211" s="7">
        <v>185</v>
      </c>
      <c r="B211" s="7">
        <v>106052.92225653706</v>
      </c>
      <c r="C211" s="7">
        <v>-28052.922256537058</v>
      </c>
    </row>
    <row r="212" spans="1:3">
      <c r="A212" s="7">
        <v>186</v>
      </c>
      <c r="B212" s="7">
        <v>72869.923214372495</v>
      </c>
      <c r="C212" s="7">
        <v>-46869.923214372495</v>
      </c>
    </row>
    <row r="213" spans="1:3">
      <c r="A213" s="7">
        <v>187</v>
      </c>
      <c r="B213" s="7">
        <v>126085.75066261059</v>
      </c>
      <c r="C213" s="7">
        <v>-35085.75066261059</v>
      </c>
    </row>
    <row r="214" spans="1:3">
      <c r="A214" s="7">
        <v>188</v>
      </c>
      <c r="B214" s="7">
        <v>65794.065544616751</v>
      </c>
      <c r="C214" s="7">
        <v>-17794.065544616751</v>
      </c>
    </row>
    <row r="215" spans="1:3">
      <c r="A215" s="7">
        <v>189</v>
      </c>
      <c r="B215" s="7">
        <v>107433.01970127289</v>
      </c>
      <c r="C215" s="7">
        <v>66.980298727110494</v>
      </c>
    </row>
    <row r="216" spans="1:3">
      <c r="A216" s="7">
        <v>190</v>
      </c>
      <c r="B216" s="7">
        <v>86851.495383248926</v>
      </c>
      <c r="C216" s="7">
        <v>22398.504616751074</v>
      </c>
    </row>
    <row r="217" spans="1:3">
      <c r="A217" s="7">
        <v>191</v>
      </c>
      <c r="B217" s="7">
        <v>53235.419245378827</v>
      </c>
      <c r="C217" s="7">
        <v>12764.580754621173</v>
      </c>
    </row>
    <row r="218" spans="1:3">
      <c r="A218" s="7">
        <v>192</v>
      </c>
      <c r="B218" s="7">
        <v>108014.33103965395</v>
      </c>
      <c r="C218" s="7">
        <v>-18314.331039653945</v>
      </c>
    </row>
    <row r="219" spans="1:3">
      <c r="A219" s="7">
        <v>193</v>
      </c>
      <c r="B219" s="7">
        <v>54075.620964101283</v>
      </c>
      <c r="C219" s="7">
        <v>14424.379035898717</v>
      </c>
    </row>
    <row r="220" spans="1:3">
      <c r="A220" s="7">
        <v>194</v>
      </c>
      <c r="B220" s="7">
        <v>108146.79190359979</v>
      </c>
      <c r="C220" s="7">
        <v>-9646.7919035997911</v>
      </c>
    </row>
    <row r="221" spans="1:3">
      <c r="A221" s="7">
        <v>195</v>
      </c>
      <c r="B221" s="7">
        <v>74044.189195145489</v>
      </c>
      <c r="C221" s="7">
        <v>5955.8108048545109</v>
      </c>
    </row>
    <row r="222" spans="1:3">
      <c r="A222" s="7">
        <v>196</v>
      </c>
      <c r="B222" s="7">
        <v>43652.397941143441</v>
      </c>
      <c r="C222" s="7">
        <v>19647.602058856559</v>
      </c>
    </row>
    <row r="223" spans="1:3">
      <c r="A223" s="7">
        <v>197</v>
      </c>
      <c r="B223" s="7">
        <v>59613.19770705761</v>
      </c>
      <c r="C223" s="7">
        <v>-6613.1977070576104</v>
      </c>
    </row>
    <row r="224" spans="1:3">
      <c r="A224" s="7">
        <v>198</v>
      </c>
      <c r="B224" s="7">
        <v>59613.19770705761</v>
      </c>
      <c r="C224" s="7">
        <v>-6613.1977070576104</v>
      </c>
    </row>
    <row r="225" spans="1:3">
      <c r="A225" s="7">
        <v>199</v>
      </c>
      <c r="B225" s="7">
        <v>80839.363016430769</v>
      </c>
      <c r="C225" s="7">
        <v>-1339.3630164307688</v>
      </c>
    </row>
    <row r="226" spans="1:3">
      <c r="A226" s="7">
        <v>200</v>
      </c>
      <c r="B226" s="7">
        <v>84467.412218103345</v>
      </c>
      <c r="C226" s="7">
        <v>2032.5877818966546</v>
      </c>
    </row>
    <row r="227" spans="1:3">
      <c r="A227" s="7">
        <v>201</v>
      </c>
      <c r="B227" s="7">
        <v>61256.703515442132</v>
      </c>
      <c r="C227" s="7">
        <v>-49806.703515442132</v>
      </c>
    </row>
    <row r="228" spans="1:3">
      <c r="A228" s="7">
        <v>202</v>
      </c>
      <c r="B228" s="7">
        <v>126870.50378045201</v>
      </c>
      <c r="C228" s="7">
        <v>-22370.503780452011</v>
      </c>
    </row>
    <row r="229" spans="1:3">
      <c r="A229" s="7">
        <v>203</v>
      </c>
      <c r="B229" s="7">
        <v>57557.233945684595</v>
      </c>
      <c r="C229" s="7">
        <v>-46557.233945684595</v>
      </c>
    </row>
    <row r="230" spans="1:3">
      <c r="A230" s="7">
        <v>204</v>
      </c>
      <c r="B230" s="7">
        <v>49450.41593454322</v>
      </c>
      <c r="C230" s="7">
        <v>-18450.41593454322</v>
      </c>
    </row>
    <row r="231" spans="1:3">
      <c r="A231" s="7">
        <v>205</v>
      </c>
      <c r="B231" s="7">
        <v>62446.349772280591</v>
      </c>
      <c r="C231" s="7">
        <v>-50196.349772280591</v>
      </c>
    </row>
    <row r="232" spans="1:3">
      <c r="A232" s="7">
        <v>206</v>
      </c>
      <c r="B232" s="7">
        <v>90616.362663215157</v>
      </c>
      <c r="C232" s="7">
        <v>60383.637336784843</v>
      </c>
    </row>
    <row r="233" spans="1:3">
      <c r="A233" s="7">
        <v>207</v>
      </c>
      <c r="B233" s="7">
        <v>118958.66084201502</v>
      </c>
      <c r="C233" s="7">
        <v>56041.339157984985</v>
      </c>
    </row>
    <row r="234" spans="1:3">
      <c r="A234" s="7">
        <v>208</v>
      </c>
      <c r="B234" s="7">
        <v>139486.37076448961</v>
      </c>
      <c r="C234" s="7">
        <v>80513.629235510394</v>
      </c>
    </row>
    <row r="235" spans="1:3">
      <c r="A235" s="7">
        <v>209</v>
      </c>
      <c r="B235" s="7">
        <v>113352.25448637723</v>
      </c>
      <c r="C235" s="7">
        <v>46647.745513622765</v>
      </c>
    </row>
    <row r="236" spans="1:3">
      <c r="A236" s="7">
        <v>210</v>
      </c>
      <c r="B236" s="7">
        <v>141504.04681997243</v>
      </c>
      <c r="C236" s="7">
        <v>50495.953180027573</v>
      </c>
    </row>
    <row r="237" spans="1:3">
      <c r="A237" s="7">
        <v>211</v>
      </c>
      <c r="B237" s="7">
        <v>-38976.274329945059</v>
      </c>
      <c r="C237" s="7">
        <v>46476.274329945059</v>
      </c>
    </row>
    <row r="238" spans="1:3">
      <c r="A238" s="7">
        <v>212</v>
      </c>
      <c r="B238" s="7">
        <v>222722.96980498615</v>
      </c>
      <c r="C238" s="7">
        <v>-97722.969804986147</v>
      </c>
    </row>
    <row r="239" spans="1:3">
      <c r="A239" s="7">
        <v>213</v>
      </c>
      <c r="B239" s="7">
        <v>91362.351043798495</v>
      </c>
      <c r="C239" s="7">
        <v>-26362.351043798495</v>
      </c>
    </row>
    <row r="240" spans="1:3">
      <c r="A240" s="7">
        <v>214</v>
      </c>
      <c r="B240" s="7">
        <v>76240.322691067922</v>
      </c>
      <c r="C240" s="7">
        <v>-26240.322691067922</v>
      </c>
    </row>
    <row r="241" spans="1:3">
      <c r="A241" s="7">
        <v>215</v>
      </c>
      <c r="B241" s="7">
        <v>208272.31592754601</v>
      </c>
      <c r="C241" s="7">
        <v>-88272.315927546006</v>
      </c>
    </row>
    <row r="242" spans="1:3">
      <c r="A242" s="7">
        <v>216</v>
      </c>
      <c r="B242" s="7">
        <v>50239.37953589594</v>
      </c>
      <c r="C242" s="7">
        <v>1260.6204641040604</v>
      </c>
    </row>
    <row r="243" spans="1:3">
      <c r="A243" s="7">
        <v>217</v>
      </c>
      <c r="B243" s="7">
        <v>92197.72190665605</v>
      </c>
      <c r="C243" s="7">
        <v>-43697.72190665605</v>
      </c>
    </row>
    <row r="244" spans="1:3">
      <c r="A244" s="7">
        <v>218</v>
      </c>
      <c r="B244" s="7">
        <v>88020.907796764601</v>
      </c>
      <c r="C244" s="7">
        <v>-43020.907796764601</v>
      </c>
    </row>
    <row r="245" spans="1:3">
      <c r="A245" s="7">
        <v>219</v>
      </c>
      <c r="B245" s="7">
        <v>109786.9230027806</v>
      </c>
      <c r="C245" s="7">
        <v>30013.076997219396</v>
      </c>
    </row>
    <row r="246" spans="1:3">
      <c r="A246" s="7">
        <v>220</v>
      </c>
      <c r="B246" s="7">
        <v>109786.9230027806</v>
      </c>
      <c r="C246" s="7">
        <v>30013.076997219396</v>
      </c>
    </row>
    <row r="247" spans="1:3">
      <c r="A247" s="7">
        <v>221</v>
      </c>
      <c r="B247" s="7">
        <v>177418.31033875665</v>
      </c>
      <c r="C247" s="7">
        <v>-12418.310338756652</v>
      </c>
    </row>
    <row r="248" spans="1:3">
      <c r="A248" s="7">
        <v>222</v>
      </c>
      <c r="B248" s="7">
        <v>145925.99954126461</v>
      </c>
      <c r="C248" s="7">
        <v>-975.99954126460943</v>
      </c>
    </row>
    <row r="249" spans="1:3">
      <c r="A249" s="7">
        <v>223</v>
      </c>
      <c r="B249" s="7">
        <v>135291.7927012775</v>
      </c>
      <c r="C249" s="7">
        <v>19708.207298722496</v>
      </c>
    </row>
    <row r="250" spans="1:3">
      <c r="A250" s="7">
        <v>224</v>
      </c>
      <c r="B250" s="7">
        <v>139908.22636108348</v>
      </c>
      <c r="C250" s="7">
        <v>29091.773638916522</v>
      </c>
    </row>
    <row r="251" spans="1:3">
      <c r="A251" s="7">
        <v>225</v>
      </c>
      <c r="B251" s="7">
        <v>112763.09358631852</v>
      </c>
      <c r="C251" s="7">
        <v>-38763.093586318515</v>
      </c>
    </row>
    <row r="252" spans="1:3">
      <c r="A252" s="7">
        <v>226</v>
      </c>
      <c r="B252" s="7">
        <v>53096.226277049333</v>
      </c>
      <c r="C252" s="7">
        <v>-21096.226277049333</v>
      </c>
    </row>
    <row r="253" spans="1:3">
      <c r="A253" s="7">
        <v>227</v>
      </c>
      <c r="B253" s="7">
        <v>103667.63857539328</v>
      </c>
      <c r="C253" s="7">
        <v>-16167.638575393285</v>
      </c>
    </row>
    <row r="254" spans="1:3">
      <c r="A254" s="7">
        <v>228</v>
      </c>
      <c r="B254" s="7">
        <v>65539.45469268068</v>
      </c>
      <c r="C254" s="7">
        <v>-50539.45469268068</v>
      </c>
    </row>
    <row r="255" spans="1:3">
      <c r="A255" s="7">
        <v>229</v>
      </c>
      <c r="B255" s="7">
        <v>41726.706373286899</v>
      </c>
      <c r="C255" s="7">
        <v>24773.293626713101</v>
      </c>
    </row>
    <row r="256" spans="1:3">
      <c r="A256" s="7">
        <v>230</v>
      </c>
      <c r="B256" s="7">
        <v>70060.345195486545</v>
      </c>
      <c r="C256" s="7">
        <v>9339.654804513455</v>
      </c>
    </row>
    <row r="257" spans="1:3">
      <c r="A257" s="7">
        <v>231</v>
      </c>
      <c r="B257" s="7">
        <v>88451.256217762275</v>
      </c>
      <c r="C257" s="7">
        <v>-10651.256217762275</v>
      </c>
    </row>
    <row r="258" spans="1:3">
      <c r="A258" s="7">
        <v>232</v>
      </c>
      <c r="B258" s="7">
        <v>61468.028972588421</v>
      </c>
      <c r="C258" s="7">
        <v>6531.9710274115787</v>
      </c>
    </row>
    <row r="259" spans="1:3">
      <c r="A259" s="7">
        <v>233</v>
      </c>
      <c r="B259" s="7">
        <v>79879.952280962752</v>
      </c>
      <c r="C259" s="7">
        <v>-5079.9522809627524</v>
      </c>
    </row>
    <row r="260" spans="1:3">
      <c r="A260" s="7">
        <v>234</v>
      </c>
      <c r="B260" s="7">
        <v>54075.620964101283</v>
      </c>
      <c r="C260" s="7">
        <v>9924.3790358987171</v>
      </c>
    </row>
    <row r="261" spans="1:3">
      <c r="A261" s="7">
        <v>235</v>
      </c>
      <c r="B261" s="7">
        <v>54075.620964101283</v>
      </c>
      <c r="C261" s="7">
        <v>-75.62096410128288</v>
      </c>
    </row>
    <row r="262" spans="1:3">
      <c r="A262" s="7">
        <v>236</v>
      </c>
      <c r="B262" s="7">
        <v>124147.93029730697</v>
      </c>
      <c r="C262" s="7">
        <v>-20147.930297306972</v>
      </c>
    </row>
    <row r="263" spans="1:3">
      <c r="A263" s="7">
        <v>237</v>
      </c>
      <c r="B263" s="7">
        <v>83623.939325150161</v>
      </c>
      <c r="C263" s="7">
        <v>8776.0606748498394</v>
      </c>
    </row>
    <row r="264" spans="1:3">
      <c r="A264" s="7">
        <v>238</v>
      </c>
      <c r="B264" s="7">
        <v>85792.808014324561</v>
      </c>
      <c r="C264" s="7">
        <v>12207.191985675439</v>
      </c>
    </row>
    <row r="265" spans="1:3">
      <c r="A265" s="7">
        <v>239</v>
      </c>
      <c r="B265" s="7">
        <v>43649.94534085234</v>
      </c>
      <c r="C265" s="7">
        <v>-33349.94534085234</v>
      </c>
    </row>
    <row r="266" spans="1:3">
      <c r="A266" s="7">
        <v>240</v>
      </c>
      <c r="B266" s="7">
        <v>55792.25877963227</v>
      </c>
      <c r="C266" s="7">
        <v>-19792.25877963227</v>
      </c>
    </row>
    <row r="267" spans="1:3">
      <c r="A267" s="7">
        <v>241</v>
      </c>
      <c r="B267" s="7">
        <v>145620.3516835772</v>
      </c>
      <c r="C267" s="7">
        <v>39379.648316422798</v>
      </c>
    </row>
    <row r="268" spans="1:3">
      <c r="A268" s="7">
        <v>242</v>
      </c>
      <c r="B268" s="7">
        <v>153852.96141078681</v>
      </c>
      <c r="C268" s="7">
        <v>31147.038589213189</v>
      </c>
    </row>
    <row r="269" spans="1:3">
      <c r="A269" s="7">
        <v>243</v>
      </c>
      <c r="B269" s="7">
        <v>68976.149443916947</v>
      </c>
      <c r="C269" s="7">
        <v>16523.850556083053</v>
      </c>
    </row>
    <row r="270" spans="1:3">
      <c r="A270" s="7">
        <v>244</v>
      </c>
      <c r="B270" s="7">
        <v>81325.064034731346</v>
      </c>
      <c r="C270" s="7">
        <v>4574.9359652686544</v>
      </c>
    </row>
    <row r="271" spans="1:3">
      <c r="A271" s="7">
        <v>245</v>
      </c>
      <c r="B271" s="7">
        <v>87499.521330138537</v>
      </c>
      <c r="C271" s="7">
        <v>2000.4786698614625</v>
      </c>
    </row>
    <row r="272" spans="1:3">
      <c r="A272" s="7">
        <v>246</v>
      </c>
      <c r="B272" s="7">
        <v>-13844.897174661077</v>
      </c>
      <c r="C272" s="7">
        <v>36844.897174661077</v>
      </c>
    </row>
    <row r="273" spans="1:3">
      <c r="A273" s="7">
        <v>247</v>
      </c>
      <c r="B273" s="7">
        <v>114232.67397569359</v>
      </c>
      <c r="C273" s="7">
        <v>-40232.673975693586</v>
      </c>
    </row>
    <row r="274" spans="1:3">
      <c r="A274" s="7">
        <v>248</v>
      </c>
      <c r="B274" s="7">
        <v>104581.99194610282</v>
      </c>
      <c r="C274" s="7">
        <v>-60581.991946102818</v>
      </c>
    </row>
    <row r="275" spans="1:3">
      <c r="A275" s="7">
        <v>249</v>
      </c>
      <c r="B275" s="7">
        <v>70700.304736031758</v>
      </c>
      <c r="C275" s="7">
        <v>-16700.304736031758</v>
      </c>
    </row>
    <row r="276" spans="1:3">
      <c r="A276" s="7">
        <v>250</v>
      </c>
      <c r="B276" s="7">
        <v>136779.61658699007</v>
      </c>
      <c r="C276" s="7">
        <v>-31779.616586990072</v>
      </c>
    </row>
    <row r="277" spans="1:3">
      <c r="A277" s="7">
        <v>251</v>
      </c>
      <c r="B277" s="7">
        <v>121007.41565452486</v>
      </c>
      <c r="C277" s="7">
        <v>-13007.415654524855</v>
      </c>
    </row>
    <row r="278" spans="1:3">
      <c r="A278" s="7">
        <v>252</v>
      </c>
      <c r="B278" s="7">
        <v>92274.693965324579</v>
      </c>
      <c r="C278" s="7">
        <v>-42274.693965324579</v>
      </c>
    </row>
    <row r="279" spans="1:3">
      <c r="A279" s="7">
        <v>253</v>
      </c>
      <c r="B279" s="7">
        <v>108848.11082801316</v>
      </c>
      <c r="C279" s="7">
        <v>11101.889171986841</v>
      </c>
    </row>
    <row r="280" spans="1:3">
      <c r="A280" s="7">
        <v>254</v>
      </c>
      <c r="B280" s="7">
        <v>86208.43407818678</v>
      </c>
      <c r="C280" s="7">
        <v>33751.56592181322</v>
      </c>
    </row>
    <row r="281" spans="1:3">
      <c r="A281" s="7">
        <v>255</v>
      </c>
      <c r="B281" s="7">
        <v>124815.47054934254</v>
      </c>
      <c r="C281" s="7">
        <v>38184.529450657457</v>
      </c>
    </row>
    <row r="282" spans="1:3">
      <c r="A282" s="7">
        <v>256</v>
      </c>
      <c r="B282" s="7">
        <v>131110.76102378312</v>
      </c>
      <c r="C282" s="7">
        <v>-5110.761023783125</v>
      </c>
    </row>
    <row r="283" spans="1:3">
      <c r="A283" s="7">
        <v>257</v>
      </c>
      <c r="B283" s="7">
        <v>144896.13930243184</v>
      </c>
      <c r="C283" s="7">
        <v>-4896.1393024318386</v>
      </c>
    </row>
    <row r="284" spans="1:3">
      <c r="A284" s="7">
        <v>258</v>
      </c>
      <c r="B284" s="7">
        <v>97438.008411966206</v>
      </c>
      <c r="C284" s="7">
        <v>22561.991588033794</v>
      </c>
    </row>
    <row r="285" spans="1:3">
      <c r="A285" s="7">
        <v>259</v>
      </c>
      <c r="B285" s="7">
        <v>98557.348669001163</v>
      </c>
      <c r="C285" s="7">
        <v>26392.651330998837</v>
      </c>
    </row>
    <row r="286" spans="1:3">
      <c r="A286" s="7">
        <v>260</v>
      </c>
      <c r="B286" s="7">
        <v>116582.86082213296</v>
      </c>
      <c r="C286" s="7">
        <v>34417.139177867037</v>
      </c>
    </row>
    <row r="287" spans="1:3">
      <c r="A287" s="7">
        <v>261</v>
      </c>
      <c r="B287" s="7">
        <v>97438.008411966206</v>
      </c>
      <c r="C287" s="7">
        <v>22561.991588033794</v>
      </c>
    </row>
    <row r="288" spans="1:3">
      <c r="A288" s="7">
        <v>262</v>
      </c>
      <c r="B288" s="7">
        <v>120077.68516179257</v>
      </c>
      <c r="C288" s="7">
        <v>9922.3148382074287</v>
      </c>
    </row>
    <row r="289" spans="1:3">
      <c r="A289" s="7">
        <v>263</v>
      </c>
      <c r="B289" s="7">
        <v>120077.68516179257</v>
      </c>
      <c r="C289" s="7">
        <v>23922.314838207429</v>
      </c>
    </row>
    <row r="290" spans="1:3">
      <c r="A290" s="7">
        <v>264</v>
      </c>
      <c r="B290" s="7">
        <v>125234.96809830837</v>
      </c>
      <c r="C290" s="7">
        <v>4765.0319016916328</v>
      </c>
    </row>
    <row r="291" spans="1:3">
      <c r="A291" s="7">
        <v>265</v>
      </c>
      <c r="B291" s="7">
        <v>163074.45519271915</v>
      </c>
      <c r="C291" s="7">
        <v>-13074.45519271915</v>
      </c>
    </row>
    <row r="292" spans="1:3">
      <c r="A292" s="7">
        <v>266</v>
      </c>
      <c r="B292" s="7">
        <v>180148.77058039789</v>
      </c>
      <c r="C292" s="7">
        <v>-5148.7705803978897</v>
      </c>
    </row>
    <row r="293" spans="1:3">
      <c r="A293" s="7">
        <v>267</v>
      </c>
      <c r="B293" s="7">
        <v>180148.77058039789</v>
      </c>
      <c r="C293" s="7">
        <v>-5148.7705803978897</v>
      </c>
    </row>
    <row r="294" spans="1:3">
      <c r="A294" s="7">
        <v>268</v>
      </c>
      <c r="B294" s="7">
        <v>149198.35175740422</v>
      </c>
      <c r="C294" s="7">
        <v>30801.64824259578</v>
      </c>
    </row>
    <row r="295" spans="1:3">
      <c r="A295" s="7">
        <v>269</v>
      </c>
      <c r="B295" s="7">
        <v>149198.35175740422</v>
      </c>
      <c r="C295" s="7">
        <v>30801.64824259578</v>
      </c>
    </row>
    <row r="296" spans="1:3">
      <c r="A296" s="7">
        <v>270</v>
      </c>
      <c r="B296" s="7">
        <v>178445.37322385592</v>
      </c>
      <c r="C296" s="7">
        <v>-51445.373223855917</v>
      </c>
    </row>
    <row r="297" spans="1:3">
      <c r="A297" s="7">
        <v>271</v>
      </c>
      <c r="B297" s="7">
        <v>56115.6793046272</v>
      </c>
      <c r="C297" s="7">
        <v>-26315.6793046272</v>
      </c>
    </row>
    <row r="298" spans="1:3">
      <c r="A298" s="7">
        <v>272</v>
      </c>
      <c r="B298" s="7">
        <v>54057.526872824797</v>
      </c>
      <c r="C298" s="7">
        <v>-24557.526872824797</v>
      </c>
    </row>
    <row r="299" spans="1:3">
      <c r="A299" s="7">
        <v>273</v>
      </c>
      <c r="B299" s="7">
        <v>108111.07468833945</v>
      </c>
      <c r="C299" s="7">
        <v>-21611.074688339446</v>
      </c>
    </row>
    <row r="300" spans="1:3">
      <c r="A300" s="7">
        <v>274</v>
      </c>
      <c r="B300" s="7">
        <v>53190.540101866289</v>
      </c>
      <c r="C300" s="7">
        <v>-38190.540101866289</v>
      </c>
    </row>
    <row r="301" spans="1:3">
      <c r="A301" s="7">
        <v>275</v>
      </c>
      <c r="B301" s="7">
        <v>85522.40626634215</v>
      </c>
      <c r="C301" s="7">
        <v>-22522.40626634215</v>
      </c>
    </row>
    <row r="302" spans="1:3">
      <c r="A302" s="7">
        <v>276</v>
      </c>
      <c r="B302" s="7">
        <v>82735.190519644122</v>
      </c>
      <c r="C302" s="7">
        <v>27264.809480355878</v>
      </c>
    </row>
    <row r="303" spans="1:3">
      <c r="A303" s="7">
        <v>277</v>
      </c>
      <c r="B303" s="7">
        <v>176463.00372293516</v>
      </c>
      <c r="C303" s="7">
        <v>-16463.003722935158</v>
      </c>
    </row>
    <row r="304" spans="1:3">
      <c r="A304" s="7">
        <v>278</v>
      </c>
      <c r="B304" s="7">
        <v>176463.00372293516</v>
      </c>
      <c r="C304" s="7">
        <v>-16463.003722935158</v>
      </c>
    </row>
    <row r="305" spans="1:3">
      <c r="A305" s="7">
        <v>279</v>
      </c>
      <c r="B305" s="7">
        <v>73816.943563402805</v>
      </c>
      <c r="C305" s="7">
        <v>-8816.943563402805</v>
      </c>
    </row>
    <row r="306" spans="1:3">
      <c r="A306" s="7">
        <v>280</v>
      </c>
      <c r="B306" s="7">
        <v>98063.722187642939</v>
      </c>
      <c r="C306" s="7">
        <v>-10063.722187642939</v>
      </c>
    </row>
    <row r="307" spans="1:3">
      <c r="A307" s="7">
        <v>281</v>
      </c>
      <c r="B307" s="7">
        <v>59409.876540786019</v>
      </c>
      <c r="C307" s="7">
        <v>8090.1234592139808</v>
      </c>
    </row>
    <row r="308" spans="1:3">
      <c r="A308" s="7">
        <v>282</v>
      </c>
      <c r="B308" s="7">
        <v>88451.256217762275</v>
      </c>
      <c r="C308" s="7">
        <v>-14451.256217762275</v>
      </c>
    </row>
    <row r="309" spans="1:3">
      <c r="A309" s="7">
        <v>283</v>
      </c>
      <c r="B309" s="7">
        <v>65409.515425294383</v>
      </c>
      <c r="C309" s="7">
        <v>-34409.515425294383</v>
      </c>
    </row>
    <row r="310" spans="1:3">
      <c r="A310" s="7">
        <v>284</v>
      </c>
      <c r="B310" s="7">
        <v>86321.6519274655</v>
      </c>
      <c r="C310" s="7">
        <v>5678.3480725344998</v>
      </c>
    </row>
    <row r="311" spans="1:3">
      <c r="A311" s="7">
        <v>285</v>
      </c>
      <c r="B311" s="7">
        <v>61827.735468276951</v>
      </c>
      <c r="C311" s="7">
        <v>11172.264531723049</v>
      </c>
    </row>
    <row r="312" spans="1:3">
      <c r="A312" s="7">
        <v>286</v>
      </c>
      <c r="B312" s="7">
        <v>53235.419245378827</v>
      </c>
      <c r="C312" s="7">
        <v>10764.580754621173</v>
      </c>
    </row>
    <row r="313" spans="1:3">
      <c r="A313" s="7">
        <v>287</v>
      </c>
      <c r="B313" s="7">
        <v>101872.16763275847</v>
      </c>
      <c r="C313" s="7">
        <v>-18372.167632758472</v>
      </c>
    </row>
    <row r="314" spans="1:3">
      <c r="A314" s="7">
        <v>288</v>
      </c>
      <c r="B314" s="7">
        <v>88379.804359267902</v>
      </c>
      <c r="C314" s="7">
        <v>13620.195640732098</v>
      </c>
    </row>
    <row r="315" spans="1:3">
      <c r="A315" s="7">
        <v>289</v>
      </c>
      <c r="B315" s="7">
        <v>50359.978653784114</v>
      </c>
      <c r="C315" s="7">
        <v>-18359.978653784114</v>
      </c>
    </row>
    <row r="316" spans="1:3">
      <c r="A316" s="7">
        <v>290</v>
      </c>
      <c r="B316" s="7">
        <v>51885.007668353035</v>
      </c>
      <c r="C316" s="7">
        <v>9614.9923316469649</v>
      </c>
    </row>
    <row r="317" spans="1:3">
      <c r="A317" s="7">
        <v>291</v>
      </c>
      <c r="B317" s="7">
        <v>74044.189195145489</v>
      </c>
      <c r="C317" s="7">
        <v>-44.189195145489066</v>
      </c>
    </row>
    <row r="318" spans="1:3">
      <c r="A318" s="7">
        <v>292</v>
      </c>
      <c r="B318" s="7">
        <v>52017.468532298881</v>
      </c>
      <c r="C318" s="7">
        <v>11482.531467701119</v>
      </c>
    </row>
    <row r="319" spans="1:3">
      <c r="A319" s="7">
        <v>293</v>
      </c>
      <c r="B319" s="7">
        <v>121764.61394271563</v>
      </c>
      <c r="C319" s="7">
        <v>-14014.61394271563</v>
      </c>
    </row>
    <row r="320" spans="1:3">
      <c r="A320" s="7">
        <v>294</v>
      </c>
      <c r="B320" s="7">
        <v>87740.244188754965</v>
      </c>
      <c r="C320" s="7">
        <v>-3740.2441887549649</v>
      </c>
    </row>
    <row r="321" spans="1:3">
      <c r="A321" s="7">
        <v>295</v>
      </c>
      <c r="B321" s="7">
        <v>59198.55108363973</v>
      </c>
      <c r="C321" s="7">
        <v>-48398.55108363973</v>
      </c>
    </row>
    <row r="322" spans="1:3">
      <c r="A322" s="7">
        <v>296</v>
      </c>
      <c r="B322" s="7">
        <v>75502.045855312565</v>
      </c>
      <c r="C322" s="7">
        <v>5497.9541446874355</v>
      </c>
    </row>
    <row r="323" spans="1:3">
      <c r="A323" s="7">
        <v>297</v>
      </c>
      <c r="B323" s="7">
        <v>103864.11843661653</v>
      </c>
      <c r="C323" s="7">
        <v>-51864.118436616525</v>
      </c>
    </row>
    <row r="324" spans="1:3">
      <c r="A324" s="7">
        <v>298</v>
      </c>
      <c r="B324" s="7">
        <v>94638.793178886233</v>
      </c>
      <c r="C324" s="7">
        <v>-41638.793178886233</v>
      </c>
    </row>
    <row r="325" spans="1:3">
      <c r="A325" s="7">
        <v>299</v>
      </c>
      <c r="B325" s="7">
        <v>66562.654635885381</v>
      </c>
      <c r="C325" s="7">
        <v>-54562.654635885381</v>
      </c>
    </row>
    <row r="326" spans="1:3">
      <c r="A326" s="7">
        <v>300</v>
      </c>
      <c r="B326" s="7">
        <v>125038.82736555322</v>
      </c>
      <c r="C326" s="7">
        <v>64961.172634446775</v>
      </c>
    </row>
    <row r="327" spans="1:3">
      <c r="A327" s="7">
        <v>301</v>
      </c>
      <c r="B327" s="7">
        <v>118932.68277221438</v>
      </c>
      <c r="C327" s="7">
        <v>56067.317227785621</v>
      </c>
    </row>
    <row r="328" spans="1:3">
      <c r="A328" s="7">
        <v>302</v>
      </c>
      <c r="B328" s="7">
        <v>118932.68277221438</v>
      </c>
      <c r="C328" s="7">
        <v>56067.317227785621</v>
      </c>
    </row>
    <row r="329" spans="1:3">
      <c r="A329" s="7">
        <v>303</v>
      </c>
      <c r="B329" s="7">
        <v>108137.84556418985</v>
      </c>
      <c r="C329" s="7">
        <v>5862.1544358101528</v>
      </c>
    </row>
    <row r="330" spans="1:3">
      <c r="A330" s="7">
        <v>304</v>
      </c>
      <c r="B330" s="7">
        <v>-28382.994755684849</v>
      </c>
      <c r="C330" s="7">
        <v>44382.994755684849</v>
      </c>
    </row>
    <row r="331" spans="1:3">
      <c r="A331" s="7">
        <v>305</v>
      </c>
      <c r="B331" s="7">
        <v>86482.977313412062</v>
      </c>
      <c r="C331" s="7">
        <v>-16482.977313412062</v>
      </c>
    </row>
    <row r="332" spans="1:3">
      <c r="A332" s="7">
        <v>306</v>
      </c>
      <c r="B332" s="7">
        <v>251026.89396760354</v>
      </c>
      <c r="C332" s="7">
        <v>-128026.89396760354</v>
      </c>
    </row>
    <row r="333" spans="1:3">
      <c r="A333" s="7">
        <v>307</v>
      </c>
      <c r="B333" s="7">
        <v>80631.170789897995</v>
      </c>
      <c r="C333" s="7">
        <v>-12731.170789897995</v>
      </c>
    </row>
    <row r="334" spans="1:3">
      <c r="A334" s="7">
        <v>308</v>
      </c>
      <c r="B334" s="7">
        <v>90324.738941791569</v>
      </c>
      <c r="C334" s="7">
        <v>22075.261058208431</v>
      </c>
    </row>
    <row r="335" spans="1:3">
      <c r="A335" s="7">
        <v>309</v>
      </c>
      <c r="B335" s="7">
        <v>90324.738941791569</v>
      </c>
      <c r="C335" s="7">
        <v>22075.261058208431</v>
      </c>
    </row>
    <row r="336" spans="1:3">
      <c r="A336" s="7">
        <v>310</v>
      </c>
      <c r="B336" s="7">
        <v>62231.637802931175</v>
      </c>
      <c r="C336" s="7">
        <v>27738.362197068825</v>
      </c>
    </row>
    <row r="337" spans="1:3">
      <c r="A337" s="7">
        <v>311</v>
      </c>
      <c r="B337" s="7">
        <v>114235.85778710054</v>
      </c>
      <c r="C337" s="7">
        <v>10764.14221289946</v>
      </c>
    </row>
    <row r="338" spans="1:3">
      <c r="A338" s="7">
        <v>312</v>
      </c>
      <c r="B338" s="7">
        <v>106789.95839621074</v>
      </c>
      <c r="C338" s="7">
        <v>9210.0416037892574</v>
      </c>
    </row>
    <row r="339" spans="1:3">
      <c r="A339" s="7">
        <v>313</v>
      </c>
      <c r="B339" s="7">
        <v>98505.827807911133</v>
      </c>
      <c r="C339" s="7">
        <v>39494.172192088867</v>
      </c>
    </row>
    <row r="340" spans="1:3">
      <c r="A340" s="7">
        <v>314</v>
      </c>
      <c r="B340" s="7">
        <v>56057.180507523983</v>
      </c>
      <c r="C340" s="7">
        <v>30412.819492476017</v>
      </c>
    </row>
    <row r="341" spans="1:3">
      <c r="A341" s="7">
        <v>315</v>
      </c>
      <c r="B341" s="7">
        <v>56057.180507523983</v>
      </c>
      <c r="C341" s="7">
        <v>30442.819492476017</v>
      </c>
    </row>
    <row r="342" spans="1:3">
      <c r="A342" s="7">
        <v>316</v>
      </c>
      <c r="B342" s="7">
        <v>117029.19969413271</v>
      </c>
      <c r="C342" s="7">
        <v>17970.800305867291</v>
      </c>
    </row>
    <row r="343" spans="1:3">
      <c r="A343" s="7">
        <v>317</v>
      </c>
      <c r="B343" s="7">
        <v>140779.83443882703</v>
      </c>
      <c r="C343" s="7">
        <v>-20779.834438827034</v>
      </c>
    </row>
    <row r="344" spans="1:3" ht="18" thickBot="1">
      <c r="A344" s="8">
        <v>318</v>
      </c>
      <c r="B344" s="8">
        <v>96499.196237198776</v>
      </c>
      <c r="C344" s="8">
        <v>13490.803762801224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BF76-248C-41EB-9201-7FFF38712CAB}">
  <dimension ref="A1:L323"/>
  <sheetViews>
    <sheetView workbookViewId="0">
      <selection activeCell="E5" sqref="E5"/>
    </sheetView>
  </sheetViews>
  <sheetFormatPr defaultRowHeight="17.399999999999999"/>
  <cols>
    <col min="1" max="1" width="10.3984375" bestFit="1" customWidth="1"/>
    <col min="2" max="2" width="9.3984375" bestFit="1" customWidth="1"/>
    <col min="3" max="4" width="7.19921875" bestFit="1" customWidth="1"/>
    <col min="5" max="5" width="15" bestFit="1" customWidth="1"/>
    <col min="6" max="6" width="13.3984375" bestFit="1" customWidth="1"/>
    <col min="7" max="7" width="12.59765625" bestFit="1" customWidth="1"/>
    <col min="8" max="8" width="13.3984375" bestFit="1" customWidth="1"/>
    <col min="9" max="9" width="9.3984375" bestFit="1" customWidth="1"/>
    <col min="11" max="11" width="12.796875" bestFit="1" customWidth="1"/>
    <col min="12" max="12" width="16.8984375" customWidth="1"/>
  </cols>
  <sheetData>
    <row r="1" spans="1:12">
      <c r="B1" t="s">
        <v>298</v>
      </c>
      <c r="C1" t="s">
        <v>296</v>
      </c>
      <c r="D1" t="s">
        <v>234</v>
      </c>
      <c r="E1" t="s">
        <v>297</v>
      </c>
    </row>
    <row r="2" spans="1:12">
      <c r="A2" t="s">
        <v>301</v>
      </c>
      <c r="B2" s="43">
        <f>회귀분석결과!B18</f>
        <v>962.15073335696673</v>
      </c>
      <c r="C2" s="43">
        <f>회귀분석결과!B19</f>
        <v>2058.1524318023976</v>
      </c>
      <c r="D2" s="43">
        <f>회귀분석결과!B20</f>
        <v>-1925.691567856544</v>
      </c>
      <c r="E2" s="43">
        <f>회귀분석결과!B17</f>
        <v>36709.506999290999</v>
      </c>
    </row>
    <row r="3" spans="1:12">
      <c r="A3" t="s">
        <v>302</v>
      </c>
      <c r="B3" s="44">
        <v>1000</v>
      </c>
      <c r="C3" s="44">
        <v>1000</v>
      </c>
      <c r="D3" s="44">
        <v>1000</v>
      </c>
      <c r="E3" s="44">
        <v>1000</v>
      </c>
    </row>
    <row r="5" spans="1:12">
      <c r="A5" t="s">
        <v>0</v>
      </c>
      <c r="B5" t="s">
        <v>7</v>
      </c>
      <c r="C5" t="s">
        <v>10</v>
      </c>
      <c r="D5" t="s">
        <v>234</v>
      </c>
      <c r="E5" t="s">
        <v>293</v>
      </c>
      <c r="F5" t="s">
        <v>278</v>
      </c>
      <c r="G5" t="s">
        <v>345</v>
      </c>
      <c r="H5" t="s">
        <v>299</v>
      </c>
      <c r="I5" t="s">
        <v>346</v>
      </c>
      <c r="J5" t="s">
        <v>300</v>
      </c>
      <c r="K5" t="s">
        <v>347</v>
      </c>
      <c r="L5" t="s">
        <v>348</v>
      </c>
    </row>
    <row r="6" spans="1:12">
      <c r="A6">
        <v>80000</v>
      </c>
      <c r="B6">
        <v>84.82</v>
      </c>
      <c r="C6">
        <v>1</v>
      </c>
      <c r="D6">
        <v>19</v>
      </c>
      <c r="E6">
        <v>83789.144845156989</v>
      </c>
      <c r="F6">
        <v>-3789.1448451569886</v>
      </c>
      <c r="G6" s="41">
        <f t="shared" ref="G6" si="0">$B$2*B6+$C$2*C6+$D$2*D6+$E$2</f>
        <v>83789.144845156989</v>
      </c>
      <c r="H6" s="41">
        <f t="shared" ref="H6" si="1">A6-G6</f>
        <v>-3789.1448451569886</v>
      </c>
      <c r="I6" s="42">
        <f>$B$3*B6+$C$3*C6+$D$3*D6+$E$3</f>
        <v>105820</v>
      </c>
      <c r="J6" s="42">
        <f>A6-I6</f>
        <v>-25820</v>
      </c>
      <c r="K6" s="42">
        <f>J6^2</f>
        <v>666672400</v>
      </c>
      <c r="L6" s="45">
        <f>SUM(K6:K323)</f>
        <v>686745684454.52002</v>
      </c>
    </row>
    <row r="7" spans="1:12">
      <c r="A7">
        <v>209000</v>
      </c>
      <c r="B7">
        <v>163.33000000000001</v>
      </c>
      <c r="C7">
        <v>13</v>
      </c>
      <c r="D7">
        <v>13</v>
      </c>
      <c r="E7">
        <v>195579.5775097805</v>
      </c>
      <c r="F7">
        <v>13420.422490219498</v>
      </c>
      <c r="G7" s="41">
        <f t="shared" ref="G7:G70" si="2">$B$2*B7+$C$2*C7+$D$2*D7+$E$2</f>
        <v>195579.57750978047</v>
      </c>
      <c r="H7" s="41">
        <f t="shared" ref="H7:H70" si="3">A7-G7</f>
        <v>13420.422490219527</v>
      </c>
      <c r="I7" s="42">
        <f t="shared" ref="I7:I70" si="4">$B$3*B7+$C$3*C7+$D$3*D7+$E$3</f>
        <v>190330</v>
      </c>
      <c r="J7" s="42">
        <f t="shared" ref="J7:J70" si="5">A7-I7</f>
        <v>18670</v>
      </c>
      <c r="K7" s="42">
        <f t="shared" ref="K7:K70" si="6">J7^2</f>
        <v>348568900</v>
      </c>
    </row>
    <row r="8" spans="1:12">
      <c r="A8">
        <v>160000</v>
      </c>
      <c r="B8">
        <v>158.99</v>
      </c>
      <c r="C8">
        <v>4</v>
      </c>
      <c r="D8">
        <v>13</v>
      </c>
      <c r="E8">
        <v>172880.47144078964</v>
      </c>
      <c r="F8">
        <v>-12880.471440789639</v>
      </c>
      <c r="G8" s="41">
        <f t="shared" si="2"/>
        <v>172880.47144078964</v>
      </c>
      <c r="H8" s="41">
        <f t="shared" si="3"/>
        <v>-12880.471440789639</v>
      </c>
      <c r="I8" s="42">
        <f t="shared" si="4"/>
        <v>176990</v>
      </c>
      <c r="J8" s="42">
        <f t="shared" si="5"/>
        <v>-16990</v>
      </c>
      <c r="K8" s="42">
        <f t="shared" si="6"/>
        <v>288660100</v>
      </c>
    </row>
    <row r="9" spans="1:12">
      <c r="A9">
        <v>96000</v>
      </c>
      <c r="B9">
        <v>116.03</v>
      </c>
      <c r="C9">
        <v>5</v>
      </c>
      <c r="D9">
        <v>13</v>
      </c>
      <c r="E9">
        <v>133604.62836757681</v>
      </c>
      <c r="F9">
        <v>-37604.628367576806</v>
      </c>
      <c r="G9" s="41">
        <f t="shared" si="2"/>
        <v>133604.62836757678</v>
      </c>
      <c r="H9" s="41">
        <f t="shared" si="3"/>
        <v>-37604.628367576777</v>
      </c>
      <c r="I9" s="42">
        <f t="shared" si="4"/>
        <v>135030</v>
      </c>
      <c r="J9" s="42">
        <f t="shared" si="5"/>
        <v>-39030</v>
      </c>
      <c r="K9" s="42">
        <f t="shared" si="6"/>
        <v>1523340900</v>
      </c>
    </row>
    <row r="10" spans="1:12">
      <c r="A10">
        <v>32000</v>
      </c>
      <c r="B10">
        <v>48.54</v>
      </c>
      <c r="C10">
        <v>7</v>
      </c>
      <c r="D10">
        <v>18</v>
      </c>
      <c r="E10">
        <v>63156.922397637165</v>
      </c>
      <c r="F10">
        <v>-31156.922397637165</v>
      </c>
      <c r="G10" s="41">
        <f t="shared" si="2"/>
        <v>63156.92239763715</v>
      </c>
      <c r="H10" s="41">
        <f t="shared" si="3"/>
        <v>-31156.92239763715</v>
      </c>
      <c r="I10" s="42">
        <f t="shared" si="4"/>
        <v>74540</v>
      </c>
      <c r="J10" s="42">
        <f t="shared" si="5"/>
        <v>-42540</v>
      </c>
      <c r="K10" s="42">
        <f t="shared" si="6"/>
        <v>1809651600</v>
      </c>
    </row>
    <row r="11" spans="1:12">
      <c r="A11">
        <v>19700</v>
      </c>
      <c r="B11">
        <v>16.98</v>
      </c>
      <c r="C11">
        <v>4</v>
      </c>
      <c r="D11">
        <v>7</v>
      </c>
      <c r="E11">
        <v>47799.595203906079</v>
      </c>
      <c r="F11">
        <v>-28099.595203906079</v>
      </c>
      <c r="G11" s="41">
        <f t="shared" si="2"/>
        <v>47799.595203906079</v>
      </c>
      <c r="H11" s="41">
        <f t="shared" si="3"/>
        <v>-28099.595203906079</v>
      </c>
      <c r="I11" s="42">
        <f t="shared" si="4"/>
        <v>28980</v>
      </c>
      <c r="J11" s="42">
        <f t="shared" si="5"/>
        <v>-9280</v>
      </c>
      <c r="K11" s="42">
        <f t="shared" si="6"/>
        <v>86118400</v>
      </c>
    </row>
    <row r="12" spans="1:12">
      <c r="A12">
        <v>20000</v>
      </c>
      <c r="B12">
        <v>16.98</v>
      </c>
      <c r="C12">
        <v>12</v>
      </c>
      <c r="D12">
        <v>7</v>
      </c>
      <c r="E12">
        <v>64264.814658325253</v>
      </c>
      <c r="F12">
        <v>-44264.814658325253</v>
      </c>
      <c r="G12" s="41">
        <f t="shared" si="2"/>
        <v>64264.81465832526</v>
      </c>
      <c r="H12" s="41">
        <f t="shared" si="3"/>
        <v>-44264.81465832526</v>
      </c>
      <c r="I12" s="42">
        <f t="shared" si="4"/>
        <v>36980</v>
      </c>
      <c r="J12" s="42">
        <f t="shared" si="5"/>
        <v>-16980</v>
      </c>
      <c r="K12" s="42">
        <f t="shared" si="6"/>
        <v>288320400</v>
      </c>
    </row>
    <row r="13" spans="1:12">
      <c r="A13">
        <v>120000</v>
      </c>
      <c r="B13">
        <v>84.9</v>
      </c>
      <c r="C13">
        <v>7</v>
      </c>
      <c r="D13">
        <v>26</v>
      </c>
      <c r="E13">
        <v>82735.190519644122</v>
      </c>
      <c r="F13">
        <v>37264.809480355878</v>
      </c>
      <c r="G13" s="41">
        <f t="shared" si="2"/>
        <v>82735.190519644122</v>
      </c>
      <c r="H13" s="41">
        <f t="shared" si="3"/>
        <v>37264.809480355878</v>
      </c>
      <c r="I13" s="42">
        <f t="shared" si="4"/>
        <v>118900</v>
      </c>
      <c r="J13" s="42">
        <f t="shared" si="5"/>
        <v>1100</v>
      </c>
      <c r="K13" s="42">
        <f t="shared" si="6"/>
        <v>1210000</v>
      </c>
    </row>
    <row r="14" spans="1:12">
      <c r="A14">
        <v>84500</v>
      </c>
      <c r="B14">
        <v>84.67</v>
      </c>
      <c r="C14">
        <v>12</v>
      </c>
      <c r="D14">
        <v>15</v>
      </c>
      <c r="E14">
        <v>113987.265256406</v>
      </c>
      <c r="F14">
        <v>-29487.265256405997</v>
      </c>
      <c r="G14" s="41">
        <f t="shared" si="2"/>
        <v>113987.26525640598</v>
      </c>
      <c r="H14" s="41">
        <f t="shared" si="3"/>
        <v>-29487.265256405983</v>
      </c>
      <c r="I14" s="42">
        <f t="shared" si="4"/>
        <v>112670</v>
      </c>
      <c r="J14" s="42">
        <f t="shared" si="5"/>
        <v>-28170</v>
      </c>
      <c r="K14" s="42">
        <f t="shared" si="6"/>
        <v>793548900</v>
      </c>
    </row>
    <row r="15" spans="1:12">
      <c r="A15">
        <v>67700</v>
      </c>
      <c r="B15">
        <v>54.7</v>
      </c>
      <c r="C15">
        <v>3</v>
      </c>
      <c r="D15">
        <v>28</v>
      </c>
      <c r="E15">
        <v>41594.245509341039</v>
      </c>
      <c r="F15">
        <v>26105.754490658961</v>
      </c>
      <c r="G15" s="41">
        <f t="shared" si="2"/>
        <v>41594.245509341039</v>
      </c>
      <c r="H15" s="41">
        <f t="shared" si="3"/>
        <v>26105.754490658961</v>
      </c>
      <c r="I15" s="42">
        <f t="shared" si="4"/>
        <v>86700</v>
      </c>
      <c r="J15" s="42">
        <f t="shared" si="5"/>
        <v>-19000</v>
      </c>
      <c r="K15" s="42">
        <f t="shared" si="6"/>
        <v>361000000</v>
      </c>
    </row>
    <row r="16" spans="1:12">
      <c r="A16">
        <v>127500</v>
      </c>
      <c r="B16">
        <v>111.73</v>
      </c>
      <c r="C16">
        <v>17</v>
      </c>
      <c r="D16">
        <v>17</v>
      </c>
      <c r="E16">
        <v>146462.4431243444</v>
      </c>
      <c r="F16">
        <v>-18962.443124344398</v>
      </c>
      <c r="G16" s="41">
        <f t="shared" si="2"/>
        <v>146462.4431243444</v>
      </c>
      <c r="H16" s="41">
        <f t="shared" si="3"/>
        <v>-18962.443124344398</v>
      </c>
      <c r="I16" s="42">
        <f t="shared" si="4"/>
        <v>146730</v>
      </c>
      <c r="J16" s="42">
        <f t="shared" si="5"/>
        <v>-19230</v>
      </c>
      <c r="K16" s="42">
        <f t="shared" si="6"/>
        <v>369792900</v>
      </c>
    </row>
    <row r="17" spans="1:11">
      <c r="A17">
        <v>11600</v>
      </c>
      <c r="B17">
        <v>15</v>
      </c>
      <c r="C17">
        <v>7</v>
      </c>
      <c r="D17">
        <v>9</v>
      </c>
      <c r="E17">
        <v>48217.610911553391</v>
      </c>
      <c r="F17">
        <v>-36617.610911553391</v>
      </c>
      <c r="G17" s="41">
        <f t="shared" si="2"/>
        <v>48217.610911553391</v>
      </c>
      <c r="H17" s="41">
        <f t="shared" si="3"/>
        <v>-36617.610911553391</v>
      </c>
      <c r="I17" s="42">
        <f t="shared" si="4"/>
        <v>32000</v>
      </c>
      <c r="J17" s="42">
        <f t="shared" si="5"/>
        <v>-20400</v>
      </c>
      <c r="K17" s="42">
        <f t="shared" si="6"/>
        <v>416160000</v>
      </c>
    </row>
    <row r="18" spans="1:11">
      <c r="A18">
        <v>13000</v>
      </c>
      <c r="B18">
        <v>17.811</v>
      </c>
      <c r="C18">
        <v>5</v>
      </c>
      <c r="D18">
        <v>8</v>
      </c>
      <c r="E18">
        <v>48731.603327271572</v>
      </c>
      <c r="F18">
        <v>-35731.603327271572</v>
      </c>
      <c r="G18" s="41">
        <f t="shared" si="2"/>
        <v>48731.603327271572</v>
      </c>
      <c r="H18" s="41">
        <f t="shared" si="3"/>
        <v>-35731.603327271572</v>
      </c>
      <c r="I18" s="42">
        <f t="shared" si="4"/>
        <v>31811</v>
      </c>
      <c r="J18" s="42">
        <f t="shared" si="5"/>
        <v>-18811</v>
      </c>
      <c r="K18" s="42">
        <f t="shared" si="6"/>
        <v>353853721</v>
      </c>
    </row>
    <row r="19" spans="1:11">
      <c r="A19">
        <v>12500</v>
      </c>
      <c r="B19">
        <v>17.811</v>
      </c>
      <c r="C19">
        <v>6</v>
      </c>
      <c r="D19">
        <v>8</v>
      </c>
      <c r="E19">
        <v>50789.755759073974</v>
      </c>
      <c r="F19">
        <v>-38289.755759073974</v>
      </c>
      <c r="G19" s="41">
        <f t="shared" si="2"/>
        <v>50789.755759073967</v>
      </c>
      <c r="H19" s="41">
        <f t="shared" si="3"/>
        <v>-38289.755759073967</v>
      </c>
      <c r="I19" s="42">
        <f t="shared" si="4"/>
        <v>32811</v>
      </c>
      <c r="J19" s="42">
        <f t="shared" si="5"/>
        <v>-20311</v>
      </c>
      <c r="K19" s="42">
        <f t="shared" si="6"/>
        <v>412536721</v>
      </c>
    </row>
    <row r="20" spans="1:11">
      <c r="A20">
        <v>12650</v>
      </c>
      <c r="B20">
        <v>17.811</v>
      </c>
      <c r="C20">
        <v>7</v>
      </c>
      <c r="D20">
        <v>8</v>
      </c>
      <c r="E20">
        <v>52847.908190876362</v>
      </c>
      <c r="F20">
        <v>-40197.908190876362</v>
      </c>
      <c r="G20" s="41">
        <f t="shared" si="2"/>
        <v>52847.908190876362</v>
      </c>
      <c r="H20" s="41">
        <f t="shared" si="3"/>
        <v>-40197.908190876362</v>
      </c>
      <c r="I20" s="42">
        <f t="shared" si="4"/>
        <v>33811</v>
      </c>
      <c r="J20" s="42">
        <f t="shared" si="5"/>
        <v>-21161</v>
      </c>
      <c r="K20" s="42">
        <f t="shared" si="6"/>
        <v>447787921</v>
      </c>
    </row>
    <row r="21" spans="1:11">
      <c r="A21">
        <v>197000</v>
      </c>
      <c r="B21">
        <v>84.614000000000004</v>
      </c>
      <c r="C21">
        <v>5</v>
      </c>
      <c r="D21">
        <v>4</v>
      </c>
      <c r="E21">
        <v>120708.9250391432</v>
      </c>
      <c r="F21">
        <v>76291.0749608568</v>
      </c>
      <c r="G21" s="41">
        <f t="shared" si="2"/>
        <v>120708.92503914319</v>
      </c>
      <c r="H21" s="41">
        <f t="shared" si="3"/>
        <v>76291.074960856815</v>
      </c>
      <c r="I21" s="42">
        <f t="shared" si="4"/>
        <v>94614</v>
      </c>
      <c r="J21" s="42">
        <f t="shared" si="5"/>
        <v>102386</v>
      </c>
      <c r="K21" s="42">
        <f t="shared" si="6"/>
        <v>10482892996</v>
      </c>
    </row>
    <row r="22" spans="1:11">
      <c r="A22">
        <v>199500</v>
      </c>
      <c r="B22">
        <v>84.835999999999999</v>
      </c>
      <c r="C22">
        <v>14</v>
      </c>
      <c r="D22">
        <v>4</v>
      </c>
      <c r="E22">
        <v>139445.89438817001</v>
      </c>
      <c r="F22">
        <v>60054.105611829989</v>
      </c>
      <c r="G22" s="41">
        <f t="shared" si="2"/>
        <v>139445.89438817001</v>
      </c>
      <c r="H22" s="41">
        <f t="shared" si="3"/>
        <v>60054.105611829989</v>
      </c>
      <c r="I22" s="42">
        <f t="shared" si="4"/>
        <v>103836</v>
      </c>
      <c r="J22" s="42">
        <f t="shared" si="5"/>
        <v>95664</v>
      </c>
      <c r="K22" s="42">
        <f t="shared" si="6"/>
        <v>9151600896</v>
      </c>
    </row>
    <row r="23" spans="1:11">
      <c r="A23">
        <v>205000</v>
      </c>
      <c r="B23">
        <v>84.835999999999999</v>
      </c>
      <c r="C23">
        <v>8</v>
      </c>
      <c r="D23">
        <v>4</v>
      </c>
      <c r="E23">
        <v>127096.97979735561</v>
      </c>
      <c r="F23">
        <v>77903.020202644388</v>
      </c>
      <c r="G23" s="41">
        <f t="shared" si="2"/>
        <v>127096.97979735563</v>
      </c>
      <c r="H23" s="41">
        <f t="shared" si="3"/>
        <v>77903.020202644373</v>
      </c>
      <c r="I23" s="42">
        <f t="shared" si="4"/>
        <v>97836</v>
      </c>
      <c r="J23" s="42">
        <f t="shared" si="5"/>
        <v>107164</v>
      </c>
      <c r="K23" s="42">
        <f t="shared" si="6"/>
        <v>11484122896</v>
      </c>
    </row>
    <row r="24" spans="1:11">
      <c r="A24">
        <v>20000</v>
      </c>
      <c r="B24">
        <v>30.28</v>
      </c>
      <c r="C24">
        <v>6</v>
      </c>
      <c r="D24">
        <v>50</v>
      </c>
      <c r="E24">
        <v>-18092.232596672868</v>
      </c>
      <c r="F24">
        <v>38092.232596672868</v>
      </c>
      <c r="G24" s="41">
        <f t="shared" si="2"/>
        <v>-18092.23259667286</v>
      </c>
      <c r="H24" s="41">
        <f t="shared" si="3"/>
        <v>38092.23259667286</v>
      </c>
      <c r="I24" s="42">
        <f t="shared" si="4"/>
        <v>87280</v>
      </c>
      <c r="J24" s="42">
        <f t="shared" si="5"/>
        <v>-67280</v>
      </c>
      <c r="K24" s="42">
        <f t="shared" si="6"/>
        <v>4526598400</v>
      </c>
    </row>
    <row r="25" spans="1:11">
      <c r="A25">
        <v>33000</v>
      </c>
      <c r="B25">
        <v>64.88</v>
      </c>
      <c r="C25">
        <v>11</v>
      </c>
      <c r="D25">
        <v>24</v>
      </c>
      <c r="E25">
        <v>75556.925700760301</v>
      </c>
      <c r="F25">
        <v>-42556.925700760301</v>
      </c>
      <c r="G25" s="41">
        <f t="shared" si="2"/>
        <v>75556.925700760301</v>
      </c>
      <c r="H25" s="41">
        <f t="shared" si="3"/>
        <v>-42556.925700760301</v>
      </c>
      <c r="I25" s="42">
        <f t="shared" si="4"/>
        <v>100880</v>
      </c>
      <c r="J25" s="42">
        <f t="shared" si="5"/>
        <v>-67880</v>
      </c>
      <c r="K25" s="42">
        <f t="shared" si="6"/>
        <v>4607694400</v>
      </c>
    </row>
    <row r="26" spans="1:11">
      <c r="A26">
        <v>49000</v>
      </c>
      <c r="B26">
        <v>88.89</v>
      </c>
      <c r="C26">
        <v>1</v>
      </c>
      <c r="D26">
        <v>19</v>
      </c>
      <c r="E26">
        <v>87705.098329919827</v>
      </c>
      <c r="F26">
        <v>-38705.098329919827</v>
      </c>
      <c r="G26" s="41">
        <f t="shared" si="2"/>
        <v>87705.098329919827</v>
      </c>
      <c r="H26" s="41">
        <f t="shared" si="3"/>
        <v>-38705.098329919827</v>
      </c>
      <c r="I26" s="42">
        <f t="shared" si="4"/>
        <v>109890</v>
      </c>
      <c r="J26" s="42">
        <f t="shared" si="5"/>
        <v>-60890</v>
      </c>
      <c r="K26" s="42">
        <f t="shared" si="6"/>
        <v>3707592100</v>
      </c>
    </row>
    <row r="27" spans="1:11">
      <c r="A27">
        <v>169500</v>
      </c>
      <c r="B27">
        <v>114.931</v>
      </c>
      <c r="C27">
        <v>16</v>
      </c>
      <c r="D27">
        <v>13</v>
      </c>
      <c r="E27">
        <v>155186.90146144383</v>
      </c>
      <c r="F27">
        <v>14313.098538556165</v>
      </c>
      <c r="G27" s="41">
        <f t="shared" si="2"/>
        <v>155186.90146144381</v>
      </c>
      <c r="H27" s="41">
        <f t="shared" si="3"/>
        <v>14313.098538556194</v>
      </c>
      <c r="I27" s="42">
        <f t="shared" si="4"/>
        <v>144931</v>
      </c>
      <c r="J27" s="42">
        <f t="shared" si="5"/>
        <v>24569</v>
      </c>
      <c r="K27" s="42">
        <f t="shared" si="6"/>
        <v>603635761</v>
      </c>
    </row>
    <row r="28" spans="1:11">
      <c r="A28">
        <v>126500</v>
      </c>
      <c r="B28">
        <v>84.858000000000004</v>
      </c>
      <c r="C28">
        <v>3</v>
      </c>
      <c r="D28">
        <v>13</v>
      </c>
      <c r="E28">
        <v>99496.160843768608</v>
      </c>
      <c r="F28">
        <v>27003.839156231392</v>
      </c>
      <c r="G28" s="41">
        <f t="shared" si="2"/>
        <v>99496.160843768608</v>
      </c>
      <c r="H28" s="41">
        <f t="shared" si="3"/>
        <v>27003.839156231392</v>
      </c>
      <c r="I28" s="42">
        <f t="shared" si="4"/>
        <v>101858</v>
      </c>
      <c r="J28" s="42">
        <f t="shared" si="5"/>
        <v>24642</v>
      </c>
      <c r="K28" s="42">
        <f t="shared" si="6"/>
        <v>607228164</v>
      </c>
    </row>
    <row r="29" spans="1:11">
      <c r="A29">
        <v>137900</v>
      </c>
      <c r="B29">
        <v>84.92</v>
      </c>
      <c r="C29">
        <v>6</v>
      </c>
      <c r="D29">
        <v>21</v>
      </c>
      <c r="E29">
        <v>90324.738941791569</v>
      </c>
      <c r="F29">
        <v>47575.261058208431</v>
      </c>
      <c r="G29" s="41">
        <f t="shared" si="2"/>
        <v>90324.738941791569</v>
      </c>
      <c r="H29" s="41">
        <f t="shared" si="3"/>
        <v>47575.261058208431</v>
      </c>
      <c r="I29" s="42">
        <f t="shared" si="4"/>
        <v>112920</v>
      </c>
      <c r="J29" s="42">
        <f t="shared" si="5"/>
        <v>24980</v>
      </c>
      <c r="K29" s="42">
        <f t="shared" si="6"/>
        <v>624000400</v>
      </c>
    </row>
    <row r="30" spans="1:11">
      <c r="A30">
        <v>167000</v>
      </c>
      <c r="B30">
        <v>144.52000000000001</v>
      </c>
      <c r="C30">
        <v>7</v>
      </c>
      <c r="D30">
        <v>13</v>
      </c>
      <c r="E30">
        <v>165132.60762452154</v>
      </c>
      <c r="F30">
        <v>1867.3923754784628</v>
      </c>
      <c r="G30" s="41">
        <f t="shared" si="2"/>
        <v>165132.60762452154</v>
      </c>
      <c r="H30" s="41">
        <f t="shared" si="3"/>
        <v>1867.3923754784628</v>
      </c>
      <c r="I30" s="42">
        <f t="shared" si="4"/>
        <v>165520</v>
      </c>
      <c r="J30" s="42">
        <f t="shared" si="5"/>
        <v>1480</v>
      </c>
      <c r="K30" s="42">
        <f t="shared" si="6"/>
        <v>2190400</v>
      </c>
    </row>
    <row r="31" spans="1:11">
      <c r="A31">
        <v>180000</v>
      </c>
      <c r="B31">
        <v>147.31</v>
      </c>
      <c r="C31">
        <v>7</v>
      </c>
      <c r="D31">
        <v>13</v>
      </c>
      <c r="E31">
        <v>167817.00817058748</v>
      </c>
      <c r="F31">
        <v>12182.991829412524</v>
      </c>
      <c r="G31" s="41">
        <f t="shared" si="2"/>
        <v>167817.00817058748</v>
      </c>
      <c r="H31" s="41">
        <f t="shared" si="3"/>
        <v>12182.991829412524</v>
      </c>
      <c r="I31" s="42">
        <f t="shared" si="4"/>
        <v>168310</v>
      </c>
      <c r="J31" s="42">
        <f t="shared" si="5"/>
        <v>11690</v>
      </c>
      <c r="K31" s="42">
        <f t="shared" si="6"/>
        <v>136656100</v>
      </c>
    </row>
    <row r="32" spans="1:11">
      <c r="A32">
        <v>164500</v>
      </c>
      <c r="B32">
        <v>159.01</v>
      </c>
      <c r="C32">
        <v>9</v>
      </c>
      <c r="D32">
        <v>13</v>
      </c>
      <c r="E32">
        <v>183190.47661446876</v>
      </c>
      <c r="F32">
        <v>-18690.47661446876</v>
      </c>
      <c r="G32" s="41">
        <f t="shared" si="2"/>
        <v>183190.47661446879</v>
      </c>
      <c r="H32" s="41">
        <f t="shared" si="3"/>
        <v>-18690.476614468789</v>
      </c>
      <c r="I32" s="42">
        <f t="shared" si="4"/>
        <v>182010</v>
      </c>
      <c r="J32" s="42">
        <f t="shared" si="5"/>
        <v>-17510</v>
      </c>
      <c r="K32" s="42">
        <f t="shared" si="6"/>
        <v>306600100</v>
      </c>
    </row>
    <row r="33" spans="1:11">
      <c r="A33">
        <v>129500</v>
      </c>
      <c r="B33">
        <v>97.61</v>
      </c>
      <c r="C33">
        <v>7</v>
      </c>
      <c r="D33">
        <v>13</v>
      </c>
      <c r="E33">
        <v>119998.11672274621</v>
      </c>
      <c r="F33">
        <v>9501.8832772537862</v>
      </c>
      <c r="G33" s="41">
        <f t="shared" si="2"/>
        <v>119998.11672274623</v>
      </c>
      <c r="H33" s="41">
        <f t="shared" si="3"/>
        <v>9501.8832772537717</v>
      </c>
      <c r="I33" s="42">
        <f t="shared" si="4"/>
        <v>118610</v>
      </c>
      <c r="J33" s="42">
        <f t="shared" si="5"/>
        <v>10890</v>
      </c>
      <c r="K33" s="42">
        <f t="shared" si="6"/>
        <v>118592100</v>
      </c>
    </row>
    <row r="34" spans="1:11">
      <c r="A34">
        <v>138000</v>
      </c>
      <c r="B34">
        <v>94.51</v>
      </c>
      <c r="C34">
        <v>8</v>
      </c>
      <c r="D34">
        <v>13</v>
      </c>
      <c r="E34">
        <v>119073.60188114202</v>
      </c>
      <c r="F34">
        <v>18926.398118857978</v>
      </c>
      <c r="G34" s="41">
        <f t="shared" si="2"/>
        <v>119073.60188114204</v>
      </c>
      <c r="H34" s="41">
        <f t="shared" si="3"/>
        <v>18926.398118857964</v>
      </c>
      <c r="I34" s="42">
        <f t="shared" si="4"/>
        <v>116510</v>
      </c>
      <c r="J34" s="42">
        <f t="shared" si="5"/>
        <v>21490</v>
      </c>
      <c r="K34" s="42">
        <f t="shared" si="6"/>
        <v>461820100</v>
      </c>
    </row>
    <row r="35" spans="1:11">
      <c r="A35">
        <v>177000</v>
      </c>
      <c r="B35">
        <v>150.47999999999999</v>
      </c>
      <c r="C35">
        <v>15</v>
      </c>
      <c r="D35">
        <v>17</v>
      </c>
      <c r="E35">
        <v>179629.47917832207</v>
      </c>
      <c r="F35">
        <v>-2629.4791783220717</v>
      </c>
      <c r="G35" s="41">
        <f t="shared" si="2"/>
        <v>179629.47917832207</v>
      </c>
      <c r="H35" s="41">
        <f t="shared" si="3"/>
        <v>-2629.4791783220717</v>
      </c>
      <c r="I35" s="42">
        <f t="shared" si="4"/>
        <v>183480</v>
      </c>
      <c r="J35" s="42">
        <f t="shared" si="5"/>
        <v>-6480</v>
      </c>
      <c r="K35" s="42">
        <f t="shared" si="6"/>
        <v>41990400</v>
      </c>
    </row>
    <row r="36" spans="1:11">
      <c r="A36">
        <v>205000</v>
      </c>
      <c r="B36">
        <v>150.47999999999999</v>
      </c>
      <c r="C36">
        <v>13</v>
      </c>
      <c r="D36">
        <v>17</v>
      </c>
      <c r="E36">
        <v>175513.1743147173</v>
      </c>
      <c r="F36">
        <v>29486.825685282703</v>
      </c>
      <c r="G36" s="41">
        <f t="shared" si="2"/>
        <v>175513.1743147173</v>
      </c>
      <c r="H36" s="41">
        <f t="shared" si="3"/>
        <v>29486.825685282703</v>
      </c>
      <c r="I36" s="42">
        <f t="shared" si="4"/>
        <v>181480</v>
      </c>
      <c r="J36" s="42">
        <f t="shared" si="5"/>
        <v>23520</v>
      </c>
      <c r="K36" s="42">
        <f t="shared" si="6"/>
        <v>553190400</v>
      </c>
    </row>
    <row r="37" spans="1:11">
      <c r="A37">
        <v>360000</v>
      </c>
      <c r="B37">
        <v>158.32400000000001</v>
      </c>
      <c r="C37">
        <v>16</v>
      </c>
      <c r="D37">
        <v>1</v>
      </c>
      <c r="E37">
        <v>220045.80704828122</v>
      </c>
      <c r="F37">
        <v>139954.19295171878</v>
      </c>
      <c r="G37" s="41">
        <f t="shared" si="2"/>
        <v>220045.80704828119</v>
      </c>
      <c r="H37" s="41">
        <f t="shared" si="3"/>
        <v>139954.19295171881</v>
      </c>
      <c r="I37" s="42">
        <f t="shared" si="4"/>
        <v>176324</v>
      </c>
      <c r="J37" s="42">
        <f t="shared" si="5"/>
        <v>183676</v>
      </c>
      <c r="K37" s="42">
        <f t="shared" si="6"/>
        <v>33736872976</v>
      </c>
    </row>
    <row r="38" spans="1:11">
      <c r="A38">
        <v>130000</v>
      </c>
      <c r="B38">
        <v>130.97999999999999</v>
      </c>
      <c r="C38">
        <v>17</v>
      </c>
      <c r="D38">
        <v>16</v>
      </c>
      <c r="E38">
        <v>166909.53630932258</v>
      </c>
      <c r="F38">
        <v>-36909.536309322575</v>
      </c>
      <c r="G38" s="41">
        <f t="shared" si="2"/>
        <v>166909.53630932258</v>
      </c>
      <c r="H38" s="41">
        <f t="shared" si="3"/>
        <v>-36909.536309322575</v>
      </c>
      <c r="I38" s="42">
        <f t="shared" si="4"/>
        <v>164980</v>
      </c>
      <c r="J38" s="42">
        <f t="shared" si="5"/>
        <v>-34980</v>
      </c>
      <c r="K38" s="42">
        <f t="shared" si="6"/>
        <v>1223600400</v>
      </c>
    </row>
    <row r="39" spans="1:11">
      <c r="A39">
        <v>126500</v>
      </c>
      <c r="B39">
        <v>137.55000000000001</v>
      </c>
      <c r="C39">
        <v>6</v>
      </c>
      <c r="D39">
        <v>13</v>
      </c>
      <c r="E39">
        <v>156368.26458122113</v>
      </c>
      <c r="F39">
        <v>-29868.264581221127</v>
      </c>
      <c r="G39" s="41">
        <f t="shared" si="2"/>
        <v>156368.2645812211</v>
      </c>
      <c r="H39" s="41">
        <f t="shared" si="3"/>
        <v>-29868.264581221098</v>
      </c>
      <c r="I39" s="42">
        <f t="shared" si="4"/>
        <v>157550</v>
      </c>
      <c r="J39" s="42">
        <f t="shared" si="5"/>
        <v>-31050</v>
      </c>
      <c r="K39" s="42">
        <f t="shared" si="6"/>
        <v>964102500</v>
      </c>
    </row>
    <row r="40" spans="1:11">
      <c r="A40">
        <v>31500</v>
      </c>
      <c r="B40">
        <v>48.54</v>
      </c>
      <c r="C40">
        <v>3</v>
      </c>
      <c r="D40">
        <v>18</v>
      </c>
      <c r="E40">
        <v>54924.312670427571</v>
      </c>
      <c r="F40">
        <v>-23424.312670427571</v>
      </c>
      <c r="G40" s="41">
        <f t="shared" si="2"/>
        <v>54924.312670427564</v>
      </c>
      <c r="H40" s="41">
        <f t="shared" si="3"/>
        <v>-23424.312670427564</v>
      </c>
      <c r="I40" s="42">
        <f t="shared" si="4"/>
        <v>70540</v>
      </c>
      <c r="J40" s="42">
        <f t="shared" si="5"/>
        <v>-39040</v>
      </c>
      <c r="K40" s="42">
        <f t="shared" si="6"/>
        <v>1524121600</v>
      </c>
    </row>
    <row r="41" spans="1:11">
      <c r="A41">
        <v>26800</v>
      </c>
      <c r="B41">
        <v>36.08</v>
      </c>
      <c r="C41">
        <v>8</v>
      </c>
      <c r="D41">
        <v>18</v>
      </c>
      <c r="E41">
        <v>53226.676691811757</v>
      </c>
      <c r="F41">
        <v>-26426.676691811757</v>
      </c>
      <c r="G41" s="41">
        <f t="shared" si="2"/>
        <v>53226.676691811743</v>
      </c>
      <c r="H41" s="41">
        <f t="shared" si="3"/>
        <v>-26426.676691811743</v>
      </c>
      <c r="I41" s="42">
        <f t="shared" si="4"/>
        <v>63080</v>
      </c>
      <c r="J41" s="42">
        <f t="shared" si="5"/>
        <v>-36280</v>
      </c>
      <c r="K41" s="42">
        <f t="shared" si="6"/>
        <v>1316238400</v>
      </c>
    </row>
    <row r="42" spans="1:11">
      <c r="A42">
        <v>30000</v>
      </c>
      <c r="B42">
        <v>43.98</v>
      </c>
      <c r="C42">
        <v>6</v>
      </c>
      <c r="D42">
        <v>18</v>
      </c>
      <c r="E42">
        <v>56711.362621726985</v>
      </c>
      <c r="F42">
        <v>-26711.362621726985</v>
      </c>
      <c r="G42" s="41">
        <f t="shared" si="2"/>
        <v>56711.362621726985</v>
      </c>
      <c r="H42" s="41">
        <f t="shared" si="3"/>
        <v>-26711.362621726985</v>
      </c>
      <c r="I42" s="42">
        <f t="shared" si="4"/>
        <v>68980</v>
      </c>
      <c r="J42" s="42">
        <f t="shared" si="5"/>
        <v>-38980</v>
      </c>
      <c r="K42" s="42">
        <f t="shared" si="6"/>
        <v>1519440400</v>
      </c>
    </row>
    <row r="43" spans="1:11">
      <c r="A43">
        <v>89000</v>
      </c>
      <c r="B43">
        <v>84.64</v>
      </c>
      <c r="C43">
        <v>7</v>
      </c>
      <c r="D43">
        <v>15</v>
      </c>
      <c r="E43">
        <v>103667.63857539328</v>
      </c>
      <c r="F43">
        <v>-14667.638575393285</v>
      </c>
      <c r="G43" s="41">
        <f t="shared" si="2"/>
        <v>103667.63857539328</v>
      </c>
      <c r="H43" s="41">
        <f t="shared" si="3"/>
        <v>-14667.638575393285</v>
      </c>
      <c r="I43" s="42">
        <f t="shared" si="4"/>
        <v>107640</v>
      </c>
      <c r="J43" s="42">
        <f t="shared" si="5"/>
        <v>-18640</v>
      </c>
      <c r="K43" s="42">
        <f t="shared" si="6"/>
        <v>347449600</v>
      </c>
    </row>
    <row r="44" spans="1:11">
      <c r="A44">
        <v>75000</v>
      </c>
      <c r="B44">
        <v>79.87</v>
      </c>
      <c r="C44">
        <v>2</v>
      </c>
      <c r="D44">
        <v>28</v>
      </c>
      <c r="E44">
        <v>63753.427036133493</v>
      </c>
      <c r="F44">
        <v>11246.572963866507</v>
      </c>
      <c r="G44" s="41">
        <f t="shared" si="2"/>
        <v>63753.427036133493</v>
      </c>
      <c r="H44" s="41">
        <f t="shared" si="3"/>
        <v>11246.572963866507</v>
      </c>
      <c r="I44" s="42">
        <f t="shared" si="4"/>
        <v>110870</v>
      </c>
      <c r="J44" s="42">
        <f t="shared" si="5"/>
        <v>-35870</v>
      </c>
      <c r="K44" s="42">
        <f t="shared" si="6"/>
        <v>1286656900</v>
      </c>
    </row>
    <row r="45" spans="1:11">
      <c r="A45">
        <v>70000</v>
      </c>
      <c r="B45">
        <v>64.66</v>
      </c>
      <c r="C45">
        <v>9</v>
      </c>
      <c r="D45">
        <v>28</v>
      </c>
      <c r="E45">
        <v>63526.181404390809</v>
      </c>
      <c r="F45">
        <v>6473.8185956091911</v>
      </c>
      <c r="G45" s="41">
        <f t="shared" si="2"/>
        <v>63526.181404390809</v>
      </c>
      <c r="H45" s="41">
        <f t="shared" si="3"/>
        <v>6473.8185956091911</v>
      </c>
      <c r="I45" s="42">
        <f t="shared" si="4"/>
        <v>102660</v>
      </c>
      <c r="J45" s="42">
        <f t="shared" si="5"/>
        <v>-32660</v>
      </c>
      <c r="K45" s="42">
        <f t="shared" si="6"/>
        <v>1066675600</v>
      </c>
    </row>
    <row r="46" spans="1:11">
      <c r="A46">
        <v>85000</v>
      </c>
      <c r="B46">
        <v>79.87</v>
      </c>
      <c r="C46">
        <v>7</v>
      </c>
      <c r="D46">
        <v>28</v>
      </c>
      <c r="E46">
        <v>74044.189195145489</v>
      </c>
      <c r="F46">
        <v>10955.810804854511</v>
      </c>
      <c r="G46" s="41">
        <f t="shared" si="2"/>
        <v>74044.189195145489</v>
      </c>
      <c r="H46" s="41">
        <f t="shared" si="3"/>
        <v>10955.810804854511</v>
      </c>
      <c r="I46" s="42">
        <f t="shared" si="4"/>
        <v>115870</v>
      </c>
      <c r="J46" s="42">
        <f t="shared" si="5"/>
        <v>-30870</v>
      </c>
      <c r="K46" s="42">
        <f t="shared" si="6"/>
        <v>952956900</v>
      </c>
    </row>
    <row r="47" spans="1:11">
      <c r="A47">
        <v>84500</v>
      </c>
      <c r="B47">
        <v>79.87</v>
      </c>
      <c r="C47">
        <v>13</v>
      </c>
      <c r="D47">
        <v>28</v>
      </c>
      <c r="E47">
        <v>86393.103785959887</v>
      </c>
      <c r="F47">
        <v>-1893.1037859598873</v>
      </c>
      <c r="G47" s="41">
        <f t="shared" si="2"/>
        <v>86393.103785959873</v>
      </c>
      <c r="H47" s="41">
        <f t="shared" si="3"/>
        <v>-1893.1037859598728</v>
      </c>
      <c r="I47" s="42">
        <f t="shared" si="4"/>
        <v>121870</v>
      </c>
      <c r="J47" s="42">
        <f t="shared" si="5"/>
        <v>-37370</v>
      </c>
      <c r="K47" s="42">
        <f t="shared" si="6"/>
        <v>1396516900</v>
      </c>
    </row>
    <row r="48" spans="1:11">
      <c r="A48">
        <v>55900</v>
      </c>
      <c r="B48">
        <v>59.28</v>
      </c>
      <c r="C48">
        <v>4</v>
      </c>
      <c r="D48">
        <v>22</v>
      </c>
      <c r="E48">
        <v>59613.19770705761</v>
      </c>
      <c r="F48">
        <v>-3713.1977070576104</v>
      </c>
      <c r="G48" s="41">
        <f t="shared" si="2"/>
        <v>59613.19770705761</v>
      </c>
      <c r="H48" s="41">
        <f t="shared" si="3"/>
        <v>-3713.1977070576104</v>
      </c>
      <c r="I48" s="42">
        <f t="shared" si="4"/>
        <v>86280</v>
      </c>
      <c r="J48" s="42">
        <f t="shared" si="5"/>
        <v>-30380</v>
      </c>
      <c r="K48" s="42">
        <f t="shared" si="6"/>
        <v>922944400</v>
      </c>
    </row>
    <row r="49" spans="1:11">
      <c r="A49">
        <v>69800</v>
      </c>
      <c r="B49">
        <v>54.7</v>
      </c>
      <c r="C49">
        <v>7</v>
      </c>
      <c r="D49">
        <v>28</v>
      </c>
      <c r="E49">
        <v>49826.855236550633</v>
      </c>
      <c r="F49">
        <v>19973.144763449367</v>
      </c>
      <c r="G49" s="41">
        <f t="shared" si="2"/>
        <v>49826.855236550633</v>
      </c>
      <c r="H49" s="41">
        <f t="shared" si="3"/>
        <v>19973.144763449367</v>
      </c>
      <c r="I49" s="42">
        <f t="shared" si="4"/>
        <v>90700</v>
      </c>
      <c r="J49" s="42">
        <f t="shared" si="5"/>
        <v>-20900</v>
      </c>
      <c r="K49" s="42">
        <f t="shared" si="6"/>
        <v>436810000</v>
      </c>
    </row>
    <row r="50" spans="1:11">
      <c r="A50">
        <v>108500</v>
      </c>
      <c r="B50">
        <v>84.9</v>
      </c>
      <c r="C50">
        <v>4</v>
      </c>
      <c r="D50">
        <v>22</v>
      </c>
      <c r="E50">
        <v>84263.499495663113</v>
      </c>
      <c r="F50">
        <v>24236.500504336887</v>
      </c>
      <c r="G50" s="41">
        <f t="shared" si="2"/>
        <v>84263.499495663113</v>
      </c>
      <c r="H50" s="41">
        <f t="shared" si="3"/>
        <v>24236.500504336887</v>
      </c>
      <c r="I50" s="42">
        <f t="shared" si="4"/>
        <v>111900</v>
      </c>
      <c r="J50" s="42">
        <f t="shared" si="5"/>
        <v>-3400</v>
      </c>
      <c r="K50" s="42">
        <f t="shared" si="6"/>
        <v>11560000</v>
      </c>
    </row>
    <row r="51" spans="1:11">
      <c r="A51">
        <v>65500</v>
      </c>
      <c r="B51">
        <v>64.66</v>
      </c>
      <c r="C51">
        <v>3</v>
      </c>
      <c r="D51">
        <v>28</v>
      </c>
      <c r="E51">
        <v>51177.266813576425</v>
      </c>
      <c r="F51">
        <v>14322.733186423575</v>
      </c>
      <c r="G51" s="41">
        <f t="shared" si="2"/>
        <v>51177.266813576425</v>
      </c>
      <c r="H51" s="41">
        <f t="shared" si="3"/>
        <v>14322.733186423575</v>
      </c>
      <c r="I51" s="42">
        <f t="shared" si="4"/>
        <v>96660</v>
      </c>
      <c r="J51" s="42">
        <f t="shared" si="5"/>
        <v>-31160</v>
      </c>
      <c r="K51" s="42">
        <f t="shared" si="6"/>
        <v>970945600</v>
      </c>
    </row>
    <row r="52" spans="1:11">
      <c r="A52">
        <v>30000</v>
      </c>
      <c r="B52">
        <v>58.79</v>
      </c>
      <c r="C52">
        <v>1</v>
      </c>
      <c r="D52">
        <v>24</v>
      </c>
      <c r="E52">
        <v>49115.903416592417</v>
      </c>
      <c r="F52">
        <v>-19115.903416592417</v>
      </c>
      <c r="G52" s="41">
        <f t="shared" si="2"/>
        <v>49115.903416592409</v>
      </c>
      <c r="H52" s="41">
        <f t="shared" si="3"/>
        <v>-19115.903416592409</v>
      </c>
      <c r="I52" s="42">
        <f t="shared" si="4"/>
        <v>84790</v>
      </c>
      <c r="J52" s="42">
        <f t="shared" si="5"/>
        <v>-54790</v>
      </c>
      <c r="K52" s="42">
        <f t="shared" si="6"/>
        <v>3001944100</v>
      </c>
    </row>
    <row r="53" spans="1:11">
      <c r="A53">
        <v>10500</v>
      </c>
      <c r="B53">
        <v>12.15</v>
      </c>
      <c r="C53">
        <v>15</v>
      </c>
      <c r="D53">
        <v>8</v>
      </c>
      <c r="E53">
        <v>63866.392343761763</v>
      </c>
      <c r="F53">
        <v>-53366.392343761763</v>
      </c>
      <c r="G53" s="41">
        <f t="shared" si="2"/>
        <v>63866.392343761756</v>
      </c>
      <c r="H53" s="41">
        <f t="shared" si="3"/>
        <v>-53366.392343761756</v>
      </c>
      <c r="I53" s="42">
        <f t="shared" si="4"/>
        <v>36150</v>
      </c>
      <c r="J53" s="42">
        <f t="shared" si="5"/>
        <v>-25650</v>
      </c>
      <c r="K53" s="42">
        <f t="shared" si="6"/>
        <v>657922500</v>
      </c>
    </row>
    <row r="54" spans="1:11">
      <c r="A54">
        <v>12000</v>
      </c>
      <c r="B54">
        <v>15.855</v>
      </c>
      <c r="C54">
        <v>10</v>
      </c>
      <c r="D54">
        <v>8</v>
      </c>
      <c r="E54">
        <v>57140.398651837328</v>
      </c>
      <c r="F54">
        <v>-45140.398651837328</v>
      </c>
      <c r="G54" s="41">
        <f t="shared" si="2"/>
        <v>57140.398651837335</v>
      </c>
      <c r="H54" s="41">
        <f t="shared" si="3"/>
        <v>-45140.398651837335</v>
      </c>
      <c r="I54" s="42">
        <f t="shared" si="4"/>
        <v>34855</v>
      </c>
      <c r="J54" s="42">
        <f t="shared" si="5"/>
        <v>-22855</v>
      </c>
      <c r="K54" s="42">
        <f t="shared" si="6"/>
        <v>522351025</v>
      </c>
    </row>
    <row r="55" spans="1:11">
      <c r="A55">
        <v>11500</v>
      </c>
      <c r="B55">
        <v>15.855</v>
      </c>
      <c r="C55">
        <v>16</v>
      </c>
      <c r="D55">
        <v>8</v>
      </c>
      <c r="E55">
        <v>69489.313242651711</v>
      </c>
      <c r="F55">
        <v>-57989.313242651711</v>
      </c>
      <c r="G55" s="41">
        <f t="shared" si="2"/>
        <v>69489.313242651726</v>
      </c>
      <c r="H55" s="41">
        <f t="shared" si="3"/>
        <v>-57989.313242651726</v>
      </c>
      <c r="I55" s="42">
        <f t="shared" si="4"/>
        <v>40855</v>
      </c>
      <c r="J55" s="42">
        <f t="shared" si="5"/>
        <v>-29355</v>
      </c>
      <c r="K55" s="42">
        <f t="shared" si="6"/>
        <v>861716025</v>
      </c>
    </row>
    <row r="56" spans="1:11">
      <c r="A56">
        <v>95000</v>
      </c>
      <c r="B56">
        <v>59.92</v>
      </c>
      <c r="C56">
        <v>4</v>
      </c>
      <c r="D56">
        <v>13</v>
      </c>
      <c r="E56">
        <v>77560.198287114967</v>
      </c>
      <c r="F56">
        <v>17439.801712885033</v>
      </c>
      <c r="G56" s="41">
        <f t="shared" si="2"/>
        <v>77560.198287114967</v>
      </c>
      <c r="H56" s="41">
        <f t="shared" si="3"/>
        <v>17439.801712885033</v>
      </c>
      <c r="I56" s="42">
        <f t="shared" si="4"/>
        <v>77920</v>
      </c>
      <c r="J56" s="42">
        <f t="shared" si="5"/>
        <v>17080</v>
      </c>
      <c r="K56" s="42">
        <f t="shared" si="6"/>
        <v>291726400</v>
      </c>
    </row>
    <row r="57" spans="1:11">
      <c r="A57">
        <v>189000</v>
      </c>
      <c r="B57">
        <v>84.614000000000004</v>
      </c>
      <c r="C57">
        <v>2</v>
      </c>
      <c r="D57">
        <v>4</v>
      </c>
      <c r="E57">
        <v>114534.46774373599</v>
      </c>
      <c r="F57">
        <v>74465.532256264007</v>
      </c>
      <c r="G57" s="41">
        <f t="shared" si="2"/>
        <v>114534.46774373599</v>
      </c>
      <c r="H57" s="41">
        <f t="shared" si="3"/>
        <v>74465.532256264007</v>
      </c>
      <c r="I57" s="42">
        <f t="shared" si="4"/>
        <v>91614</v>
      </c>
      <c r="J57" s="42">
        <f t="shared" si="5"/>
        <v>97386</v>
      </c>
      <c r="K57" s="42">
        <f t="shared" si="6"/>
        <v>9484032996</v>
      </c>
    </row>
    <row r="58" spans="1:11">
      <c r="A58">
        <v>194000</v>
      </c>
      <c r="B58">
        <v>84.944000000000003</v>
      </c>
      <c r="C58">
        <v>11</v>
      </c>
      <c r="D58">
        <v>4</v>
      </c>
      <c r="E58">
        <v>133375.34937196539</v>
      </c>
      <c r="F58">
        <v>60624.650628034608</v>
      </c>
      <c r="G58" s="41">
        <f t="shared" si="2"/>
        <v>133375.34937196536</v>
      </c>
      <c r="H58" s="41">
        <f t="shared" si="3"/>
        <v>60624.650628034637</v>
      </c>
      <c r="I58" s="42">
        <f t="shared" si="4"/>
        <v>100944</v>
      </c>
      <c r="J58" s="42">
        <f t="shared" si="5"/>
        <v>93056</v>
      </c>
      <c r="K58" s="42">
        <f t="shared" si="6"/>
        <v>8659419136</v>
      </c>
    </row>
    <row r="59" spans="1:11">
      <c r="A59">
        <v>195000</v>
      </c>
      <c r="B59">
        <v>84.906999999999996</v>
      </c>
      <c r="C59">
        <v>21</v>
      </c>
      <c r="D59">
        <v>4</v>
      </c>
      <c r="E59">
        <v>153921.27411285514</v>
      </c>
      <c r="F59">
        <v>41078.725887144858</v>
      </c>
      <c r="G59" s="41">
        <f t="shared" si="2"/>
        <v>153921.27411285514</v>
      </c>
      <c r="H59" s="41">
        <f t="shared" si="3"/>
        <v>41078.725887144858</v>
      </c>
      <c r="I59" s="42">
        <f t="shared" si="4"/>
        <v>110907</v>
      </c>
      <c r="J59" s="42">
        <f t="shared" si="5"/>
        <v>84093</v>
      </c>
      <c r="K59" s="42">
        <f t="shared" si="6"/>
        <v>7071632649</v>
      </c>
    </row>
    <row r="60" spans="1:11">
      <c r="A60">
        <v>164700</v>
      </c>
      <c r="B60">
        <v>59.854999999999997</v>
      </c>
      <c r="C60">
        <v>11</v>
      </c>
      <c r="D60">
        <v>4</v>
      </c>
      <c r="E60">
        <v>109235.94962277244</v>
      </c>
      <c r="F60">
        <v>55464.050377227555</v>
      </c>
      <c r="G60" s="41">
        <f t="shared" si="2"/>
        <v>109235.94962277243</v>
      </c>
      <c r="H60" s="41">
        <f t="shared" si="3"/>
        <v>55464.05037722757</v>
      </c>
      <c r="I60" s="42">
        <f t="shared" si="4"/>
        <v>75855</v>
      </c>
      <c r="J60" s="42">
        <f t="shared" si="5"/>
        <v>88845</v>
      </c>
      <c r="K60" s="42">
        <f t="shared" si="6"/>
        <v>7893434025</v>
      </c>
    </row>
    <row r="61" spans="1:11">
      <c r="A61">
        <v>87000</v>
      </c>
      <c r="B61">
        <v>37.263500000000001</v>
      </c>
      <c r="C61">
        <v>8</v>
      </c>
      <c r="D61">
        <v>4</v>
      </c>
      <c r="E61">
        <v>81325.064034731346</v>
      </c>
      <c r="F61">
        <v>5674.9359652686544</v>
      </c>
      <c r="G61" s="41">
        <f t="shared" si="2"/>
        <v>81325.064034731331</v>
      </c>
      <c r="H61" s="41">
        <f t="shared" si="3"/>
        <v>5674.935965268669</v>
      </c>
      <c r="I61" s="42">
        <f t="shared" si="4"/>
        <v>50263.5</v>
      </c>
      <c r="J61" s="42">
        <f t="shared" si="5"/>
        <v>36736.5</v>
      </c>
      <c r="K61" s="42">
        <f t="shared" si="6"/>
        <v>1349570432.25</v>
      </c>
    </row>
    <row r="62" spans="1:11">
      <c r="A62">
        <v>119000</v>
      </c>
      <c r="B62">
        <v>45.878999999999998</v>
      </c>
      <c r="C62">
        <v>18</v>
      </c>
      <c r="D62">
        <v>4</v>
      </c>
      <c r="E62">
        <v>110195.99799599223</v>
      </c>
      <c r="F62">
        <v>8804.0020040077652</v>
      </c>
      <c r="G62" s="41">
        <f t="shared" si="2"/>
        <v>110195.99799599225</v>
      </c>
      <c r="H62" s="41">
        <f t="shared" si="3"/>
        <v>8804.0020040077507</v>
      </c>
      <c r="I62" s="42">
        <f t="shared" si="4"/>
        <v>68879</v>
      </c>
      <c r="J62" s="42">
        <f t="shared" si="5"/>
        <v>50121</v>
      </c>
      <c r="K62" s="42">
        <f t="shared" si="6"/>
        <v>2512114641</v>
      </c>
    </row>
    <row r="63" spans="1:11">
      <c r="A63">
        <v>85000</v>
      </c>
      <c r="B63">
        <v>33.981999999999999</v>
      </c>
      <c r="C63">
        <v>7</v>
      </c>
      <c r="D63">
        <v>4</v>
      </c>
      <c r="E63">
        <v>76109.613971418046</v>
      </c>
      <c r="F63">
        <v>8890.3860285819537</v>
      </c>
      <c r="G63" s="41">
        <f t="shared" si="2"/>
        <v>76109.613971418061</v>
      </c>
      <c r="H63" s="41">
        <f t="shared" si="3"/>
        <v>8890.3860285819392</v>
      </c>
      <c r="I63" s="42">
        <f t="shared" si="4"/>
        <v>45982</v>
      </c>
      <c r="J63" s="42">
        <f t="shared" si="5"/>
        <v>39018</v>
      </c>
      <c r="K63" s="42">
        <f t="shared" si="6"/>
        <v>1522404324</v>
      </c>
    </row>
    <row r="64" spans="1:11">
      <c r="A64">
        <v>46300</v>
      </c>
      <c r="B64">
        <v>94.94</v>
      </c>
      <c r="C64">
        <v>7</v>
      </c>
      <c r="D64">
        <v>50</v>
      </c>
      <c r="E64">
        <v>46178.586253990987</v>
      </c>
      <c r="F64">
        <v>121.41374600901327</v>
      </c>
      <c r="G64" s="41">
        <f t="shared" si="2"/>
        <v>46178.586253991001</v>
      </c>
      <c r="H64" s="41">
        <f t="shared" si="3"/>
        <v>121.41374600899871</v>
      </c>
      <c r="I64" s="42">
        <f t="shared" si="4"/>
        <v>152940</v>
      </c>
      <c r="J64" s="42">
        <f t="shared" si="5"/>
        <v>-106640</v>
      </c>
      <c r="K64" s="42">
        <f t="shared" si="6"/>
        <v>11372089600</v>
      </c>
    </row>
    <row r="65" spans="1:11">
      <c r="A65">
        <v>14000</v>
      </c>
      <c r="B65">
        <v>19.27</v>
      </c>
      <c r="C65">
        <v>1</v>
      </c>
      <c r="D65">
        <v>50</v>
      </c>
      <c r="E65">
        <v>-38976.274329945059</v>
      </c>
      <c r="F65">
        <v>52976.274329945059</v>
      </c>
      <c r="G65" s="41">
        <f t="shared" si="2"/>
        <v>-38976.274329945052</v>
      </c>
      <c r="H65" s="41">
        <f t="shared" si="3"/>
        <v>52976.274329945052</v>
      </c>
      <c r="I65" s="42">
        <f t="shared" si="4"/>
        <v>71270</v>
      </c>
      <c r="J65" s="42">
        <f t="shared" si="5"/>
        <v>-57270</v>
      </c>
      <c r="K65" s="42">
        <f t="shared" si="6"/>
        <v>3279852900</v>
      </c>
    </row>
    <row r="66" spans="1:11">
      <c r="A66">
        <v>58500</v>
      </c>
      <c r="B66">
        <v>66.13</v>
      </c>
      <c r="C66">
        <v>3</v>
      </c>
      <c r="D66">
        <v>2</v>
      </c>
      <c r="E66">
        <v>102659.60915588131</v>
      </c>
      <c r="F66">
        <v>-44159.609155881306</v>
      </c>
      <c r="G66" s="41">
        <f t="shared" si="2"/>
        <v>102659.60915588132</v>
      </c>
      <c r="H66" s="41">
        <f t="shared" si="3"/>
        <v>-44159.60915588132</v>
      </c>
      <c r="I66" s="42">
        <f t="shared" si="4"/>
        <v>72130</v>
      </c>
      <c r="J66" s="42">
        <f t="shared" si="5"/>
        <v>-13630</v>
      </c>
      <c r="K66" s="42">
        <f t="shared" si="6"/>
        <v>185776900</v>
      </c>
    </row>
    <row r="67" spans="1:11">
      <c r="A67">
        <v>162500</v>
      </c>
      <c r="B67">
        <v>186.9</v>
      </c>
      <c r="C67">
        <v>5</v>
      </c>
      <c r="D67">
        <v>17</v>
      </c>
      <c r="E67">
        <v>194089.48456915884</v>
      </c>
      <c r="F67">
        <v>-31589.484569158842</v>
      </c>
      <c r="G67" s="41">
        <f t="shared" si="2"/>
        <v>194089.48456915881</v>
      </c>
      <c r="H67" s="41">
        <f t="shared" si="3"/>
        <v>-31589.484569158813</v>
      </c>
      <c r="I67" s="42">
        <f t="shared" si="4"/>
        <v>209900</v>
      </c>
      <c r="J67" s="42">
        <f t="shared" si="5"/>
        <v>-47400</v>
      </c>
      <c r="K67" s="42">
        <f t="shared" si="6"/>
        <v>2246760000</v>
      </c>
    </row>
    <row r="68" spans="1:11">
      <c r="A68">
        <v>19000</v>
      </c>
      <c r="B68">
        <v>30.46</v>
      </c>
      <c r="C68">
        <v>13</v>
      </c>
      <c r="D68">
        <v>24</v>
      </c>
      <c r="E68">
        <v>46556.002322218315</v>
      </c>
      <c r="F68">
        <v>-27556.002322218315</v>
      </c>
      <c r="G68" s="41">
        <f t="shared" si="2"/>
        <v>46556.002322218315</v>
      </c>
      <c r="H68" s="41">
        <f t="shared" si="3"/>
        <v>-27556.002322218315</v>
      </c>
      <c r="I68" s="42">
        <f t="shared" si="4"/>
        <v>68460</v>
      </c>
      <c r="J68" s="42">
        <f t="shared" si="5"/>
        <v>-49460</v>
      </c>
      <c r="K68" s="42">
        <f t="shared" si="6"/>
        <v>2446291600</v>
      </c>
    </row>
    <row r="69" spans="1:11">
      <c r="A69">
        <v>50000</v>
      </c>
      <c r="B69">
        <v>76.650000000000006</v>
      </c>
      <c r="C69">
        <v>2</v>
      </c>
      <c r="D69">
        <v>17</v>
      </c>
      <c r="E69">
        <v>81837.908921146038</v>
      </c>
      <c r="F69">
        <v>-31837.908921146038</v>
      </c>
      <c r="G69" s="41">
        <f t="shared" si="2"/>
        <v>81837.908921146038</v>
      </c>
      <c r="H69" s="41">
        <f t="shared" si="3"/>
        <v>-31837.908921146038</v>
      </c>
      <c r="I69" s="42">
        <f t="shared" si="4"/>
        <v>96650</v>
      </c>
      <c r="J69" s="42">
        <f t="shared" si="5"/>
        <v>-46650</v>
      </c>
      <c r="K69" s="42">
        <f t="shared" si="6"/>
        <v>2176222500</v>
      </c>
    </row>
    <row r="70" spans="1:11">
      <c r="A70">
        <v>49000</v>
      </c>
      <c r="B70">
        <v>81</v>
      </c>
      <c r="C70">
        <v>1</v>
      </c>
      <c r="D70">
        <v>17</v>
      </c>
      <c r="E70">
        <v>83965.112179446471</v>
      </c>
      <c r="F70">
        <v>-34965.112179446471</v>
      </c>
      <c r="G70" s="41">
        <f t="shared" si="2"/>
        <v>83965.112179446471</v>
      </c>
      <c r="H70" s="41">
        <f t="shared" si="3"/>
        <v>-34965.112179446471</v>
      </c>
      <c r="I70" s="42">
        <f t="shared" si="4"/>
        <v>100000</v>
      </c>
      <c r="J70" s="42">
        <f t="shared" si="5"/>
        <v>-51000</v>
      </c>
      <c r="K70" s="42">
        <f t="shared" si="6"/>
        <v>2601000000</v>
      </c>
    </row>
    <row r="71" spans="1:11">
      <c r="A71">
        <v>139400</v>
      </c>
      <c r="B71">
        <v>84.858000000000004</v>
      </c>
      <c r="C71">
        <v>5</v>
      </c>
      <c r="D71">
        <v>13</v>
      </c>
      <c r="E71">
        <v>103612.46570737341</v>
      </c>
      <c r="F71">
        <v>35787.534292626588</v>
      </c>
      <c r="G71" s="41">
        <f t="shared" ref="G71:G134" si="7">$B$2*B71+$C$2*C71+$D$2*D71+$E$2</f>
        <v>103612.4657073734</v>
      </c>
      <c r="H71" s="41">
        <f t="shared" ref="H71:H134" si="8">A71-G71</f>
        <v>35787.534292626602</v>
      </c>
      <c r="I71" s="42">
        <f t="shared" ref="I71:I134" si="9">$B$3*B71+$C$3*C71+$D$3*D71+$E$3</f>
        <v>103858</v>
      </c>
      <c r="J71" s="42">
        <f t="shared" ref="J71:J134" si="10">A71-I71</f>
        <v>35542</v>
      </c>
      <c r="K71" s="42">
        <f t="shared" ref="K71:K134" si="11">J71^2</f>
        <v>1263233764</v>
      </c>
    </row>
    <row r="72" spans="1:11">
      <c r="A72">
        <v>125000</v>
      </c>
      <c r="B72">
        <v>84.92</v>
      </c>
      <c r="C72">
        <v>14</v>
      </c>
      <c r="D72">
        <v>21</v>
      </c>
      <c r="E72">
        <v>106789.95839621074</v>
      </c>
      <c r="F72">
        <v>18210.041603789257</v>
      </c>
      <c r="G72" s="41">
        <f t="shared" si="7"/>
        <v>106789.95839621076</v>
      </c>
      <c r="H72" s="41">
        <f t="shared" si="8"/>
        <v>18210.041603789243</v>
      </c>
      <c r="I72" s="42">
        <f t="shared" si="9"/>
        <v>120920</v>
      </c>
      <c r="J72" s="42">
        <f t="shared" si="10"/>
        <v>4080</v>
      </c>
      <c r="K72" s="42">
        <f t="shared" si="11"/>
        <v>16646400</v>
      </c>
    </row>
    <row r="73" spans="1:11">
      <c r="A73">
        <v>140000</v>
      </c>
      <c r="B73">
        <v>59.673699999999997</v>
      </c>
      <c r="C73">
        <v>4</v>
      </c>
      <c r="D73">
        <v>2</v>
      </c>
      <c r="E73">
        <v>98505.827807911133</v>
      </c>
      <c r="F73">
        <v>41494.172192088867</v>
      </c>
      <c r="G73" s="41">
        <f t="shared" si="7"/>
        <v>98505.827807911119</v>
      </c>
      <c r="H73" s="41">
        <f t="shared" si="8"/>
        <v>41494.172192088881</v>
      </c>
      <c r="I73" s="42">
        <f t="shared" si="9"/>
        <v>66673.7</v>
      </c>
      <c r="J73" s="42">
        <f t="shared" si="10"/>
        <v>73326.3</v>
      </c>
      <c r="K73" s="42">
        <f t="shared" si="11"/>
        <v>5376746271.6900005</v>
      </c>
    </row>
    <row r="74" spans="1:11">
      <c r="A74">
        <v>139950</v>
      </c>
      <c r="B74">
        <v>114.9</v>
      </c>
      <c r="C74">
        <v>10</v>
      </c>
      <c r="D74">
        <v>21</v>
      </c>
      <c r="E74">
        <v>127402.62765504303</v>
      </c>
      <c r="F74">
        <v>12547.372344956966</v>
      </c>
      <c r="G74" s="41">
        <f t="shared" si="7"/>
        <v>127402.62765504302</v>
      </c>
      <c r="H74" s="41">
        <f t="shared" si="8"/>
        <v>12547.372344956981</v>
      </c>
      <c r="I74" s="42">
        <f t="shared" si="9"/>
        <v>146900</v>
      </c>
      <c r="J74" s="42">
        <f t="shared" si="10"/>
        <v>-6950</v>
      </c>
      <c r="K74" s="42">
        <f t="shared" si="11"/>
        <v>48302500</v>
      </c>
    </row>
    <row r="75" spans="1:11">
      <c r="A75">
        <v>80000</v>
      </c>
      <c r="B75">
        <v>84.82</v>
      </c>
      <c r="C75">
        <v>1</v>
      </c>
      <c r="D75">
        <v>19</v>
      </c>
      <c r="E75">
        <v>83789.144845156989</v>
      </c>
      <c r="F75">
        <v>-3789.1448451569886</v>
      </c>
      <c r="G75" s="41">
        <f t="shared" si="7"/>
        <v>83789.144845156989</v>
      </c>
      <c r="H75" s="41">
        <f t="shared" si="8"/>
        <v>-3789.1448451569886</v>
      </c>
      <c r="I75" s="42">
        <f t="shared" si="9"/>
        <v>105820</v>
      </c>
      <c r="J75" s="42">
        <f t="shared" si="10"/>
        <v>-25820</v>
      </c>
      <c r="K75" s="42">
        <f t="shared" si="11"/>
        <v>666672400</v>
      </c>
    </row>
    <row r="76" spans="1:11">
      <c r="A76">
        <v>175000</v>
      </c>
      <c r="B76">
        <v>201.82</v>
      </c>
      <c r="C76">
        <v>3</v>
      </c>
      <c r="D76">
        <v>17</v>
      </c>
      <c r="E76">
        <v>204328.46864723996</v>
      </c>
      <c r="F76">
        <v>-29328.468647239963</v>
      </c>
      <c r="G76" s="41">
        <f t="shared" si="7"/>
        <v>204328.46864723996</v>
      </c>
      <c r="H76" s="41">
        <f t="shared" si="8"/>
        <v>-29328.468647239963</v>
      </c>
      <c r="I76" s="42">
        <f t="shared" si="9"/>
        <v>222820</v>
      </c>
      <c r="J76" s="42">
        <f t="shared" si="10"/>
        <v>-47820</v>
      </c>
      <c r="K76" s="42">
        <f t="shared" si="11"/>
        <v>2286752400</v>
      </c>
    </row>
    <row r="77" spans="1:11">
      <c r="A77">
        <v>95000</v>
      </c>
      <c r="B77">
        <v>92.81</v>
      </c>
      <c r="C77">
        <v>15</v>
      </c>
      <c r="D77">
        <v>15</v>
      </c>
      <c r="E77">
        <v>127993.62952133889</v>
      </c>
      <c r="F77">
        <v>-32993.629521338895</v>
      </c>
      <c r="G77" s="41">
        <f t="shared" si="7"/>
        <v>127993.62952133888</v>
      </c>
      <c r="H77" s="41">
        <f t="shared" si="8"/>
        <v>-32993.62952133888</v>
      </c>
      <c r="I77" s="42">
        <f t="shared" si="9"/>
        <v>123810</v>
      </c>
      <c r="J77" s="42">
        <f t="shared" si="10"/>
        <v>-28810</v>
      </c>
      <c r="K77" s="42">
        <f t="shared" si="11"/>
        <v>830016100</v>
      </c>
    </row>
    <row r="78" spans="1:11">
      <c r="A78">
        <v>105000</v>
      </c>
      <c r="B78">
        <v>106.81</v>
      </c>
      <c r="C78">
        <v>8</v>
      </c>
      <c r="D78">
        <v>15</v>
      </c>
      <c r="E78">
        <v>127056.67276571966</v>
      </c>
      <c r="F78">
        <v>-22056.672765719661</v>
      </c>
      <c r="G78" s="41">
        <f t="shared" si="7"/>
        <v>127056.67276571965</v>
      </c>
      <c r="H78" s="41">
        <f t="shared" si="8"/>
        <v>-22056.672765719646</v>
      </c>
      <c r="I78" s="42">
        <f t="shared" si="9"/>
        <v>130810</v>
      </c>
      <c r="J78" s="42">
        <f t="shared" si="10"/>
        <v>-25810</v>
      </c>
      <c r="K78" s="42">
        <f t="shared" si="11"/>
        <v>666156100</v>
      </c>
    </row>
    <row r="79" spans="1:11">
      <c r="A79">
        <v>53000</v>
      </c>
      <c r="B79">
        <v>59.28</v>
      </c>
      <c r="C79">
        <v>5</v>
      </c>
      <c r="D79">
        <v>22</v>
      </c>
      <c r="E79">
        <v>61671.350138860013</v>
      </c>
      <c r="F79">
        <v>-8671.3501388600125</v>
      </c>
      <c r="G79" s="41">
        <f t="shared" si="7"/>
        <v>61671.350138860013</v>
      </c>
      <c r="H79" s="41">
        <f t="shared" si="8"/>
        <v>-8671.3501388600125</v>
      </c>
      <c r="I79" s="42">
        <f t="shared" si="9"/>
        <v>87280</v>
      </c>
      <c r="J79" s="42">
        <f t="shared" si="10"/>
        <v>-34280</v>
      </c>
      <c r="K79" s="42">
        <f t="shared" si="11"/>
        <v>1175118400</v>
      </c>
    </row>
    <row r="80" spans="1:11">
      <c r="A80">
        <v>74500</v>
      </c>
      <c r="B80">
        <v>54.7</v>
      </c>
      <c r="C80">
        <v>9</v>
      </c>
      <c r="D80">
        <v>29</v>
      </c>
      <c r="E80">
        <v>52017.468532298881</v>
      </c>
      <c r="F80">
        <v>22482.531467701119</v>
      </c>
      <c r="G80" s="41">
        <f t="shared" si="7"/>
        <v>52017.468532298881</v>
      </c>
      <c r="H80" s="41">
        <f t="shared" si="8"/>
        <v>22482.531467701119</v>
      </c>
      <c r="I80" s="42">
        <f t="shared" si="9"/>
        <v>93700</v>
      </c>
      <c r="J80" s="42">
        <f t="shared" si="10"/>
        <v>-19200</v>
      </c>
      <c r="K80" s="42">
        <f t="shared" si="11"/>
        <v>368640000</v>
      </c>
    </row>
    <row r="81" spans="1:11">
      <c r="A81">
        <v>64400</v>
      </c>
      <c r="B81">
        <v>54.7</v>
      </c>
      <c r="C81">
        <v>3</v>
      </c>
      <c r="D81">
        <v>28</v>
      </c>
      <c r="E81">
        <v>41594.245509341039</v>
      </c>
      <c r="F81">
        <v>22805.754490658961</v>
      </c>
      <c r="G81" s="41">
        <f t="shared" si="7"/>
        <v>41594.245509341039</v>
      </c>
      <c r="H81" s="41">
        <f t="shared" si="8"/>
        <v>22805.754490658961</v>
      </c>
      <c r="I81" s="42">
        <f t="shared" si="9"/>
        <v>86700</v>
      </c>
      <c r="J81" s="42">
        <f t="shared" si="10"/>
        <v>-22300</v>
      </c>
      <c r="K81" s="42">
        <f t="shared" si="11"/>
        <v>497290000</v>
      </c>
    </row>
    <row r="82" spans="1:11">
      <c r="A82">
        <v>86000</v>
      </c>
      <c r="B82">
        <v>79.87</v>
      </c>
      <c r="C82">
        <v>8</v>
      </c>
      <c r="D82">
        <v>29</v>
      </c>
      <c r="E82">
        <v>74176.650059091349</v>
      </c>
      <c r="F82">
        <v>11823.349940908651</v>
      </c>
      <c r="G82" s="41">
        <f t="shared" si="7"/>
        <v>74176.650059091335</v>
      </c>
      <c r="H82" s="41">
        <f t="shared" si="8"/>
        <v>11823.349940908665</v>
      </c>
      <c r="I82" s="42">
        <f t="shared" si="9"/>
        <v>117870</v>
      </c>
      <c r="J82" s="42">
        <f t="shared" si="10"/>
        <v>-31870</v>
      </c>
      <c r="K82" s="42">
        <f t="shared" si="11"/>
        <v>1015696900</v>
      </c>
    </row>
    <row r="83" spans="1:11">
      <c r="A83">
        <v>56500</v>
      </c>
      <c r="B83">
        <v>59.04</v>
      </c>
      <c r="C83">
        <v>6</v>
      </c>
      <c r="D83">
        <v>19</v>
      </c>
      <c r="E83">
        <v>69275.661098226352</v>
      </c>
      <c r="F83">
        <v>-12775.661098226352</v>
      </c>
      <c r="G83" s="41">
        <f t="shared" si="7"/>
        <v>69275.661098226381</v>
      </c>
      <c r="H83" s="41">
        <f t="shared" si="8"/>
        <v>-12775.661098226381</v>
      </c>
      <c r="I83" s="42">
        <f t="shared" si="9"/>
        <v>85040</v>
      </c>
      <c r="J83" s="42">
        <f t="shared" si="10"/>
        <v>-28540</v>
      </c>
      <c r="K83" s="42">
        <f t="shared" si="11"/>
        <v>814531600</v>
      </c>
    </row>
    <row r="84" spans="1:11">
      <c r="A84">
        <v>69900</v>
      </c>
      <c r="B84">
        <v>64.66</v>
      </c>
      <c r="C84">
        <v>7</v>
      </c>
      <c r="D84">
        <v>28</v>
      </c>
      <c r="E84">
        <v>59409.876540786019</v>
      </c>
      <c r="F84">
        <v>10490.123459213981</v>
      </c>
      <c r="G84" s="41">
        <f t="shared" si="7"/>
        <v>59409.876540786019</v>
      </c>
      <c r="H84" s="41">
        <f t="shared" si="8"/>
        <v>10490.123459213981</v>
      </c>
      <c r="I84" s="42">
        <f t="shared" si="9"/>
        <v>100660</v>
      </c>
      <c r="J84" s="42">
        <f t="shared" si="10"/>
        <v>-30760</v>
      </c>
      <c r="K84" s="42">
        <f t="shared" si="11"/>
        <v>946177600</v>
      </c>
    </row>
    <row r="85" spans="1:11">
      <c r="A85">
        <v>67800</v>
      </c>
      <c r="B85">
        <v>54.7</v>
      </c>
      <c r="C85">
        <v>6</v>
      </c>
      <c r="D85">
        <v>28</v>
      </c>
      <c r="E85">
        <v>47768.702804748231</v>
      </c>
      <c r="F85">
        <v>20031.297195251769</v>
      </c>
      <c r="G85" s="41">
        <f t="shared" si="7"/>
        <v>47768.702804748231</v>
      </c>
      <c r="H85" s="41">
        <f t="shared" si="8"/>
        <v>20031.297195251769</v>
      </c>
      <c r="I85" s="42">
        <f t="shared" si="9"/>
        <v>89700</v>
      </c>
      <c r="J85" s="42">
        <f t="shared" si="10"/>
        <v>-21900</v>
      </c>
      <c r="K85" s="42">
        <f t="shared" si="11"/>
        <v>479610000</v>
      </c>
    </row>
    <row r="86" spans="1:11">
      <c r="A86">
        <v>83000</v>
      </c>
      <c r="B86">
        <v>59.95</v>
      </c>
      <c r="C86">
        <v>20</v>
      </c>
      <c r="D86">
        <v>22</v>
      </c>
      <c r="E86">
        <v>93188.277607245152</v>
      </c>
      <c r="F86">
        <v>-10188.277607245152</v>
      </c>
      <c r="G86" s="41">
        <f t="shared" si="7"/>
        <v>93188.277607245138</v>
      </c>
      <c r="H86" s="41">
        <f t="shared" si="8"/>
        <v>-10188.277607245138</v>
      </c>
      <c r="I86" s="42">
        <f t="shared" si="9"/>
        <v>102950</v>
      </c>
      <c r="J86" s="42">
        <f t="shared" si="10"/>
        <v>-19950</v>
      </c>
      <c r="K86" s="42">
        <f t="shared" si="11"/>
        <v>398002500</v>
      </c>
    </row>
    <row r="87" spans="1:11">
      <c r="A87">
        <v>67000</v>
      </c>
      <c r="B87">
        <v>54.7</v>
      </c>
      <c r="C87">
        <v>4</v>
      </c>
      <c r="D87">
        <v>28</v>
      </c>
      <c r="E87">
        <v>43652.397941143441</v>
      </c>
      <c r="F87">
        <v>23347.602058856559</v>
      </c>
      <c r="G87" s="41">
        <f t="shared" si="7"/>
        <v>43652.397941143441</v>
      </c>
      <c r="H87" s="41">
        <f t="shared" si="8"/>
        <v>23347.602058856559</v>
      </c>
      <c r="I87" s="42">
        <f t="shared" si="9"/>
        <v>87700</v>
      </c>
      <c r="J87" s="42">
        <f t="shared" si="10"/>
        <v>-20700</v>
      </c>
      <c r="K87" s="42">
        <f t="shared" si="11"/>
        <v>428490000</v>
      </c>
    </row>
    <row r="88" spans="1:11">
      <c r="A88">
        <v>11000</v>
      </c>
      <c r="B88">
        <v>12.09</v>
      </c>
      <c r="C88">
        <v>9</v>
      </c>
      <c r="D88">
        <v>8</v>
      </c>
      <c r="E88">
        <v>51459.748708945961</v>
      </c>
      <c r="F88">
        <v>-40459.748708945961</v>
      </c>
      <c r="G88" s="41">
        <f t="shared" si="7"/>
        <v>51459.748708945954</v>
      </c>
      <c r="H88" s="41">
        <f t="shared" si="8"/>
        <v>-40459.748708945954</v>
      </c>
      <c r="I88" s="42">
        <f t="shared" si="9"/>
        <v>30090</v>
      </c>
      <c r="J88" s="42">
        <f t="shared" si="10"/>
        <v>-19090</v>
      </c>
      <c r="K88" s="42">
        <f t="shared" si="11"/>
        <v>364428100</v>
      </c>
    </row>
    <row r="89" spans="1:11">
      <c r="A89">
        <v>12900</v>
      </c>
      <c r="B89">
        <v>17.811</v>
      </c>
      <c r="C89">
        <v>14</v>
      </c>
      <c r="D89">
        <v>8</v>
      </c>
      <c r="E89">
        <v>67254.975213493148</v>
      </c>
      <c r="F89">
        <v>-54354.975213493148</v>
      </c>
      <c r="G89" s="41">
        <f t="shared" si="7"/>
        <v>67254.975213493148</v>
      </c>
      <c r="H89" s="41">
        <f t="shared" si="8"/>
        <v>-54354.975213493148</v>
      </c>
      <c r="I89" s="42">
        <f t="shared" si="9"/>
        <v>40811</v>
      </c>
      <c r="J89" s="42">
        <f t="shared" si="10"/>
        <v>-27911</v>
      </c>
      <c r="K89" s="42">
        <f t="shared" si="11"/>
        <v>779023921</v>
      </c>
    </row>
    <row r="90" spans="1:11">
      <c r="A90">
        <v>11700</v>
      </c>
      <c r="B90">
        <v>16.670000000000002</v>
      </c>
      <c r="C90">
        <v>10</v>
      </c>
      <c r="D90">
        <v>9</v>
      </c>
      <c r="E90">
        <v>55998.859931666724</v>
      </c>
      <c r="F90">
        <v>-44298.859931666724</v>
      </c>
      <c r="G90" s="41">
        <f t="shared" si="7"/>
        <v>55998.859931666724</v>
      </c>
      <c r="H90" s="41">
        <f t="shared" si="8"/>
        <v>-44298.859931666724</v>
      </c>
      <c r="I90" s="42">
        <f t="shared" si="9"/>
        <v>36670</v>
      </c>
      <c r="J90" s="42">
        <f t="shared" si="10"/>
        <v>-24970</v>
      </c>
      <c r="K90" s="42">
        <f t="shared" si="11"/>
        <v>623500900</v>
      </c>
    </row>
    <row r="91" spans="1:11">
      <c r="A91">
        <v>98000</v>
      </c>
      <c r="B91">
        <v>59.92</v>
      </c>
      <c r="C91">
        <v>2</v>
      </c>
      <c r="D91">
        <v>13</v>
      </c>
      <c r="E91">
        <v>73443.893423510162</v>
      </c>
      <c r="F91">
        <v>24556.106576489838</v>
      </c>
      <c r="G91" s="41">
        <f t="shared" si="7"/>
        <v>73443.893423510177</v>
      </c>
      <c r="H91" s="41">
        <f t="shared" si="8"/>
        <v>24556.106576489823</v>
      </c>
      <c r="I91" s="42">
        <f t="shared" si="9"/>
        <v>75920</v>
      </c>
      <c r="J91" s="42">
        <f t="shared" si="10"/>
        <v>22080</v>
      </c>
      <c r="K91" s="42">
        <f t="shared" si="11"/>
        <v>487526400</v>
      </c>
    </row>
    <row r="92" spans="1:11">
      <c r="A92">
        <v>10800</v>
      </c>
      <c r="B92">
        <v>15.855</v>
      </c>
      <c r="C92">
        <v>11</v>
      </c>
      <c r="D92">
        <v>8</v>
      </c>
      <c r="E92">
        <v>59198.55108363973</v>
      </c>
      <c r="F92">
        <v>-48398.55108363973</v>
      </c>
      <c r="G92" s="41">
        <f t="shared" si="7"/>
        <v>59198.55108363973</v>
      </c>
      <c r="H92" s="41">
        <f t="shared" si="8"/>
        <v>-48398.55108363973</v>
      </c>
      <c r="I92" s="42">
        <f t="shared" si="9"/>
        <v>35855</v>
      </c>
      <c r="J92" s="42">
        <f t="shared" si="10"/>
        <v>-25055</v>
      </c>
      <c r="K92" s="42">
        <f t="shared" si="11"/>
        <v>627753025</v>
      </c>
    </row>
    <row r="93" spans="1:11">
      <c r="A93">
        <v>108500</v>
      </c>
      <c r="B93">
        <v>84.947800000000001</v>
      </c>
      <c r="C93">
        <v>16</v>
      </c>
      <c r="D93">
        <v>12</v>
      </c>
      <c r="E93">
        <v>128264.23516091178</v>
      </c>
      <c r="F93">
        <v>-19764.235160911776</v>
      </c>
      <c r="G93" s="41">
        <f t="shared" si="7"/>
        <v>128264.23516091176</v>
      </c>
      <c r="H93" s="41">
        <f t="shared" si="8"/>
        <v>-19764.235160911761</v>
      </c>
      <c r="I93" s="42">
        <f t="shared" si="9"/>
        <v>113947.8</v>
      </c>
      <c r="J93" s="42">
        <f t="shared" si="10"/>
        <v>-5447.8000000000029</v>
      </c>
      <c r="K93" s="42">
        <f t="shared" si="11"/>
        <v>29678524.840000033</v>
      </c>
    </row>
    <row r="94" spans="1:11">
      <c r="A94">
        <v>194500</v>
      </c>
      <c r="B94">
        <v>84.614000000000004</v>
      </c>
      <c r="C94">
        <v>18</v>
      </c>
      <c r="D94">
        <v>4</v>
      </c>
      <c r="E94">
        <v>147464.90665257437</v>
      </c>
      <c r="F94">
        <v>47035.093347425631</v>
      </c>
      <c r="G94" s="41">
        <f t="shared" si="7"/>
        <v>147464.90665257437</v>
      </c>
      <c r="H94" s="41">
        <f t="shared" si="8"/>
        <v>47035.093347425631</v>
      </c>
      <c r="I94" s="42">
        <f t="shared" si="9"/>
        <v>107614</v>
      </c>
      <c r="J94" s="42">
        <f t="shared" si="10"/>
        <v>86886</v>
      </c>
      <c r="K94" s="42">
        <f t="shared" si="11"/>
        <v>7549176996</v>
      </c>
    </row>
    <row r="95" spans="1:11">
      <c r="A95">
        <v>100000</v>
      </c>
      <c r="B95">
        <v>140.49</v>
      </c>
      <c r="C95">
        <v>1</v>
      </c>
      <c r="D95">
        <v>13</v>
      </c>
      <c r="E95">
        <v>148906.22557827859</v>
      </c>
      <c r="F95">
        <v>-48906.225578278594</v>
      </c>
      <c r="G95" s="41">
        <f t="shared" si="7"/>
        <v>148906.22557827857</v>
      </c>
      <c r="H95" s="41">
        <f t="shared" si="8"/>
        <v>-48906.225578278565</v>
      </c>
      <c r="I95" s="42">
        <f t="shared" si="9"/>
        <v>155490</v>
      </c>
      <c r="J95" s="42">
        <f t="shared" si="10"/>
        <v>-55490</v>
      </c>
      <c r="K95" s="42">
        <f t="shared" si="11"/>
        <v>3079140100</v>
      </c>
    </row>
    <row r="96" spans="1:11">
      <c r="A96">
        <v>58400</v>
      </c>
      <c r="B96">
        <v>81</v>
      </c>
      <c r="C96">
        <v>4</v>
      </c>
      <c r="D96">
        <v>17</v>
      </c>
      <c r="E96">
        <v>90139.569474853663</v>
      </c>
      <c r="F96">
        <v>-31739.569474853663</v>
      </c>
      <c r="G96" s="41">
        <f t="shared" si="7"/>
        <v>90139.569474853663</v>
      </c>
      <c r="H96" s="41">
        <f t="shared" si="8"/>
        <v>-31739.569474853663</v>
      </c>
      <c r="I96" s="42">
        <f t="shared" si="9"/>
        <v>103000</v>
      </c>
      <c r="J96" s="42">
        <f t="shared" si="10"/>
        <v>-44600</v>
      </c>
      <c r="K96" s="42">
        <f t="shared" si="11"/>
        <v>1989160000</v>
      </c>
    </row>
    <row r="97" spans="1:11">
      <c r="A97">
        <v>39000</v>
      </c>
      <c r="B97">
        <v>59.22</v>
      </c>
      <c r="C97">
        <v>4</v>
      </c>
      <c r="D97">
        <v>23</v>
      </c>
      <c r="E97">
        <v>57629.77709519965</v>
      </c>
      <c r="F97">
        <v>-18629.77709519965</v>
      </c>
      <c r="G97" s="41">
        <f t="shared" si="7"/>
        <v>57629.77709519965</v>
      </c>
      <c r="H97" s="41">
        <f t="shared" si="8"/>
        <v>-18629.77709519965</v>
      </c>
      <c r="I97" s="42">
        <f t="shared" si="9"/>
        <v>87220</v>
      </c>
      <c r="J97" s="42">
        <f t="shared" si="10"/>
        <v>-48220</v>
      </c>
      <c r="K97" s="42">
        <f t="shared" si="11"/>
        <v>2325168400</v>
      </c>
    </row>
    <row r="98" spans="1:11">
      <c r="A98">
        <v>149000</v>
      </c>
      <c r="B98">
        <v>114.9</v>
      </c>
      <c r="C98">
        <v>9</v>
      </c>
      <c r="D98">
        <v>21</v>
      </c>
      <c r="E98">
        <v>125344.47522324062</v>
      </c>
      <c r="F98">
        <v>23655.524776759383</v>
      </c>
      <c r="G98" s="41">
        <f t="shared" si="7"/>
        <v>125344.47522324063</v>
      </c>
      <c r="H98" s="41">
        <f t="shared" si="8"/>
        <v>23655.524776759368</v>
      </c>
      <c r="I98" s="42">
        <f t="shared" si="9"/>
        <v>145900</v>
      </c>
      <c r="J98" s="42">
        <f t="shared" si="10"/>
        <v>3100</v>
      </c>
      <c r="K98" s="42">
        <f t="shared" si="11"/>
        <v>9610000</v>
      </c>
    </row>
    <row r="99" spans="1:11">
      <c r="A99">
        <v>98950</v>
      </c>
      <c r="B99">
        <v>60</v>
      </c>
      <c r="C99">
        <v>5</v>
      </c>
      <c r="D99">
        <v>21</v>
      </c>
      <c r="E99">
        <v>64289.790234733577</v>
      </c>
      <c r="F99">
        <v>34660.209765266423</v>
      </c>
      <c r="G99" s="41">
        <f t="shared" si="7"/>
        <v>64289.790234733562</v>
      </c>
      <c r="H99" s="41">
        <f t="shared" si="8"/>
        <v>34660.209765266438</v>
      </c>
      <c r="I99" s="42">
        <f t="shared" si="9"/>
        <v>87000</v>
      </c>
      <c r="J99" s="42">
        <f t="shared" si="10"/>
        <v>11950</v>
      </c>
      <c r="K99" s="42">
        <f t="shared" si="11"/>
        <v>142802500</v>
      </c>
    </row>
    <row r="100" spans="1:11">
      <c r="A100">
        <v>145000</v>
      </c>
      <c r="B100">
        <v>84.858000000000004</v>
      </c>
      <c r="C100">
        <v>12</v>
      </c>
      <c r="D100">
        <v>13</v>
      </c>
      <c r="E100">
        <v>118019.53272999018</v>
      </c>
      <c r="F100">
        <v>26980.467270009816</v>
      </c>
      <c r="G100" s="41">
        <f t="shared" si="7"/>
        <v>118019.53272999018</v>
      </c>
      <c r="H100" s="41">
        <f t="shared" si="8"/>
        <v>26980.467270009816</v>
      </c>
      <c r="I100" s="42">
        <f t="shared" si="9"/>
        <v>110858</v>
      </c>
      <c r="J100" s="42">
        <f t="shared" si="10"/>
        <v>34142</v>
      </c>
      <c r="K100" s="42">
        <f t="shared" si="11"/>
        <v>1165676164</v>
      </c>
    </row>
    <row r="101" spans="1:11">
      <c r="A101">
        <v>94490</v>
      </c>
      <c r="B101">
        <v>60</v>
      </c>
      <c r="C101">
        <v>6</v>
      </c>
      <c r="D101">
        <v>21</v>
      </c>
      <c r="E101">
        <v>66347.942666535964</v>
      </c>
      <c r="F101">
        <v>28142.057333464036</v>
      </c>
      <c r="G101" s="41">
        <f t="shared" si="7"/>
        <v>66347.942666535964</v>
      </c>
      <c r="H101" s="41">
        <f t="shared" si="8"/>
        <v>28142.057333464036</v>
      </c>
      <c r="I101" s="42">
        <f t="shared" si="9"/>
        <v>88000</v>
      </c>
      <c r="J101" s="42">
        <f t="shared" si="10"/>
        <v>6490</v>
      </c>
      <c r="K101" s="42">
        <f t="shared" si="11"/>
        <v>42120100</v>
      </c>
    </row>
    <row r="102" spans="1:11">
      <c r="A102">
        <v>32000</v>
      </c>
      <c r="B102">
        <v>61.49</v>
      </c>
      <c r="C102">
        <v>3</v>
      </c>
      <c r="D102">
        <v>22</v>
      </c>
      <c r="E102">
        <v>59681.398395974116</v>
      </c>
      <c r="F102">
        <v>-27681.398395974116</v>
      </c>
      <c r="G102" s="41">
        <f t="shared" si="7"/>
        <v>59681.398395974109</v>
      </c>
      <c r="H102" s="41">
        <f t="shared" si="8"/>
        <v>-27681.398395974109</v>
      </c>
      <c r="I102" s="42">
        <f t="shared" si="9"/>
        <v>87490</v>
      </c>
      <c r="J102" s="42">
        <f t="shared" si="10"/>
        <v>-55490</v>
      </c>
      <c r="K102" s="42">
        <f t="shared" si="11"/>
        <v>3079140100</v>
      </c>
    </row>
    <row r="103" spans="1:11">
      <c r="A103">
        <v>177700</v>
      </c>
      <c r="B103">
        <v>151.81</v>
      </c>
      <c r="C103">
        <v>8</v>
      </c>
      <c r="D103">
        <v>13</v>
      </c>
      <c r="E103">
        <v>174204.83890249627</v>
      </c>
      <c r="F103">
        <v>3495.1610975037329</v>
      </c>
      <c r="G103" s="41">
        <f t="shared" si="7"/>
        <v>174204.83890249627</v>
      </c>
      <c r="H103" s="41">
        <f t="shared" si="8"/>
        <v>3495.1610975037329</v>
      </c>
      <c r="I103" s="42">
        <f t="shared" si="9"/>
        <v>173810</v>
      </c>
      <c r="J103" s="42">
        <f t="shared" si="10"/>
        <v>3890</v>
      </c>
      <c r="K103" s="42">
        <f t="shared" si="11"/>
        <v>15132100</v>
      </c>
    </row>
    <row r="104" spans="1:11">
      <c r="A104">
        <v>78000</v>
      </c>
      <c r="B104">
        <v>91.53</v>
      </c>
      <c r="C104">
        <v>9</v>
      </c>
      <c r="D104">
        <v>40</v>
      </c>
      <c r="E104">
        <v>66270.872795413976</v>
      </c>
      <c r="F104">
        <v>11729.127204586024</v>
      </c>
      <c r="G104" s="41">
        <f t="shared" si="7"/>
        <v>66270.872795413976</v>
      </c>
      <c r="H104" s="41">
        <f t="shared" si="8"/>
        <v>11729.127204586024</v>
      </c>
      <c r="I104" s="42">
        <f t="shared" si="9"/>
        <v>141530</v>
      </c>
      <c r="J104" s="42">
        <f t="shared" si="10"/>
        <v>-63530</v>
      </c>
      <c r="K104" s="42">
        <f t="shared" si="11"/>
        <v>4036060900</v>
      </c>
    </row>
    <row r="105" spans="1:11">
      <c r="A105">
        <v>80000</v>
      </c>
      <c r="B105">
        <v>116.03</v>
      </c>
      <c r="C105">
        <v>14</v>
      </c>
      <c r="D105">
        <v>13</v>
      </c>
      <c r="E105">
        <v>152128.00025379838</v>
      </c>
      <c r="F105">
        <v>-72128.000253798382</v>
      </c>
      <c r="G105" s="41">
        <f t="shared" si="7"/>
        <v>152128.00025379835</v>
      </c>
      <c r="H105" s="41">
        <f t="shared" si="8"/>
        <v>-72128.000253798353</v>
      </c>
      <c r="I105" s="42">
        <f t="shared" si="9"/>
        <v>144030</v>
      </c>
      <c r="J105" s="42">
        <f t="shared" si="10"/>
        <v>-64030</v>
      </c>
      <c r="K105" s="42">
        <f t="shared" si="11"/>
        <v>4099840900</v>
      </c>
    </row>
    <row r="106" spans="1:11">
      <c r="A106">
        <v>31700</v>
      </c>
      <c r="B106">
        <v>46.64</v>
      </c>
      <c r="C106">
        <v>5</v>
      </c>
      <c r="D106">
        <v>18</v>
      </c>
      <c r="E106">
        <v>57212.531140654137</v>
      </c>
      <c r="F106">
        <v>-25512.531140654137</v>
      </c>
      <c r="G106" s="41">
        <f t="shared" si="7"/>
        <v>57212.531140654122</v>
      </c>
      <c r="H106" s="41">
        <f t="shared" si="8"/>
        <v>-25512.531140654122</v>
      </c>
      <c r="I106" s="42">
        <f t="shared" si="9"/>
        <v>70640</v>
      </c>
      <c r="J106" s="42">
        <f t="shared" si="10"/>
        <v>-38940</v>
      </c>
      <c r="K106" s="42">
        <f t="shared" si="11"/>
        <v>1516323600</v>
      </c>
    </row>
    <row r="107" spans="1:11">
      <c r="A107">
        <v>26100</v>
      </c>
      <c r="B107">
        <v>36.08</v>
      </c>
      <c r="C107">
        <v>8</v>
      </c>
      <c r="D107">
        <v>18</v>
      </c>
      <c r="E107">
        <v>53226.676691811757</v>
      </c>
      <c r="F107">
        <v>-27126.676691811757</v>
      </c>
      <c r="G107" s="41">
        <f t="shared" si="7"/>
        <v>53226.676691811743</v>
      </c>
      <c r="H107" s="41">
        <f t="shared" si="8"/>
        <v>-27126.676691811743</v>
      </c>
      <c r="I107" s="42">
        <f t="shared" si="9"/>
        <v>63080</v>
      </c>
      <c r="J107" s="42">
        <f t="shared" si="10"/>
        <v>-36980</v>
      </c>
      <c r="K107" s="42">
        <f t="shared" si="11"/>
        <v>1367520400</v>
      </c>
    </row>
    <row r="108" spans="1:11">
      <c r="A108">
        <v>29000</v>
      </c>
      <c r="B108">
        <v>43.98</v>
      </c>
      <c r="C108">
        <v>7</v>
      </c>
      <c r="D108">
        <v>18</v>
      </c>
      <c r="E108">
        <v>58769.515053529387</v>
      </c>
      <c r="F108">
        <v>-29769.515053529387</v>
      </c>
      <c r="G108" s="41">
        <f t="shared" si="7"/>
        <v>58769.515053529387</v>
      </c>
      <c r="H108" s="41">
        <f t="shared" si="8"/>
        <v>-29769.515053529387</v>
      </c>
      <c r="I108" s="42">
        <f t="shared" si="9"/>
        <v>69980</v>
      </c>
      <c r="J108" s="42">
        <f t="shared" si="10"/>
        <v>-40980</v>
      </c>
      <c r="K108" s="42">
        <f t="shared" si="11"/>
        <v>1679360400</v>
      </c>
    </row>
    <row r="109" spans="1:11">
      <c r="A109">
        <v>30000</v>
      </c>
      <c r="B109">
        <v>45.5</v>
      </c>
      <c r="C109">
        <v>8</v>
      </c>
      <c r="D109">
        <v>18</v>
      </c>
      <c r="E109">
        <v>62290.136600034391</v>
      </c>
      <c r="F109">
        <v>-32290.136600034391</v>
      </c>
      <c r="G109" s="41">
        <f t="shared" si="7"/>
        <v>62290.136600034377</v>
      </c>
      <c r="H109" s="41">
        <f t="shared" si="8"/>
        <v>-32290.136600034377</v>
      </c>
      <c r="I109" s="42">
        <f t="shared" si="9"/>
        <v>72500</v>
      </c>
      <c r="J109" s="42">
        <f t="shared" si="10"/>
        <v>-42500</v>
      </c>
      <c r="K109" s="42">
        <f t="shared" si="11"/>
        <v>1806250000</v>
      </c>
    </row>
    <row r="110" spans="1:11">
      <c r="A110">
        <v>120000</v>
      </c>
      <c r="B110">
        <v>84.9</v>
      </c>
      <c r="C110">
        <v>11</v>
      </c>
      <c r="D110">
        <v>26</v>
      </c>
      <c r="E110">
        <v>90967.800246853702</v>
      </c>
      <c r="F110">
        <v>29032.199753146298</v>
      </c>
      <c r="G110" s="41">
        <f t="shared" si="7"/>
        <v>90967.800246853731</v>
      </c>
      <c r="H110" s="41">
        <f t="shared" si="8"/>
        <v>29032.199753146269</v>
      </c>
      <c r="I110" s="42">
        <f t="shared" si="9"/>
        <v>122900</v>
      </c>
      <c r="J110" s="42">
        <f t="shared" si="10"/>
        <v>-2900</v>
      </c>
      <c r="K110" s="42">
        <f t="shared" si="11"/>
        <v>8410000</v>
      </c>
    </row>
    <row r="111" spans="1:11">
      <c r="A111">
        <v>123000</v>
      </c>
      <c r="B111">
        <v>84.9</v>
      </c>
      <c r="C111">
        <v>13</v>
      </c>
      <c r="D111">
        <v>26</v>
      </c>
      <c r="E111">
        <v>95084.105110458506</v>
      </c>
      <c r="F111">
        <v>27915.894889541494</v>
      </c>
      <c r="G111" s="41">
        <f t="shared" si="7"/>
        <v>95084.105110458506</v>
      </c>
      <c r="H111" s="41">
        <f t="shared" si="8"/>
        <v>27915.894889541494</v>
      </c>
      <c r="I111" s="42">
        <f t="shared" si="9"/>
        <v>124900</v>
      </c>
      <c r="J111" s="42">
        <f t="shared" si="10"/>
        <v>-1900</v>
      </c>
      <c r="K111" s="42">
        <f t="shared" si="11"/>
        <v>3610000</v>
      </c>
    </row>
    <row r="112" spans="1:11">
      <c r="A112">
        <v>77500</v>
      </c>
      <c r="B112">
        <v>79.87</v>
      </c>
      <c r="C112">
        <v>12</v>
      </c>
      <c r="D112">
        <v>28</v>
      </c>
      <c r="E112">
        <v>84334.951354157471</v>
      </c>
      <c r="F112">
        <v>-6834.9513541574706</v>
      </c>
      <c r="G112" s="41">
        <f t="shared" si="7"/>
        <v>84334.951354157471</v>
      </c>
      <c r="H112" s="41">
        <f t="shared" si="8"/>
        <v>-6834.9513541574706</v>
      </c>
      <c r="I112" s="42">
        <f t="shared" si="9"/>
        <v>120870</v>
      </c>
      <c r="J112" s="42">
        <f t="shared" si="10"/>
        <v>-43370</v>
      </c>
      <c r="K112" s="42">
        <f t="shared" si="11"/>
        <v>1880956900</v>
      </c>
    </row>
    <row r="113" spans="1:11">
      <c r="A113">
        <v>84800</v>
      </c>
      <c r="B113">
        <v>84.5</v>
      </c>
      <c r="C113">
        <v>5</v>
      </c>
      <c r="D113">
        <v>18</v>
      </c>
      <c r="E113">
        <v>93639.557905548892</v>
      </c>
      <c r="F113">
        <v>-8839.5579055488924</v>
      </c>
      <c r="G113" s="41">
        <f t="shared" si="7"/>
        <v>93639.557905548863</v>
      </c>
      <c r="H113" s="41">
        <f t="shared" si="8"/>
        <v>-8839.5579055488633</v>
      </c>
      <c r="I113" s="42">
        <f t="shared" si="9"/>
        <v>108500</v>
      </c>
      <c r="J113" s="42">
        <f t="shared" si="10"/>
        <v>-23700</v>
      </c>
      <c r="K113" s="42">
        <f t="shared" si="11"/>
        <v>561690000</v>
      </c>
    </row>
    <row r="114" spans="1:11">
      <c r="A114">
        <v>62900</v>
      </c>
      <c r="B114">
        <v>54.7</v>
      </c>
      <c r="C114">
        <v>2</v>
      </c>
      <c r="D114">
        <v>28</v>
      </c>
      <c r="E114">
        <v>39536.093077538637</v>
      </c>
      <c r="F114">
        <v>23363.906922461363</v>
      </c>
      <c r="G114" s="41">
        <f t="shared" si="7"/>
        <v>39536.093077538644</v>
      </c>
      <c r="H114" s="41">
        <f t="shared" si="8"/>
        <v>23363.906922461356</v>
      </c>
      <c r="I114" s="42">
        <f t="shared" si="9"/>
        <v>85700</v>
      </c>
      <c r="J114" s="42">
        <f t="shared" si="10"/>
        <v>-22800</v>
      </c>
      <c r="K114" s="42">
        <f t="shared" si="11"/>
        <v>519840000</v>
      </c>
    </row>
    <row r="115" spans="1:11">
      <c r="A115">
        <v>79500</v>
      </c>
      <c r="B115">
        <v>59.95</v>
      </c>
      <c r="C115">
        <v>2</v>
      </c>
      <c r="D115">
        <v>22</v>
      </c>
      <c r="E115">
        <v>56141.533834801987</v>
      </c>
      <c r="F115">
        <v>23358.466165198013</v>
      </c>
      <c r="G115" s="41">
        <f t="shared" si="7"/>
        <v>56141.533834801987</v>
      </c>
      <c r="H115" s="41">
        <f t="shared" si="8"/>
        <v>23358.466165198013</v>
      </c>
      <c r="I115" s="42">
        <f t="shared" si="9"/>
        <v>84950</v>
      </c>
      <c r="J115" s="42">
        <f t="shared" si="10"/>
        <v>-5450</v>
      </c>
      <c r="K115" s="42">
        <f t="shared" si="11"/>
        <v>29702500</v>
      </c>
    </row>
    <row r="116" spans="1:11">
      <c r="A116">
        <v>68800</v>
      </c>
      <c r="B116">
        <v>64.66</v>
      </c>
      <c r="C116">
        <v>12</v>
      </c>
      <c r="D116">
        <v>28</v>
      </c>
      <c r="E116">
        <v>69700.638699798001</v>
      </c>
      <c r="F116">
        <v>-900.63869979800074</v>
      </c>
      <c r="G116" s="41">
        <f t="shared" si="7"/>
        <v>69700.638699798001</v>
      </c>
      <c r="H116" s="41">
        <f t="shared" si="8"/>
        <v>-900.63869979800074</v>
      </c>
      <c r="I116" s="42">
        <f t="shared" si="9"/>
        <v>105660</v>
      </c>
      <c r="J116" s="42">
        <f t="shared" si="10"/>
        <v>-36860</v>
      </c>
      <c r="K116" s="42">
        <f t="shared" si="11"/>
        <v>1358659600</v>
      </c>
    </row>
    <row r="117" spans="1:11">
      <c r="A117">
        <v>64900</v>
      </c>
      <c r="B117">
        <v>54.7</v>
      </c>
      <c r="C117">
        <v>11</v>
      </c>
      <c r="D117">
        <v>28</v>
      </c>
      <c r="E117">
        <v>58059.464963760227</v>
      </c>
      <c r="F117">
        <v>6840.535036239773</v>
      </c>
      <c r="G117" s="41">
        <f t="shared" si="7"/>
        <v>58059.464963760212</v>
      </c>
      <c r="H117" s="41">
        <f t="shared" si="8"/>
        <v>6840.5350362397876</v>
      </c>
      <c r="I117" s="42">
        <f t="shared" si="9"/>
        <v>94700</v>
      </c>
      <c r="J117" s="42">
        <f t="shared" si="10"/>
        <v>-29800</v>
      </c>
      <c r="K117" s="42">
        <f t="shared" si="11"/>
        <v>888040000</v>
      </c>
    </row>
    <row r="118" spans="1:11">
      <c r="A118">
        <v>61000</v>
      </c>
      <c r="B118">
        <v>54.7</v>
      </c>
      <c r="C118">
        <v>2</v>
      </c>
      <c r="D118">
        <v>28</v>
      </c>
      <c r="E118">
        <v>39536.093077538637</v>
      </c>
      <c r="F118">
        <v>21463.906922461363</v>
      </c>
      <c r="G118" s="41">
        <f t="shared" si="7"/>
        <v>39536.093077538644</v>
      </c>
      <c r="H118" s="41">
        <f t="shared" si="8"/>
        <v>21463.906922461356</v>
      </c>
      <c r="I118" s="42">
        <f t="shared" si="9"/>
        <v>85700</v>
      </c>
      <c r="J118" s="42">
        <f t="shared" si="10"/>
        <v>-24700</v>
      </c>
      <c r="K118" s="42">
        <f t="shared" si="11"/>
        <v>610090000</v>
      </c>
    </row>
    <row r="119" spans="1:11">
      <c r="A119">
        <v>110000</v>
      </c>
      <c r="B119">
        <v>114.7153</v>
      </c>
      <c r="C119">
        <v>5</v>
      </c>
      <c r="D119">
        <v>12</v>
      </c>
      <c r="E119">
        <v>134265.38036628891</v>
      </c>
      <c r="F119">
        <v>-24265.380366288911</v>
      </c>
      <c r="G119" s="41">
        <f t="shared" si="7"/>
        <v>134265.38036628888</v>
      </c>
      <c r="H119" s="41">
        <f t="shared" si="8"/>
        <v>-24265.380366288882</v>
      </c>
      <c r="I119" s="42">
        <f t="shared" si="9"/>
        <v>132715.29999999999</v>
      </c>
      <c r="J119" s="42">
        <f t="shared" si="10"/>
        <v>-22715.299999999988</v>
      </c>
      <c r="K119" s="42">
        <f t="shared" si="11"/>
        <v>515984854.0899995</v>
      </c>
    </row>
    <row r="120" spans="1:11">
      <c r="A120">
        <v>12000</v>
      </c>
      <c r="B120">
        <v>17.96</v>
      </c>
      <c r="C120">
        <v>14</v>
      </c>
      <c r="D120">
        <v>8</v>
      </c>
      <c r="E120">
        <v>67398.335672763336</v>
      </c>
      <c r="F120">
        <v>-55398.335672763336</v>
      </c>
      <c r="G120" s="41">
        <f t="shared" si="7"/>
        <v>67398.335672763336</v>
      </c>
      <c r="H120" s="41">
        <f t="shared" si="8"/>
        <v>-55398.335672763336</v>
      </c>
      <c r="I120" s="42">
        <f t="shared" si="9"/>
        <v>40960</v>
      </c>
      <c r="J120" s="42">
        <f t="shared" si="10"/>
        <v>-28960</v>
      </c>
      <c r="K120" s="42">
        <f t="shared" si="11"/>
        <v>838681600</v>
      </c>
    </row>
    <row r="121" spans="1:11">
      <c r="A121">
        <v>36000</v>
      </c>
      <c r="B121">
        <v>59.74</v>
      </c>
      <c r="C121">
        <v>6</v>
      </c>
      <c r="D121">
        <v>21</v>
      </c>
      <c r="E121">
        <v>66097.783475863151</v>
      </c>
      <c r="F121">
        <v>-30097.783475863151</v>
      </c>
      <c r="G121" s="41">
        <f t="shared" si="7"/>
        <v>66097.783475863151</v>
      </c>
      <c r="H121" s="41">
        <f t="shared" si="8"/>
        <v>-30097.783475863151</v>
      </c>
      <c r="I121" s="42">
        <f t="shared" si="9"/>
        <v>87740</v>
      </c>
      <c r="J121" s="42">
        <f t="shared" si="10"/>
        <v>-51740</v>
      </c>
      <c r="K121" s="42">
        <f t="shared" si="11"/>
        <v>2677027600</v>
      </c>
    </row>
    <row r="122" spans="1:11">
      <c r="A122">
        <v>240000</v>
      </c>
      <c r="B122">
        <v>116.938</v>
      </c>
      <c r="C122">
        <v>7</v>
      </c>
      <c r="D122">
        <v>4</v>
      </c>
      <c r="E122">
        <v>155925.7902077786</v>
      </c>
      <c r="F122">
        <v>84074.209792221402</v>
      </c>
      <c r="G122" s="41">
        <f t="shared" si="7"/>
        <v>155925.79020777857</v>
      </c>
      <c r="H122" s="41">
        <f t="shared" si="8"/>
        <v>84074.209792221431</v>
      </c>
      <c r="I122" s="42">
        <f t="shared" si="9"/>
        <v>128938</v>
      </c>
      <c r="J122" s="42">
        <f t="shared" si="10"/>
        <v>111062</v>
      </c>
      <c r="K122" s="42">
        <f t="shared" si="11"/>
        <v>12334767844</v>
      </c>
    </row>
    <row r="123" spans="1:11">
      <c r="A123">
        <v>157000</v>
      </c>
      <c r="B123">
        <v>59.854999999999997</v>
      </c>
      <c r="C123">
        <v>14</v>
      </c>
      <c r="D123">
        <v>4</v>
      </c>
      <c r="E123">
        <v>115410.40691817964</v>
      </c>
      <c r="F123">
        <v>41589.593081820363</v>
      </c>
      <c r="G123" s="41">
        <f t="shared" si="7"/>
        <v>115410.40691817962</v>
      </c>
      <c r="H123" s="41">
        <f t="shared" si="8"/>
        <v>41589.593081820378</v>
      </c>
      <c r="I123" s="42">
        <f t="shared" si="9"/>
        <v>78855</v>
      </c>
      <c r="J123" s="42">
        <f t="shared" si="10"/>
        <v>78145</v>
      </c>
      <c r="K123" s="42">
        <f t="shared" si="11"/>
        <v>6106641025</v>
      </c>
    </row>
    <row r="124" spans="1:11">
      <c r="A124">
        <v>197000</v>
      </c>
      <c r="B124">
        <v>84.835999999999999</v>
      </c>
      <c r="C124">
        <v>16</v>
      </c>
      <c r="D124">
        <v>4</v>
      </c>
      <c r="E124">
        <v>143562.19925177481</v>
      </c>
      <c r="F124">
        <v>53437.800748225185</v>
      </c>
      <c r="G124" s="41">
        <f t="shared" si="7"/>
        <v>143562.19925177481</v>
      </c>
      <c r="H124" s="41">
        <f t="shared" si="8"/>
        <v>53437.800748225185</v>
      </c>
      <c r="I124" s="42">
        <f t="shared" si="9"/>
        <v>105836</v>
      </c>
      <c r="J124" s="42">
        <f t="shared" si="10"/>
        <v>91164</v>
      </c>
      <c r="K124" s="42">
        <f t="shared" si="11"/>
        <v>8310874896</v>
      </c>
    </row>
    <row r="125" spans="1:11">
      <c r="A125">
        <v>160000</v>
      </c>
      <c r="B125">
        <v>59.470999999999997</v>
      </c>
      <c r="C125">
        <v>5</v>
      </c>
      <c r="D125">
        <v>4</v>
      </c>
      <c r="E125">
        <v>96517.569150348965</v>
      </c>
      <c r="F125">
        <v>63482.430849651035</v>
      </c>
      <c r="G125" s="41">
        <f t="shared" si="7"/>
        <v>96517.56915034898</v>
      </c>
      <c r="H125" s="41">
        <f t="shared" si="8"/>
        <v>63482.43084965102</v>
      </c>
      <c r="I125" s="42">
        <f t="shared" si="9"/>
        <v>69471</v>
      </c>
      <c r="J125" s="42">
        <f t="shared" si="10"/>
        <v>90529</v>
      </c>
      <c r="K125" s="42">
        <f t="shared" si="11"/>
        <v>8195499841</v>
      </c>
    </row>
    <row r="126" spans="1:11">
      <c r="A126">
        <v>185000</v>
      </c>
      <c r="B126">
        <v>84.614000000000004</v>
      </c>
      <c r="C126">
        <v>8</v>
      </c>
      <c r="D126">
        <v>4</v>
      </c>
      <c r="E126">
        <v>126883.38233455039</v>
      </c>
      <c r="F126">
        <v>58116.617665449608</v>
      </c>
      <c r="G126" s="41">
        <f t="shared" si="7"/>
        <v>126883.38233455038</v>
      </c>
      <c r="H126" s="41">
        <f t="shared" si="8"/>
        <v>58116.617665449623</v>
      </c>
      <c r="I126" s="42">
        <f t="shared" si="9"/>
        <v>97614</v>
      </c>
      <c r="J126" s="42">
        <f t="shared" si="10"/>
        <v>87386</v>
      </c>
      <c r="K126" s="42">
        <f t="shared" si="11"/>
        <v>7636312996</v>
      </c>
    </row>
    <row r="127" spans="1:11">
      <c r="A127">
        <v>18000</v>
      </c>
      <c r="B127">
        <v>30.28</v>
      </c>
      <c r="C127">
        <v>1</v>
      </c>
      <c r="D127">
        <v>50</v>
      </c>
      <c r="E127">
        <v>-28382.994755684849</v>
      </c>
      <c r="F127">
        <v>46382.994755684849</v>
      </c>
      <c r="G127" s="41">
        <f t="shared" si="7"/>
        <v>-28382.994755684849</v>
      </c>
      <c r="H127" s="41">
        <f t="shared" si="8"/>
        <v>46382.994755684849</v>
      </c>
      <c r="I127" s="42">
        <f t="shared" si="9"/>
        <v>82280</v>
      </c>
      <c r="J127" s="42">
        <f t="shared" si="10"/>
        <v>-64280</v>
      </c>
      <c r="K127" s="42">
        <f t="shared" si="11"/>
        <v>4131918400</v>
      </c>
    </row>
    <row r="128" spans="1:11">
      <c r="A128">
        <v>21500</v>
      </c>
      <c r="B128">
        <v>30.28</v>
      </c>
      <c r="C128">
        <v>3</v>
      </c>
      <c r="D128">
        <v>50</v>
      </c>
      <c r="E128">
        <v>-24266.68989208006</v>
      </c>
      <c r="F128">
        <v>45766.68989208006</v>
      </c>
      <c r="G128" s="41">
        <f t="shared" si="7"/>
        <v>-24266.689892080052</v>
      </c>
      <c r="H128" s="41">
        <f t="shared" si="8"/>
        <v>45766.689892080052</v>
      </c>
      <c r="I128" s="42">
        <f t="shared" si="9"/>
        <v>84280</v>
      </c>
      <c r="J128" s="42">
        <f t="shared" si="10"/>
        <v>-62780</v>
      </c>
      <c r="K128" s="42">
        <f t="shared" si="11"/>
        <v>3941328400</v>
      </c>
    </row>
    <row r="129" spans="1:11">
      <c r="A129">
        <v>74500</v>
      </c>
      <c r="B129">
        <v>84.93</v>
      </c>
      <c r="C129">
        <v>12</v>
      </c>
      <c r="D129">
        <v>23</v>
      </c>
      <c r="E129">
        <v>98831.891904226446</v>
      </c>
      <c r="F129">
        <v>-24331.891904226446</v>
      </c>
      <c r="G129" s="41">
        <f t="shared" si="7"/>
        <v>98831.891904226446</v>
      </c>
      <c r="H129" s="41">
        <f t="shared" si="8"/>
        <v>-24331.891904226446</v>
      </c>
      <c r="I129" s="42">
        <f t="shared" si="9"/>
        <v>120930</v>
      </c>
      <c r="J129" s="42">
        <f t="shared" si="10"/>
        <v>-46430</v>
      </c>
      <c r="K129" s="42">
        <f t="shared" si="11"/>
        <v>2155744900</v>
      </c>
    </row>
    <row r="130" spans="1:11">
      <c r="A130">
        <v>210000</v>
      </c>
      <c r="B130">
        <v>238.858</v>
      </c>
      <c r="C130">
        <v>5</v>
      </c>
      <c r="D130">
        <v>12</v>
      </c>
      <c r="E130">
        <v>253709.3702122028</v>
      </c>
      <c r="F130">
        <v>-43709.370212202804</v>
      </c>
      <c r="G130" s="41">
        <f t="shared" si="7"/>
        <v>253709.37021220283</v>
      </c>
      <c r="H130" s="41">
        <f t="shared" si="8"/>
        <v>-43709.370212202833</v>
      </c>
      <c r="I130" s="42">
        <f t="shared" si="9"/>
        <v>256858</v>
      </c>
      <c r="J130" s="42">
        <f t="shared" si="10"/>
        <v>-46858</v>
      </c>
      <c r="K130" s="42">
        <f t="shared" si="11"/>
        <v>2195672164</v>
      </c>
    </row>
    <row r="131" spans="1:11">
      <c r="A131">
        <v>155000</v>
      </c>
      <c r="B131">
        <v>210.53</v>
      </c>
      <c r="C131">
        <v>4</v>
      </c>
      <c r="D131">
        <v>17</v>
      </c>
      <c r="E131">
        <v>214766.95396658152</v>
      </c>
      <c r="F131">
        <v>-59766.953966581525</v>
      </c>
      <c r="G131" s="41">
        <f t="shared" si="7"/>
        <v>214766.95396658155</v>
      </c>
      <c r="H131" s="41">
        <f t="shared" si="8"/>
        <v>-59766.953966581554</v>
      </c>
      <c r="I131" s="42">
        <f t="shared" si="9"/>
        <v>232530</v>
      </c>
      <c r="J131" s="42">
        <f t="shared" si="10"/>
        <v>-77530</v>
      </c>
      <c r="K131" s="42">
        <f t="shared" si="11"/>
        <v>6010900900</v>
      </c>
    </row>
    <row r="132" spans="1:11">
      <c r="A132">
        <v>142000</v>
      </c>
      <c r="B132">
        <v>84.858000000000004</v>
      </c>
      <c r="C132">
        <v>11</v>
      </c>
      <c r="D132">
        <v>13</v>
      </c>
      <c r="E132">
        <v>115961.3802981878</v>
      </c>
      <c r="F132">
        <v>26038.619701812204</v>
      </c>
      <c r="G132" s="41">
        <f t="shared" si="7"/>
        <v>115961.38029818778</v>
      </c>
      <c r="H132" s="41">
        <f t="shared" si="8"/>
        <v>26038.619701812218</v>
      </c>
      <c r="I132" s="42">
        <f t="shared" si="9"/>
        <v>109858</v>
      </c>
      <c r="J132" s="42">
        <f t="shared" si="10"/>
        <v>32142</v>
      </c>
      <c r="K132" s="42">
        <f t="shared" si="11"/>
        <v>1033108164</v>
      </c>
    </row>
    <row r="133" spans="1:11">
      <c r="A133">
        <v>126990</v>
      </c>
      <c r="B133">
        <v>84.92</v>
      </c>
      <c r="C133">
        <v>14</v>
      </c>
      <c r="D133">
        <v>21</v>
      </c>
      <c r="E133">
        <v>106789.95839621074</v>
      </c>
      <c r="F133">
        <v>20200.041603789257</v>
      </c>
      <c r="G133" s="41">
        <f t="shared" si="7"/>
        <v>106789.95839621076</v>
      </c>
      <c r="H133" s="41">
        <f t="shared" si="8"/>
        <v>20200.041603789243</v>
      </c>
      <c r="I133" s="42">
        <f t="shared" si="9"/>
        <v>120920</v>
      </c>
      <c r="J133" s="42">
        <f t="shared" si="10"/>
        <v>6070</v>
      </c>
      <c r="K133" s="42">
        <f t="shared" si="11"/>
        <v>36844900</v>
      </c>
    </row>
    <row r="134" spans="1:11">
      <c r="A134">
        <v>115000</v>
      </c>
      <c r="B134">
        <v>59.993000000000002</v>
      </c>
      <c r="C134">
        <v>6</v>
      </c>
      <c r="D134">
        <v>13</v>
      </c>
      <c r="E134">
        <v>81746.740154254818</v>
      </c>
      <c r="F134">
        <v>33253.259845745182</v>
      </c>
      <c r="G134" s="41">
        <f t="shared" si="7"/>
        <v>81746.740154254818</v>
      </c>
      <c r="H134" s="41">
        <f t="shared" si="8"/>
        <v>33253.259845745182</v>
      </c>
      <c r="I134" s="42">
        <f t="shared" si="9"/>
        <v>79993</v>
      </c>
      <c r="J134" s="42">
        <f t="shared" si="10"/>
        <v>35007</v>
      </c>
      <c r="K134" s="42">
        <f t="shared" si="11"/>
        <v>1225490049</v>
      </c>
    </row>
    <row r="135" spans="1:11">
      <c r="A135">
        <v>129000</v>
      </c>
      <c r="B135">
        <v>84.858000000000004</v>
      </c>
      <c r="C135">
        <v>1</v>
      </c>
      <c r="D135">
        <v>13</v>
      </c>
      <c r="E135">
        <v>95379.855980163818</v>
      </c>
      <c r="F135">
        <v>33620.144019836182</v>
      </c>
      <c r="G135" s="41">
        <f t="shared" ref="G135:G198" si="12">$B$2*B135+$C$2*C135+$D$2*D135+$E$2</f>
        <v>95379.855980163818</v>
      </c>
      <c r="H135" s="41">
        <f t="shared" ref="H135:H198" si="13">A135-G135</f>
        <v>33620.144019836182</v>
      </c>
      <c r="I135" s="42">
        <f t="shared" ref="I135:I198" si="14">$B$3*B135+$C$3*C135+$D$3*D135+$E$3</f>
        <v>99858</v>
      </c>
      <c r="J135" s="42">
        <f t="shared" ref="J135:J198" si="15">A135-I135</f>
        <v>29142</v>
      </c>
      <c r="K135" s="42">
        <f t="shared" ref="K135:K198" si="16">J135^2</f>
        <v>849256164</v>
      </c>
    </row>
    <row r="136" spans="1:11">
      <c r="A136">
        <v>29000</v>
      </c>
      <c r="B136">
        <v>61.49</v>
      </c>
      <c r="C136">
        <v>3</v>
      </c>
      <c r="D136">
        <v>22</v>
      </c>
      <c r="E136">
        <v>59681.398395974116</v>
      </c>
      <c r="F136">
        <v>-30681.398395974116</v>
      </c>
      <c r="G136" s="41">
        <f t="shared" si="12"/>
        <v>59681.398395974109</v>
      </c>
      <c r="H136" s="41">
        <f t="shared" si="13"/>
        <v>-30681.398395974109</v>
      </c>
      <c r="I136" s="42">
        <f t="shared" si="14"/>
        <v>87490</v>
      </c>
      <c r="J136" s="42">
        <f t="shared" si="15"/>
        <v>-58490</v>
      </c>
      <c r="K136" s="42">
        <f t="shared" si="16"/>
        <v>3421080100</v>
      </c>
    </row>
    <row r="137" spans="1:11">
      <c r="A137">
        <v>93500</v>
      </c>
      <c r="B137">
        <v>111.31</v>
      </c>
      <c r="C137">
        <v>5</v>
      </c>
      <c r="D137">
        <v>16</v>
      </c>
      <c r="E137">
        <v>123286.20220256224</v>
      </c>
      <c r="F137">
        <v>-29786.202202562243</v>
      </c>
      <c r="G137" s="41">
        <f t="shared" si="12"/>
        <v>123286.20220256226</v>
      </c>
      <c r="H137" s="41">
        <f t="shared" si="13"/>
        <v>-29786.202202562257</v>
      </c>
      <c r="I137" s="42">
        <f t="shared" si="14"/>
        <v>133310</v>
      </c>
      <c r="J137" s="42">
        <f t="shared" si="15"/>
        <v>-39810</v>
      </c>
      <c r="K137" s="42">
        <f t="shared" si="16"/>
        <v>1584836100</v>
      </c>
    </row>
    <row r="138" spans="1:11">
      <c r="A138">
        <v>134000</v>
      </c>
      <c r="B138">
        <v>94.51</v>
      </c>
      <c r="C138">
        <v>4</v>
      </c>
      <c r="D138">
        <v>13</v>
      </c>
      <c r="E138">
        <v>110840.99215393244</v>
      </c>
      <c r="F138">
        <v>23159.007846067558</v>
      </c>
      <c r="G138" s="41">
        <f t="shared" si="12"/>
        <v>110840.99215393244</v>
      </c>
      <c r="H138" s="41">
        <f t="shared" si="13"/>
        <v>23159.007846067558</v>
      </c>
      <c r="I138" s="42">
        <f t="shared" si="14"/>
        <v>112510</v>
      </c>
      <c r="J138" s="42">
        <f t="shared" si="15"/>
        <v>21490</v>
      </c>
      <c r="K138" s="42">
        <f t="shared" si="16"/>
        <v>461820100</v>
      </c>
    </row>
    <row r="139" spans="1:11">
      <c r="A139">
        <v>140000</v>
      </c>
      <c r="B139">
        <v>94.51</v>
      </c>
      <c r="C139">
        <v>5</v>
      </c>
      <c r="D139">
        <v>13</v>
      </c>
      <c r="E139">
        <v>112899.14458573483</v>
      </c>
      <c r="F139">
        <v>27100.85541426517</v>
      </c>
      <c r="G139" s="41">
        <f t="shared" si="12"/>
        <v>112899.14458573484</v>
      </c>
      <c r="H139" s="41">
        <f t="shared" si="13"/>
        <v>27100.855414265156</v>
      </c>
      <c r="I139" s="42">
        <f t="shared" si="14"/>
        <v>113510</v>
      </c>
      <c r="J139" s="42">
        <f t="shared" si="15"/>
        <v>26490</v>
      </c>
      <c r="K139" s="42">
        <f t="shared" si="16"/>
        <v>701720100</v>
      </c>
    </row>
    <row r="140" spans="1:11">
      <c r="A140">
        <v>170000</v>
      </c>
      <c r="B140">
        <v>151.81</v>
      </c>
      <c r="C140">
        <v>3</v>
      </c>
      <c r="D140">
        <v>13</v>
      </c>
      <c r="E140">
        <v>163914.07674348427</v>
      </c>
      <c r="F140">
        <v>6085.923256515729</v>
      </c>
      <c r="G140" s="41">
        <f t="shared" si="12"/>
        <v>163914.07674348424</v>
      </c>
      <c r="H140" s="41">
        <f t="shared" si="13"/>
        <v>6085.9232565157581</v>
      </c>
      <c r="I140" s="42">
        <f t="shared" si="14"/>
        <v>168810</v>
      </c>
      <c r="J140" s="42">
        <f t="shared" si="15"/>
        <v>1190</v>
      </c>
      <c r="K140" s="42">
        <f t="shared" si="16"/>
        <v>1416100</v>
      </c>
    </row>
    <row r="141" spans="1:11">
      <c r="A141">
        <v>170000</v>
      </c>
      <c r="B141">
        <v>158.99</v>
      </c>
      <c r="C141">
        <v>8</v>
      </c>
      <c r="D141">
        <v>13</v>
      </c>
      <c r="E141">
        <v>181113.08116799925</v>
      </c>
      <c r="F141">
        <v>-11113.081167999248</v>
      </c>
      <c r="G141" s="41">
        <f t="shared" si="12"/>
        <v>181113.08116799925</v>
      </c>
      <c r="H141" s="41">
        <f t="shared" si="13"/>
        <v>-11113.081167999248</v>
      </c>
      <c r="I141" s="42">
        <f t="shared" si="14"/>
        <v>180990</v>
      </c>
      <c r="J141" s="42">
        <f t="shared" si="15"/>
        <v>-10990</v>
      </c>
      <c r="K141" s="42">
        <f t="shared" si="16"/>
        <v>120780100</v>
      </c>
    </row>
    <row r="142" spans="1:11">
      <c r="A142">
        <v>183000</v>
      </c>
      <c r="B142">
        <v>146.38999999999999</v>
      </c>
      <c r="C142">
        <v>10</v>
      </c>
      <c r="D142">
        <v>18</v>
      </c>
      <c r="E142">
        <v>163477.82895202353</v>
      </c>
      <c r="F142">
        <v>19522.171047976473</v>
      </c>
      <c r="G142" s="41">
        <f t="shared" si="12"/>
        <v>163477.82895202353</v>
      </c>
      <c r="H142" s="41">
        <f t="shared" si="13"/>
        <v>19522.171047976473</v>
      </c>
      <c r="I142" s="42">
        <f t="shared" si="14"/>
        <v>175390</v>
      </c>
      <c r="J142" s="42">
        <f t="shared" si="15"/>
        <v>7610</v>
      </c>
      <c r="K142" s="42">
        <f t="shared" si="16"/>
        <v>57912100</v>
      </c>
    </row>
    <row r="143" spans="1:11">
      <c r="A143">
        <v>175000</v>
      </c>
      <c r="B143">
        <v>147.62</v>
      </c>
      <c r="C143">
        <v>5</v>
      </c>
      <c r="D143">
        <v>18</v>
      </c>
      <c r="E143">
        <v>154370.51219504062</v>
      </c>
      <c r="F143">
        <v>20629.487804959383</v>
      </c>
      <c r="G143" s="41">
        <f t="shared" si="12"/>
        <v>154370.51219504065</v>
      </c>
      <c r="H143" s="41">
        <f t="shared" si="13"/>
        <v>20629.487804959354</v>
      </c>
      <c r="I143" s="42">
        <f t="shared" si="14"/>
        <v>171620</v>
      </c>
      <c r="J143" s="42">
        <f t="shared" si="15"/>
        <v>3380</v>
      </c>
      <c r="K143" s="42">
        <f t="shared" si="16"/>
        <v>11424400</v>
      </c>
    </row>
    <row r="144" spans="1:11">
      <c r="A144">
        <v>175000</v>
      </c>
      <c r="B144">
        <v>147.62</v>
      </c>
      <c r="C144">
        <v>5</v>
      </c>
      <c r="D144">
        <v>18</v>
      </c>
      <c r="E144">
        <v>154370.51219504062</v>
      </c>
      <c r="F144">
        <v>20629.487804959383</v>
      </c>
      <c r="G144" s="41">
        <f t="shared" si="12"/>
        <v>154370.51219504065</v>
      </c>
      <c r="H144" s="41">
        <f t="shared" si="13"/>
        <v>20629.487804959354</v>
      </c>
      <c r="I144" s="42">
        <f t="shared" si="14"/>
        <v>171620</v>
      </c>
      <c r="J144" s="42">
        <f t="shared" si="15"/>
        <v>3380</v>
      </c>
      <c r="K144" s="42">
        <f t="shared" si="16"/>
        <v>11424400</v>
      </c>
    </row>
    <row r="145" spans="1:11">
      <c r="A145">
        <v>189000</v>
      </c>
      <c r="B145">
        <v>174.55</v>
      </c>
      <c r="C145">
        <v>2</v>
      </c>
      <c r="D145">
        <v>17</v>
      </c>
      <c r="E145">
        <v>176032.46571679311</v>
      </c>
      <c r="F145">
        <v>12967.534283206885</v>
      </c>
      <c r="G145" s="41">
        <f t="shared" si="12"/>
        <v>176032.46571679309</v>
      </c>
      <c r="H145" s="41">
        <f t="shared" si="13"/>
        <v>12967.534283206915</v>
      </c>
      <c r="I145" s="42">
        <f t="shared" si="14"/>
        <v>194550</v>
      </c>
      <c r="J145" s="42">
        <f t="shared" si="15"/>
        <v>-5550</v>
      </c>
      <c r="K145" s="42">
        <f t="shared" si="16"/>
        <v>30802500</v>
      </c>
    </row>
    <row r="146" spans="1:11">
      <c r="A146">
        <v>375000</v>
      </c>
      <c r="B146">
        <v>158.32400000000001</v>
      </c>
      <c r="C146">
        <v>14</v>
      </c>
      <c r="D146">
        <v>1</v>
      </c>
      <c r="E146">
        <v>215929.50218467641</v>
      </c>
      <c r="F146">
        <v>159070.49781532359</v>
      </c>
      <c r="G146" s="41">
        <f t="shared" si="12"/>
        <v>215929.50218467641</v>
      </c>
      <c r="H146" s="41">
        <f t="shared" si="13"/>
        <v>159070.49781532359</v>
      </c>
      <c r="I146" s="42">
        <f t="shared" si="14"/>
        <v>174324</v>
      </c>
      <c r="J146" s="42">
        <f t="shared" si="15"/>
        <v>200676</v>
      </c>
      <c r="K146" s="42">
        <f t="shared" si="16"/>
        <v>40270856976</v>
      </c>
    </row>
    <row r="147" spans="1:11">
      <c r="A147">
        <v>124000</v>
      </c>
      <c r="B147">
        <v>149.80000000000001</v>
      </c>
      <c r="C147">
        <v>7</v>
      </c>
      <c r="D147">
        <v>13</v>
      </c>
      <c r="E147">
        <v>170212.76349664631</v>
      </c>
      <c r="F147">
        <v>-46212.763496646308</v>
      </c>
      <c r="G147" s="41">
        <f t="shared" si="12"/>
        <v>170212.76349664631</v>
      </c>
      <c r="H147" s="41">
        <f t="shared" si="13"/>
        <v>-46212.763496646308</v>
      </c>
      <c r="I147" s="42">
        <f t="shared" si="14"/>
        <v>170800</v>
      </c>
      <c r="J147" s="42">
        <f t="shared" si="15"/>
        <v>-46800</v>
      </c>
      <c r="K147" s="42">
        <f t="shared" si="16"/>
        <v>2190240000</v>
      </c>
    </row>
    <row r="148" spans="1:11">
      <c r="A148">
        <v>85000</v>
      </c>
      <c r="B148">
        <v>100.77</v>
      </c>
      <c r="C148">
        <v>6</v>
      </c>
      <c r="D148">
        <v>23</v>
      </c>
      <c r="E148">
        <v>101723.4449297864</v>
      </c>
      <c r="F148">
        <v>-16723.444929786405</v>
      </c>
      <c r="G148" s="41">
        <f t="shared" si="12"/>
        <v>101723.4449297864</v>
      </c>
      <c r="H148" s="41">
        <f t="shared" si="13"/>
        <v>-16723.444929786405</v>
      </c>
      <c r="I148" s="42">
        <f t="shared" si="14"/>
        <v>130770</v>
      </c>
      <c r="J148" s="42">
        <f t="shared" si="15"/>
        <v>-45770</v>
      </c>
      <c r="K148" s="42">
        <f t="shared" si="16"/>
        <v>2094892900</v>
      </c>
    </row>
    <row r="149" spans="1:11">
      <c r="A149">
        <v>23000</v>
      </c>
      <c r="B149">
        <v>28.1</v>
      </c>
      <c r="C149">
        <v>7</v>
      </c>
      <c r="D149">
        <v>18</v>
      </c>
      <c r="E149">
        <v>43490.561407820765</v>
      </c>
      <c r="F149">
        <v>-20490.561407820765</v>
      </c>
      <c r="G149" s="41">
        <f t="shared" si="12"/>
        <v>43490.561407820758</v>
      </c>
      <c r="H149" s="41">
        <f t="shared" si="13"/>
        <v>-20490.561407820758</v>
      </c>
      <c r="I149" s="42">
        <f t="shared" si="14"/>
        <v>54100</v>
      </c>
      <c r="J149" s="42">
        <f t="shared" si="15"/>
        <v>-31100</v>
      </c>
      <c r="K149" s="42">
        <f t="shared" si="16"/>
        <v>967210000</v>
      </c>
    </row>
    <row r="150" spans="1:11">
      <c r="A150">
        <v>47500</v>
      </c>
      <c r="B150">
        <v>84.42</v>
      </c>
      <c r="C150">
        <v>5</v>
      </c>
      <c r="D150">
        <v>17</v>
      </c>
      <c r="E150">
        <v>95488.277414736862</v>
      </c>
      <c r="F150">
        <v>-47988.277414736862</v>
      </c>
      <c r="G150" s="41">
        <f t="shared" si="12"/>
        <v>95488.277414736891</v>
      </c>
      <c r="H150" s="41">
        <f t="shared" si="13"/>
        <v>-47988.277414736891</v>
      </c>
      <c r="I150" s="42">
        <f t="shared" si="14"/>
        <v>107420</v>
      </c>
      <c r="J150" s="42">
        <f t="shared" si="15"/>
        <v>-59920</v>
      </c>
      <c r="K150" s="42">
        <f t="shared" si="16"/>
        <v>3590406400</v>
      </c>
    </row>
    <row r="151" spans="1:11">
      <c r="A151">
        <v>64800</v>
      </c>
      <c r="B151">
        <v>64.66</v>
      </c>
      <c r="C151">
        <v>2</v>
      </c>
      <c r="D151">
        <v>28</v>
      </c>
      <c r="E151">
        <v>49119.114381774023</v>
      </c>
      <c r="F151">
        <v>15680.885618225977</v>
      </c>
      <c r="G151" s="41">
        <f t="shared" si="12"/>
        <v>49119.114381774023</v>
      </c>
      <c r="H151" s="41">
        <f t="shared" si="13"/>
        <v>15680.885618225977</v>
      </c>
      <c r="I151" s="42">
        <f t="shared" si="14"/>
        <v>95660</v>
      </c>
      <c r="J151" s="42">
        <f t="shared" si="15"/>
        <v>-30860</v>
      </c>
      <c r="K151" s="42">
        <f t="shared" si="16"/>
        <v>952339600</v>
      </c>
    </row>
    <row r="152" spans="1:11">
      <c r="A152">
        <v>69800</v>
      </c>
      <c r="B152">
        <v>54.7</v>
      </c>
      <c r="C152">
        <v>4</v>
      </c>
      <c r="D152">
        <v>29</v>
      </c>
      <c r="E152">
        <v>41726.706373286899</v>
      </c>
      <c r="F152">
        <v>28073.293626713101</v>
      </c>
      <c r="G152" s="41">
        <f t="shared" si="12"/>
        <v>41726.706373286899</v>
      </c>
      <c r="H152" s="41">
        <f t="shared" si="13"/>
        <v>28073.293626713101</v>
      </c>
      <c r="I152" s="42">
        <f t="shared" si="14"/>
        <v>88700</v>
      </c>
      <c r="J152" s="42">
        <f t="shared" si="15"/>
        <v>-18900</v>
      </c>
      <c r="K152" s="42">
        <f t="shared" si="16"/>
        <v>357210000</v>
      </c>
    </row>
    <row r="153" spans="1:11">
      <c r="A153">
        <v>84000</v>
      </c>
      <c r="B153">
        <v>79.87</v>
      </c>
      <c r="C153">
        <v>12</v>
      </c>
      <c r="D153">
        <v>28</v>
      </c>
      <c r="E153">
        <v>84334.951354157471</v>
      </c>
      <c r="F153">
        <v>-334.95135415747063</v>
      </c>
      <c r="G153" s="41">
        <f t="shared" si="12"/>
        <v>84334.951354157471</v>
      </c>
      <c r="H153" s="41">
        <f t="shared" si="13"/>
        <v>-334.95135415747063</v>
      </c>
      <c r="I153" s="42">
        <f t="shared" si="14"/>
        <v>120870</v>
      </c>
      <c r="J153" s="42">
        <f t="shared" si="15"/>
        <v>-36870</v>
      </c>
      <c r="K153" s="42">
        <f t="shared" si="16"/>
        <v>1359396900</v>
      </c>
    </row>
    <row r="154" spans="1:11">
      <c r="A154">
        <v>84800</v>
      </c>
      <c r="B154">
        <v>84.5</v>
      </c>
      <c r="C154">
        <v>5</v>
      </c>
      <c r="D154">
        <v>18</v>
      </c>
      <c r="E154">
        <v>93639.557905548892</v>
      </c>
      <c r="F154">
        <v>-8839.5579055488924</v>
      </c>
      <c r="G154" s="41">
        <f t="shared" si="12"/>
        <v>93639.557905548863</v>
      </c>
      <c r="H154" s="41">
        <f t="shared" si="13"/>
        <v>-8839.5579055488633</v>
      </c>
      <c r="I154" s="42">
        <f t="shared" si="14"/>
        <v>108500</v>
      </c>
      <c r="J154" s="42">
        <f t="shared" si="15"/>
        <v>-23700</v>
      </c>
      <c r="K154" s="42">
        <f t="shared" si="16"/>
        <v>561690000</v>
      </c>
    </row>
    <row r="155" spans="1:11">
      <c r="A155">
        <v>13000</v>
      </c>
      <c r="B155">
        <v>15.09</v>
      </c>
      <c r="C155">
        <v>14</v>
      </c>
      <c r="D155">
        <v>7</v>
      </c>
      <c r="E155">
        <v>66562.654635885381</v>
      </c>
      <c r="F155">
        <v>-53562.654635885381</v>
      </c>
      <c r="G155" s="41">
        <f t="shared" si="12"/>
        <v>66562.654635885381</v>
      </c>
      <c r="H155" s="41">
        <f t="shared" si="13"/>
        <v>-53562.654635885381</v>
      </c>
      <c r="I155" s="42">
        <f t="shared" si="14"/>
        <v>37090</v>
      </c>
      <c r="J155" s="42">
        <f t="shared" si="15"/>
        <v>-24090</v>
      </c>
      <c r="K155" s="42">
        <f t="shared" si="16"/>
        <v>580328100</v>
      </c>
    </row>
    <row r="156" spans="1:11">
      <c r="A156">
        <v>20000</v>
      </c>
      <c r="B156">
        <v>44.4</v>
      </c>
      <c r="C156">
        <v>4</v>
      </c>
      <c r="D156">
        <v>24</v>
      </c>
      <c r="E156">
        <v>41445.011658992858</v>
      </c>
      <c r="F156">
        <v>-21445.011658992858</v>
      </c>
      <c r="G156" s="41">
        <f t="shared" si="12"/>
        <v>41445.011658992858</v>
      </c>
      <c r="H156" s="41">
        <f t="shared" si="13"/>
        <v>-21445.011658992858</v>
      </c>
      <c r="I156" s="42">
        <f t="shared" si="14"/>
        <v>73400</v>
      </c>
      <c r="J156" s="42">
        <f t="shared" si="15"/>
        <v>-53400</v>
      </c>
      <c r="K156" s="42">
        <f t="shared" si="16"/>
        <v>2851560000</v>
      </c>
    </row>
    <row r="157" spans="1:11">
      <c r="A157">
        <v>91900</v>
      </c>
      <c r="B157">
        <v>59.942599999999999</v>
      </c>
      <c r="C157">
        <v>4</v>
      </c>
      <c r="D157">
        <v>12</v>
      </c>
      <c r="E157">
        <v>79507.634461545371</v>
      </c>
      <c r="F157">
        <v>12392.365538454629</v>
      </c>
      <c r="G157" s="41">
        <f t="shared" si="12"/>
        <v>79507.634461545371</v>
      </c>
      <c r="H157" s="41">
        <f t="shared" si="13"/>
        <v>12392.365538454629</v>
      </c>
      <c r="I157" s="42">
        <f t="shared" si="14"/>
        <v>76942.600000000006</v>
      </c>
      <c r="J157" s="42">
        <f t="shared" si="15"/>
        <v>14957.399999999994</v>
      </c>
      <c r="K157" s="42">
        <f t="shared" si="16"/>
        <v>223723814.75999981</v>
      </c>
    </row>
    <row r="158" spans="1:11">
      <c r="A158">
        <v>12200</v>
      </c>
      <c r="B158">
        <v>15.09</v>
      </c>
      <c r="C158">
        <v>10</v>
      </c>
      <c r="D158">
        <v>7</v>
      </c>
      <c r="E158">
        <v>58330.044908675802</v>
      </c>
      <c r="F158">
        <v>-46130.044908675802</v>
      </c>
      <c r="G158" s="41">
        <f t="shared" si="12"/>
        <v>58330.044908675794</v>
      </c>
      <c r="H158" s="41">
        <f t="shared" si="13"/>
        <v>-46130.044908675794</v>
      </c>
      <c r="I158" s="42">
        <f t="shared" si="14"/>
        <v>33090</v>
      </c>
      <c r="J158" s="42">
        <f t="shared" si="15"/>
        <v>-20890</v>
      </c>
      <c r="K158" s="42">
        <f t="shared" si="16"/>
        <v>436392100</v>
      </c>
    </row>
    <row r="159" spans="1:11">
      <c r="A159">
        <v>12000</v>
      </c>
      <c r="B159">
        <v>16.670000000000002</v>
      </c>
      <c r="C159">
        <v>4</v>
      </c>
      <c r="D159">
        <v>9</v>
      </c>
      <c r="E159">
        <v>43649.94534085234</v>
      </c>
      <c r="F159">
        <v>-31649.94534085234</v>
      </c>
      <c r="G159" s="41">
        <f t="shared" si="12"/>
        <v>43649.945340852326</v>
      </c>
      <c r="H159" s="41">
        <f t="shared" si="13"/>
        <v>-31649.945340852326</v>
      </c>
      <c r="I159" s="42">
        <f t="shared" si="14"/>
        <v>30670</v>
      </c>
      <c r="J159" s="42">
        <f t="shared" si="15"/>
        <v>-18670</v>
      </c>
      <c r="K159" s="42">
        <f t="shared" si="16"/>
        <v>348568900</v>
      </c>
    </row>
    <row r="160" spans="1:11">
      <c r="A160">
        <v>119500</v>
      </c>
      <c r="B160">
        <v>112.54</v>
      </c>
      <c r="C160">
        <v>25</v>
      </c>
      <c r="D160">
        <v>17</v>
      </c>
      <c r="E160">
        <v>163707.00467278273</v>
      </c>
      <c r="F160">
        <v>-44207.004672782728</v>
      </c>
      <c r="G160" s="41">
        <f t="shared" si="12"/>
        <v>163707.00467278273</v>
      </c>
      <c r="H160" s="41">
        <f t="shared" si="13"/>
        <v>-44207.004672782728</v>
      </c>
      <c r="I160" s="42">
        <f t="shared" si="14"/>
        <v>155540</v>
      </c>
      <c r="J160" s="42">
        <f t="shared" si="15"/>
        <v>-36040</v>
      </c>
      <c r="K160" s="42">
        <f t="shared" si="16"/>
        <v>1298881600</v>
      </c>
    </row>
    <row r="161" spans="1:11">
      <c r="A161">
        <v>193000</v>
      </c>
      <c r="B161">
        <v>84.614000000000004</v>
      </c>
      <c r="C161">
        <v>19</v>
      </c>
      <c r="D161">
        <v>4</v>
      </c>
      <c r="E161">
        <v>149523.05908437679</v>
      </c>
      <c r="F161">
        <v>43476.940915623214</v>
      </c>
      <c r="G161" s="41">
        <f t="shared" si="12"/>
        <v>149523.05908437676</v>
      </c>
      <c r="H161" s="41">
        <f t="shared" si="13"/>
        <v>43476.940915623243</v>
      </c>
      <c r="I161" s="42">
        <f t="shared" si="14"/>
        <v>108614</v>
      </c>
      <c r="J161" s="42">
        <f t="shared" si="15"/>
        <v>84386</v>
      </c>
      <c r="K161" s="42">
        <f t="shared" si="16"/>
        <v>7120996996</v>
      </c>
    </row>
    <row r="162" spans="1:11">
      <c r="A162">
        <v>175000</v>
      </c>
      <c r="B162">
        <v>84.835999999999999</v>
      </c>
      <c r="C162">
        <v>8</v>
      </c>
      <c r="D162">
        <v>4</v>
      </c>
      <c r="E162">
        <v>127096.97979735561</v>
      </c>
      <c r="F162">
        <v>47903.020202644388</v>
      </c>
      <c r="G162" s="41">
        <f t="shared" si="12"/>
        <v>127096.97979735563</v>
      </c>
      <c r="H162" s="41">
        <f t="shared" si="13"/>
        <v>47903.020202644373</v>
      </c>
      <c r="I162" s="42">
        <f t="shared" si="14"/>
        <v>97836</v>
      </c>
      <c r="J162" s="42">
        <f t="shared" si="15"/>
        <v>77164</v>
      </c>
      <c r="K162" s="42">
        <f t="shared" si="16"/>
        <v>5954282896</v>
      </c>
    </row>
    <row r="163" spans="1:11">
      <c r="A163">
        <v>180000</v>
      </c>
      <c r="B163">
        <v>84.906999999999996</v>
      </c>
      <c r="C163">
        <v>18</v>
      </c>
      <c r="D163">
        <v>4</v>
      </c>
      <c r="E163">
        <v>147746.81681744795</v>
      </c>
      <c r="F163">
        <v>32253.183182552049</v>
      </c>
      <c r="G163" s="41">
        <f t="shared" si="12"/>
        <v>147746.81681744795</v>
      </c>
      <c r="H163" s="41">
        <f t="shared" si="13"/>
        <v>32253.183182552049</v>
      </c>
      <c r="I163" s="42">
        <f t="shared" si="14"/>
        <v>107907</v>
      </c>
      <c r="J163" s="42">
        <f t="shared" si="15"/>
        <v>72093</v>
      </c>
      <c r="K163" s="42">
        <f t="shared" si="16"/>
        <v>5197400649</v>
      </c>
    </row>
    <row r="164" spans="1:11">
      <c r="A164">
        <v>172000</v>
      </c>
      <c r="B164">
        <v>84.944000000000003</v>
      </c>
      <c r="C164">
        <v>2</v>
      </c>
      <c r="D164">
        <v>4</v>
      </c>
      <c r="E164">
        <v>114851.97748574379</v>
      </c>
      <c r="F164">
        <v>57148.022514256212</v>
      </c>
      <c r="G164" s="41">
        <f t="shared" si="12"/>
        <v>114851.97748574379</v>
      </c>
      <c r="H164" s="41">
        <f t="shared" si="13"/>
        <v>57148.022514256212</v>
      </c>
      <c r="I164" s="42">
        <f t="shared" si="14"/>
        <v>91944</v>
      </c>
      <c r="J164" s="42">
        <f t="shared" si="15"/>
        <v>80056</v>
      </c>
      <c r="K164" s="42">
        <f t="shared" si="16"/>
        <v>6408963136</v>
      </c>
    </row>
    <row r="165" spans="1:11">
      <c r="A165">
        <v>172000</v>
      </c>
      <c r="B165">
        <v>84.944000000000003</v>
      </c>
      <c r="C165">
        <v>2</v>
      </c>
      <c r="D165">
        <v>4</v>
      </c>
      <c r="E165">
        <v>114851.97748574379</v>
      </c>
      <c r="F165">
        <v>57148.022514256212</v>
      </c>
      <c r="G165" s="41">
        <f t="shared" si="12"/>
        <v>114851.97748574379</v>
      </c>
      <c r="H165" s="41">
        <f t="shared" si="13"/>
        <v>57148.022514256212</v>
      </c>
      <c r="I165" s="42">
        <f t="shared" si="14"/>
        <v>91944</v>
      </c>
      <c r="J165" s="42">
        <f t="shared" si="15"/>
        <v>80056</v>
      </c>
      <c r="K165" s="42">
        <f t="shared" si="16"/>
        <v>6408963136</v>
      </c>
    </row>
    <row r="166" spans="1:11">
      <c r="A166">
        <v>88000</v>
      </c>
      <c r="B166">
        <v>37.263500000000001</v>
      </c>
      <c r="C166">
        <v>14</v>
      </c>
      <c r="D166">
        <v>4</v>
      </c>
      <c r="E166">
        <v>93673.978625545729</v>
      </c>
      <c r="F166">
        <v>-5673.9786255457293</v>
      </c>
      <c r="G166" s="41">
        <f t="shared" si="12"/>
        <v>93673.978625545715</v>
      </c>
      <c r="H166" s="41">
        <f t="shared" si="13"/>
        <v>-5673.9786255457147</v>
      </c>
      <c r="I166" s="42">
        <f t="shared" si="14"/>
        <v>56263.5</v>
      </c>
      <c r="J166" s="42">
        <f t="shared" si="15"/>
        <v>31736.5</v>
      </c>
      <c r="K166" s="42">
        <f t="shared" si="16"/>
        <v>1007205432.25</v>
      </c>
    </row>
    <row r="167" spans="1:11">
      <c r="A167">
        <v>175000</v>
      </c>
      <c r="B167">
        <v>215.14599999999999</v>
      </c>
      <c r="C167">
        <v>9</v>
      </c>
      <c r="D167">
        <v>12</v>
      </c>
      <c r="E167">
        <v>239127.46175005197</v>
      </c>
      <c r="F167">
        <v>-64127.461750051967</v>
      </c>
      <c r="G167" s="41">
        <f t="shared" si="12"/>
        <v>239127.461750052</v>
      </c>
      <c r="H167" s="41">
        <f t="shared" si="13"/>
        <v>-64127.461750051996</v>
      </c>
      <c r="I167" s="42">
        <f t="shared" si="14"/>
        <v>237146</v>
      </c>
      <c r="J167" s="42">
        <f t="shared" si="15"/>
        <v>-62146</v>
      </c>
      <c r="K167" s="42">
        <f t="shared" si="16"/>
        <v>3862125316</v>
      </c>
    </row>
    <row r="168" spans="1:11">
      <c r="A168">
        <v>75300</v>
      </c>
      <c r="B168">
        <v>84.93</v>
      </c>
      <c r="C168">
        <v>13</v>
      </c>
      <c r="D168">
        <v>23</v>
      </c>
      <c r="E168">
        <v>100890.04433602883</v>
      </c>
      <c r="F168">
        <v>-25590.044336028834</v>
      </c>
      <c r="G168" s="41">
        <f t="shared" si="12"/>
        <v>100890.04433602885</v>
      </c>
      <c r="H168" s="41">
        <f t="shared" si="13"/>
        <v>-25590.044336028848</v>
      </c>
      <c r="I168" s="42">
        <f t="shared" si="14"/>
        <v>121930</v>
      </c>
      <c r="J168" s="42">
        <f t="shared" si="15"/>
        <v>-46630</v>
      </c>
      <c r="K168" s="42">
        <f t="shared" si="16"/>
        <v>2174356900</v>
      </c>
    </row>
    <row r="169" spans="1:11">
      <c r="A169">
        <v>52000</v>
      </c>
      <c r="B169">
        <v>59.97</v>
      </c>
      <c r="C169">
        <v>2</v>
      </c>
      <c r="D169">
        <v>23</v>
      </c>
      <c r="E169">
        <v>54235.08528161257</v>
      </c>
      <c r="F169">
        <v>-2235.0852816125698</v>
      </c>
      <c r="G169" s="41">
        <f t="shared" si="12"/>
        <v>54235.085281612584</v>
      </c>
      <c r="H169" s="41">
        <f t="shared" si="13"/>
        <v>-2235.0852816125844</v>
      </c>
      <c r="I169" s="42">
        <f t="shared" si="14"/>
        <v>85970</v>
      </c>
      <c r="J169" s="42">
        <f t="shared" si="15"/>
        <v>-33970</v>
      </c>
      <c r="K169" s="42">
        <f t="shared" si="16"/>
        <v>1153960900</v>
      </c>
    </row>
    <row r="170" spans="1:11">
      <c r="A170">
        <v>76500</v>
      </c>
      <c r="B170">
        <v>84.99</v>
      </c>
      <c r="C170">
        <v>1</v>
      </c>
      <c r="D170">
        <v>25</v>
      </c>
      <c r="E170">
        <v>72398.561062688386</v>
      </c>
      <c r="F170">
        <v>4101.4389373116137</v>
      </c>
      <c r="G170" s="41">
        <f t="shared" si="12"/>
        <v>72398.561062688386</v>
      </c>
      <c r="H170" s="41">
        <f t="shared" si="13"/>
        <v>4101.4389373116137</v>
      </c>
      <c r="I170" s="42">
        <f t="shared" si="14"/>
        <v>111990</v>
      </c>
      <c r="J170" s="42">
        <f t="shared" si="15"/>
        <v>-35490</v>
      </c>
      <c r="K170" s="42">
        <f t="shared" si="16"/>
        <v>1259540100</v>
      </c>
    </row>
    <row r="171" spans="1:11">
      <c r="A171">
        <v>140000</v>
      </c>
      <c r="B171">
        <v>150.83000000000001</v>
      </c>
      <c r="C171">
        <v>3</v>
      </c>
      <c r="D171">
        <v>17</v>
      </c>
      <c r="E171">
        <v>155268.40275336825</v>
      </c>
      <c r="F171">
        <v>-15268.402753368253</v>
      </c>
      <c r="G171" s="41">
        <f t="shared" si="12"/>
        <v>155268.40275336825</v>
      </c>
      <c r="H171" s="41">
        <f t="shared" si="13"/>
        <v>-15268.402753368253</v>
      </c>
      <c r="I171" s="42">
        <f t="shared" si="14"/>
        <v>171830</v>
      </c>
      <c r="J171" s="42">
        <f t="shared" si="15"/>
        <v>-31830</v>
      </c>
      <c r="K171" s="42">
        <f t="shared" si="16"/>
        <v>1013148900</v>
      </c>
    </row>
    <row r="172" spans="1:11">
      <c r="A172">
        <v>54900</v>
      </c>
      <c r="B172">
        <v>59.82</v>
      </c>
      <c r="C172">
        <v>5</v>
      </c>
      <c r="D172">
        <v>25</v>
      </c>
      <c r="E172">
        <v>56413.836831303131</v>
      </c>
      <c r="F172">
        <v>-1513.8368313031315</v>
      </c>
      <c r="G172" s="41">
        <f t="shared" si="12"/>
        <v>56413.836831303146</v>
      </c>
      <c r="H172" s="41">
        <f t="shared" si="13"/>
        <v>-1513.836831303146</v>
      </c>
      <c r="I172" s="42">
        <f t="shared" si="14"/>
        <v>90820</v>
      </c>
      <c r="J172" s="42">
        <f t="shared" si="15"/>
        <v>-35920</v>
      </c>
      <c r="K172" s="42">
        <f t="shared" si="16"/>
        <v>1290246400</v>
      </c>
    </row>
    <row r="173" spans="1:11">
      <c r="A173">
        <v>75700</v>
      </c>
      <c r="B173">
        <v>84.93</v>
      </c>
      <c r="C173">
        <v>5</v>
      </c>
      <c r="D173">
        <v>23</v>
      </c>
      <c r="E173">
        <v>84424.824881609675</v>
      </c>
      <c r="F173">
        <v>-8724.8248816096748</v>
      </c>
      <c r="G173" s="41">
        <f t="shared" si="12"/>
        <v>84424.82488160966</v>
      </c>
      <c r="H173" s="41">
        <f t="shared" si="13"/>
        <v>-8724.8248816096602</v>
      </c>
      <c r="I173" s="42">
        <f t="shared" si="14"/>
        <v>113930</v>
      </c>
      <c r="J173" s="42">
        <f t="shared" si="15"/>
        <v>-38230</v>
      </c>
      <c r="K173" s="42">
        <f t="shared" si="16"/>
        <v>1461532900</v>
      </c>
    </row>
    <row r="174" spans="1:11">
      <c r="A174">
        <v>165000</v>
      </c>
      <c r="B174">
        <v>114.931</v>
      </c>
      <c r="C174">
        <v>16</v>
      </c>
      <c r="D174">
        <v>13</v>
      </c>
      <c r="E174">
        <v>155186.90146144383</v>
      </c>
      <c r="F174">
        <v>9813.0985385561653</v>
      </c>
      <c r="G174" s="41">
        <f t="shared" si="12"/>
        <v>155186.90146144381</v>
      </c>
      <c r="H174" s="41">
        <f t="shared" si="13"/>
        <v>9813.0985385561944</v>
      </c>
      <c r="I174" s="42">
        <f t="shared" si="14"/>
        <v>144931</v>
      </c>
      <c r="J174" s="42">
        <f t="shared" si="15"/>
        <v>20069</v>
      </c>
      <c r="K174" s="42">
        <f t="shared" si="16"/>
        <v>402764761</v>
      </c>
    </row>
    <row r="175" spans="1:11">
      <c r="A175">
        <v>145000</v>
      </c>
      <c r="B175">
        <v>112.81440000000001</v>
      </c>
      <c r="C175">
        <v>5</v>
      </c>
      <c r="D175">
        <v>6</v>
      </c>
      <c r="E175">
        <v>143990.57744438993</v>
      </c>
      <c r="F175">
        <v>1009.4225556100719</v>
      </c>
      <c r="G175" s="41">
        <f t="shared" si="12"/>
        <v>143990.57744438993</v>
      </c>
      <c r="H175" s="41">
        <f t="shared" si="13"/>
        <v>1009.4225556100719</v>
      </c>
      <c r="I175" s="42">
        <f t="shared" si="14"/>
        <v>124814.40000000001</v>
      </c>
      <c r="J175" s="42">
        <f t="shared" si="15"/>
        <v>20185.599999999991</v>
      </c>
      <c r="K175" s="42">
        <f t="shared" si="16"/>
        <v>407458447.35999966</v>
      </c>
    </row>
    <row r="176" spans="1:11">
      <c r="A176">
        <v>146000</v>
      </c>
      <c r="B176">
        <v>114.9</v>
      </c>
      <c r="C176">
        <v>17</v>
      </c>
      <c r="D176">
        <v>21</v>
      </c>
      <c r="E176">
        <v>141809.69467765981</v>
      </c>
      <c r="F176">
        <v>4190.3053223401948</v>
      </c>
      <c r="G176" s="41">
        <f t="shared" si="12"/>
        <v>141809.69467765983</v>
      </c>
      <c r="H176" s="41">
        <f t="shared" si="13"/>
        <v>4190.3053223401657</v>
      </c>
      <c r="I176" s="42">
        <f t="shared" si="14"/>
        <v>153900</v>
      </c>
      <c r="J176" s="42">
        <f t="shared" si="15"/>
        <v>-7900</v>
      </c>
      <c r="K176" s="42">
        <f t="shared" si="16"/>
        <v>62410000</v>
      </c>
    </row>
    <row r="177" spans="1:11">
      <c r="A177">
        <v>127000</v>
      </c>
      <c r="B177">
        <v>84.239500000000007</v>
      </c>
      <c r="C177">
        <v>3</v>
      </c>
      <c r="D177">
        <v>6</v>
      </c>
      <c r="E177">
        <v>112380.91159018312</v>
      </c>
      <c r="F177">
        <v>14619.088409816875</v>
      </c>
      <c r="G177" s="41">
        <f t="shared" si="12"/>
        <v>112380.91159018312</v>
      </c>
      <c r="H177" s="41">
        <f t="shared" si="13"/>
        <v>14619.088409816875</v>
      </c>
      <c r="I177" s="42">
        <f t="shared" si="14"/>
        <v>94239.5</v>
      </c>
      <c r="J177" s="42">
        <f t="shared" si="15"/>
        <v>32760.5</v>
      </c>
      <c r="K177" s="42">
        <f t="shared" si="16"/>
        <v>1073250360.25</v>
      </c>
    </row>
    <row r="178" spans="1:11">
      <c r="A178">
        <v>84970</v>
      </c>
      <c r="B178">
        <v>60</v>
      </c>
      <c r="C178">
        <v>13</v>
      </c>
      <c r="D178">
        <v>21</v>
      </c>
      <c r="E178">
        <v>80755.00968915275</v>
      </c>
      <c r="F178">
        <v>4214.9903108472499</v>
      </c>
      <c r="G178" s="41">
        <f t="shared" si="12"/>
        <v>80755.00968915275</v>
      </c>
      <c r="H178" s="41">
        <f t="shared" si="13"/>
        <v>4214.9903108472499</v>
      </c>
      <c r="I178" s="42">
        <f t="shared" si="14"/>
        <v>95000</v>
      </c>
      <c r="J178" s="42">
        <f t="shared" si="15"/>
        <v>-10030</v>
      </c>
      <c r="K178" s="42">
        <f t="shared" si="16"/>
        <v>100600900</v>
      </c>
    </row>
    <row r="179" spans="1:11">
      <c r="A179">
        <v>123460</v>
      </c>
      <c r="B179">
        <v>84.92</v>
      </c>
      <c r="C179">
        <v>18</v>
      </c>
      <c r="D179">
        <v>21</v>
      </c>
      <c r="E179">
        <v>115022.56812342035</v>
      </c>
      <c r="F179">
        <v>8437.4318765796488</v>
      </c>
      <c r="G179" s="41">
        <f t="shared" si="12"/>
        <v>115022.56812342034</v>
      </c>
      <c r="H179" s="41">
        <f t="shared" si="13"/>
        <v>8437.4318765796634</v>
      </c>
      <c r="I179" s="42">
        <f t="shared" si="14"/>
        <v>124920</v>
      </c>
      <c r="J179" s="42">
        <f t="shared" si="15"/>
        <v>-1460</v>
      </c>
      <c r="K179" s="42">
        <f t="shared" si="16"/>
        <v>2131600</v>
      </c>
    </row>
    <row r="180" spans="1:11">
      <c r="A180">
        <v>155000</v>
      </c>
      <c r="B180">
        <v>158.99</v>
      </c>
      <c r="C180">
        <v>7</v>
      </c>
      <c r="D180">
        <v>13</v>
      </c>
      <c r="E180">
        <v>179054.92873619683</v>
      </c>
      <c r="F180">
        <v>-24054.928736196831</v>
      </c>
      <c r="G180" s="41">
        <f t="shared" si="12"/>
        <v>179054.92873619683</v>
      </c>
      <c r="H180" s="41">
        <f t="shared" si="13"/>
        <v>-24054.928736196831</v>
      </c>
      <c r="I180" s="42">
        <f t="shared" si="14"/>
        <v>179990</v>
      </c>
      <c r="J180" s="42">
        <f t="shared" si="15"/>
        <v>-24990</v>
      </c>
      <c r="K180" s="42">
        <f t="shared" si="16"/>
        <v>624500100</v>
      </c>
    </row>
    <row r="181" spans="1:11">
      <c r="A181">
        <v>134000</v>
      </c>
      <c r="B181">
        <v>95.88</v>
      </c>
      <c r="C181">
        <v>5</v>
      </c>
      <c r="D181">
        <v>13</v>
      </c>
      <c r="E181">
        <v>114217.29109043388</v>
      </c>
      <c r="F181">
        <v>19782.708909566121</v>
      </c>
      <c r="G181" s="41">
        <f t="shared" si="12"/>
        <v>114217.29109043389</v>
      </c>
      <c r="H181" s="41">
        <f t="shared" si="13"/>
        <v>19782.708909566107</v>
      </c>
      <c r="I181" s="42">
        <f t="shared" si="14"/>
        <v>114880</v>
      </c>
      <c r="J181" s="42">
        <f t="shared" si="15"/>
        <v>19120</v>
      </c>
      <c r="K181" s="42">
        <f t="shared" si="16"/>
        <v>365574400</v>
      </c>
    </row>
    <row r="182" spans="1:11">
      <c r="A182">
        <v>134500</v>
      </c>
      <c r="B182">
        <v>95.88</v>
      </c>
      <c r="C182">
        <v>5</v>
      </c>
      <c r="D182">
        <v>13</v>
      </c>
      <c r="E182">
        <v>114217.29109043388</v>
      </c>
      <c r="F182">
        <v>20282.708909566121</v>
      </c>
      <c r="G182" s="41">
        <f t="shared" si="12"/>
        <v>114217.29109043389</v>
      </c>
      <c r="H182" s="41">
        <f t="shared" si="13"/>
        <v>20282.708909566107</v>
      </c>
      <c r="I182" s="42">
        <f t="shared" si="14"/>
        <v>114880</v>
      </c>
      <c r="J182" s="42">
        <f t="shared" si="15"/>
        <v>19620</v>
      </c>
      <c r="K182" s="42">
        <f t="shared" si="16"/>
        <v>384944400</v>
      </c>
    </row>
    <row r="183" spans="1:11">
      <c r="A183">
        <v>144000</v>
      </c>
      <c r="B183">
        <v>108.07</v>
      </c>
      <c r="C183">
        <v>5</v>
      </c>
      <c r="D183">
        <v>13</v>
      </c>
      <c r="E183">
        <v>125945.9085300553</v>
      </c>
      <c r="F183">
        <v>18054.091469944702</v>
      </c>
      <c r="G183" s="41">
        <f t="shared" si="12"/>
        <v>125945.90853005531</v>
      </c>
      <c r="H183" s="41">
        <f t="shared" si="13"/>
        <v>18054.091469944688</v>
      </c>
      <c r="I183" s="42">
        <f t="shared" si="14"/>
        <v>127070</v>
      </c>
      <c r="J183" s="42">
        <f t="shared" si="15"/>
        <v>16930</v>
      </c>
      <c r="K183" s="42">
        <f t="shared" si="16"/>
        <v>286624900</v>
      </c>
    </row>
    <row r="184" spans="1:11">
      <c r="A184">
        <v>144000</v>
      </c>
      <c r="B184">
        <v>108.07</v>
      </c>
      <c r="C184">
        <v>5</v>
      </c>
      <c r="D184">
        <v>13</v>
      </c>
      <c r="E184">
        <v>125945.9085300553</v>
      </c>
      <c r="F184">
        <v>18054.091469944702</v>
      </c>
      <c r="G184" s="41">
        <f t="shared" si="12"/>
        <v>125945.90853005531</v>
      </c>
      <c r="H184" s="41">
        <f t="shared" si="13"/>
        <v>18054.091469944688</v>
      </c>
      <c r="I184" s="42">
        <f t="shared" si="14"/>
        <v>127070</v>
      </c>
      <c r="J184" s="42">
        <f t="shared" si="15"/>
        <v>16930</v>
      </c>
      <c r="K184" s="42">
        <f t="shared" si="16"/>
        <v>286624900</v>
      </c>
    </row>
    <row r="185" spans="1:11">
      <c r="A185">
        <v>184000</v>
      </c>
      <c r="B185">
        <v>159.01</v>
      </c>
      <c r="C185">
        <v>5</v>
      </c>
      <c r="D185">
        <v>13</v>
      </c>
      <c r="E185">
        <v>174957.86688725918</v>
      </c>
      <c r="F185">
        <v>9042.1331127408193</v>
      </c>
      <c r="G185" s="41">
        <f t="shared" si="12"/>
        <v>174957.86688725918</v>
      </c>
      <c r="H185" s="41">
        <f t="shared" si="13"/>
        <v>9042.1331127408193</v>
      </c>
      <c r="I185" s="42">
        <f t="shared" si="14"/>
        <v>178010</v>
      </c>
      <c r="J185" s="42">
        <f t="shared" si="15"/>
        <v>5990</v>
      </c>
      <c r="K185" s="42">
        <f t="shared" si="16"/>
        <v>35880100</v>
      </c>
    </row>
    <row r="186" spans="1:11">
      <c r="A186">
        <v>33000</v>
      </c>
      <c r="B186">
        <v>48.54</v>
      </c>
      <c r="C186">
        <v>6</v>
      </c>
      <c r="D186">
        <v>18</v>
      </c>
      <c r="E186">
        <v>61098.769965834763</v>
      </c>
      <c r="F186">
        <v>-28098.769965834763</v>
      </c>
      <c r="G186" s="41">
        <f t="shared" si="12"/>
        <v>61098.769965834756</v>
      </c>
      <c r="H186" s="41">
        <f t="shared" si="13"/>
        <v>-28098.769965834756</v>
      </c>
      <c r="I186" s="42">
        <f t="shared" si="14"/>
        <v>73540</v>
      </c>
      <c r="J186" s="42">
        <f t="shared" si="15"/>
        <v>-40540</v>
      </c>
      <c r="K186" s="42">
        <f t="shared" si="16"/>
        <v>1643491600</v>
      </c>
    </row>
    <row r="187" spans="1:11">
      <c r="A187">
        <v>26000</v>
      </c>
      <c r="B187">
        <v>36.08</v>
      </c>
      <c r="C187">
        <v>6</v>
      </c>
      <c r="D187">
        <v>18</v>
      </c>
      <c r="E187">
        <v>49110.371828206953</v>
      </c>
      <c r="F187">
        <v>-23110.371828206953</v>
      </c>
      <c r="G187" s="41">
        <f t="shared" si="12"/>
        <v>49110.371828206946</v>
      </c>
      <c r="H187" s="41">
        <f t="shared" si="13"/>
        <v>-23110.371828206946</v>
      </c>
      <c r="I187" s="42">
        <f t="shared" si="14"/>
        <v>61080</v>
      </c>
      <c r="J187" s="42">
        <f t="shared" si="15"/>
        <v>-35080</v>
      </c>
      <c r="K187" s="42">
        <f t="shared" si="16"/>
        <v>1230606400</v>
      </c>
    </row>
    <row r="188" spans="1:11">
      <c r="A188">
        <v>25000</v>
      </c>
      <c r="B188">
        <v>45.5</v>
      </c>
      <c r="C188">
        <v>3</v>
      </c>
      <c r="D188">
        <v>18</v>
      </c>
      <c r="E188">
        <v>51999.374441022395</v>
      </c>
      <c r="F188">
        <v>-26999.374441022395</v>
      </c>
      <c r="G188" s="41">
        <f t="shared" si="12"/>
        <v>51999.374441022388</v>
      </c>
      <c r="H188" s="41">
        <f t="shared" si="13"/>
        <v>-26999.374441022388</v>
      </c>
      <c r="I188" s="42">
        <f t="shared" si="14"/>
        <v>67500</v>
      </c>
      <c r="J188" s="42">
        <f t="shared" si="15"/>
        <v>-42500</v>
      </c>
      <c r="K188" s="42">
        <f t="shared" si="16"/>
        <v>1806250000</v>
      </c>
    </row>
    <row r="189" spans="1:11">
      <c r="A189">
        <v>30000</v>
      </c>
      <c r="B189">
        <v>46.64</v>
      </c>
      <c r="C189">
        <v>4</v>
      </c>
      <c r="D189">
        <v>18</v>
      </c>
      <c r="E189">
        <v>55154.378708851735</v>
      </c>
      <c r="F189">
        <v>-25154.378708851735</v>
      </c>
      <c r="G189" s="41">
        <f t="shared" si="12"/>
        <v>55154.37870885172</v>
      </c>
      <c r="H189" s="41">
        <f t="shared" si="13"/>
        <v>-25154.37870885172</v>
      </c>
      <c r="I189" s="42">
        <f t="shared" si="14"/>
        <v>69640</v>
      </c>
      <c r="J189" s="42">
        <f t="shared" si="15"/>
        <v>-39640</v>
      </c>
      <c r="K189" s="42">
        <f t="shared" si="16"/>
        <v>1571329600</v>
      </c>
    </row>
    <row r="190" spans="1:11">
      <c r="A190">
        <v>78000</v>
      </c>
      <c r="B190">
        <v>84.98</v>
      </c>
      <c r="C190">
        <v>8</v>
      </c>
      <c r="D190">
        <v>15</v>
      </c>
      <c r="E190">
        <v>106052.92225653706</v>
      </c>
      <c r="F190">
        <v>-28052.922256537058</v>
      </c>
      <c r="G190" s="41">
        <f t="shared" si="12"/>
        <v>106052.92225653704</v>
      </c>
      <c r="H190" s="41">
        <f t="shared" si="13"/>
        <v>-28052.922256537044</v>
      </c>
      <c r="I190" s="42">
        <f t="shared" si="14"/>
        <v>108980</v>
      </c>
      <c r="J190" s="42">
        <f t="shared" si="15"/>
        <v>-30980</v>
      </c>
      <c r="K190" s="42">
        <f t="shared" si="16"/>
        <v>959760400</v>
      </c>
    </row>
    <row r="191" spans="1:11">
      <c r="A191">
        <v>26000</v>
      </c>
      <c r="B191">
        <v>22.058399999999999</v>
      </c>
      <c r="C191">
        <v>11</v>
      </c>
      <c r="D191">
        <v>4</v>
      </c>
      <c r="E191">
        <v>72869.923214372495</v>
      </c>
      <c r="F191">
        <v>-46869.923214372495</v>
      </c>
      <c r="G191" s="41">
        <f t="shared" si="12"/>
        <v>72869.923214372509</v>
      </c>
      <c r="H191" s="41">
        <f t="shared" si="13"/>
        <v>-46869.923214372509</v>
      </c>
      <c r="I191" s="42">
        <f t="shared" si="14"/>
        <v>38058.399999999994</v>
      </c>
      <c r="J191" s="42">
        <f t="shared" si="15"/>
        <v>-12058.399999999994</v>
      </c>
      <c r="K191" s="42">
        <f t="shared" si="16"/>
        <v>145405010.55999985</v>
      </c>
    </row>
    <row r="192" spans="1:11">
      <c r="A192">
        <v>91000</v>
      </c>
      <c r="B192">
        <v>107.94</v>
      </c>
      <c r="C192">
        <v>7</v>
      </c>
      <c r="D192">
        <v>15</v>
      </c>
      <c r="E192">
        <v>126085.75066261059</v>
      </c>
      <c r="F192">
        <v>-35085.75066261059</v>
      </c>
      <c r="G192" s="41">
        <f t="shared" si="12"/>
        <v>126085.75066261062</v>
      </c>
      <c r="H192" s="41">
        <f t="shared" si="13"/>
        <v>-35085.750662610619</v>
      </c>
      <c r="I192" s="42">
        <f t="shared" si="14"/>
        <v>130940</v>
      </c>
      <c r="J192" s="42">
        <f t="shared" si="15"/>
        <v>-39940</v>
      </c>
      <c r="K192" s="42">
        <f t="shared" si="16"/>
        <v>1595203600</v>
      </c>
    </row>
    <row r="193" spans="1:11">
      <c r="A193">
        <v>48000</v>
      </c>
      <c r="B193">
        <v>53.42</v>
      </c>
      <c r="C193">
        <v>6</v>
      </c>
      <c r="D193">
        <v>18</v>
      </c>
      <c r="E193">
        <v>65794.065544616751</v>
      </c>
      <c r="F193">
        <v>-17794.065544616751</v>
      </c>
      <c r="G193" s="41">
        <f t="shared" si="12"/>
        <v>65794.065544616751</v>
      </c>
      <c r="H193" s="41">
        <f t="shared" si="13"/>
        <v>-17794.065544616751</v>
      </c>
      <c r="I193" s="42">
        <f t="shared" si="14"/>
        <v>78420</v>
      </c>
      <c r="J193" s="42">
        <f t="shared" si="15"/>
        <v>-30420</v>
      </c>
      <c r="K193" s="42">
        <f t="shared" si="16"/>
        <v>925376400</v>
      </c>
    </row>
    <row r="194" spans="1:11">
      <c r="A194">
        <v>107500</v>
      </c>
      <c r="B194">
        <v>84.9</v>
      </c>
      <c r="C194">
        <v>19</v>
      </c>
      <c r="D194">
        <v>26</v>
      </c>
      <c r="E194">
        <v>107433.01970127289</v>
      </c>
      <c r="F194">
        <v>66.980298727110494</v>
      </c>
      <c r="G194" s="41">
        <f t="shared" si="12"/>
        <v>107433.0197012729</v>
      </c>
      <c r="H194" s="41">
        <f t="shared" si="13"/>
        <v>66.980298727095942</v>
      </c>
      <c r="I194" s="42">
        <f t="shared" si="14"/>
        <v>130900</v>
      </c>
      <c r="J194" s="42">
        <f t="shared" si="15"/>
        <v>-23400</v>
      </c>
      <c r="K194" s="42">
        <f t="shared" si="16"/>
        <v>547560000</v>
      </c>
    </row>
    <row r="195" spans="1:11">
      <c r="A195">
        <v>109250</v>
      </c>
      <c r="B195">
        <v>84.9</v>
      </c>
      <c r="C195">
        <v>9</v>
      </c>
      <c r="D195">
        <v>26</v>
      </c>
      <c r="E195">
        <v>86851.495383248926</v>
      </c>
      <c r="F195">
        <v>22398.504616751074</v>
      </c>
      <c r="G195" s="41">
        <f t="shared" si="12"/>
        <v>86851.495383248926</v>
      </c>
      <c r="H195" s="41">
        <f t="shared" si="13"/>
        <v>22398.504616751074</v>
      </c>
      <c r="I195" s="42">
        <f t="shared" si="14"/>
        <v>120900</v>
      </c>
      <c r="J195" s="42">
        <f t="shared" si="15"/>
        <v>-11650</v>
      </c>
      <c r="K195" s="42">
        <f t="shared" si="16"/>
        <v>135722500</v>
      </c>
    </row>
    <row r="196" spans="1:11">
      <c r="A196">
        <v>66000</v>
      </c>
      <c r="B196">
        <v>64.66</v>
      </c>
      <c r="C196">
        <v>4</v>
      </c>
      <c r="D196">
        <v>28</v>
      </c>
      <c r="E196">
        <v>53235.419245378827</v>
      </c>
      <c r="F196">
        <v>12764.580754621173</v>
      </c>
      <c r="G196" s="41">
        <f t="shared" si="12"/>
        <v>53235.419245378827</v>
      </c>
      <c r="H196" s="41">
        <f t="shared" si="13"/>
        <v>12764.580754621173</v>
      </c>
      <c r="I196" s="42">
        <f t="shared" si="14"/>
        <v>97660</v>
      </c>
      <c r="J196" s="42">
        <f t="shared" si="15"/>
        <v>-31660</v>
      </c>
      <c r="K196" s="42">
        <f t="shared" si="16"/>
        <v>1002355600</v>
      </c>
    </row>
    <row r="197" spans="1:11">
      <c r="A197">
        <v>89700</v>
      </c>
      <c r="B197">
        <v>106.62</v>
      </c>
      <c r="C197">
        <v>11</v>
      </c>
      <c r="D197">
        <v>28</v>
      </c>
      <c r="E197">
        <v>108014.33103965395</v>
      </c>
      <c r="F197">
        <v>-18314.331039653945</v>
      </c>
      <c r="G197" s="41">
        <f t="shared" si="12"/>
        <v>108014.33103965393</v>
      </c>
      <c r="H197" s="41">
        <f t="shared" si="13"/>
        <v>-18314.331039653931</v>
      </c>
      <c r="I197" s="42">
        <f t="shared" si="14"/>
        <v>146620</v>
      </c>
      <c r="J197" s="42">
        <f t="shared" si="15"/>
        <v>-56920</v>
      </c>
      <c r="K197" s="42">
        <f t="shared" si="16"/>
        <v>3239886400</v>
      </c>
    </row>
    <row r="198" spans="1:11">
      <c r="A198">
        <v>68500</v>
      </c>
      <c r="B198">
        <v>54.7</v>
      </c>
      <c r="C198">
        <v>10</v>
      </c>
      <c r="D198">
        <v>29</v>
      </c>
      <c r="E198">
        <v>54075.620964101283</v>
      </c>
      <c r="F198">
        <v>14424.379035898717</v>
      </c>
      <c r="G198" s="41">
        <f t="shared" si="12"/>
        <v>54075.620964101283</v>
      </c>
      <c r="H198" s="41">
        <f t="shared" si="13"/>
        <v>14424.379035898717</v>
      </c>
      <c r="I198" s="42">
        <f t="shared" si="14"/>
        <v>94700</v>
      </c>
      <c r="J198" s="42">
        <f t="shared" si="15"/>
        <v>-26200</v>
      </c>
      <c r="K198" s="42">
        <f t="shared" si="16"/>
        <v>686440000</v>
      </c>
    </row>
    <row r="199" spans="1:11">
      <c r="A199">
        <v>98500</v>
      </c>
      <c r="B199">
        <v>106.62</v>
      </c>
      <c r="C199">
        <v>12</v>
      </c>
      <c r="D199">
        <v>29</v>
      </c>
      <c r="E199">
        <v>108146.79190359979</v>
      </c>
      <c r="F199">
        <v>-9646.7919035997911</v>
      </c>
      <c r="G199" s="41">
        <f t="shared" ref="G199:G262" si="17">$B$2*B199+$C$2*C199+$D$2*D199+$E$2</f>
        <v>108146.79190359979</v>
      </c>
      <c r="H199" s="41">
        <f t="shared" ref="H199:H262" si="18">A199-G199</f>
        <v>-9646.7919035997911</v>
      </c>
      <c r="I199" s="42">
        <f t="shared" ref="I199:I262" si="19">$B$3*B199+$C$3*C199+$D$3*D199+$E$3</f>
        <v>148620</v>
      </c>
      <c r="J199" s="42">
        <f t="shared" ref="J199:J262" si="20">A199-I199</f>
        <v>-50120</v>
      </c>
      <c r="K199" s="42">
        <f t="shared" ref="K199:K262" si="21">J199^2</f>
        <v>2512014400</v>
      </c>
    </row>
    <row r="200" spans="1:11">
      <c r="A200">
        <v>80000</v>
      </c>
      <c r="B200">
        <v>79.87</v>
      </c>
      <c r="C200">
        <v>7</v>
      </c>
      <c r="D200">
        <v>28</v>
      </c>
      <c r="E200">
        <v>74044.189195145489</v>
      </c>
      <c r="F200">
        <v>5955.8108048545109</v>
      </c>
      <c r="G200" s="41">
        <f t="shared" si="17"/>
        <v>74044.189195145489</v>
      </c>
      <c r="H200" s="41">
        <f t="shared" si="18"/>
        <v>5955.8108048545109</v>
      </c>
      <c r="I200" s="42">
        <f t="shared" si="19"/>
        <v>115870</v>
      </c>
      <c r="J200" s="42">
        <f t="shared" si="20"/>
        <v>-35870</v>
      </c>
      <c r="K200" s="42">
        <f t="shared" si="21"/>
        <v>1286656900</v>
      </c>
    </row>
    <row r="201" spans="1:11">
      <c r="A201">
        <v>63300</v>
      </c>
      <c r="B201">
        <v>54.7</v>
      </c>
      <c r="C201">
        <v>4</v>
      </c>
      <c r="D201">
        <v>28</v>
      </c>
      <c r="E201">
        <v>43652.397941143441</v>
      </c>
      <c r="F201">
        <v>19647.602058856559</v>
      </c>
      <c r="G201" s="41">
        <f t="shared" si="17"/>
        <v>43652.397941143441</v>
      </c>
      <c r="H201" s="41">
        <f t="shared" si="18"/>
        <v>19647.602058856559</v>
      </c>
      <c r="I201" s="42">
        <f t="shared" si="19"/>
        <v>87700</v>
      </c>
      <c r="J201" s="42">
        <f t="shared" si="20"/>
        <v>-24400</v>
      </c>
      <c r="K201" s="42">
        <f t="shared" si="21"/>
        <v>595360000</v>
      </c>
    </row>
    <row r="202" spans="1:11">
      <c r="A202">
        <v>53000</v>
      </c>
      <c r="B202">
        <v>59.28</v>
      </c>
      <c r="C202">
        <v>4</v>
      </c>
      <c r="D202">
        <v>22</v>
      </c>
      <c r="E202">
        <v>59613.19770705761</v>
      </c>
      <c r="F202">
        <v>-6613.1977070576104</v>
      </c>
      <c r="G202" s="41">
        <f t="shared" si="17"/>
        <v>59613.19770705761</v>
      </c>
      <c r="H202" s="41">
        <f t="shared" si="18"/>
        <v>-6613.1977070576104</v>
      </c>
      <c r="I202" s="42">
        <f t="shared" si="19"/>
        <v>86280</v>
      </c>
      <c r="J202" s="42">
        <f t="shared" si="20"/>
        <v>-33280</v>
      </c>
      <c r="K202" s="42">
        <f t="shared" si="21"/>
        <v>1107558400</v>
      </c>
    </row>
    <row r="203" spans="1:11">
      <c r="A203">
        <v>53000</v>
      </c>
      <c r="B203">
        <v>59.28</v>
      </c>
      <c r="C203">
        <v>4</v>
      </c>
      <c r="D203">
        <v>22</v>
      </c>
      <c r="E203">
        <v>59613.19770705761</v>
      </c>
      <c r="F203">
        <v>-6613.1977070576104</v>
      </c>
      <c r="G203" s="41">
        <f t="shared" si="17"/>
        <v>59613.19770705761</v>
      </c>
      <c r="H203" s="41">
        <f t="shared" si="18"/>
        <v>-6613.1977070576104</v>
      </c>
      <c r="I203" s="42">
        <f t="shared" si="19"/>
        <v>86280</v>
      </c>
      <c r="J203" s="42">
        <f t="shared" si="20"/>
        <v>-33280</v>
      </c>
      <c r="K203" s="42">
        <f t="shared" si="21"/>
        <v>1107558400</v>
      </c>
    </row>
    <row r="204" spans="1:11">
      <c r="A204">
        <v>79500</v>
      </c>
      <c r="B204">
        <v>59.95</v>
      </c>
      <c r="C204">
        <v>14</v>
      </c>
      <c r="D204">
        <v>22</v>
      </c>
      <c r="E204">
        <v>80839.363016430769</v>
      </c>
      <c r="F204">
        <v>-1339.3630164307688</v>
      </c>
      <c r="G204" s="41">
        <f t="shared" si="17"/>
        <v>80839.363016430754</v>
      </c>
      <c r="H204" s="41">
        <f t="shared" si="18"/>
        <v>-1339.3630164307542</v>
      </c>
      <c r="I204" s="42">
        <f t="shared" si="19"/>
        <v>96950</v>
      </c>
      <c r="J204" s="42">
        <f t="shared" si="20"/>
        <v>-17450</v>
      </c>
      <c r="K204" s="42">
        <f t="shared" si="21"/>
        <v>304502500</v>
      </c>
    </row>
    <row r="205" spans="1:11">
      <c r="A205">
        <v>86500</v>
      </c>
      <c r="B205">
        <v>79.87</v>
      </c>
      <c r="C205">
        <v>13</v>
      </c>
      <c r="D205">
        <v>29</v>
      </c>
      <c r="E205">
        <v>84467.412218103345</v>
      </c>
      <c r="F205">
        <v>2032.5877818966546</v>
      </c>
      <c r="G205" s="41">
        <f t="shared" si="17"/>
        <v>84467.412218103331</v>
      </c>
      <c r="H205" s="41">
        <f t="shared" si="18"/>
        <v>2032.5877818966692</v>
      </c>
      <c r="I205" s="42">
        <f t="shared" si="19"/>
        <v>122870</v>
      </c>
      <c r="J205" s="42">
        <f t="shared" si="20"/>
        <v>-36370</v>
      </c>
      <c r="K205" s="42">
        <f t="shared" si="21"/>
        <v>1322776900</v>
      </c>
    </row>
    <row r="206" spans="1:11">
      <c r="A206">
        <v>11450</v>
      </c>
      <c r="B206">
        <v>15.855</v>
      </c>
      <c r="C206">
        <v>12</v>
      </c>
      <c r="D206">
        <v>8</v>
      </c>
      <c r="E206">
        <v>61256.703515442132</v>
      </c>
      <c r="F206">
        <v>-49806.703515442132</v>
      </c>
      <c r="G206" s="41">
        <f t="shared" si="17"/>
        <v>61256.703515442132</v>
      </c>
      <c r="H206" s="41">
        <f t="shared" si="18"/>
        <v>-49806.703515442132</v>
      </c>
      <c r="I206" s="42">
        <f t="shared" si="19"/>
        <v>36855</v>
      </c>
      <c r="J206" s="42">
        <f t="shared" si="20"/>
        <v>-25405</v>
      </c>
      <c r="K206" s="42">
        <f t="shared" si="21"/>
        <v>645414025</v>
      </c>
    </row>
    <row r="207" spans="1:11">
      <c r="A207">
        <v>104500</v>
      </c>
      <c r="B207">
        <v>84.95</v>
      </c>
      <c r="C207">
        <v>20</v>
      </c>
      <c r="D207">
        <v>17</v>
      </c>
      <c r="E207">
        <v>126870.50378045201</v>
      </c>
      <c r="F207">
        <v>-22370.503780452011</v>
      </c>
      <c r="G207" s="41">
        <f t="shared" si="17"/>
        <v>126870.50378045203</v>
      </c>
      <c r="H207" s="41">
        <f t="shared" si="18"/>
        <v>-22370.503780452025</v>
      </c>
      <c r="I207" s="42">
        <f t="shared" si="19"/>
        <v>122950</v>
      </c>
      <c r="J207" s="42">
        <f t="shared" si="20"/>
        <v>-18450</v>
      </c>
      <c r="K207" s="42">
        <f t="shared" si="21"/>
        <v>340402500</v>
      </c>
    </row>
    <row r="208" spans="1:11">
      <c r="A208">
        <v>11000</v>
      </c>
      <c r="B208">
        <v>12.01</v>
      </c>
      <c r="C208">
        <v>12</v>
      </c>
      <c r="D208">
        <v>8</v>
      </c>
      <c r="E208">
        <v>57557.233945684595</v>
      </c>
      <c r="F208">
        <v>-46557.233945684595</v>
      </c>
      <c r="G208" s="41">
        <f t="shared" si="17"/>
        <v>57557.233945684595</v>
      </c>
      <c r="H208" s="41">
        <f t="shared" si="18"/>
        <v>-46557.233945684595</v>
      </c>
      <c r="I208" s="42">
        <f t="shared" si="19"/>
        <v>33010</v>
      </c>
      <c r="J208" s="42">
        <f t="shared" si="20"/>
        <v>-22010</v>
      </c>
      <c r="K208" s="42">
        <f t="shared" si="21"/>
        <v>484440100</v>
      </c>
    </row>
    <row r="209" spans="1:11">
      <c r="A209">
        <v>31000</v>
      </c>
      <c r="B209">
        <v>59</v>
      </c>
      <c r="C209">
        <v>2</v>
      </c>
      <c r="D209">
        <v>25</v>
      </c>
      <c r="E209">
        <v>49450.41593454322</v>
      </c>
      <c r="F209">
        <v>-18450.41593454322</v>
      </c>
      <c r="G209" s="41">
        <f t="shared" si="17"/>
        <v>49450.415934543234</v>
      </c>
      <c r="H209" s="41">
        <f t="shared" si="18"/>
        <v>-18450.415934543234</v>
      </c>
      <c r="I209" s="42">
        <f t="shared" si="19"/>
        <v>87000</v>
      </c>
      <c r="J209" s="42">
        <f t="shared" si="20"/>
        <v>-56000</v>
      </c>
      <c r="K209" s="42">
        <f t="shared" si="21"/>
        <v>3136000000</v>
      </c>
    </row>
    <row r="210" spans="1:11">
      <c r="A210">
        <v>12250</v>
      </c>
      <c r="B210">
        <v>15.09</v>
      </c>
      <c r="C210">
        <v>12</v>
      </c>
      <c r="D210">
        <v>7</v>
      </c>
      <c r="E210">
        <v>62446.349772280591</v>
      </c>
      <c r="F210">
        <v>-50196.349772280591</v>
      </c>
      <c r="G210" s="41">
        <f t="shared" si="17"/>
        <v>62446.349772280591</v>
      </c>
      <c r="H210" s="41">
        <f t="shared" si="18"/>
        <v>-50196.349772280591</v>
      </c>
      <c r="I210" s="42">
        <f t="shared" si="19"/>
        <v>35090</v>
      </c>
      <c r="J210" s="42">
        <f t="shared" si="20"/>
        <v>-22840</v>
      </c>
      <c r="K210" s="42">
        <f t="shared" si="21"/>
        <v>521665600</v>
      </c>
    </row>
    <row r="211" spans="1:11">
      <c r="A211">
        <v>151000</v>
      </c>
      <c r="B211">
        <v>59.755000000000003</v>
      </c>
      <c r="C211">
        <v>2</v>
      </c>
      <c r="D211">
        <v>4</v>
      </c>
      <c r="E211">
        <v>90616.362663215157</v>
      </c>
      <c r="F211">
        <v>60383.637336784843</v>
      </c>
      <c r="G211" s="41">
        <f t="shared" si="17"/>
        <v>90616.362663215172</v>
      </c>
      <c r="H211" s="41">
        <f t="shared" si="18"/>
        <v>60383.637336784828</v>
      </c>
      <c r="I211" s="42">
        <f t="shared" si="19"/>
        <v>66755</v>
      </c>
      <c r="J211" s="42">
        <f t="shared" si="20"/>
        <v>84245</v>
      </c>
      <c r="K211" s="42">
        <f t="shared" si="21"/>
        <v>7097220025</v>
      </c>
    </row>
    <row r="212" spans="1:11">
      <c r="A212">
        <v>175000</v>
      </c>
      <c r="B212">
        <v>84.933999999999997</v>
      </c>
      <c r="C212">
        <v>4</v>
      </c>
      <c r="D212">
        <v>4</v>
      </c>
      <c r="E212">
        <v>118958.66084201502</v>
      </c>
      <c r="F212">
        <v>56041.339157984985</v>
      </c>
      <c r="G212" s="41">
        <f t="shared" si="17"/>
        <v>118958.66084201502</v>
      </c>
      <c r="H212" s="41">
        <f t="shared" si="18"/>
        <v>56041.339157984985</v>
      </c>
      <c r="I212" s="42">
        <f t="shared" si="19"/>
        <v>93934</v>
      </c>
      <c r="J212" s="42">
        <f t="shared" si="20"/>
        <v>81066</v>
      </c>
      <c r="K212" s="42">
        <f t="shared" si="21"/>
        <v>6571696356</v>
      </c>
    </row>
    <row r="213" spans="1:11">
      <c r="A213">
        <v>220000</v>
      </c>
      <c r="B213">
        <v>101.991</v>
      </c>
      <c r="C213">
        <v>6</v>
      </c>
      <c r="D213">
        <v>4</v>
      </c>
      <c r="E213">
        <v>139486.37076448961</v>
      </c>
      <c r="F213">
        <v>80513.629235510394</v>
      </c>
      <c r="G213" s="41">
        <f t="shared" si="17"/>
        <v>139486.37076448958</v>
      </c>
      <c r="H213" s="41">
        <f t="shared" si="18"/>
        <v>80513.629235510423</v>
      </c>
      <c r="I213" s="42">
        <f t="shared" si="19"/>
        <v>112991</v>
      </c>
      <c r="J213" s="42">
        <f t="shared" si="20"/>
        <v>107009</v>
      </c>
      <c r="K213" s="42">
        <f t="shared" si="21"/>
        <v>11450926081</v>
      </c>
    </row>
    <row r="214" spans="1:11">
      <c r="A214">
        <v>160000</v>
      </c>
      <c r="B214">
        <v>59.854999999999997</v>
      </c>
      <c r="C214">
        <v>13</v>
      </c>
      <c r="D214">
        <v>4</v>
      </c>
      <c r="E214">
        <v>113352.25448637723</v>
      </c>
      <c r="F214">
        <v>46647.745513622765</v>
      </c>
      <c r="G214" s="41">
        <f t="shared" si="17"/>
        <v>113352.25448637723</v>
      </c>
      <c r="H214" s="41">
        <f t="shared" si="18"/>
        <v>46647.745513622765</v>
      </c>
      <c r="I214" s="42">
        <f t="shared" si="19"/>
        <v>77855</v>
      </c>
      <c r="J214" s="42">
        <f t="shared" si="20"/>
        <v>82145</v>
      </c>
      <c r="K214" s="42">
        <f t="shared" si="21"/>
        <v>6747801025</v>
      </c>
    </row>
    <row r="215" spans="1:11">
      <c r="A215">
        <v>192000</v>
      </c>
      <c r="B215">
        <v>84.835999999999999</v>
      </c>
      <c r="C215">
        <v>15</v>
      </c>
      <c r="D215">
        <v>4</v>
      </c>
      <c r="E215">
        <v>141504.04681997243</v>
      </c>
      <c r="F215">
        <v>50495.953180027573</v>
      </c>
      <c r="G215" s="41">
        <f t="shared" si="17"/>
        <v>141504.0468199724</v>
      </c>
      <c r="H215" s="41">
        <f t="shared" si="18"/>
        <v>50495.953180027602</v>
      </c>
      <c r="I215" s="42">
        <f t="shared" si="19"/>
        <v>104836</v>
      </c>
      <c r="J215" s="42">
        <f t="shared" si="20"/>
        <v>87164</v>
      </c>
      <c r="K215" s="42">
        <f t="shared" si="21"/>
        <v>7597562896</v>
      </c>
    </row>
    <row r="216" spans="1:11">
      <c r="A216">
        <v>7500</v>
      </c>
      <c r="B216">
        <v>19.27</v>
      </c>
      <c r="C216">
        <v>1</v>
      </c>
      <c r="D216">
        <v>50</v>
      </c>
      <c r="E216">
        <v>-38976.274329945059</v>
      </c>
      <c r="F216">
        <v>46476.274329945059</v>
      </c>
      <c r="G216" s="41">
        <f t="shared" si="17"/>
        <v>-38976.274329945052</v>
      </c>
      <c r="H216" s="41">
        <f t="shared" si="18"/>
        <v>46476.274329945052</v>
      </c>
      <c r="I216" s="42">
        <f t="shared" si="19"/>
        <v>71270</v>
      </c>
      <c r="J216" s="42">
        <f t="shared" si="20"/>
        <v>-63770</v>
      </c>
      <c r="K216" s="42">
        <f t="shared" si="21"/>
        <v>4066612900</v>
      </c>
    </row>
    <row r="217" spans="1:11">
      <c r="A217">
        <v>125000</v>
      </c>
      <c r="B217">
        <v>213.07</v>
      </c>
      <c r="C217">
        <v>2</v>
      </c>
      <c r="D217">
        <v>12</v>
      </c>
      <c r="E217">
        <v>222722.96980498615</v>
      </c>
      <c r="F217">
        <v>-97722.969804986147</v>
      </c>
      <c r="G217" s="41">
        <f t="shared" si="17"/>
        <v>222722.96980498615</v>
      </c>
      <c r="H217" s="41">
        <f t="shared" si="18"/>
        <v>-97722.969804986147</v>
      </c>
      <c r="I217" s="42">
        <f t="shared" si="19"/>
        <v>228070</v>
      </c>
      <c r="J217" s="42">
        <f t="shared" si="20"/>
        <v>-103070</v>
      </c>
      <c r="K217" s="42">
        <f t="shared" si="21"/>
        <v>10623424900</v>
      </c>
    </row>
    <row r="218" spans="1:11">
      <c r="A218">
        <v>65000</v>
      </c>
      <c r="B218">
        <v>84.41</v>
      </c>
      <c r="C218">
        <v>3</v>
      </c>
      <c r="D218">
        <v>17</v>
      </c>
      <c r="E218">
        <v>91362.351043798495</v>
      </c>
      <c r="F218">
        <v>-26362.351043798495</v>
      </c>
      <c r="G218" s="41">
        <f t="shared" si="17"/>
        <v>91362.351043798495</v>
      </c>
      <c r="H218" s="41">
        <f t="shared" si="18"/>
        <v>-26362.351043798495</v>
      </c>
      <c r="I218" s="42">
        <f t="shared" si="19"/>
        <v>105410</v>
      </c>
      <c r="J218" s="42">
        <f t="shared" si="20"/>
        <v>-40410</v>
      </c>
      <c r="K218" s="42">
        <f t="shared" si="21"/>
        <v>1632968100</v>
      </c>
    </row>
    <row r="219" spans="1:11">
      <c r="A219">
        <v>50000</v>
      </c>
      <c r="B219">
        <v>84.98</v>
      </c>
      <c r="C219">
        <v>1</v>
      </c>
      <c r="D219">
        <v>23</v>
      </c>
      <c r="E219">
        <v>76240.322691067922</v>
      </c>
      <c r="F219">
        <v>-26240.322691067922</v>
      </c>
      <c r="G219" s="41">
        <f t="shared" si="17"/>
        <v>76240.322691067922</v>
      </c>
      <c r="H219" s="41">
        <f t="shared" si="18"/>
        <v>-26240.322691067922</v>
      </c>
      <c r="I219" s="42">
        <f t="shared" si="19"/>
        <v>109980</v>
      </c>
      <c r="J219" s="42">
        <f t="shared" si="20"/>
        <v>-59980</v>
      </c>
      <c r="K219" s="42">
        <f t="shared" si="21"/>
        <v>3597600400</v>
      </c>
    </row>
    <row r="220" spans="1:11">
      <c r="A220">
        <v>120000</v>
      </c>
      <c r="B220">
        <v>200.19</v>
      </c>
      <c r="C220">
        <v>1</v>
      </c>
      <c r="D220">
        <v>12</v>
      </c>
      <c r="E220">
        <v>208272.31592754601</v>
      </c>
      <c r="F220">
        <v>-88272.315927546006</v>
      </c>
      <c r="G220" s="41">
        <f t="shared" si="17"/>
        <v>208272.31592754601</v>
      </c>
      <c r="H220" s="41">
        <f t="shared" si="18"/>
        <v>-88272.315927546006</v>
      </c>
      <c r="I220" s="42">
        <f t="shared" si="19"/>
        <v>214190</v>
      </c>
      <c r="J220" s="42">
        <f t="shared" si="20"/>
        <v>-94190</v>
      </c>
      <c r="K220" s="42">
        <f t="shared" si="21"/>
        <v>8871756100</v>
      </c>
    </row>
    <row r="221" spans="1:11">
      <c r="A221">
        <v>51500</v>
      </c>
      <c r="B221">
        <v>59.82</v>
      </c>
      <c r="C221">
        <v>2</v>
      </c>
      <c r="D221">
        <v>25</v>
      </c>
      <c r="E221">
        <v>50239.37953589594</v>
      </c>
      <c r="F221">
        <v>1260.6204641040604</v>
      </c>
      <c r="G221" s="41">
        <f t="shared" si="17"/>
        <v>50239.379535895947</v>
      </c>
      <c r="H221" s="41">
        <f t="shared" si="18"/>
        <v>1260.6204641040531</v>
      </c>
      <c r="I221" s="42">
        <f t="shared" si="19"/>
        <v>87820</v>
      </c>
      <c r="J221" s="42">
        <f t="shared" si="20"/>
        <v>-36320</v>
      </c>
      <c r="K221" s="42">
        <f t="shared" si="21"/>
        <v>1319142400</v>
      </c>
    </row>
    <row r="222" spans="1:11">
      <c r="A222">
        <v>48500</v>
      </c>
      <c r="B222">
        <v>81</v>
      </c>
      <c r="C222">
        <v>5</v>
      </c>
      <c r="D222">
        <v>17</v>
      </c>
      <c r="E222">
        <v>92197.72190665605</v>
      </c>
      <c r="F222">
        <v>-43697.72190665605</v>
      </c>
      <c r="G222" s="41">
        <f t="shared" si="17"/>
        <v>92197.72190665605</v>
      </c>
      <c r="H222" s="41">
        <f t="shared" si="18"/>
        <v>-43697.72190665605</v>
      </c>
      <c r="I222" s="42">
        <f t="shared" si="19"/>
        <v>104000</v>
      </c>
      <c r="J222" s="42">
        <f t="shared" si="20"/>
        <v>-55500</v>
      </c>
      <c r="K222" s="42">
        <f t="shared" si="21"/>
        <v>3080250000</v>
      </c>
    </row>
    <row r="223" spans="1:11">
      <c r="A223">
        <v>45000</v>
      </c>
      <c r="B223">
        <v>84.94</v>
      </c>
      <c r="C223">
        <v>3</v>
      </c>
      <c r="D223">
        <v>19</v>
      </c>
      <c r="E223">
        <v>88020.907796764601</v>
      </c>
      <c r="F223">
        <v>-43020.907796764601</v>
      </c>
      <c r="G223" s="41">
        <f t="shared" si="17"/>
        <v>88020.907796764601</v>
      </c>
      <c r="H223" s="41">
        <f t="shared" si="18"/>
        <v>-43020.907796764601</v>
      </c>
      <c r="I223" s="42">
        <f t="shared" si="19"/>
        <v>107940</v>
      </c>
      <c r="J223" s="42">
        <f t="shared" si="20"/>
        <v>-62940</v>
      </c>
      <c r="K223" s="42">
        <f t="shared" si="21"/>
        <v>3961443600</v>
      </c>
    </row>
    <row r="224" spans="1:11">
      <c r="A224">
        <v>139800</v>
      </c>
      <c r="B224">
        <v>84.858000000000004</v>
      </c>
      <c r="C224">
        <v>8</v>
      </c>
      <c r="D224">
        <v>13</v>
      </c>
      <c r="E224">
        <v>109786.9230027806</v>
      </c>
      <c r="F224">
        <v>30013.076997219396</v>
      </c>
      <c r="G224" s="41">
        <f t="shared" si="17"/>
        <v>109786.92300278059</v>
      </c>
      <c r="H224" s="41">
        <f t="shared" si="18"/>
        <v>30013.07699721941</v>
      </c>
      <c r="I224" s="42">
        <f t="shared" si="19"/>
        <v>106858</v>
      </c>
      <c r="J224" s="42">
        <f t="shared" si="20"/>
        <v>32942</v>
      </c>
      <c r="K224" s="42">
        <f t="shared" si="21"/>
        <v>1085175364</v>
      </c>
    </row>
    <row r="225" spans="1:11">
      <c r="A225">
        <v>139800</v>
      </c>
      <c r="B225">
        <v>84.858000000000004</v>
      </c>
      <c r="C225">
        <v>8</v>
      </c>
      <c r="D225">
        <v>13</v>
      </c>
      <c r="E225">
        <v>109786.9230027806</v>
      </c>
      <c r="F225">
        <v>30013.076997219396</v>
      </c>
      <c r="G225" s="41">
        <f t="shared" si="17"/>
        <v>109786.92300278059</v>
      </c>
      <c r="H225" s="41">
        <f t="shared" si="18"/>
        <v>30013.07699721941</v>
      </c>
      <c r="I225" s="42">
        <f t="shared" si="19"/>
        <v>106858</v>
      </c>
      <c r="J225" s="42">
        <f t="shared" si="20"/>
        <v>32942</v>
      </c>
      <c r="K225" s="42">
        <f t="shared" si="21"/>
        <v>1085175364</v>
      </c>
    </row>
    <row r="226" spans="1:11">
      <c r="A226">
        <v>165000</v>
      </c>
      <c r="B226">
        <v>157.28899999999999</v>
      </c>
      <c r="C226">
        <v>7</v>
      </c>
      <c r="D226">
        <v>13</v>
      </c>
      <c r="E226">
        <v>177418.31033875665</v>
      </c>
      <c r="F226">
        <v>-12418.310338756652</v>
      </c>
      <c r="G226" s="41">
        <f t="shared" si="17"/>
        <v>177418.31033875665</v>
      </c>
      <c r="H226" s="41">
        <f t="shared" si="18"/>
        <v>-12418.310338756652</v>
      </c>
      <c r="I226" s="42">
        <f t="shared" si="19"/>
        <v>178289</v>
      </c>
      <c r="J226" s="42">
        <f t="shared" si="20"/>
        <v>-13289</v>
      </c>
      <c r="K226" s="42">
        <f t="shared" si="21"/>
        <v>176597521</v>
      </c>
    </row>
    <row r="227" spans="1:11">
      <c r="A227">
        <v>144950</v>
      </c>
      <c r="B227">
        <v>114.9</v>
      </c>
      <c r="C227">
        <v>19</v>
      </c>
      <c r="D227">
        <v>21</v>
      </c>
      <c r="E227">
        <v>145925.99954126461</v>
      </c>
      <c r="F227">
        <v>-975.99954126460943</v>
      </c>
      <c r="G227" s="41">
        <f t="shared" si="17"/>
        <v>145925.99954126461</v>
      </c>
      <c r="H227" s="41">
        <f t="shared" si="18"/>
        <v>-975.99954126460943</v>
      </c>
      <c r="I227" s="42">
        <f t="shared" si="19"/>
        <v>155900</v>
      </c>
      <c r="J227" s="42">
        <f t="shared" si="20"/>
        <v>-10950</v>
      </c>
      <c r="K227" s="42">
        <f t="shared" si="21"/>
        <v>119902500</v>
      </c>
    </row>
    <row r="228" spans="1:11">
      <c r="A228">
        <v>155000</v>
      </c>
      <c r="B228">
        <v>126.34</v>
      </c>
      <c r="C228">
        <v>1</v>
      </c>
      <c r="D228">
        <v>13</v>
      </c>
      <c r="E228">
        <v>135291.7927012775</v>
      </c>
      <c r="F228">
        <v>19708.207298722496</v>
      </c>
      <c r="G228" s="41">
        <f t="shared" si="17"/>
        <v>135291.7927012775</v>
      </c>
      <c r="H228" s="41">
        <f t="shared" si="18"/>
        <v>19708.207298722496</v>
      </c>
      <c r="I228" s="42">
        <f t="shared" si="19"/>
        <v>141340</v>
      </c>
      <c r="J228" s="42">
        <f t="shared" si="20"/>
        <v>13660</v>
      </c>
      <c r="K228" s="42">
        <f t="shared" si="21"/>
        <v>186595600</v>
      </c>
    </row>
    <row r="229" spans="1:11">
      <c r="A229">
        <v>169000</v>
      </c>
      <c r="B229">
        <v>124.17</v>
      </c>
      <c r="C229">
        <v>8</v>
      </c>
      <c r="D229">
        <v>17</v>
      </c>
      <c r="E229">
        <v>139908.22636108348</v>
      </c>
      <c r="F229">
        <v>29091.773638916522</v>
      </c>
      <c r="G229" s="41">
        <f t="shared" si="17"/>
        <v>139908.22636108351</v>
      </c>
      <c r="H229" s="41">
        <f t="shared" si="18"/>
        <v>29091.773638916493</v>
      </c>
      <c r="I229" s="42">
        <f t="shared" si="19"/>
        <v>150170</v>
      </c>
      <c r="J229" s="42">
        <f t="shared" si="20"/>
        <v>18830</v>
      </c>
      <c r="K229" s="42">
        <f t="shared" si="21"/>
        <v>354568900</v>
      </c>
    </row>
    <row r="230" spans="1:11">
      <c r="A230">
        <v>74000</v>
      </c>
      <c r="B230">
        <v>83.26</v>
      </c>
      <c r="C230">
        <v>13</v>
      </c>
      <c r="D230">
        <v>16</v>
      </c>
      <c r="E230">
        <v>112763.09358631852</v>
      </c>
      <c r="F230">
        <v>-38763.093586318515</v>
      </c>
      <c r="G230" s="41">
        <f t="shared" si="17"/>
        <v>112763.09358631853</v>
      </c>
      <c r="H230" s="41">
        <f t="shared" si="18"/>
        <v>-38763.09358631853</v>
      </c>
      <c r="I230" s="42">
        <f t="shared" si="19"/>
        <v>113260</v>
      </c>
      <c r="J230" s="42">
        <f t="shared" si="20"/>
        <v>-39260</v>
      </c>
      <c r="K230" s="42">
        <f t="shared" si="21"/>
        <v>1541347600</v>
      </c>
    </row>
    <row r="231" spans="1:11">
      <c r="A231">
        <v>32000</v>
      </c>
      <c r="B231">
        <v>46.64</v>
      </c>
      <c r="C231">
        <v>3</v>
      </c>
      <c r="D231">
        <v>18</v>
      </c>
      <c r="E231">
        <v>53096.226277049333</v>
      </c>
      <c r="F231">
        <v>-21096.226277049333</v>
      </c>
      <c r="G231" s="41">
        <f t="shared" si="17"/>
        <v>53096.226277049325</v>
      </c>
      <c r="H231" s="41">
        <f t="shared" si="18"/>
        <v>-21096.226277049325</v>
      </c>
      <c r="I231" s="42">
        <f t="shared" si="19"/>
        <v>68640</v>
      </c>
      <c r="J231" s="42">
        <f t="shared" si="20"/>
        <v>-36640</v>
      </c>
      <c r="K231" s="42">
        <f t="shared" si="21"/>
        <v>1342489600</v>
      </c>
    </row>
    <row r="232" spans="1:11">
      <c r="A232">
        <v>87500</v>
      </c>
      <c r="B232">
        <v>84.64</v>
      </c>
      <c r="C232">
        <v>7</v>
      </c>
      <c r="D232">
        <v>15</v>
      </c>
      <c r="E232">
        <v>103667.63857539328</v>
      </c>
      <c r="F232">
        <v>-16167.638575393285</v>
      </c>
      <c r="G232" s="41">
        <f t="shared" si="17"/>
        <v>103667.63857539328</v>
      </c>
      <c r="H232" s="41">
        <f t="shared" si="18"/>
        <v>-16167.638575393285</v>
      </c>
      <c r="I232" s="42">
        <f t="shared" si="19"/>
        <v>107640</v>
      </c>
      <c r="J232" s="42">
        <f t="shared" si="20"/>
        <v>-20140</v>
      </c>
      <c r="K232" s="42">
        <f t="shared" si="21"/>
        <v>405619600</v>
      </c>
    </row>
    <row r="233" spans="1:11">
      <c r="A233">
        <v>15000</v>
      </c>
      <c r="B233">
        <v>22.17</v>
      </c>
      <c r="C233">
        <v>13</v>
      </c>
      <c r="D233">
        <v>10</v>
      </c>
      <c r="E233">
        <v>65539.45469268068</v>
      </c>
      <c r="F233">
        <v>-50539.45469268068</v>
      </c>
      <c r="G233" s="41">
        <f t="shared" si="17"/>
        <v>65539.45469268068</v>
      </c>
      <c r="H233" s="41">
        <f t="shared" si="18"/>
        <v>-50539.45469268068</v>
      </c>
      <c r="I233" s="42">
        <f t="shared" si="19"/>
        <v>46170</v>
      </c>
      <c r="J233" s="42">
        <f t="shared" si="20"/>
        <v>-31170</v>
      </c>
      <c r="K233" s="42">
        <f t="shared" si="21"/>
        <v>971568900</v>
      </c>
    </row>
    <row r="234" spans="1:11">
      <c r="A234">
        <v>66500</v>
      </c>
      <c r="B234">
        <v>54.7</v>
      </c>
      <c r="C234">
        <v>4</v>
      </c>
      <c r="D234">
        <v>29</v>
      </c>
      <c r="E234">
        <v>41726.706373286899</v>
      </c>
      <c r="F234">
        <v>24773.293626713101</v>
      </c>
      <c r="G234" s="41">
        <f t="shared" si="17"/>
        <v>41726.706373286899</v>
      </c>
      <c r="H234" s="41">
        <f t="shared" si="18"/>
        <v>24773.293626713101</v>
      </c>
      <c r="I234" s="42">
        <f t="shared" si="19"/>
        <v>88700</v>
      </c>
      <c r="J234" s="42">
        <f t="shared" si="20"/>
        <v>-22200</v>
      </c>
      <c r="K234" s="42">
        <f t="shared" si="21"/>
        <v>492840000</v>
      </c>
    </row>
    <row r="235" spans="1:11">
      <c r="A235">
        <v>79400</v>
      </c>
      <c r="B235">
        <v>79.87</v>
      </c>
      <c r="C235">
        <v>6</v>
      </c>
      <c r="D235">
        <v>29</v>
      </c>
      <c r="E235">
        <v>70060.345195486545</v>
      </c>
      <c r="F235">
        <v>9339.654804513455</v>
      </c>
      <c r="G235" s="41">
        <f t="shared" si="17"/>
        <v>70060.345195486545</v>
      </c>
      <c r="H235" s="41">
        <f t="shared" si="18"/>
        <v>9339.654804513455</v>
      </c>
      <c r="I235" s="42">
        <f t="shared" si="19"/>
        <v>115870</v>
      </c>
      <c r="J235" s="42">
        <f t="shared" si="20"/>
        <v>-36470</v>
      </c>
      <c r="K235" s="42">
        <f t="shared" si="21"/>
        <v>1330060900</v>
      </c>
    </row>
    <row r="236" spans="1:11">
      <c r="A236">
        <v>77800</v>
      </c>
      <c r="B236">
        <v>79.87</v>
      </c>
      <c r="C236">
        <v>14</v>
      </c>
      <c r="D236">
        <v>28</v>
      </c>
      <c r="E236">
        <v>88451.256217762275</v>
      </c>
      <c r="F236">
        <v>-10651.256217762275</v>
      </c>
      <c r="G236" s="41">
        <f t="shared" si="17"/>
        <v>88451.25621776226</v>
      </c>
      <c r="H236" s="41">
        <f t="shared" si="18"/>
        <v>-10651.25621776226</v>
      </c>
      <c r="I236" s="42">
        <f t="shared" si="19"/>
        <v>122870</v>
      </c>
      <c r="J236" s="42">
        <f t="shared" si="20"/>
        <v>-45070</v>
      </c>
      <c r="K236" s="42">
        <f t="shared" si="21"/>
        <v>2031304900</v>
      </c>
    </row>
    <row r="237" spans="1:11">
      <c r="A237">
        <v>68000</v>
      </c>
      <c r="B237">
        <v>64.66</v>
      </c>
      <c r="C237">
        <v>8</v>
      </c>
      <c r="D237">
        <v>28</v>
      </c>
      <c r="E237">
        <v>61468.028972588421</v>
      </c>
      <c r="F237">
        <v>6531.9710274115787</v>
      </c>
      <c r="G237" s="41">
        <f t="shared" si="17"/>
        <v>61468.028972588407</v>
      </c>
      <c r="H237" s="41">
        <f t="shared" si="18"/>
        <v>6531.9710274115932</v>
      </c>
      <c r="I237" s="42">
        <f t="shared" si="19"/>
        <v>101660</v>
      </c>
      <c r="J237" s="42">
        <f t="shared" si="20"/>
        <v>-33660</v>
      </c>
      <c r="K237" s="42">
        <f t="shared" si="21"/>
        <v>1132995600</v>
      </c>
    </row>
    <row r="238" spans="1:11">
      <c r="A238">
        <v>74800</v>
      </c>
      <c r="B238">
        <v>68.06</v>
      </c>
      <c r="C238">
        <v>6</v>
      </c>
      <c r="D238">
        <v>18</v>
      </c>
      <c r="E238">
        <v>79879.952280962752</v>
      </c>
      <c r="F238">
        <v>-5079.9522809627524</v>
      </c>
      <c r="G238" s="41">
        <f t="shared" si="17"/>
        <v>79879.952280962752</v>
      </c>
      <c r="H238" s="41">
        <f t="shared" si="18"/>
        <v>-5079.9522809627524</v>
      </c>
      <c r="I238" s="42">
        <f t="shared" si="19"/>
        <v>93060</v>
      </c>
      <c r="J238" s="42">
        <f t="shared" si="20"/>
        <v>-18260</v>
      </c>
      <c r="K238" s="42">
        <f t="shared" si="21"/>
        <v>333427600</v>
      </c>
    </row>
    <row r="239" spans="1:11">
      <c r="A239">
        <v>64000</v>
      </c>
      <c r="B239">
        <v>54.7</v>
      </c>
      <c r="C239">
        <v>10</v>
      </c>
      <c r="D239">
        <v>29</v>
      </c>
      <c r="E239">
        <v>54075.620964101283</v>
      </c>
      <c r="F239">
        <v>9924.3790358987171</v>
      </c>
      <c r="G239" s="41">
        <f t="shared" si="17"/>
        <v>54075.620964101283</v>
      </c>
      <c r="H239" s="41">
        <f t="shared" si="18"/>
        <v>9924.3790358987171</v>
      </c>
      <c r="I239" s="42">
        <f t="shared" si="19"/>
        <v>94700</v>
      </c>
      <c r="J239" s="42">
        <f t="shared" si="20"/>
        <v>-30700</v>
      </c>
      <c r="K239" s="42">
        <f t="shared" si="21"/>
        <v>942490000</v>
      </c>
    </row>
    <row r="240" spans="1:11">
      <c r="A240">
        <v>54000</v>
      </c>
      <c r="B240">
        <v>54.7</v>
      </c>
      <c r="C240">
        <v>10</v>
      </c>
      <c r="D240">
        <v>29</v>
      </c>
      <c r="E240">
        <v>54075.620964101283</v>
      </c>
      <c r="F240">
        <v>-75.62096410128288</v>
      </c>
      <c r="G240" s="41">
        <f t="shared" si="17"/>
        <v>54075.620964101283</v>
      </c>
      <c r="H240" s="41">
        <f t="shared" si="18"/>
        <v>-75.62096410128288</v>
      </c>
      <c r="I240" s="42">
        <f t="shared" si="19"/>
        <v>94700</v>
      </c>
      <c r="J240" s="42">
        <f t="shared" si="20"/>
        <v>-40700</v>
      </c>
      <c r="K240" s="42">
        <f t="shared" si="21"/>
        <v>1656490000</v>
      </c>
    </row>
    <row r="241" spans="1:11">
      <c r="A241">
        <v>104000</v>
      </c>
      <c r="B241">
        <v>84.947800000000001</v>
      </c>
      <c r="C241">
        <v>14</v>
      </c>
      <c r="D241">
        <v>12</v>
      </c>
      <c r="E241">
        <v>124147.93029730697</v>
      </c>
      <c r="F241">
        <v>-20147.930297306972</v>
      </c>
      <c r="G241" s="41">
        <f t="shared" si="17"/>
        <v>124147.93029730696</v>
      </c>
      <c r="H241" s="41">
        <f t="shared" si="18"/>
        <v>-20147.930297306957</v>
      </c>
      <c r="I241" s="42">
        <f t="shared" si="19"/>
        <v>111947.8</v>
      </c>
      <c r="J241" s="42">
        <f t="shared" si="20"/>
        <v>-7947.8000000000029</v>
      </c>
      <c r="K241" s="42">
        <f t="shared" si="21"/>
        <v>63167524.840000048</v>
      </c>
    </row>
    <row r="242" spans="1:11">
      <c r="A242">
        <v>92400</v>
      </c>
      <c r="B242">
        <v>59.942599999999999</v>
      </c>
      <c r="C242">
        <v>6</v>
      </c>
      <c r="D242">
        <v>12</v>
      </c>
      <c r="E242">
        <v>83623.939325150161</v>
      </c>
      <c r="F242">
        <v>8776.0606748498394</v>
      </c>
      <c r="G242" s="41">
        <f t="shared" si="17"/>
        <v>83623.939325150161</v>
      </c>
      <c r="H242" s="41">
        <f t="shared" si="18"/>
        <v>8776.0606748498394</v>
      </c>
      <c r="I242" s="42">
        <f t="shared" si="19"/>
        <v>78942.600000000006</v>
      </c>
      <c r="J242" s="42">
        <f t="shared" si="20"/>
        <v>13457.399999999994</v>
      </c>
      <c r="K242" s="42">
        <f t="shared" si="21"/>
        <v>181101614.75999984</v>
      </c>
    </row>
    <row r="243" spans="1:11">
      <c r="A243">
        <v>98000</v>
      </c>
      <c r="B243">
        <v>59.92</v>
      </c>
      <c r="C243">
        <v>8</v>
      </c>
      <c r="D243">
        <v>13</v>
      </c>
      <c r="E243">
        <v>85792.808014324561</v>
      </c>
      <c r="F243">
        <v>12207.191985675439</v>
      </c>
      <c r="G243" s="41">
        <f t="shared" si="17"/>
        <v>85792.808014324546</v>
      </c>
      <c r="H243" s="41">
        <f t="shared" si="18"/>
        <v>12207.191985675454</v>
      </c>
      <c r="I243" s="42">
        <f t="shared" si="19"/>
        <v>81920</v>
      </c>
      <c r="J243" s="42">
        <f t="shared" si="20"/>
        <v>16080</v>
      </c>
      <c r="K243" s="42">
        <f t="shared" si="21"/>
        <v>258566400</v>
      </c>
    </row>
    <row r="244" spans="1:11">
      <c r="A244">
        <v>10300</v>
      </c>
      <c r="B244">
        <v>16.670000000000002</v>
      </c>
      <c r="C244">
        <v>4</v>
      </c>
      <c r="D244">
        <v>9</v>
      </c>
      <c r="E244">
        <v>43649.94534085234</v>
      </c>
      <c r="F244">
        <v>-33349.94534085234</v>
      </c>
      <c r="G244" s="41">
        <f t="shared" si="17"/>
        <v>43649.945340852326</v>
      </c>
      <c r="H244" s="41">
        <f t="shared" si="18"/>
        <v>-33349.945340852326</v>
      </c>
      <c r="I244" s="42">
        <f t="shared" si="19"/>
        <v>30670</v>
      </c>
      <c r="J244" s="42">
        <f t="shared" si="20"/>
        <v>-20370</v>
      </c>
      <c r="K244" s="42">
        <f t="shared" si="21"/>
        <v>414936900</v>
      </c>
    </row>
    <row r="245" spans="1:11">
      <c r="A245">
        <v>36000</v>
      </c>
      <c r="B245">
        <v>60</v>
      </c>
      <c r="C245">
        <v>-1</v>
      </c>
      <c r="D245">
        <v>19</v>
      </c>
      <c r="E245">
        <v>55792.25877963227</v>
      </c>
      <c r="F245">
        <v>-19792.25877963227</v>
      </c>
      <c r="G245" s="41">
        <f t="shared" si="17"/>
        <v>55792.258779632277</v>
      </c>
      <c r="H245" s="41">
        <f t="shared" si="18"/>
        <v>-19792.258779632277</v>
      </c>
      <c r="I245" s="42">
        <f t="shared" si="19"/>
        <v>79000</v>
      </c>
      <c r="J245" s="42">
        <f t="shared" si="20"/>
        <v>-43000</v>
      </c>
      <c r="K245" s="42">
        <f t="shared" si="21"/>
        <v>1849000000</v>
      </c>
    </row>
    <row r="246" spans="1:11">
      <c r="A246">
        <v>185000</v>
      </c>
      <c r="B246">
        <v>84.835999999999999</v>
      </c>
      <c r="C246">
        <v>17</v>
      </c>
      <c r="D246">
        <v>4</v>
      </c>
      <c r="E246">
        <v>145620.3516835772</v>
      </c>
      <c r="F246">
        <v>39379.648316422798</v>
      </c>
      <c r="G246" s="41">
        <f t="shared" si="17"/>
        <v>145620.3516835772</v>
      </c>
      <c r="H246" s="41">
        <f t="shared" si="18"/>
        <v>39379.648316422798</v>
      </c>
      <c r="I246" s="42">
        <f t="shared" si="19"/>
        <v>106836</v>
      </c>
      <c r="J246" s="42">
        <f t="shared" si="20"/>
        <v>78164</v>
      </c>
      <c r="K246" s="42">
        <f t="shared" si="21"/>
        <v>6109610896</v>
      </c>
    </row>
    <row r="247" spans="1:11">
      <c r="A247">
        <v>185000</v>
      </c>
      <c r="B247">
        <v>84.835999999999999</v>
      </c>
      <c r="C247">
        <v>21</v>
      </c>
      <c r="D247">
        <v>4</v>
      </c>
      <c r="E247">
        <v>153852.96141078681</v>
      </c>
      <c r="F247">
        <v>31147.038589213189</v>
      </c>
      <c r="G247" s="41">
        <f t="shared" si="17"/>
        <v>153852.96141078678</v>
      </c>
      <c r="H247" s="41">
        <f t="shared" si="18"/>
        <v>31147.038589213218</v>
      </c>
      <c r="I247" s="42">
        <f t="shared" si="19"/>
        <v>110836</v>
      </c>
      <c r="J247" s="42">
        <f t="shared" si="20"/>
        <v>74164</v>
      </c>
      <c r="K247" s="42">
        <f t="shared" si="21"/>
        <v>5500298896</v>
      </c>
    </row>
    <row r="248" spans="1:11">
      <c r="A248">
        <v>85500</v>
      </c>
      <c r="B248">
        <v>37.263500000000001</v>
      </c>
      <c r="C248">
        <v>2</v>
      </c>
      <c r="D248">
        <v>4</v>
      </c>
      <c r="E248">
        <v>68976.149443916947</v>
      </c>
      <c r="F248">
        <v>16523.850556083053</v>
      </c>
      <c r="G248" s="41">
        <f t="shared" si="17"/>
        <v>68976.149443916947</v>
      </c>
      <c r="H248" s="41">
        <f t="shared" si="18"/>
        <v>16523.850556083053</v>
      </c>
      <c r="I248" s="42">
        <f t="shared" si="19"/>
        <v>44263.5</v>
      </c>
      <c r="J248" s="42">
        <f t="shared" si="20"/>
        <v>41236.5</v>
      </c>
      <c r="K248" s="42">
        <f t="shared" si="21"/>
        <v>1700448932.25</v>
      </c>
    </row>
    <row r="249" spans="1:11">
      <c r="A249">
        <v>85900</v>
      </c>
      <c r="B249">
        <v>37.263500000000001</v>
      </c>
      <c r="C249">
        <v>8</v>
      </c>
      <c r="D249">
        <v>4</v>
      </c>
      <c r="E249">
        <v>81325.064034731346</v>
      </c>
      <c r="F249">
        <v>4574.9359652686544</v>
      </c>
      <c r="G249" s="41">
        <f t="shared" si="17"/>
        <v>81325.064034731331</v>
      </c>
      <c r="H249" s="41">
        <f t="shared" si="18"/>
        <v>4574.935965268669</v>
      </c>
      <c r="I249" s="42">
        <f t="shared" si="19"/>
        <v>50263.5</v>
      </c>
      <c r="J249" s="42">
        <f t="shared" si="20"/>
        <v>35636.5</v>
      </c>
      <c r="K249" s="42">
        <f t="shared" si="21"/>
        <v>1269960132.25</v>
      </c>
    </row>
    <row r="250" spans="1:11">
      <c r="A250">
        <v>89500</v>
      </c>
      <c r="B250">
        <v>37.263500000000001</v>
      </c>
      <c r="C250">
        <v>11</v>
      </c>
      <c r="D250">
        <v>4</v>
      </c>
      <c r="E250">
        <v>87499.521330138537</v>
      </c>
      <c r="F250">
        <v>2000.4786698614625</v>
      </c>
      <c r="G250" s="41">
        <f t="shared" si="17"/>
        <v>87499.521330138523</v>
      </c>
      <c r="H250" s="41">
        <f t="shared" si="18"/>
        <v>2000.4786698614771</v>
      </c>
      <c r="I250" s="42">
        <f t="shared" si="19"/>
        <v>53263.5</v>
      </c>
      <c r="J250" s="42">
        <f t="shared" si="20"/>
        <v>36236.5</v>
      </c>
      <c r="K250" s="42">
        <f t="shared" si="21"/>
        <v>1313083932.25</v>
      </c>
    </row>
    <row r="251" spans="1:11">
      <c r="A251">
        <v>23000</v>
      </c>
      <c r="B251">
        <v>45.39</v>
      </c>
      <c r="C251">
        <v>1</v>
      </c>
      <c r="D251">
        <v>50</v>
      </c>
      <c r="E251">
        <v>-13844.897174661077</v>
      </c>
      <c r="F251">
        <v>36844.897174661077</v>
      </c>
      <c r="G251" s="41">
        <f t="shared" si="17"/>
        <v>-13844.897174661084</v>
      </c>
      <c r="H251" s="41">
        <f t="shared" si="18"/>
        <v>36844.897174661084</v>
      </c>
      <c r="I251" s="42">
        <f t="shared" si="19"/>
        <v>97390</v>
      </c>
      <c r="J251" s="42">
        <f t="shared" si="20"/>
        <v>-74390</v>
      </c>
      <c r="K251" s="42">
        <f t="shared" si="21"/>
        <v>5533872100</v>
      </c>
    </row>
    <row r="252" spans="1:11">
      <c r="A252">
        <v>74000</v>
      </c>
      <c r="B252">
        <v>108.18</v>
      </c>
      <c r="C252">
        <v>3</v>
      </c>
      <c r="D252">
        <v>17</v>
      </c>
      <c r="E252">
        <v>114232.67397569359</v>
      </c>
      <c r="F252">
        <v>-40232.673975693586</v>
      </c>
      <c r="G252" s="41">
        <f t="shared" si="17"/>
        <v>114232.6739756936</v>
      </c>
      <c r="H252" s="41">
        <f t="shared" si="18"/>
        <v>-40232.6739756936</v>
      </c>
      <c r="I252" s="42">
        <f t="shared" si="19"/>
        <v>129180</v>
      </c>
      <c r="J252" s="42">
        <f t="shared" si="20"/>
        <v>-55180</v>
      </c>
      <c r="K252" s="42">
        <f t="shared" si="21"/>
        <v>3044832400</v>
      </c>
    </row>
    <row r="253" spans="1:11">
      <c r="A253">
        <v>44000</v>
      </c>
      <c r="B253">
        <v>91.87</v>
      </c>
      <c r="C253">
        <v>5</v>
      </c>
      <c r="D253">
        <v>16</v>
      </c>
      <c r="E253">
        <v>104581.99194610282</v>
      </c>
      <c r="F253">
        <v>-60581.991946102818</v>
      </c>
      <c r="G253" s="41">
        <f t="shared" si="17"/>
        <v>104581.99194610283</v>
      </c>
      <c r="H253" s="41">
        <f t="shared" si="18"/>
        <v>-60581.991946102833</v>
      </c>
      <c r="I253" s="42">
        <f t="shared" si="19"/>
        <v>113870</v>
      </c>
      <c r="J253" s="42">
        <f t="shared" si="20"/>
        <v>-69870</v>
      </c>
      <c r="K253" s="42">
        <f t="shared" si="21"/>
        <v>4881816900</v>
      </c>
    </row>
    <row r="254" spans="1:11">
      <c r="A254">
        <v>54000</v>
      </c>
      <c r="B254">
        <v>59.97</v>
      </c>
      <c r="C254">
        <v>10</v>
      </c>
      <c r="D254">
        <v>23</v>
      </c>
      <c r="E254">
        <v>70700.304736031758</v>
      </c>
      <c r="F254">
        <v>-16700.304736031758</v>
      </c>
      <c r="G254" s="41">
        <f t="shared" si="17"/>
        <v>70700.304736031758</v>
      </c>
      <c r="H254" s="41">
        <f t="shared" si="18"/>
        <v>-16700.304736031758</v>
      </c>
      <c r="I254" s="42">
        <f t="shared" si="19"/>
        <v>93970</v>
      </c>
      <c r="J254" s="42">
        <f t="shared" si="20"/>
        <v>-39970</v>
      </c>
      <c r="K254" s="42">
        <f t="shared" si="21"/>
        <v>1597600900</v>
      </c>
    </row>
    <row r="255" spans="1:11">
      <c r="A255">
        <v>105000</v>
      </c>
      <c r="B255">
        <v>133.34</v>
      </c>
      <c r="C255">
        <v>5</v>
      </c>
      <c r="D255">
        <v>20</v>
      </c>
      <c r="E255">
        <v>136779.61658699007</v>
      </c>
      <c r="F255">
        <v>-31779.616586990072</v>
      </c>
      <c r="G255" s="41">
        <f t="shared" si="17"/>
        <v>136779.61658699004</v>
      </c>
      <c r="H255" s="41">
        <f t="shared" si="18"/>
        <v>-31779.616586990043</v>
      </c>
      <c r="I255" s="42">
        <f t="shared" si="19"/>
        <v>159340</v>
      </c>
      <c r="J255" s="42">
        <f t="shared" si="20"/>
        <v>-54340</v>
      </c>
      <c r="K255" s="42">
        <f t="shared" si="21"/>
        <v>2952835600</v>
      </c>
    </row>
    <row r="256" spans="1:11">
      <c r="A256">
        <v>108000</v>
      </c>
      <c r="B256">
        <v>110.53</v>
      </c>
      <c r="C256">
        <v>8</v>
      </c>
      <c r="D256">
        <v>20</v>
      </c>
      <c r="E256">
        <v>121007.41565452486</v>
      </c>
      <c r="F256">
        <v>-13007.415654524855</v>
      </c>
      <c r="G256" s="41">
        <f t="shared" si="17"/>
        <v>121007.41565452484</v>
      </c>
      <c r="H256" s="41">
        <f t="shared" si="18"/>
        <v>-13007.415654524841</v>
      </c>
      <c r="I256" s="42">
        <f t="shared" si="19"/>
        <v>139530</v>
      </c>
      <c r="J256" s="42">
        <f t="shared" si="20"/>
        <v>-31530</v>
      </c>
      <c r="K256" s="42">
        <f t="shared" si="21"/>
        <v>994140900</v>
      </c>
    </row>
    <row r="257" spans="1:11">
      <c r="A257">
        <v>50000</v>
      </c>
      <c r="B257">
        <v>81.08</v>
      </c>
      <c r="C257">
        <v>5</v>
      </c>
      <c r="D257">
        <v>17</v>
      </c>
      <c r="E257">
        <v>92274.693965324579</v>
      </c>
      <c r="F257">
        <v>-42274.693965324579</v>
      </c>
      <c r="G257" s="41">
        <f t="shared" si="17"/>
        <v>92274.693965324608</v>
      </c>
      <c r="H257" s="41">
        <f t="shared" si="18"/>
        <v>-42274.693965324608</v>
      </c>
      <c r="I257" s="42">
        <f t="shared" si="19"/>
        <v>104080</v>
      </c>
      <c r="J257" s="42">
        <f t="shared" si="20"/>
        <v>-54080</v>
      </c>
      <c r="K257" s="42">
        <f t="shared" si="21"/>
        <v>2924646400</v>
      </c>
    </row>
    <row r="258" spans="1:11">
      <c r="A258">
        <v>119950</v>
      </c>
      <c r="B258">
        <v>84.92</v>
      </c>
      <c r="C258">
        <v>15</v>
      </c>
      <c r="D258">
        <v>21</v>
      </c>
      <c r="E258">
        <v>108848.11082801316</v>
      </c>
      <c r="F258">
        <v>11101.889171986841</v>
      </c>
      <c r="G258" s="41">
        <f t="shared" si="17"/>
        <v>108848.11082801314</v>
      </c>
      <c r="H258" s="41">
        <f t="shared" si="18"/>
        <v>11101.889171986855</v>
      </c>
      <c r="I258" s="42">
        <f t="shared" si="19"/>
        <v>121920</v>
      </c>
      <c r="J258" s="42">
        <f t="shared" si="20"/>
        <v>-1970</v>
      </c>
      <c r="K258" s="42">
        <f t="shared" si="21"/>
        <v>3880900</v>
      </c>
    </row>
    <row r="259" spans="1:11">
      <c r="A259">
        <v>119960</v>
      </c>
      <c r="B259">
        <v>84.92</v>
      </c>
      <c r="C259">
        <v>4</v>
      </c>
      <c r="D259">
        <v>21</v>
      </c>
      <c r="E259">
        <v>86208.43407818678</v>
      </c>
      <c r="F259">
        <v>33751.56592181322</v>
      </c>
      <c r="G259" s="41">
        <f t="shared" si="17"/>
        <v>86208.43407818678</v>
      </c>
      <c r="H259" s="41">
        <f t="shared" si="18"/>
        <v>33751.56592181322</v>
      </c>
      <c r="I259" s="42">
        <f t="shared" si="19"/>
        <v>110920</v>
      </c>
      <c r="J259" s="42">
        <f t="shared" si="20"/>
        <v>9040</v>
      </c>
      <c r="K259" s="42">
        <f t="shared" si="21"/>
        <v>81721600</v>
      </c>
    </row>
    <row r="260" spans="1:11">
      <c r="A260">
        <v>163000</v>
      </c>
      <c r="B260">
        <v>84.879199999999997</v>
      </c>
      <c r="C260">
        <v>5</v>
      </c>
      <c r="D260">
        <v>2</v>
      </c>
      <c r="E260">
        <v>124815.47054934254</v>
      </c>
      <c r="F260">
        <v>38184.529450657457</v>
      </c>
      <c r="G260" s="41">
        <f t="shared" si="17"/>
        <v>124815.47054934256</v>
      </c>
      <c r="H260" s="41">
        <f t="shared" si="18"/>
        <v>38184.529450657443</v>
      </c>
      <c r="I260" s="42">
        <f t="shared" si="19"/>
        <v>92879.2</v>
      </c>
      <c r="J260" s="42">
        <f t="shared" si="20"/>
        <v>70120.800000000003</v>
      </c>
      <c r="K260" s="42">
        <f t="shared" si="21"/>
        <v>4916926592.6400003</v>
      </c>
    </row>
    <row r="261" spans="1:11">
      <c r="A261">
        <v>126000</v>
      </c>
      <c r="B261">
        <v>84.454099999999997</v>
      </c>
      <c r="C261">
        <v>12</v>
      </c>
      <c r="D261">
        <v>6</v>
      </c>
      <c r="E261">
        <v>131110.76102378312</v>
      </c>
      <c r="F261">
        <v>-5110.761023783125</v>
      </c>
      <c r="G261" s="41">
        <f t="shared" si="17"/>
        <v>131110.7610237831</v>
      </c>
      <c r="H261" s="41">
        <f t="shared" si="18"/>
        <v>-5110.7610237830959</v>
      </c>
      <c r="I261" s="42">
        <f t="shared" si="19"/>
        <v>103454.09999999999</v>
      </c>
      <c r="J261" s="42">
        <f t="shared" si="20"/>
        <v>22545.900000000009</v>
      </c>
      <c r="K261" s="42">
        <f t="shared" si="21"/>
        <v>508317606.81000042</v>
      </c>
    </row>
    <row r="262" spans="1:11">
      <c r="A262">
        <v>140000</v>
      </c>
      <c r="B262">
        <v>114.931</v>
      </c>
      <c r="C262">
        <v>11</v>
      </c>
      <c r="D262">
        <v>13</v>
      </c>
      <c r="E262">
        <v>144896.13930243184</v>
      </c>
      <c r="F262">
        <v>-4896.1393024318386</v>
      </c>
      <c r="G262" s="41">
        <f t="shared" si="17"/>
        <v>144896.13930243184</v>
      </c>
      <c r="H262" s="41">
        <f t="shared" si="18"/>
        <v>-4896.1393024318386</v>
      </c>
      <c r="I262" s="42">
        <f t="shared" si="19"/>
        <v>139931</v>
      </c>
      <c r="J262" s="42">
        <f t="shared" si="20"/>
        <v>69</v>
      </c>
      <c r="K262" s="42">
        <f t="shared" si="21"/>
        <v>4761</v>
      </c>
    </row>
    <row r="263" spans="1:11">
      <c r="A263">
        <v>120000</v>
      </c>
      <c r="B263">
        <v>84.858000000000004</v>
      </c>
      <c r="C263">
        <v>2</v>
      </c>
      <c r="D263">
        <v>13</v>
      </c>
      <c r="E263">
        <v>97438.008411966206</v>
      </c>
      <c r="F263">
        <v>22561.991588033794</v>
      </c>
      <c r="G263" s="41">
        <f t="shared" ref="G263:G323" si="22">$B$2*B263+$C$2*C263+$D$2*D263+$E$2</f>
        <v>97438.008411966206</v>
      </c>
      <c r="H263" s="41">
        <f t="shared" ref="H263:H323" si="23">A263-G263</f>
        <v>22561.991588033794</v>
      </c>
      <c r="I263" s="42">
        <f t="shared" ref="I263:I323" si="24">$B$3*B263+$C$3*C263+$D$3*D263+$E$3</f>
        <v>100858</v>
      </c>
      <c r="J263" s="42">
        <f t="shared" ref="J263:J323" si="25">A263-I263</f>
        <v>19142</v>
      </c>
      <c r="K263" s="42">
        <f t="shared" ref="K263:K323" si="26">J263^2</f>
        <v>366416164</v>
      </c>
    </row>
    <row r="264" spans="1:11">
      <c r="A264">
        <v>124950</v>
      </c>
      <c r="B264">
        <v>84.92</v>
      </c>
      <c r="C264">
        <v>10</v>
      </c>
      <c r="D264">
        <v>21</v>
      </c>
      <c r="E264">
        <v>98557.348669001163</v>
      </c>
      <c r="F264">
        <v>26392.651330998837</v>
      </c>
      <c r="G264" s="41">
        <f t="shared" si="22"/>
        <v>98557.348669001163</v>
      </c>
      <c r="H264" s="41">
        <f t="shared" si="23"/>
        <v>26392.651330998837</v>
      </c>
      <c r="I264" s="42">
        <f t="shared" si="24"/>
        <v>116920</v>
      </c>
      <c r="J264" s="42">
        <f t="shared" si="25"/>
        <v>8030</v>
      </c>
      <c r="K264" s="42">
        <f t="shared" si="26"/>
        <v>64480900</v>
      </c>
    </row>
    <row r="265" spans="1:11">
      <c r="A265">
        <v>151000</v>
      </c>
      <c r="B265">
        <v>84.879199999999997</v>
      </c>
      <c r="C265">
        <v>1</v>
      </c>
      <c r="D265">
        <v>2</v>
      </c>
      <c r="E265">
        <v>116582.86082213296</v>
      </c>
      <c r="F265">
        <v>34417.139177867037</v>
      </c>
      <c r="G265" s="41">
        <f t="shared" si="22"/>
        <v>116582.86082213296</v>
      </c>
      <c r="H265" s="41">
        <f t="shared" si="23"/>
        <v>34417.139177867037</v>
      </c>
      <c r="I265" s="42">
        <f t="shared" si="24"/>
        <v>88879.2</v>
      </c>
      <c r="J265" s="42">
        <f t="shared" si="25"/>
        <v>62120.800000000003</v>
      </c>
      <c r="K265" s="42">
        <f t="shared" si="26"/>
        <v>3858993792.6400003</v>
      </c>
    </row>
    <row r="266" spans="1:11">
      <c r="A266">
        <v>120000</v>
      </c>
      <c r="B266">
        <v>84.858000000000004</v>
      </c>
      <c r="C266">
        <v>2</v>
      </c>
      <c r="D266">
        <v>13</v>
      </c>
      <c r="E266">
        <v>97438.008411966206</v>
      </c>
      <c r="F266">
        <v>22561.991588033794</v>
      </c>
      <c r="G266" s="41">
        <f t="shared" si="22"/>
        <v>97438.008411966206</v>
      </c>
      <c r="H266" s="41">
        <f t="shared" si="23"/>
        <v>22561.991588033794</v>
      </c>
      <c r="I266" s="42">
        <f t="shared" si="24"/>
        <v>100858</v>
      </c>
      <c r="J266" s="42">
        <f t="shared" si="25"/>
        <v>19142</v>
      </c>
      <c r="K266" s="42">
        <f t="shared" si="26"/>
        <v>366416164</v>
      </c>
    </row>
    <row r="267" spans="1:11">
      <c r="A267">
        <v>130000</v>
      </c>
      <c r="B267">
        <v>84.858000000000004</v>
      </c>
      <c r="C267">
        <v>13</v>
      </c>
      <c r="D267">
        <v>13</v>
      </c>
      <c r="E267">
        <v>120077.68516179257</v>
      </c>
      <c r="F267">
        <v>9922.3148382074287</v>
      </c>
      <c r="G267" s="41">
        <f t="shared" si="22"/>
        <v>120077.68516179259</v>
      </c>
      <c r="H267" s="41">
        <f t="shared" si="23"/>
        <v>9922.3148382074141</v>
      </c>
      <c r="I267" s="42">
        <f t="shared" si="24"/>
        <v>111858</v>
      </c>
      <c r="J267" s="42">
        <f t="shared" si="25"/>
        <v>18142</v>
      </c>
      <c r="K267" s="42">
        <f t="shared" si="26"/>
        <v>329132164</v>
      </c>
    </row>
    <row r="268" spans="1:11">
      <c r="A268">
        <v>144000</v>
      </c>
      <c r="B268">
        <v>84.858000000000004</v>
      </c>
      <c r="C268">
        <v>13</v>
      </c>
      <c r="D268">
        <v>13</v>
      </c>
      <c r="E268">
        <v>120077.68516179257</v>
      </c>
      <c r="F268">
        <v>23922.314838207429</v>
      </c>
      <c r="G268" s="41">
        <f t="shared" si="22"/>
        <v>120077.68516179259</v>
      </c>
      <c r="H268" s="41">
        <f t="shared" si="23"/>
        <v>23922.314838207414</v>
      </c>
      <c r="I268" s="42">
        <f t="shared" si="24"/>
        <v>111858</v>
      </c>
      <c r="J268" s="42">
        <f t="shared" si="25"/>
        <v>32142</v>
      </c>
      <c r="K268" s="42">
        <f t="shared" si="26"/>
        <v>1033108164</v>
      </c>
    </row>
    <row r="269" spans="1:11">
      <c r="A269">
        <v>130000</v>
      </c>
      <c r="B269">
        <v>129.76</v>
      </c>
      <c r="C269">
        <v>2</v>
      </c>
      <c r="D269">
        <v>21</v>
      </c>
      <c r="E269">
        <v>125234.96809830837</v>
      </c>
      <c r="F269">
        <v>4765.0319016916328</v>
      </c>
      <c r="G269" s="41">
        <f t="shared" si="22"/>
        <v>125234.96809830835</v>
      </c>
      <c r="H269" s="41">
        <f t="shared" si="23"/>
        <v>4765.0319016916474</v>
      </c>
      <c r="I269" s="42">
        <f t="shared" si="24"/>
        <v>153760</v>
      </c>
      <c r="J269" s="42">
        <f t="shared" si="25"/>
        <v>-23760</v>
      </c>
      <c r="K269" s="42">
        <f t="shared" si="26"/>
        <v>564537600</v>
      </c>
    </row>
    <row r="270" spans="1:11">
      <c r="A270">
        <v>150000</v>
      </c>
      <c r="B270">
        <v>144.52000000000001</v>
      </c>
      <c r="C270">
        <v>6</v>
      </c>
      <c r="D270">
        <v>13</v>
      </c>
      <c r="E270">
        <v>163074.45519271915</v>
      </c>
      <c r="F270">
        <v>-13074.45519271915</v>
      </c>
      <c r="G270" s="41">
        <f t="shared" si="22"/>
        <v>163074.45519271915</v>
      </c>
      <c r="H270" s="41">
        <f t="shared" si="23"/>
        <v>-13074.45519271915</v>
      </c>
      <c r="I270" s="42">
        <f t="shared" si="24"/>
        <v>164520</v>
      </c>
      <c r="J270" s="42">
        <f t="shared" si="25"/>
        <v>-14520</v>
      </c>
      <c r="K270" s="42">
        <f t="shared" si="26"/>
        <v>210830400</v>
      </c>
    </row>
    <row r="271" spans="1:11">
      <c r="A271">
        <v>175000</v>
      </c>
      <c r="B271">
        <v>174.55</v>
      </c>
      <c r="C271">
        <v>4</v>
      </c>
      <c r="D271">
        <v>17</v>
      </c>
      <c r="E271">
        <v>180148.77058039789</v>
      </c>
      <c r="F271">
        <v>-5148.7705803978897</v>
      </c>
      <c r="G271" s="41">
        <f t="shared" si="22"/>
        <v>180148.77058039786</v>
      </c>
      <c r="H271" s="41">
        <f t="shared" si="23"/>
        <v>-5148.7705803978606</v>
      </c>
      <c r="I271" s="42">
        <f t="shared" si="24"/>
        <v>196550</v>
      </c>
      <c r="J271" s="42">
        <f t="shared" si="25"/>
        <v>-21550</v>
      </c>
      <c r="K271" s="42">
        <f t="shared" si="26"/>
        <v>464402500</v>
      </c>
    </row>
    <row r="272" spans="1:11">
      <c r="A272">
        <v>175000</v>
      </c>
      <c r="B272">
        <v>174.55</v>
      </c>
      <c r="C272">
        <v>4</v>
      </c>
      <c r="D272">
        <v>17</v>
      </c>
      <c r="E272">
        <v>180148.77058039789</v>
      </c>
      <c r="F272">
        <v>-5148.7705803978897</v>
      </c>
      <c r="G272" s="41">
        <f t="shared" si="22"/>
        <v>180148.77058039786</v>
      </c>
      <c r="H272" s="41">
        <f t="shared" si="23"/>
        <v>-5148.7705803978606</v>
      </c>
      <c r="I272" s="42">
        <f t="shared" si="24"/>
        <v>196550</v>
      </c>
      <c r="J272" s="42">
        <f t="shared" si="25"/>
        <v>-21550</v>
      </c>
      <c r="K272" s="42">
        <f t="shared" si="26"/>
        <v>464402500</v>
      </c>
    </row>
    <row r="273" spans="1:11">
      <c r="A273">
        <v>180000</v>
      </c>
      <c r="B273">
        <v>123.13</v>
      </c>
      <c r="C273">
        <v>13</v>
      </c>
      <c r="D273">
        <v>17</v>
      </c>
      <c r="E273">
        <v>149198.35175740422</v>
      </c>
      <c r="F273">
        <v>30801.64824259578</v>
      </c>
      <c r="G273" s="41">
        <f t="shared" si="22"/>
        <v>149198.35175740422</v>
      </c>
      <c r="H273" s="41">
        <f t="shared" si="23"/>
        <v>30801.64824259578</v>
      </c>
      <c r="I273" s="42">
        <f t="shared" si="24"/>
        <v>154130</v>
      </c>
      <c r="J273" s="42">
        <f t="shared" si="25"/>
        <v>25870</v>
      </c>
      <c r="K273" s="42">
        <f t="shared" si="26"/>
        <v>669256900</v>
      </c>
    </row>
    <row r="274" spans="1:11">
      <c r="A274">
        <v>180000</v>
      </c>
      <c r="B274">
        <v>123.13</v>
      </c>
      <c r="C274">
        <v>13</v>
      </c>
      <c r="D274">
        <v>17</v>
      </c>
      <c r="E274">
        <v>149198.35175740422</v>
      </c>
      <c r="F274">
        <v>30801.64824259578</v>
      </c>
      <c r="G274" s="41">
        <f t="shared" si="22"/>
        <v>149198.35175740422</v>
      </c>
      <c r="H274" s="41">
        <f t="shared" si="23"/>
        <v>30801.64824259578</v>
      </c>
      <c r="I274" s="42">
        <f t="shared" si="24"/>
        <v>154130</v>
      </c>
      <c r="J274" s="42">
        <f t="shared" si="25"/>
        <v>25870</v>
      </c>
      <c r="K274" s="42">
        <f t="shared" si="26"/>
        <v>669256900</v>
      </c>
    </row>
    <row r="275" spans="1:11">
      <c r="A275">
        <v>127000</v>
      </c>
      <c r="B275">
        <v>149.80000000000001</v>
      </c>
      <c r="C275">
        <v>11</v>
      </c>
      <c r="D275">
        <v>13</v>
      </c>
      <c r="E275">
        <v>178445.37322385592</v>
      </c>
      <c r="F275">
        <v>-51445.373223855917</v>
      </c>
      <c r="G275" s="41">
        <f t="shared" si="22"/>
        <v>178445.37322385592</v>
      </c>
      <c r="H275" s="41">
        <f t="shared" si="23"/>
        <v>-51445.373223855917</v>
      </c>
      <c r="I275" s="42">
        <f t="shared" si="24"/>
        <v>174800</v>
      </c>
      <c r="J275" s="42">
        <f t="shared" si="25"/>
        <v>-47800</v>
      </c>
      <c r="K275" s="42">
        <f t="shared" si="26"/>
        <v>2284840000</v>
      </c>
    </row>
    <row r="276" spans="1:11">
      <c r="A276">
        <v>29800</v>
      </c>
      <c r="B276">
        <v>45.5</v>
      </c>
      <c r="C276">
        <v>5</v>
      </c>
      <c r="D276">
        <v>18</v>
      </c>
      <c r="E276">
        <v>56115.6793046272</v>
      </c>
      <c r="F276">
        <v>-26315.6793046272</v>
      </c>
      <c r="G276" s="41">
        <f t="shared" si="22"/>
        <v>56115.679304627185</v>
      </c>
      <c r="H276" s="41">
        <f t="shared" si="23"/>
        <v>-26315.679304627185</v>
      </c>
      <c r="I276" s="42">
        <f t="shared" si="24"/>
        <v>69500</v>
      </c>
      <c r="J276" s="42">
        <f t="shared" si="25"/>
        <v>-39700</v>
      </c>
      <c r="K276" s="42">
        <f t="shared" si="26"/>
        <v>1576090000</v>
      </c>
    </row>
    <row r="277" spans="1:11">
      <c r="A277">
        <v>29500</v>
      </c>
      <c r="B277">
        <v>45.5</v>
      </c>
      <c r="C277">
        <v>4</v>
      </c>
      <c r="D277">
        <v>18</v>
      </c>
      <c r="E277">
        <v>54057.526872824797</v>
      </c>
      <c r="F277">
        <v>-24557.526872824797</v>
      </c>
      <c r="G277" s="41">
        <f t="shared" si="22"/>
        <v>54057.526872824783</v>
      </c>
      <c r="H277" s="41">
        <f t="shared" si="23"/>
        <v>-24557.526872824783</v>
      </c>
      <c r="I277" s="42">
        <f t="shared" si="24"/>
        <v>68500</v>
      </c>
      <c r="J277" s="42">
        <f t="shared" si="25"/>
        <v>-39000</v>
      </c>
      <c r="K277" s="42">
        <f t="shared" si="26"/>
        <v>1521000000</v>
      </c>
    </row>
    <row r="278" spans="1:11">
      <c r="A278">
        <v>86500</v>
      </c>
      <c r="B278">
        <v>84.98</v>
      </c>
      <c r="C278">
        <v>9</v>
      </c>
      <c r="D278">
        <v>15</v>
      </c>
      <c r="E278">
        <v>108111.07468833945</v>
      </c>
      <c r="F278">
        <v>-21611.074688339446</v>
      </c>
      <c r="G278" s="41">
        <f t="shared" si="22"/>
        <v>108111.07468833945</v>
      </c>
      <c r="H278" s="41">
        <f t="shared" si="23"/>
        <v>-21611.074688339446</v>
      </c>
      <c r="I278" s="42">
        <f t="shared" si="24"/>
        <v>109980</v>
      </c>
      <c r="J278" s="42">
        <f t="shared" si="25"/>
        <v>-23480</v>
      </c>
      <c r="K278" s="42">
        <f t="shared" si="26"/>
        <v>551310400</v>
      </c>
    </row>
    <row r="279" spans="1:11">
      <c r="A279">
        <v>15000</v>
      </c>
      <c r="B279">
        <v>22.17</v>
      </c>
      <c r="C279">
        <v>7</v>
      </c>
      <c r="D279">
        <v>10</v>
      </c>
      <c r="E279">
        <v>53190.540101866289</v>
      </c>
      <c r="F279">
        <v>-38190.540101866289</v>
      </c>
      <c r="G279" s="41">
        <f t="shared" si="22"/>
        <v>53190.540101866289</v>
      </c>
      <c r="H279" s="41">
        <f t="shared" si="23"/>
        <v>-38190.540101866289</v>
      </c>
      <c r="I279" s="42">
        <f t="shared" si="24"/>
        <v>40170</v>
      </c>
      <c r="J279" s="42">
        <f t="shared" si="25"/>
        <v>-25170</v>
      </c>
      <c r="K279" s="42">
        <f t="shared" si="26"/>
        <v>633528900</v>
      </c>
    </row>
    <row r="280" spans="1:11">
      <c r="A280">
        <v>63000</v>
      </c>
      <c r="B280">
        <v>84.62</v>
      </c>
      <c r="C280">
        <v>1</v>
      </c>
      <c r="D280">
        <v>18</v>
      </c>
      <c r="E280">
        <v>85522.40626634215</v>
      </c>
      <c r="F280">
        <v>-22522.40626634215</v>
      </c>
      <c r="G280" s="41">
        <f t="shared" si="22"/>
        <v>85522.40626634215</v>
      </c>
      <c r="H280" s="41">
        <f t="shared" si="23"/>
        <v>-22522.40626634215</v>
      </c>
      <c r="I280" s="42">
        <f t="shared" si="24"/>
        <v>104620</v>
      </c>
      <c r="J280" s="42">
        <f t="shared" si="25"/>
        <v>-41620</v>
      </c>
      <c r="K280" s="42">
        <f t="shared" si="26"/>
        <v>1732224400</v>
      </c>
    </row>
    <row r="281" spans="1:11">
      <c r="A281">
        <v>110000</v>
      </c>
      <c r="B281">
        <v>84.9</v>
      </c>
      <c r="C281">
        <v>7</v>
      </c>
      <c r="D281">
        <v>26</v>
      </c>
      <c r="E281">
        <v>82735.190519644122</v>
      </c>
      <c r="F281">
        <v>27264.809480355878</v>
      </c>
      <c r="G281" s="41">
        <f t="shared" si="22"/>
        <v>82735.190519644122</v>
      </c>
      <c r="H281" s="41">
        <f t="shared" si="23"/>
        <v>27264.809480355878</v>
      </c>
      <c r="I281" s="42">
        <f t="shared" si="24"/>
        <v>118900</v>
      </c>
      <c r="J281" s="42">
        <f t="shared" si="25"/>
        <v>-8900</v>
      </c>
      <c r="K281" s="42">
        <f t="shared" si="26"/>
        <v>79210000</v>
      </c>
    </row>
    <row r="282" spans="1:11">
      <c r="A282">
        <v>160000</v>
      </c>
      <c r="B282">
        <v>172.17</v>
      </c>
      <c r="C282">
        <v>8</v>
      </c>
      <c r="D282">
        <v>22</v>
      </c>
      <c r="E282">
        <v>176463.00372293516</v>
      </c>
      <c r="F282">
        <v>-16463.003722935158</v>
      </c>
      <c r="G282" s="41">
        <f t="shared" si="22"/>
        <v>176463.00372293516</v>
      </c>
      <c r="H282" s="41">
        <f t="shared" si="23"/>
        <v>-16463.003722935158</v>
      </c>
      <c r="I282" s="42">
        <f t="shared" si="24"/>
        <v>203170</v>
      </c>
      <c r="J282" s="42">
        <f t="shared" si="25"/>
        <v>-43170</v>
      </c>
      <c r="K282" s="42">
        <f t="shared" si="26"/>
        <v>1863648900</v>
      </c>
    </row>
    <row r="283" spans="1:11">
      <c r="A283">
        <v>160000</v>
      </c>
      <c r="B283">
        <v>172.17</v>
      </c>
      <c r="C283">
        <v>8</v>
      </c>
      <c r="D283">
        <v>22</v>
      </c>
      <c r="E283">
        <v>176463.00372293516</v>
      </c>
      <c r="F283">
        <v>-16463.003722935158</v>
      </c>
      <c r="G283" s="41">
        <f t="shared" si="22"/>
        <v>176463.00372293516</v>
      </c>
      <c r="H283" s="41">
        <f t="shared" si="23"/>
        <v>-16463.003722935158</v>
      </c>
      <c r="I283" s="42">
        <f t="shared" si="24"/>
        <v>203170</v>
      </c>
      <c r="J283" s="42">
        <f t="shared" si="25"/>
        <v>-43170</v>
      </c>
      <c r="K283" s="42">
        <f t="shared" si="26"/>
        <v>1863648900</v>
      </c>
    </row>
    <row r="284" spans="1:11">
      <c r="A284">
        <v>65000</v>
      </c>
      <c r="B284">
        <v>64.66</v>
      </c>
      <c r="C284">
        <v>14</v>
      </c>
      <c r="D284">
        <v>28</v>
      </c>
      <c r="E284">
        <v>73816.943563402805</v>
      </c>
      <c r="F284">
        <v>-8816.943563402805</v>
      </c>
      <c r="G284" s="41">
        <f t="shared" si="22"/>
        <v>73816.94356340279</v>
      </c>
      <c r="H284" s="41">
        <f t="shared" si="23"/>
        <v>-8816.9435634027905</v>
      </c>
      <c r="I284" s="42">
        <f t="shared" si="24"/>
        <v>107660</v>
      </c>
      <c r="J284" s="42">
        <f t="shared" si="25"/>
        <v>-42660</v>
      </c>
      <c r="K284" s="42">
        <f t="shared" si="26"/>
        <v>1819875600</v>
      </c>
    </row>
    <row r="285" spans="1:11">
      <c r="A285">
        <v>88000</v>
      </c>
      <c r="B285">
        <v>115.53</v>
      </c>
      <c r="C285">
        <v>2</v>
      </c>
      <c r="D285">
        <v>28</v>
      </c>
      <c r="E285">
        <v>98063.722187642939</v>
      </c>
      <c r="F285">
        <v>-10063.722187642939</v>
      </c>
      <c r="G285" s="41">
        <f t="shared" si="22"/>
        <v>98063.722187642925</v>
      </c>
      <c r="H285" s="41">
        <f t="shared" si="23"/>
        <v>-10063.722187642925</v>
      </c>
      <c r="I285" s="42">
        <f t="shared" si="24"/>
        <v>146530</v>
      </c>
      <c r="J285" s="42">
        <f t="shared" si="25"/>
        <v>-58530</v>
      </c>
      <c r="K285" s="42">
        <f t="shared" si="26"/>
        <v>3425760900</v>
      </c>
    </row>
    <row r="286" spans="1:11">
      <c r="A286">
        <v>67500</v>
      </c>
      <c r="B286">
        <v>64.66</v>
      </c>
      <c r="C286">
        <v>7</v>
      </c>
      <c r="D286">
        <v>28</v>
      </c>
      <c r="E286">
        <v>59409.876540786019</v>
      </c>
      <c r="F286">
        <v>8090.1234592139808</v>
      </c>
      <c r="G286" s="41">
        <f t="shared" si="22"/>
        <v>59409.876540786019</v>
      </c>
      <c r="H286" s="41">
        <f t="shared" si="23"/>
        <v>8090.1234592139808</v>
      </c>
      <c r="I286" s="42">
        <f t="shared" si="24"/>
        <v>100660</v>
      </c>
      <c r="J286" s="42">
        <f t="shared" si="25"/>
        <v>-33160</v>
      </c>
      <c r="K286" s="42">
        <f t="shared" si="26"/>
        <v>1099585600</v>
      </c>
    </row>
    <row r="287" spans="1:11">
      <c r="A287">
        <v>74000</v>
      </c>
      <c r="B287">
        <v>79.87</v>
      </c>
      <c r="C287">
        <v>14</v>
      </c>
      <c r="D287">
        <v>28</v>
      </c>
      <c r="E287">
        <v>88451.256217762275</v>
      </c>
      <c r="F287">
        <v>-14451.256217762275</v>
      </c>
      <c r="G287" s="41">
        <f t="shared" si="22"/>
        <v>88451.25621776226</v>
      </c>
      <c r="H287" s="41">
        <f t="shared" si="23"/>
        <v>-14451.25621776226</v>
      </c>
      <c r="I287" s="42">
        <f t="shared" si="24"/>
        <v>122870</v>
      </c>
      <c r="J287" s="42">
        <f t="shared" si="25"/>
        <v>-48870</v>
      </c>
      <c r="K287" s="42">
        <f t="shared" si="26"/>
        <v>2388276900</v>
      </c>
    </row>
    <row r="288" spans="1:11">
      <c r="A288">
        <v>31000</v>
      </c>
      <c r="B288">
        <v>59.3</v>
      </c>
      <c r="C288">
        <v>4</v>
      </c>
      <c r="D288">
        <v>19</v>
      </c>
      <c r="E288">
        <v>65409.515425294383</v>
      </c>
      <c r="F288">
        <v>-34409.515425294383</v>
      </c>
      <c r="G288" s="41">
        <f t="shared" si="22"/>
        <v>65409.515425294383</v>
      </c>
      <c r="H288" s="41">
        <f t="shared" si="23"/>
        <v>-34409.515425294383</v>
      </c>
      <c r="I288" s="42">
        <f t="shared" si="24"/>
        <v>83300</v>
      </c>
      <c r="J288" s="42">
        <f t="shared" si="25"/>
        <v>-52300</v>
      </c>
      <c r="K288" s="42">
        <f t="shared" si="26"/>
        <v>2735290000</v>
      </c>
    </row>
    <row r="289" spans="1:11">
      <c r="A289">
        <v>92000</v>
      </c>
      <c r="B289">
        <v>84.9</v>
      </c>
      <c r="C289">
        <v>5</v>
      </c>
      <c r="D289">
        <v>22</v>
      </c>
      <c r="E289">
        <v>86321.6519274655</v>
      </c>
      <c r="F289">
        <v>5678.3480725344998</v>
      </c>
      <c r="G289" s="41">
        <f t="shared" si="22"/>
        <v>86321.651927465515</v>
      </c>
      <c r="H289" s="41">
        <f t="shared" si="23"/>
        <v>5678.3480725344853</v>
      </c>
      <c r="I289" s="42">
        <f t="shared" si="24"/>
        <v>112900</v>
      </c>
      <c r="J289" s="42">
        <f t="shared" si="25"/>
        <v>-20900</v>
      </c>
      <c r="K289" s="42">
        <f t="shared" si="26"/>
        <v>436810000</v>
      </c>
    </row>
    <row r="290" spans="1:11">
      <c r="A290">
        <v>73000</v>
      </c>
      <c r="B290">
        <v>79.87</v>
      </c>
      <c r="C290">
        <v>2</v>
      </c>
      <c r="D290">
        <v>29</v>
      </c>
      <c r="E290">
        <v>61827.735468276951</v>
      </c>
      <c r="F290">
        <v>11172.264531723049</v>
      </c>
      <c r="G290" s="41">
        <f t="shared" si="22"/>
        <v>61827.735468276951</v>
      </c>
      <c r="H290" s="41">
        <f t="shared" si="23"/>
        <v>11172.264531723049</v>
      </c>
      <c r="I290" s="42">
        <f t="shared" si="24"/>
        <v>111870</v>
      </c>
      <c r="J290" s="42">
        <f t="shared" si="25"/>
        <v>-38870</v>
      </c>
      <c r="K290" s="42">
        <f t="shared" si="26"/>
        <v>1510876900</v>
      </c>
    </row>
    <row r="291" spans="1:11">
      <c r="A291">
        <v>64000</v>
      </c>
      <c r="B291">
        <v>64.66</v>
      </c>
      <c r="C291">
        <v>4</v>
      </c>
      <c r="D291">
        <v>28</v>
      </c>
      <c r="E291">
        <v>53235.419245378827</v>
      </c>
      <c r="F291">
        <v>10764.580754621173</v>
      </c>
      <c r="G291" s="41">
        <f t="shared" si="22"/>
        <v>53235.419245378827</v>
      </c>
      <c r="H291" s="41">
        <f t="shared" si="23"/>
        <v>10764.580754621173</v>
      </c>
      <c r="I291" s="42">
        <f t="shared" si="24"/>
        <v>97660</v>
      </c>
      <c r="J291" s="42">
        <f t="shared" si="25"/>
        <v>-33660</v>
      </c>
      <c r="K291" s="42">
        <f t="shared" si="26"/>
        <v>1132995600</v>
      </c>
    </row>
    <row r="292" spans="1:11">
      <c r="A292">
        <v>83500</v>
      </c>
      <c r="B292">
        <v>84.5</v>
      </c>
      <c r="C292">
        <v>9</v>
      </c>
      <c r="D292">
        <v>18</v>
      </c>
      <c r="E292">
        <v>101872.16763275847</v>
      </c>
      <c r="F292">
        <v>-18372.167632758472</v>
      </c>
      <c r="G292" s="41">
        <f t="shared" si="22"/>
        <v>101872.16763275847</v>
      </c>
      <c r="H292" s="41">
        <f t="shared" si="23"/>
        <v>-18372.167632758472</v>
      </c>
      <c r="I292" s="42">
        <f t="shared" si="24"/>
        <v>112500</v>
      </c>
      <c r="J292" s="42">
        <f t="shared" si="25"/>
        <v>-29000</v>
      </c>
      <c r="K292" s="42">
        <f t="shared" si="26"/>
        <v>841000000</v>
      </c>
    </row>
    <row r="293" spans="1:11">
      <c r="A293">
        <v>102000</v>
      </c>
      <c r="B293">
        <v>84.9</v>
      </c>
      <c r="C293">
        <v>6</v>
      </c>
      <c r="D293">
        <v>22</v>
      </c>
      <c r="E293">
        <v>88379.804359267902</v>
      </c>
      <c r="F293">
        <v>13620.195640732098</v>
      </c>
      <c r="G293" s="41">
        <f t="shared" si="22"/>
        <v>88379.804359267902</v>
      </c>
      <c r="H293" s="41">
        <f t="shared" si="23"/>
        <v>13620.195640732098</v>
      </c>
      <c r="I293" s="42">
        <f t="shared" si="24"/>
        <v>113900</v>
      </c>
      <c r="J293" s="42">
        <f t="shared" si="25"/>
        <v>-11900</v>
      </c>
      <c r="K293" s="42">
        <f t="shared" si="26"/>
        <v>141610000</v>
      </c>
    </row>
    <row r="294" spans="1:11">
      <c r="A294">
        <v>32000</v>
      </c>
      <c r="B294">
        <v>59.67</v>
      </c>
      <c r="C294">
        <v>4</v>
      </c>
      <c r="D294">
        <v>27</v>
      </c>
      <c r="E294">
        <v>50359.978653784114</v>
      </c>
      <c r="F294">
        <v>-18359.978653784114</v>
      </c>
      <c r="G294" s="41">
        <f t="shared" si="22"/>
        <v>50359.978653784099</v>
      </c>
      <c r="H294" s="41">
        <f t="shared" si="23"/>
        <v>-18359.978653784099</v>
      </c>
      <c r="I294" s="42">
        <f t="shared" si="24"/>
        <v>91670</v>
      </c>
      <c r="J294" s="42">
        <f t="shared" si="25"/>
        <v>-59670</v>
      </c>
      <c r="K294" s="42">
        <f t="shared" si="26"/>
        <v>3560508900</v>
      </c>
    </row>
    <row r="295" spans="1:11">
      <c r="A295">
        <v>61500</v>
      </c>
      <c r="B295">
        <v>54.7</v>
      </c>
      <c r="C295">
        <v>8</v>
      </c>
      <c r="D295">
        <v>28</v>
      </c>
      <c r="E295">
        <v>51885.007668353035</v>
      </c>
      <c r="F295">
        <v>9614.9923316469649</v>
      </c>
      <c r="G295" s="41">
        <f t="shared" si="22"/>
        <v>51885.007668353021</v>
      </c>
      <c r="H295" s="41">
        <f t="shared" si="23"/>
        <v>9614.9923316469794</v>
      </c>
      <c r="I295" s="42">
        <f t="shared" si="24"/>
        <v>91700</v>
      </c>
      <c r="J295" s="42">
        <f t="shared" si="25"/>
        <v>-30200</v>
      </c>
      <c r="K295" s="42">
        <f t="shared" si="26"/>
        <v>912040000</v>
      </c>
    </row>
    <row r="296" spans="1:11">
      <c r="A296">
        <v>74000</v>
      </c>
      <c r="B296">
        <v>79.87</v>
      </c>
      <c r="C296">
        <v>7</v>
      </c>
      <c r="D296">
        <v>28</v>
      </c>
      <c r="E296">
        <v>74044.189195145489</v>
      </c>
      <c r="F296">
        <v>-44.189195145489066</v>
      </c>
      <c r="G296" s="41">
        <f t="shared" si="22"/>
        <v>74044.189195145489</v>
      </c>
      <c r="H296" s="41">
        <f t="shared" si="23"/>
        <v>-44.189195145489066</v>
      </c>
      <c r="I296" s="42">
        <f t="shared" si="24"/>
        <v>115870</v>
      </c>
      <c r="J296" s="42">
        <f t="shared" si="25"/>
        <v>-41870</v>
      </c>
      <c r="K296" s="42">
        <f t="shared" si="26"/>
        <v>1753096900</v>
      </c>
    </row>
    <row r="297" spans="1:11">
      <c r="A297">
        <v>63500</v>
      </c>
      <c r="B297">
        <v>54.7</v>
      </c>
      <c r="C297">
        <v>9</v>
      </c>
      <c r="D297">
        <v>29</v>
      </c>
      <c r="E297">
        <v>52017.468532298881</v>
      </c>
      <c r="F297">
        <v>11482.531467701119</v>
      </c>
      <c r="G297" s="41">
        <f t="shared" si="22"/>
        <v>52017.468532298881</v>
      </c>
      <c r="H297" s="41">
        <f t="shared" si="23"/>
        <v>11482.531467701119</v>
      </c>
      <c r="I297" s="42">
        <f t="shared" si="24"/>
        <v>93700</v>
      </c>
      <c r="J297" s="42">
        <f t="shared" si="25"/>
        <v>-30200</v>
      </c>
      <c r="K297" s="42">
        <f t="shared" si="26"/>
        <v>912040000</v>
      </c>
    </row>
    <row r="298" spans="1:11">
      <c r="A298">
        <v>107750</v>
      </c>
      <c r="B298">
        <v>111.73</v>
      </c>
      <c r="C298">
        <v>5</v>
      </c>
      <c r="D298">
        <v>17</v>
      </c>
      <c r="E298">
        <v>121764.61394271563</v>
      </c>
      <c r="F298">
        <v>-14014.61394271563</v>
      </c>
      <c r="G298" s="41">
        <f t="shared" si="22"/>
        <v>121764.61394271562</v>
      </c>
      <c r="H298" s="41">
        <f t="shared" si="23"/>
        <v>-14014.613942715616</v>
      </c>
      <c r="I298" s="42">
        <f t="shared" si="24"/>
        <v>134730</v>
      </c>
      <c r="J298" s="42">
        <f t="shared" si="25"/>
        <v>-26980</v>
      </c>
      <c r="K298" s="42">
        <f t="shared" si="26"/>
        <v>727920400</v>
      </c>
    </row>
    <row r="299" spans="1:11">
      <c r="A299">
        <v>84000</v>
      </c>
      <c r="B299">
        <v>59.942599999999999</v>
      </c>
      <c r="C299">
        <v>8</v>
      </c>
      <c r="D299">
        <v>12</v>
      </c>
      <c r="E299">
        <v>87740.244188754965</v>
      </c>
      <c r="F299">
        <v>-3740.2441887549649</v>
      </c>
      <c r="G299" s="41">
        <f t="shared" si="22"/>
        <v>87740.24418875495</v>
      </c>
      <c r="H299" s="41">
        <f t="shared" si="23"/>
        <v>-3740.2441887549503</v>
      </c>
      <c r="I299" s="42">
        <f t="shared" si="24"/>
        <v>80942.600000000006</v>
      </c>
      <c r="J299" s="42">
        <f t="shared" si="25"/>
        <v>3057.3999999999942</v>
      </c>
      <c r="K299" s="42">
        <f t="shared" si="26"/>
        <v>9347694.7599999644</v>
      </c>
    </row>
    <row r="300" spans="1:11">
      <c r="A300">
        <v>10800</v>
      </c>
      <c r="B300">
        <v>15.855</v>
      </c>
      <c r="C300">
        <v>11</v>
      </c>
      <c r="D300">
        <v>8</v>
      </c>
      <c r="E300">
        <v>59198.55108363973</v>
      </c>
      <c r="F300">
        <v>-48398.55108363973</v>
      </c>
      <c r="G300" s="41">
        <f t="shared" si="22"/>
        <v>59198.55108363973</v>
      </c>
      <c r="H300" s="41">
        <f t="shared" si="23"/>
        <v>-48398.55108363973</v>
      </c>
      <c r="I300" s="42">
        <f t="shared" si="24"/>
        <v>35855</v>
      </c>
      <c r="J300" s="42">
        <f t="shared" si="25"/>
        <v>-25055</v>
      </c>
      <c r="K300" s="42">
        <f t="shared" si="26"/>
        <v>627753025</v>
      </c>
    </row>
    <row r="301" spans="1:11">
      <c r="A301">
        <v>81000</v>
      </c>
      <c r="B301">
        <v>59.92</v>
      </c>
      <c r="C301">
        <v>3</v>
      </c>
      <c r="D301">
        <v>13</v>
      </c>
      <c r="E301">
        <v>75502.045855312565</v>
      </c>
      <c r="F301">
        <v>5497.9541446874355</v>
      </c>
      <c r="G301" s="41">
        <f t="shared" si="22"/>
        <v>75502.045855312565</v>
      </c>
      <c r="H301" s="41">
        <f t="shared" si="23"/>
        <v>5497.9541446874355</v>
      </c>
      <c r="I301" s="42">
        <f t="shared" si="24"/>
        <v>76920</v>
      </c>
      <c r="J301" s="42">
        <f t="shared" si="25"/>
        <v>4080</v>
      </c>
      <c r="K301" s="42">
        <f t="shared" si="26"/>
        <v>16646400</v>
      </c>
    </row>
    <row r="302" spans="1:11">
      <c r="A302">
        <v>52000</v>
      </c>
      <c r="B302">
        <v>75.25</v>
      </c>
      <c r="C302">
        <v>4</v>
      </c>
      <c r="D302">
        <v>7</v>
      </c>
      <c r="E302">
        <v>103864.11843661653</v>
      </c>
      <c r="F302">
        <v>-51864.118436616525</v>
      </c>
      <c r="G302" s="41">
        <f t="shared" si="22"/>
        <v>103864.11843661653</v>
      </c>
      <c r="H302" s="41">
        <f t="shared" si="23"/>
        <v>-51864.118436616525</v>
      </c>
      <c r="I302" s="42">
        <f t="shared" si="24"/>
        <v>87250</v>
      </c>
      <c r="J302" s="42">
        <f t="shared" si="25"/>
        <v>-35250</v>
      </c>
      <c r="K302" s="42">
        <f t="shared" si="26"/>
        <v>1242562500</v>
      </c>
    </row>
    <row r="303" spans="1:11">
      <c r="A303">
        <v>53000</v>
      </c>
      <c r="B303">
        <v>69.94</v>
      </c>
      <c r="C303">
        <v>2</v>
      </c>
      <c r="D303">
        <v>7</v>
      </c>
      <c r="E303">
        <v>94638.793178886233</v>
      </c>
      <c r="F303">
        <v>-41638.793178886233</v>
      </c>
      <c r="G303" s="41">
        <f t="shared" si="22"/>
        <v>94638.793178886233</v>
      </c>
      <c r="H303" s="41">
        <f t="shared" si="23"/>
        <v>-41638.793178886233</v>
      </c>
      <c r="I303" s="42">
        <f t="shared" si="24"/>
        <v>79940</v>
      </c>
      <c r="J303" s="42">
        <f t="shared" si="25"/>
        <v>-26940</v>
      </c>
      <c r="K303" s="42">
        <f t="shared" si="26"/>
        <v>725763600</v>
      </c>
    </row>
    <row r="304" spans="1:11">
      <c r="A304">
        <v>12000</v>
      </c>
      <c r="B304">
        <v>15.09</v>
      </c>
      <c r="C304">
        <v>14</v>
      </c>
      <c r="D304">
        <v>7</v>
      </c>
      <c r="E304">
        <v>66562.654635885381</v>
      </c>
      <c r="F304">
        <v>-54562.654635885381</v>
      </c>
      <c r="G304" s="41">
        <f t="shared" si="22"/>
        <v>66562.654635885381</v>
      </c>
      <c r="H304" s="41">
        <f t="shared" si="23"/>
        <v>-54562.654635885381</v>
      </c>
      <c r="I304" s="42">
        <f t="shared" si="24"/>
        <v>37090</v>
      </c>
      <c r="J304" s="42">
        <f t="shared" si="25"/>
        <v>-25090</v>
      </c>
      <c r="K304" s="42">
        <f t="shared" si="26"/>
        <v>629508100</v>
      </c>
    </row>
    <row r="305" spans="1:11">
      <c r="A305">
        <v>190000</v>
      </c>
      <c r="B305">
        <v>84.835999999999999</v>
      </c>
      <c r="C305">
        <v>7</v>
      </c>
      <c r="D305">
        <v>4</v>
      </c>
      <c r="E305">
        <v>125038.82736555322</v>
      </c>
      <c r="F305">
        <v>64961.172634446775</v>
      </c>
      <c r="G305" s="41">
        <f t="shared" si="22"/>
        <v>125038.82736555322</v>
      </c>
      <c r="H305" s="41">
        <f t="shared" si="23"/>
        <v>64961.172634446775</v>
      </c>
      <c r="I305" s="42">
        <f t="shared" si="24"/>
        <v>96836</v>
      </c>
      <c r="J305" s="42">
        <f t="shared" si="25"/>
        <v>93164</v>
      </c>
      <c r="K305" s="42">
        <f t="shared" si="26"/>
        <v>8679530896</v>
      </c>
    </row>
    <row r="306" spans="1:11">
      <c r="A306">
        <v>175000</v>
      </c>
      <c r="B306">
        <v>84.906999999999996</v>
      </c>
      <c r="C306">
        <v>4</v>
      </c>
      <c r="D306">
        <v>4</v>
      </c>
      <c r="E306">
        <v>118932.68277221438</v>
      </c>
      <c r="F306">
        <v>56067.317227785621</v>
      </c>
      <c r="G306" s="41">
        <f t="shared" si="22"/>
        <v>118932.68277221438</v>
      </c>
      <c r="H306" s="41">
        <f t="shared" si="23"/>
        <v>56067.317227785621</v>
      </c>
      <c r="I306" s="42">
        <f t="shared" si="24"/>
        <v>93907</v>
      </c>
      <c r="J306" s="42">
        <f t="shared" si="25"/>
        <v>81093</v>
      </c>
      <c r="K306" s="42">
        <f t="shared" si="26"/>
        <v>6576074649</v>
      </c>
    </row>
    <row r="307" spans="1:11">
      <c r="A307">
        <v>175000</v>
      </c>
      <c r="B307">
        <v>84.906999999999996</v>
      </c>
      <c r="C307">
        <v>4</v>
      </c>
      <c r="D307">
        <v>4</v>
      </c>
      <c r="E307">
        <v>118932.68277221438</v>
      </c>
      <c r="F307">
        <v>56067.317227785621</v>
      </c>
      <c r="G307" s="41">
        <f t="shared" si="22"/>
        <v>118932.68277221438</v>
      </c>
      <c r="H307" s="41">
        <f t="shared" si="23"/>
        <v>56067.317227785621</v>
      </c>
      <c r="I307" s="42">
        <f t="shared" si="24"/>
        <v>93907</v>
      </c>
      <c r="J307" s="42">
        <f t="shared" si="25"/>
        <v>81093</v>
      </c>
      <c r="K307" s="42">
        <f t="shared" si="26"/>
        <v>6576074649</v>
      </c>
    </row>
    <row r="308" spans="1:11">
      <c r="A308">
        <v>114000</v>
      </c>
      <c r="B308">
        <v>45.878999999999998</v>
      </c>
      <c r="C308">
        <v>17</v>
      </c>
      <c r="D308">
        <v>4</v>
      </c>
      <c r="E308">
        <v>108137.84556418985</v>
      </c>
      <c r="F308">
        <v>5862.1544358101528</v>
      </c>
      <c r="G308" s="41">
        <f t="shared" si="22"/>
        <v>108137.84556418985</v>
      </c>
      <c r="H308" s="41">
        <f t="shared" si="23"/>
        <v>5862.1544358101528</v>
      </c>
      <c r="I308" s="42">
        <f t="shared" si="24"/>
        <v>67879</v>
      </c>
      <c r="J308" s="42">
        <f t="shared" si="25"/>
        <v>46121</v>
      </c>
      <c r="K308" s="42">
        <f t="shared" si="26"/>
        <v>2127146641</v>
      </c>
    </row>
    <row r="309" spans="1:11">
      <c r="A309">
        <v>16000</v>
      </c>
      <c r="B309">
        <v>30.28</v>
      </c>
      <c r="C309">
        <v>1</v>
      </c>
      <c r="D309">
        <v>50</v>
      </c>
      <c r="E309">
        <v>-28382.994755684849</v>
      </c>
      <c r="F309">
        <v>44382.994755684849</v>
      </c>
      <c r="G309" s="41">
        <f t="shared" si="22"/>
        <v>-28382.994755684849</v>
      </c>
      <c r="H309" s="41">
        <f t="shared" si="23"/>
        <v>44382.994755684849</v>
      </c>
      <c r="I309" s="42">
        <f t="shared" si="24"/>
        <v>82280</v>
      </c>
      <c r="J309" s="42">
        <f t="shared" si="25"/>
        <v>-66280</v>
      </c>
      <c r="K309" s="42">
        <f t="shared" si="26"/>
        <v>4393038400</v>
      </c>
    </row>
    <row r="310" spans="1:11">
      <c r="A310">
        <v>70000</v>
      </c>
      <c r="B310">
        <v>84.93</v>
      </c>
      <c r="C310">
        <v>6</v>
      </c>
      <c r="D310">
        <v>23</v>
      </c>
      <c r="E310">
        <v>86482.977313412062</v>
      </c>
      <c r="F310">
        <v>-16482.977313412062</v>
      </c>
      <c r="G310" s="41">
        <f t="shared" si="22"/>
        <v>86482.977313412062</v>
      </c>
      <c r="H310" s="41">
        <f t="shared" si="23"/>
        <v>-16482.977313412062</v>
      </c>
      <c r="I310" s="42">
        <f t="shared" si="24"/>
        <v>114930</v>
      </c>
      <c r="J310" s="42">
        <f t="shared" si="25"/>
        <v>-44930</v>
      </c>
      <c r="K310" s="42">
        <f t="shared" si="26"/>
        <v>2018704900</v>
      </c>
    </row>
    <row r="311" spans="1:11">
      <c r="A311">
        <v>123000</v>
      </c>
      <c r="B311">
        <v>236.07</v>
      </c>
      <c r="C311">
        <v>5</v>
      </c>
      <c r="D311">
        <v>12</v>
      </c>
      <c r="E311">
        <v>251026.89396760354</v>
      </c>
      <c r="F311">
        <v>-128026.89396760354</v>
      </c>
      <c r="G311" s="41">
        <f t="shared" si="22"/>
        <v>251026.89396760357</v>
      </c>
      <c r="H311" s="41">
        <f t="shared" si="23"/>
        <v>-128026.89396760357</v>
      </c>
      <c r="I311" s="42">
        <f t="shared" si="24"/>
        <v>254070</v>
      </c>
      <c r="J311" s="42">
        <f t="shared" si="25"/>
        <v>-131070</v>
      </c>
      <c r="K311" s="42">
        <f t="shared" si="26"/>
        <v>17179344900</v>
      </c>
    </row>
    <row r="312" spans="1:11">
      <c r="A312">
        <v>67900</v>
      </c>
      <c r="B312">
        <v>84.99</v>
      </c>
      <c r="C312">
        <v>5</v>
      </c>
      <c r="D312">
        <v>25</v>
      </c>
      <c r="E312">
        <v>80631.170789897995</v>
      </c>
      <c r="F312">
        <v>-12731.170789897995</v>
      </c>
      <c r="G312" s="41">
        <f t="shared" si="22"/>
        <v>80631.170789897966</v>
      </c>
      <c r="H312" s="41">
        <f t="shared" si="23"/>
        <v>-12731.170789897966</v>
      </c>
      <c r="I312" s="42">
        <f t="shared" si="24"/>
        <v>115990</v>
      </c>
      <c r="J312" s="42">
        <f t="shared" si="25"/>
        <v>-48090</v>
      </c>
      <c r="K312" s="42">
        <f t="shared" si="26"/>
        <v>2312648100</v>
      </c>
    </row>
    <row r="313" spans="1:11">
      <c r="A313">
        <v>112400</v>
      </c>
      <c r="B313">
        <v>84.92</v>
      </c>
      <c r="C313">
        <v>6</v>
      </c>
      <c r="D313">
        <v>21</v>
      </c>
      <c r="E313">
        <v>90324.738941791569</v>
      </c>
      <c r="F313">
        <v>22075.261058208431</v>
      </c>
      <c r="G313" s="41">
        <f t="shared" si="22"/>
        <v>90324.738941791569</v>
      </c>
      <c r="H313" s="41">
        <f t="shared" si="23"/>
        <v>22075.261058208431</v>
      </c>
      <c r="I313" s="42">
        <f t="shared" si="24"/>
        <v>112920</v>
      </c>
      <c r="J313" s="42">
        <f t="shared" si="25"/>
        <v>-520</v>
      </c>
      <c r="K313" s="42">
        <f t="shared" si="26"/>
        <v>270400</v>
      </c>
    </row>
    <row r="314" spans="1:11">
      <c r="A314">
        <v>112400</v>
      </c>
      <c r="B314">
        <v>84.92</v>
      </c>
      <c r="C314">
        <v>6</v>
      </c>
      <c r="D314">
        <v>21</v>
      </c>
      <c r="E314">
        <v>90324.738941791569</v>
      </c>
      <c r="F314">
        <v>22075.261058208431</v>
      </c>
      <c r="G314" s="41">
        <f t="shared" si="22"/>
        <v>90324.738941791569</v>
      </c>
      <c r="H314" s="41">
        <f t="shared" si="23"/>
        <v>22075.261058208431</v>
      </c>
      <c r="I314" s="42">
        <f t="shared" si="24"/>
        <v>112920</v>
      </c>
      <c r="J314" s="42">
        <f t="shared" si="25"/>
        <v>-520</v>
      </c>
      <c r="K314" s="42">
        <f t="shared" si="26"/>
        <v>270400</v>
      </c>
    </row>
    <row r="315" spans="1:11">
      <c r="A315">
        <v>89970</v>
      </c>
      <c r="B315">
        <v>60</v>
      </c>
      <c r="C315">
        <v>4</v>
      </c>
      <c r="D315">
        <v>21</v>
      </c>
      <c r="E315">
        <v>62231.637802931175</v>
      </c>
      <c r="F315">
        <v>27738.362197068825</v>
      </c>
      <c r="G315" s="41">
        <f t="shared" si="22"/>
        <v>62231.637802931175</v>
      </c>
      <c r="H315" s="41">
        <f t="shared" si="23"/>
        <v>27738.362197068825</v>
      </c>
      <c r="I315" s="42">
        <f t="shared" si="24"/>
        <v>86000</v>
      </c>
      <c r="J315" s="42">
        <f t="shared" si="25"/>
        <v>3970</v>
      </c>
      <c r="K315" s="42">
        <f t="shared" si="26"/>
        <v>15760900</v>
      </c>
    </row>
    <row r="316" spans="1:11">
      <c r="A316">
        <v>125000</v>
      </c>
      <c r="B316">
        <v>84.028300000000002</v>
      </c>
      <c r="C316">
        <v>4</v>
      </c>
      <c r="D316">
        <v>6</v>
      </c>
      <c r="E316">
        <v>114235.85778710054</v>
      </c>
      <c r="F316">
        <v>10764.14221289946</v>
      </c>
      <c r="G316" s="41">
        <f t="shared" si="22"/>
        <v>114235.85778710054</v>
      </c>
      <c r="H316" s="41">
        <f t="shared" si="23"/>
        <v>10764.14221289946</v>
      </c>
      <c r="I316" s="42">
        <f t="shared" si="24"/>
        <v>95028.3</v>
      </c>
      <c r="J316" s="42">
        <f t="shared" si="25"/>
        <v>29971.699999999997</v>
      </c>
      <c r="K316" s="42">
        <f t="shared" si="26"/>
        <v>898302800.88999987</v>
      </c>
    </row>
    <row r="317" spans="1:11">
      <c r="A317">
        <v>116000</v>
      </c>
      <c r="B317">
        <v>84.92</v>
      </c>
      <c r="C317">
        <v>14</v>
      </c>
      <c r="D317">
        <v>21</v>
      </c>
      <c r="E317">
        <v>106789.95839621074</v>
      </c>
      <c r="F317">
        <v>9210.0416037892574</v>
      </c>
      <c r="G317" s="41">
        <f t="shared" si="22"/>
        <v>106789.95839621076</v>
      </c>
      <c r="H317" s="41">
        <f t="shared" si="23"/>
        <v>9210.0416037892428</v>
      </c>
      <c r="I317" s="42">
        <f t="shared" si="24"/>
        <v>120920</v>
      </c>
      <c r="J317" s="42">
        <f t="shared" si="25"/>
        <v>-4920</v>
      </c>
      <c r="K317" s="42">
        <f t="shared" si="26"/>
        <v>24206400</v>
      </c>
    </row>
    <row r="318" spans="1:11">
      <c r="A318">
        <v>138000</v>
      </c>
      <c r="B318">
        <v>59.673699999999997</v>
      </c>
      <c r="C318">
        <v>4</v>
      </c>
      <c r="D318">
        <v>2</v>
      </c>
      <c r="E318">
        <v>98505.827807911133</v>
      </c>
      <c r="F318">
        <v>39494.172192088867</v>
      </c>
      <c r="G318" s="41">
        <f t="shared" si="22"/>
        <v>98505.827807911119</v>
      </c>
      <c r="H318" s="41">
        <f t="shared" si="23"/>
        <v>39494.172192088881</v>
      </c>
      <c r="I318" s="42">
        <f t="shared" si="24"/>
        <v>66673.7</v>
      </c>
      <c r="J318" s="42">
        <f t="shared" si="25"/>
        <v>71326.3</v>
      </c>
      <c r="K318" s="42">
        <f t="shared" si="26"/>
        <v>5087441071.6900005</v>
      </c>
    </row>
    <row r="319" spans="1:11">
      <c r="A319">
        <v>86470</v>
      </c>
      <c r="B319">
        <v>60</v>
      </c>
      <c r="C319">
        <v>1</v>
      </c>
      <c r="D319">
        <v>21</v>
      </c>
      <c r="E319">
        <v>56057.180507523983</v>
      </c>
      <c r="F319">
        <v>30412.819492476017</v>
      </c>
      <c r="G319" s="41">
        <f t="shared" si="22"/>
        <v>56057.180507523975</v>
      </c>
      <c r="H319" s="41">
        <f t="shared" si="23"/>
        <v>30412.819492476025</v>
      </c>
      <c r="I319" s="42">
        <f t="shared" si="24"/>
        <v>83000</v>
      </c>
      <c r="J319" s="42">
        <f t="shared" si="25"/>
        <v>3470</v>
      </c>
      <c r="K319" s="42">
        <f t="shared" si="26"/>
        <v>12040900</v>
      </c>
    </row>
    <row r="320" spans="1:11">
      <c r="A320">
        <v>86500</v>
      </c>
      <c r="B320">
        <v>60</v>
      </c>
      <c r="C320">
        <v>1</v>
      </c>
      <c r="D320">
        <v>21</v>
      </c>
      <c r="E320">
        <v>56057.180507523983</v>
      </c>
      <c r="F320">
        <v>30442.819492476017</v>
      </c>
      <c r="G320" s="41">
        <f t="shared" si="22"/>
        <v>56057.180507523975</v>
      </c>
      <c r="H320" s="41">
        <f t="shared" si="23"/>
        <v>30442.819492476025</v>
      </c>
      <c r="I320" s="42">
        <f t="shared" si="24"/>
        <v>83000</v>
      </c>
      <c r="J320" s="42">
        <f t="shared" si="25"/>
        <v>3500</v>
      </c>
      <c r="K320" s="42">
        <f t="shared" si="26"/>
        <v>12250000</v>
      </c>
    </row>
    <row r="321" spans="1:11">
      <c r="A321">
        <v>135000</v>
      </c>
      <c r="B321">
        <v>59.673699999999997</v>
      </c>
      <c r="C321">
        <v>13</v>
      </c>
      <c r="D321">
        <v>2</v>
      </c>
      <c r="E321">
        <v>117029.19969413271</v>
      </c>
      <c r="F321">
        <v>17970.800305867291</v>
      </c>
      <c r="G321" s="41">
        <f t="shared" si="22"/>
        <v>117029.19969413271</v>
      </c>
      <c r="H321" s="41">
        <f t="shared" si="23"/>
        <v>17970.800305867291</v>
      </c>
      <c r="I321" s="42">
        <f t="shared" si="24"/>
        <v>75673.7</v>
      </c>
      <c r="J321" s="42">
        <f t="shared" si="25"/>
        <v>59326.3</v>
      </c>
      <c r="K321" s="42">
        <f t="shared" si="26"/>
        <v>3519609871.6900005</v>
      </c>
    </row>
    <row r="322" spans="1:11">
      <c r="A322">
        <v>120000</v>
      </c>
      <c r="B322">
        <v>114.931</v>
      </c>
      <c r="C322">
        <v>9</v>
      </c>
      <c r="D322">
        <v>13</v>
      </c>
      <c r="E322">
        <v>140779.83443882703</v>
      </c>
      <c r="F322">
        <v>-20779.834438827034</v>
      </c>
      <c r="G322" s="41">
        <f t="shared" si="22"/>
        <v>140779.83443882703</v>
      </c>
      <c r="H322" s="41">
        <f t="shared" si="23"/>
        <v>-20779.834438827034</v>
      </c>
      <c r="I322" s="42">
        <f t="shared" si="24"/>
        <v>137931</v>
      </c>
      <c r="J322" s="42">
        <f t="shared" si="25"/>
        <v>-17931</v>
      </c>
      <c r="K322" s="42">
        <f t="shared" si="26"/>
        <v>321520761</v>
      </c>
    </row>
    <row r="323" spans="1:11">
      <c r="A323">
        <v>109990</v>
      </c>
      <c r="B323">
        <v>84.92</v>
      </c>
      <c r="C323">
        <v>9</v>
      </c>
      <c r="D323">
        <v>21</v>
      </c>
      <c r="E323">
        <v>96499.196237198776</v>
      </c>
      <c r="F323">
        <v>13490.803762801224</v>
      </c>
      <c r="G323" s="41">
        <f t="shared" si="22"/>
        <v>96499.196237198761</v>
      </c>
      <c r="H323" s="41">
        <f t="shared" si="23"/>
        <v>13490.803762801239</v>
      </c>
      <c r="I323" s="42">
        <f t="shared" si="24"/>
        <v>115920</v>
      </c>
      <c r="J323" s="42">
        <f t="shared" si="25"/>
        <v>-5930</v>
      </c>
      <c r="K323" s="42">
        <f t="shared" si="26"/>
        <v>35164900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59DD-29C1-4B67-93F6-DFA8CF4C8069}">
  <dimension ref="A1:J319"/>
  <sheetViews>
    <sheetView workbookViewId="0">
      <selection activeCell="I9" sqref="I9"/>
    </sheetView>
  </sheetViews>
  <sheetFormatPr defaultRowHeight="17.399999999999999"/>
  <cols>
    <col min="1" max="1" width="8.59765625" bestFit="1" customWidth="1"/>
    <col min="2" max="2" width="9.3984375" bestFit="1" customWidth="1"/>
    <col min="3" max="3" width="3.3984375" bestFit="1" customWidth="1"/>
    <col min="4" max="4" width="5" bestFit="1" customWidth="1"/>
    <col min="5" max="5" width="15" bestFit="1" customWidth="1"/>
    <col min="6" max="6" width="16.796875" bestFit="1" customWidth="1"/>
    <col min="7" max="7" width="22.59765625" bestFit="1" customWidth="1"/>
    <col min="8" max="8" width="2.796875" customWidth="1"/>
    <col min="9" max="9" width="18.09765625" bestFit="1" customWidth="1"/>
    <col min="10" max="10" width="18.8984375" bestFit="1" customWidth="1"/>
  </cols>
  <sheetData>
    <row r="1" spans="1:10">
      <c r="A1" t="s">
        <v>0</v>
      </c>
      <c r="B1" t="s">
        <v>7</v>
      </c>
      <c r="C1" t="s">
        <v>10</v>
      </c>
      <c r="D1" t="s">
        <v>234</v>
      </c>
      <c r="E1" t="s">
        <v>293</v>
      </c>
      <c r="F1" s="42" t="s">
        <v>350</v>
      </c>
      <c r="G1" s="25" t="s">
        <v>351</v>
      </c>
      <c r="I1" t="s">
        <v>303</v>
      </c>
    </row>
    <row r="2" spans="1:10">
      <c r="A2">
        <v>80000</v>
      </c>
      <c r="B2">
        <v>84.82</v>
      </c>
      <c r="C2">
        <v>1</v>
      </c>
      <c r="D2">
        <v>19</v>
      </c>
      <c r="E2">
        <f>회귀분석결과!B27</f>
        <v>83789.144845156989</v>
      </c>
      <c r="F2" s="46">
        <f t="shared" ref="F2" si="0">(A2-$I$2)^2</f>
        <v>319926094.79450977</v>
      </c>
      <c r="G2" s="26">
        <f t="shared" ref="G2" si="1">(A2-E2)^2</f>
        <v>14357618.65757978</v>
      </c>
      <c r="I2" s="3">
        <f>AVERAGE(A2:A319)</f>
        <v>97886.477987421385</v>
      </c>
      <c r="J2" s="14"/>
    </row>
    <row r="3" spans="1:10">
      <c r="A3">
        <v>209000</v>
      </c>
      <c r="B3">
        <v>163.33000000000001</v>
      </c>
      <c r="C3">
        <v>13</v>
      </c>
      <c r="D3">
        <v>13</v>
      </c>
      <c r="E3">
        <f>회귀분석결과!B28</f>
        <v>195579.5775097805</v>
      </c>
      <c r="F3" s="46">
        <f t="shared" ref="F3:F65" si="2">(A3-$I$2)^2</f>
        <v>12346214774.039793</v>
      </c>
      <c r="G3" s="26">
        <f t="shared" ref="G3:G66" si="3">(A3-E3)^2</f>
        <v>180107739.81598932</v>
      </c>
    </row>
    <row r="4" spans="1:10">
      <c r="A4">
        <v>160000</v>
      </c>
      <c r="B4">
        <v>158.99</v>
      </c>
      <c r="C4">
        <v>4</v>
      </c>
      <c r="D4">
        <v>13</v>
      </c>
      <c r="E4">
        <f>회귀분석결과!B29</f>
        <v>172880.47144078964</v>
      </c>
      <c r="F4" s="46">
        <f t="shared" si="2"/>
        <v>3858089616.8070879</v>
      </c>
      <c r="G4" s="26">
        <f t="shared" si="3"/>
        <v>165906544.53699753</v>
      </c>
      <c r="I4" s="42" t="s">
        <v>304</v>
      </c>
    </row>
    <row r="5" spans="1:10">
      <c r="A5">
        <v>96000</v>
      </c>
      <c r="B5">
        <v>116.03</v>
      </c>
      <c r="C5">
        <v>5</v>
      </c>
      <c r="D5">
        <v>13</v>
      </c>
      <c r="E5">
        <f>회귀분석결과!B30</f>
        <v>133604.62836757681</v>
      </c>
      <c r="F5" s="46">
        <f t="shared" si="2"/>
        <v>3558799.1970254411</v>
      </c>
      <c r="G5" s="26">
        <f t="shared" si="3"/>
        <v>1414108074.6635623</v>
      </c>
      <c r="I5" s="46">
        <f>SUM(F2:F319)</f>
        <v>1099019193055.3448</v>
      </c>
      <c r="J5" s="14"/>
    </row>
    <row r="6" spans="1:10">
      <c r="A6">
        <v>32000</v>
      </c>
      <c r="B6">
        <v>48.54</v>
      </c>
      <c r="C6">
        <v>7</v>
      </c>
      <c r="D6">
        <v>18</v>
      </c>
      <c r="E6">
        <f>회귀분석결과!B31</f>
        <v>63156.922397637165</v>
      </c>
      <c r="F6" s="46">
        <f t="shared" si="2"/>
        <v>4341027981.5869627</v>
      </c>
      <c r="G6" s="26">
        <f t="shared" si="3"/>
        <v>970753813.29238439</v>
      </c>
      <c r="I6" s="25" t="s">
        <v>349</v>
      </c>
    </row>
    <row r="7" spans="1:10">
      <c r="A7">
        <v>19700</v>
      </c>
      <c r="B7">
        <v>16.98</v>
      </c>
      <c r="C7">
        <v>4</v>
      </c>
      <c r="D7">
        <v>7</v>
      </c>
      <c r="E7">
        <f>회귀분석결과!B32</f>
        <v>47799.595203906079</v>
      </c>
      <c r="F7" s="46">
        <f t="shared" si="2"/>
        <v>6113125340.077529</v>
      </c>
      <c r="G7" s="26">
        <f t="shared" si="3"/>
        <v>789587250.6233815</v>
      </c>
      <c r="I7" s="26">
        <f>SUM(G2:G319)</f>
        <v>387232796552.73737</v>
      </c>
      <c r="J7" s="14"/>
    </row>
    <row r="8" spans="1:10">
      <c r="A8">
        <v>20000</v>
      </c>
      <c r="B8">
        <v>16.98</v>
      </c>
      <c r="C8">
        <v>12</v>
      </c>
      <c r="D8">
        <v>7</v>
      </c>
      <c r="E8">
        <f>회귀분석결과!B33</f>
        <v>64264.814658325253</v>
      </c>
      <c r="F8" s="46">
        <f t="shared" si="2"/>
        <v>6066303453.2850761</v>
      </c>
      <c r="G8" s="26">
        <f t="shared" si="3"/>
        <v>1959373816.7358861</v>
      </c>
      <c r="I8" s="23" t="s">
        <v>306</v>
      </c>
    </row>
    <row r="9" spans="1:10">
      <c r="A9">
        <v>120000</v>
      </c>
      <c r="B9">
        <v>84.9</v>
      </c>
      <c r="C9">
        <v>7</v>
      </c>
      <c r="D9">
        <v>26</v>
      </c>
      <c r="E9">
        <f>회귀분석결과!B34</f>
        <v>82735.190519644122</v>
      </c>
      <c r="F9" s="46">
        <f t="shared" si="2"/>
        <v>489007855.80079895</v>
      </c>
      <c r="G9" s="26">
        <f t="shared" si="3"/>
        <v>1388666025.6072214</v>
      </c>
      <c r="I9" s="23">
        <f>1-I7/I5</f>
        <v>0.64765602002253941</v>
      </c>
      <c r="J9" s="14"/>
    </row>
    <row r="10" spans="1:10">
      <c r="A10">
        <v>84500</v>
      </c>
      <c r="B10">
        <v>84.67</v>
      </c>
      <c r="C10">
        <v>12</v>
      </c>
      <c r="D10">
        <v>15</v>
      </c>
      <c r="E10">
        <f>회귀분석결과!B35</f>
        <v>113987.265256406</v>
      </c>
      <c r="F10" s="46">
        <f t="shared" si="2"/>
        <v>179197792.90771732</v>
      </c>
      <c r="G10" s="26">
        <f t="shared" si="3"/>
        <v>869498812.30164826</v>
      </c>
    </row>
    <row r="11" spans="1:10">
      <c r="A11">
        <v>67700</v>
      </c>
      <c r="B11">
        <v>54.7</v>
      </c>
      <c r="C11">
        <v>3</v>
      </c>
      <c r="D11">
        <v>28</v>
      </c>
      <c r="E11">
        <f>회귀분석결과!B36</f>
        <v>41594.245509341039</v>
      </c>
      <c r="F11" s="46">
        <f t="shared" si="2"/>
        <v>911223453.2850759</v>
      </c>
      <c r="G11" s="26">
        <f t="shared" si="3"/>
        <v>681510417.52656054</v>
      </c>
    </row>
    <row r="12" spans="1:10">
      <c r="A12">
        <v>127500</v>
      </c>
      <c r="B12">
        <v>111.73</v>
      </c>
      <c r="C12">
        <v>17</v>
      </c>
      <c r="D12">
        <v>17</v>
      </c>
      <c r="E12">
        <f>회귀분석결과!B37</f>
        <v>146462.4431243444</v>
      </c>
      <c r="F12" s="46">
        <f t="shared" si="2"/>
        <v>876960685.98947811</v>
      </c>
      <c r="G12" s="26">
        <f t="shared" si="3"/>
        <v>359574249.24399614</v>
      </c>
    </row>
    <row r="13" spans="1:10">
      <c r="A13">
        <v>11600</v>
      </c>
      <c r="B13">
        <v>15</v>
      </c>
      <c r="C13">
        <v>7</v>
      </c>
      <c r="D13">
        <v>9</v>
      </c>
      <c r="E13">
        <f>회귀분석결과!B38</f>
        <v>48217.610911553391</v>
      </c>
      <c r="F13" s="46">
        <f t="shared" si="2"/>
        <v>7445356283.4737549</v>
      </c>
      <c r="G13" s="26">
        <f t="shared" si="3"/>
        <v>1340849428.8699141</v>
      </c>
    </row>
    <row r="14" spans="1:10">
      <c r="A14">
        <v>13000</v>
      </c>
      <c r="B14">
        <v>17.811</v>
      </c>
      <c r="C14">
        <v>5</v>
      </c>
      <c r="D14">
        <v>8</v>
      </c>
      <c r="E14">
        <f>회귀분석결과!B39</f>
        <v>48731.603327271572</v>
      </c>
      <c r="F14" s="46">
        <f t="shared" si="2"/>
        <v>7205714145.1089754</v>
      </c>
      <c r="G14" s="26">
        <f t="shared" si="3"/>
        <v>1276747476.3374848</v>
      </c>
    </row>
    <row r="15" spans="1:10">
      <c r="A15">
        <v>12500</v>
      </c>
      <c r="B15">
        <v>17.811</v>
      </c>
      <c r="C15">
        <v>6</v>
      </c>
      <c r="D15">
        <v>8</v>
      </c>
      <c r="E15">
        <f>회귀분석결과!B40</f>
        <v>50789.755759073974</v>
      </c>
      <c r="F15" s="46">
        <f t="shared" si="2"/>
        <v>7290850623.0963964</v>
      </c>
      <c r="G15" s="26">
        <f t="shared" si="3"/>
        <v>1466105396.0895386</v>
      </c>
    </row>
    <row r="16" spans="1:10">
      <c r="A16">
        <v>12650</v>
      </c>
      <c r="B16">
        <v>17.811</v>
      </c>
      <c r="C16">
        <v>7</v>
      </c>
      <c r="D16">
        <v>8</v>
      </c>
      <c r="E16">
        <f>회귀분석결과!B41</f>
        <v>52847.908190876362</v>
      </c>
      <c r="F16" s="46">
        <f t="shared" si="2"/>
        <v>7265257179.7001705</v>
      </c>
      <c r="G16" s="26">
        <f t="shared" si="3"/>
        <v>1615871822.9221249</v>
      </c>
    </row>
    <row r="17" spans="1:7">
      <c r="A17">
        <v>197000</v>
      </c>
      <c r="B17">
        <v>84.614000000000004</v>
      </c>
      <c r="C17">
        <v>5</v>
      </c>
      <c r="D17">
        <v>4</v>
      </c>
      <c r="E17">
        <f>회귀분석결과!B42</f>
        <v>120708.9250391432</v>
      </c>
      <c r="F17" s="46">
        <f t="shared" si="2"/>
        <v>9823490245.7379055</v>
      </c>
      <c r="G17" s="26">
        <f t="shared" si="3"/>
        <v>5820328118.6830711</v>
      </c>
    </row>
    <row r="18" spans="1:7">
      <c r="A18">
        <v>199500</v>
      </c>
      <c r="B18">
        <v>84.835999999999999</v>
      </c>
      <c r="C18">
        <v>14</v>
      </c>
      <c r="D18">
        <v>4</v>
      </c>
      <c r="E18">
        <f>회귀분석결과!B43</f>
        <v>139445.89438817001</v>
      </c>
      <c r="F18" s="46">
        <f t="shared" si="2"/>
        <v>10325307855.800798</v>
      </c>
      <c r="G18" s="26">
        <f t="shared" si="3"/>
        <v>3606495600.8368301</v>
      </c>
    </row>
    <row r="19" spans="1:7">
      <c r="A19">
        <v>205000</v>
      </c>
      <c r="B19">
        <v>84.835999999999999</v>
      </c>
      <c r="C19">
        <v>8</v>
      </c>
      <c r="D19">
        <v>4</v>
      </c>
      <c r="E19">
        <f>회귀분석결과!B44</f>
        <v>127096.97979735561</v>
      </c>
      <c r="F19" s="46">
        <f t="shared" si="2"/>
        <v>11473306597.939163</v>
      </c>
      <c r="G19" s="26">
        <f t="shared" si="3"/>
        <v>6068880556.6936197</v>
      </c>
    </row>
    <row r="20" spans="1:7">
      <c r="A20">
        <v>20000</v>
      </c>
      <c r="B20">
        <v>30.28</v>
      </c>
      <c r="C20">
        <v>6</v>
      </c>
      <c r="D20">
        <v>50</v>
      </c>
      <c r="E20">
        <f>회귀분석결과!B45</f>
        <v>-18092.232596672868</v>
      </c>
      <c r="F20" s="46">
        <f t="shared" si="2"/>
        <v>6066303453.2850761</v>
      </c>
      <c r="G20" s="26">
        <f t="shared" si="3"/>
        <v>1451018184.1990271</v>
      </c>
    </row>
    <row r="21" spans="1:7">
      <c r="A21">
        <v>33000</v>
      </c>
      <c r="B21">
        <v>64.88</v>
      </c>
      <c r="C21">
        <v>11</v>
      </c>
      <c r="D21">
        <v>24</v>
      </c>
      <c r="E21">
        <f>회귀분석결과!B46</f>
        <v>75556.925700760301</v>
      </c>
      <c r="F21" s="46">
        <f t="shared" si="2"/>
        <v>4210255025.6121202</v>
      </c>
      <c r="G21" s="26">
        <f t="shared" si="3"/>
        <v>1811091925.1000326</v>
      </c>
    </row>
    <row r="22" spans="1:7">
      <c r="A22">
        <v>49000</v>
      </c>
      <c r="B22">
        <v>88.89</v>
      </c>
      <c r="C22">
        <v>1</v>
      </c>
      <c r="D22">
        <v>19</v>
      </c>
      <c r="E22">
        <f>회귀분석결과!B47</f>
        <v>87705.098329919827</v>
      </c>
      <c r="F22" s="46">
        <f t="shared" si="2"/>
        <v>2389887730.0146356</v>
      </c>
      <c r="G22" s="26">
        <f t="shared" si="3"/>
        <v>1498084636.7287626</v>
      </c>
    </row>
    <row r="23" spans="1:7">
      <c r="A23">
        <v>169500</v>
      </c>
      <c r="B23">
        <v>114.931</v>
      </c>
      <c r="C23">
        <v>16</v>
      </c>
      <c r="D23">
        <v>13</v>
      </c>
      <c r="E23">
        <f>회귀분석결과!B48</f>
        <v>155186.90146144383</v>
      </c>
      <c r="F23" s="46">
        <f t="shared" si="2"/>
        <v>5128496535.0460815</v>
      </c>
      <c r="G23" s="26">
        <f t="shared" si="3"/>
        <v>204864789.77441862</v>
      </c>
    </row>
    <row r="24" spans="1:7">
      <c r="A24">
        <v>126500</v>
      </c>
      <c r="B24">
        <v>84.858000000000004</v>
      </c>
      <c r="C24">
        <v>3</v>
      </c>
      <c r="D24">
        <v>13</v>
      </c>
      <c r="E24">
        <f>회귀분석결과!B49</f>
        <v>99496.160843768608</v>
      </c>
      <c r="F24" s="46">
        <f t="shared" si="2"/>
        <v>818733641.9643209</v>
      </c>
      <c r="G24" s="26">
        <f t="shared" si="3"/>
        <v>729207329.17561567</v>
      </c>
    </row>
    <row r="25" spans="1:7">
      <c r="A25">
        <v>137900</v>
      </c>
      <c r="B25">
        <v>84.92</v>
      </c>
      <c r="C25">
        <v>6</v>
      </c>
      <c r="D25">
        <v>21</v>
      </c>
      <c r="E25">
        <f>회귀분석결과!B50</f>
        <v>90324.738941791569</v>
      </c>
      <c r="F25" s="46">
        <f t="shared" si="2"/>
        <v>1601081943.8511133</v>
      </c>
      <c r="G25" s="26">
        <f t="shared" si="3"/>
        <v>2263405464.7566833</v>
      </c>
    </row>
    <row r="26" spans="1:7">
      <c r="A26">
        <v>167000</v>
      </c>
      <c r="B26">
        <v>144.52000000000001</v>
      </c>
      <c r="C26">
        <v>7</v>
      </c>
      <c r="D26">
        <v>13</v>
      </c>
      <c r="E26">
        <f>회귀분석결과!B51</f>
        <v>165132.60762452154</v>
      </c>
      <c r="F26" s="46">
        <f t="shared" si="2"/>
        <v>4776678924.9831886</v>
      </c>
      <c r="G26" s="26">
        <f t="shared" si="3"/>
        <v>3487154.2839950961</v>
      </c>
    </row>
    <row r="27" spans="1:7">
      <c r="A27">
        <v>180000</v>
      </c>
      <c r="B27">
        <v>147.31</v>
      </c>
      <c r="C27">
        <v>7</v>
      </c>
      <c r="D27">
        <v>13</v>
      </c>
      <c r="E27">
        <f>회귀분석결과!B52</f>
        <v>167817.00817058748</v>
      </c>
      <c r="F27" s="46">
        <f t="shared" si="2"/>
        <v>6742630497.3102331</v>
      </c>
      <c r="G27" s="26">
        <f t="shared" si="3"/>
        <v>148425289.91553232</v>
      </c>
    </row>
    <row r="28" spans="1:7">
      <c r="A28">
        <v>164500</v>
      </c>
      <c r="B28">
        <v>159.01</v>
      </c>
      <c r="C28">
        <v>9</v>
      </c>
      <c r="D28">
        <v>13</v>
      </c>
      <c r="E28">
        <f>회귀분석결과!B53</f>
        <v>183190.47661446876</v>
      </c>
      <c r="F28" s="46">
        <f t="shared" si="2"/>
        <v>4437361314.9202957</v>
      </c>
      <c r="G28" s="26">
        <f t="shared" si="3"/>
        <v>349333916.07600361</v>
      </c>
    </row>
    <row r="29" spans="1:7">
      <c r="A29">
        <v>129500</v>
      </c>
      <c r="B29">
        <v>97.61</v>
      </c>
      <c r="C29">
        <v>7</v>
      </c>
      <c r="D29">
        <v>13</v>
      </c>
      <c r="E29">
        <f>회귀분석결과!B54</f>
        <v>119998.11672274621</v>
      </c>
      <c r="F29" s="46">
        <f t="shared" si="2"/>
        <v>999414774.03979266</v>
      </c>
      <c r="G29" s="26">
        <f t="shared" si="3"/>
        <v>90285785.814555153</v>
      </c>
    </row>
    <row r="30" spans="1:7">
      <c r="A30">
        <v>138000</v>
      </c>
      <c r="B30">
        <v>94.51</v>
      </c>
      <c r="C30">
        <v>8</v>
      </c>
      <c r="D30">
        <v>13</v>
      </c>
      <c r="E30">
        <f>회귀분석결과!B55</f>
        <v>119073.60188114202</v>
      </c>
      <c r="F30" s="46">
        <f t="shared" si="2"/>
        <v>1609094648.253629</v>
      </c>
      <c r="G30" s="26">
        <f t="shared" si="3"/>
        <v>358208545.75351083</v>
      </c>
    </row>
    <row r="31" spans="1:7">
      <c r="A31">
        <v>177000</v>
      </c>
      <c r="B31">
        <v>150.47999999999999</v>
      </c>
      <c r="C31">
        <v>15</v>
      </c>
      <c r="D31">
        <v>17</v>
      </c>
      <c r="E31">
        <f>회귀분석결과!B56</f>
        <v>179629.47917832207</v>
      </c>
      <c r="F31" s="46">
        <f t="shared" si="2"/>
        <v>6258949365.2347612</v>
      </c>
      <c r="G31" s="26">
        <f t="shared" si="3"/>
        <v>6914160.7492293175</v>
      </c>
    </row>
    <row r="32" spans="1:7">
      <c r="A32">
        <v>205000</v>
      </c>
      <c r="B32">
        <v>150.47999999999999</v>
      </c>
      <c r="C32">
        <v>13</v>
      </c>
      <c r="D32">
        <v>17</v>
      </c>
      <c r="E32">
        <f>회귀분석결과!B57</f>
        <v>175513.1743147173</v>
      </c>
      <c r="F32" s="46">
        <f t="shared" si="2"/>
        <v>11473306597.939163</v>
      </c>
      <c r="G32" s="26">
        <f t="shared" si="3"/>
        <v>869472888.99424779</v>
      </c>
    </row>
    <row r="33" spans="1:7">
      <c r="A33">
        <v>360000</v>
      </c>
      <c r="B33">
        <v>158.32400000000001</v>
      </c>
      <c r="C33">
        <v>16</v>
      </c>
      <c r="D33">
        <v>1</v>
      </c>
      <c r="E33">
        <f>회귀분석결과!B58</f>
        <v>220045.80704828122</v>
      </c>
      <c r="F33" s="46">
        <f t="shared" si="2"/>
        <v>68703498421.838531</v>
      </c>
      <c r="G33" s="26">
        <f t="shared" si="3"/>
        <v>19587176124.76693</v>
      </c>
    </row>
    <row r="34" spans="1:7">
      <c r="A34">
        <v>130000</v>
      </c>
      <c r="B34">
        <v>130.97999999999999</v>
      </c>
      <c r="C34">
        <v>17</v>
      </c>
      <c r="D34">
        <v>16</v>
      </c>
      <c r="E34">
        <f>회귀분석결과!B59</f>
        <v>166909.53630932258</v>
      </c>
      <c r="F34" s="46">
        <f t="shared" si="2"/>
        <v>1031278296.0523713</v>
      </c>
      <c r="G34" s="26">
        <f t="shared" si="3"/>
        <v>1362313870.5692015</v>
      </c>
    </row>
    <row r="35" spans="1:7">
      <c r="A35">
        <v>126500</v>
      </c>
      <c r="B35">
        <v>137.55000000000001</v>
      </c>
      <c r="C35">
        <v>6</v>
      </c>
      <c r="D35">
        <v>13</v>
      </c>
      <c r="E35">
        <f>회귀분석결과!B60</f>
        <v>156368.26458122113</v>
      </c>
      <c r="F35" s="46">
        <f t="shared" si="2"/>
        <v>818733641.9643209</v>
      </c>
      <c r="G35" s="26">
        <f t="shared" si="3"/>
        <v>892113229.09382844</v>
      </c>
    </row>
    <row r="36" spans="1:7">
      <c r="A36">
        <v>31500</v>
      </c>
      <c r="B36">
        <v>48.54</v>
      </c>
      <c r="C36">
        <v>3</v>
      </c>
      <c r="D36">
        <v>18</v>
      </c>
      <c r="E36">
        <f>회귀분석결과!B61</f>
        <v>54924.312670427571</v>
      </c>
      <c r="F36" s="46">
        <f t="shared" si="2"/>
        <v>4407164459.5743837</v>
      </c>
      <c r="G36" s="26">
        <f t="shared" si="3"/>
        <v>548698424.08195364</v>
      </c>
    </row>
    <row r="37" spans="1:7">
      <c r="A37">
        <v>26800</v>
      </c>
      <c r="B37">
        <v>36.08</v>
      </c>
      <c r="C37">
        <v>8</v>
      </c>
      <c r="D37">
        <v>18</v>
      </c>
      <c r="E37">
        <f>회귀분석결과!B62</f>
        <v>53226.676691811757</v>
      </c>
      <c r="F37" s="46">
        <f t="shared" si="2"/>
        <v>5053287352.6561451</v>
      </c>
      <c r="G37" s="26">
        <f t="shared" si="3"/>
        <v>698369240.97354686</v>
      </c>
    </row>
    <row r="38" spans="1:7">
      <c r="A38">
        <v>30000</v>
      </c>
      <c r="B38">
        <v>43.98</v>
      </c>
      <c r="C38">
        <v>6</v>
      </c>
      <c r="D38">
        <v>18</v>
      </c>
      <c r="E38">
        <f>회귀분석결과!B63</f>
        <v>56711.362621726985</v>
      </c>
      <c r="F38" s="46">
        <f t="shared" si="2"/>
        <v>4608573893.5366488</v>
      </c>
      <c r="G38" s="26">
        <f t="shared" si="3"/>
        <v>713496893.10939348</v>
      </c>
    </row>
    <row r="39" spans="1:7">
      <c r="A39">
        <v>89000</v>
      </c>
      <c r="B39">
        <v>84.64</v>
      </c>
      <c r="C39">
        <v>7</v>
      </c>
      <c r="D39">
        <v>15</v>
      </c>
      <c r="E39">
        <f>회귀분석결과!B64</f>
        <v>103667.63857539328</v>
      </c>
      <c r="F39" s="46">
        <f t="shared" si="2"/>
        <v>78969491.020924836</v>
      </c>
      <c r="G39" s="26">
        <f t="shared" si="3"/>
        <v>215139621.37836513</v>
      </c>
    </row>
    <row r="40" spans="1:7">
      <c r="A40">
        <v>75000</v>
      </c>
      <c r="B40">
        <v>79.87</v>
      </c>
      <c r="C40">
        <v>2</v>
      </c>
      <c r="D40">
        <v>28</v>
      </c>
      <c r="E40">
        <f>회귀분석결과!B65</f>
        <v>63753.427036133493</v>
      </c>
      <c r="F40" s="46">
        <f t="shared" si="2"/>
        <v>523790874.66872364</v>
      </c>
      <c r="G40" s="26">
        <f t="shared" si="3"/>
        <v>126485403.43157306</v>
      </c>
    </row>
    <row r="41" spans="1:7">
      <c r="A41">
        <v>70000</v>
      </c>
      <c r="B41">
        <v>64.66</v>
      </c>
      <c r="C41">
        <v>9</v>
      </c>
      <c r="D41">
        <v>28</v>
      </c>
      <c r="E41">
        <f>회귀분석결과!B66</f>
        <v>63526.181404390809</v>
      </c>
      <c r="F41" s="46">
        <f t="shared" si="2"/>
        <v>777655654.54293752</v>
      </c>
      <c r="G41" s="26">
        <f t="shared" si="3"/>
        <v>41910327.208855361</v>
      </c>
    </row>
    <row r="42" spans="1:7">
      <c r="A42">
        <v>85000</v>
      </c>
      <c r="B42">
        <v>79.87</v>
      </c>
      <c r="C42">
        <v>7</v>
      </c>
      <c r="D42">
        <v>28</v>
      </c>
      <c r="E42">
        <f>회귀분석결과!B67</f>
        <v>74044.189195145489</v>
      </c>
      <c r="F42" s="46">
        <f t="shared" si="2"/>
        <v>166061314.92029592</v>
      </c>
      <c r="G42" s="26">
        <f t="shared" si="3"/>
        <v>120029790.39176685</v>
      </c>
    </row>
    <row r="43" spans="1:7">
      <c r="A43">
        <v>84500</v>
      </c>
      <c r="B43">
        <v>79.87</v>
      </c>
      <c r="C43">
        <v>13</v>
      </c>
      <c r="D43">
        <v>28</v>
      </c>
      <c r="E43">
        <f>회귀분석결과!B68</f>
        <v>86393.103785959887</v>
      </c>
      <c r="F43" s="46">
        <f t="shared" si="2"/>
        <v>179197792.90771732</v>
      </c>
      <c r="G43" s="26">
        <f t="shared" si="3"/>
        <v>3583841.9444156587</v>
      </c>
    </row>
    <row r="44" spans="1:7">
      <c r="A44">
        <v>55900</v>
      </c>
      <c r="B44">
        <v>59.28</v>
      </c>
      <c r="C44">
        <v>4</v>
      </c>
      <c r="D44">
        <v>22</v>
      </c>
      <c r="E44">
        <f>회귀분석결과!B69</f>
        <v>59613.19770705761</v>
      </c>
      <c r="F44" s="46">
        <f t="shared" si="2"/>
        <v>1762864333.7882206</v>
      </c>
      <c r="G44" s="26">
        <f t="shared" si="3"/>
        <v>13787837.211697895</v>
      </c>
    </row>
    <row r="45" spans="1:7">
      <c r="A45">
        <v>69800</v>
      </c>
      <c r="B45">
        <v>54.7</v>
      </c>
      <c r="C45">
        <v>7</v>
      </c>
      <c r="D45">
        <v>28</v>
      </c>
      <c r="E45">
        <f>회귀분석결과!B70</f>
        <v>49826.855236550633</v>
      </c>
      <c r="F45" s="46">
        <f t="shared" si="2"/>
        <v>788850245.7379061</v>
      </c>
      <c r="G45" s="26">
        <f t="shared" si="3"/>
        <v>398926511.74170488</v>
      </c>
    </row>
    <row r="46" spans="1:7">
      <c r="A46">
        <v>108500</v>
      </c>
      <c r="B46">
        <v>84.9</v>
      </c>
      <c r="C46">
        <v>4</v>
      </c>
      <c r="D46">
        <v>22</v>
      </c>
      <c r="E46">
        <f>회귀분석결과!B71</f>
        <v>84263.499495663113</v>
      </c>
      <c r="F46" s="46">
        <f t="shared" si="2"/>
        <v>112646849.51149081</v>
      </c>
      <c r="G46" s="26">
        <f t="shared" si="3"/>
        <v>587407956.69672215</v>
      </c>
    </row>
    <row r="47" spans="1:7">
      <c r="A47">
        <v>65500</v>
      </c>
      <c r="B47">
        <v>64.66</v>
      </c>
      <c r="C47">
        <v>3</v>
      </c>
      <c r="D47">
        <v>28</v>
      </c>
      <c r="E47">
        <f>회귀분석결과!B72</f>
        <v>51177.266813576425</v>
      </c>
      <c r="F47" s="46">
        <f t="shared" si="2"/>
        <v>1048883956.4297299</v>
      </c>
      <c r="G47" s="26">
        <f t="shared" si="3"/>
        <v>205140685.92947921</v>
      </c>
    </row>
    <row r="48" spans="1:7">
      <c r="A48">
        <v>30000</v>
      </c>
      <c r="B48">
        <v>58.79</v>
      </c>
      <c r="C48">
        <v>1</v>
      </c>
      <c r="D48">
        <v>24</v>
      </c>
      <c r="E48">
        <f>회귀분석결과!B73</f>
        <v>49115.903416592417</v>
      </c>
      <c r="F48" s="46">
        <f t="shared" si="2"/>
        <v>4608573893.5366488</v>
      </c>
      <c r="G48" s="26">
        <f t="shared" si="3"/>
        <v>365417763.43248963</v>
      </c>
    </row>
    <row r="49" spans="1:7">
      <c r="A49">
        <v>10500</v>
      </c>
      <c r="B49">
        <v>12.15</v>
      </c>
      <c r="C49">
        <v>15</v>
      </c>
      <c r="D49">
        <v>8</v>
      </c>
      <c r="E49">
        <f>회귀분석결과!B74</f>
        <v>63866.392343761763</v>
      </c>
      <c r="F49" s="46">
        <f t="shared" si="2"/>
        <v>7636396535.0460825</v>
      </c>
      <c r="G49" s="26">
        <f t="shared" si="3"/>
        <v>2847971831.7883143</v>
      </c>
    </row>
    <row r="50" spans="1:7">
      <c r="A50">
        <v>12000</v>
      </c>
      <c r="B50">
        <v>15.855</v>
      </c>
      <c r="C50">
        <v>10</v>
      </c>
      <c r="D50">
        <v>8</v>
      </c>
      <c r="E50">
        <f>회귀분석결과!B75</f>
        <v>57140.398651837328</v>
      </c>
      <c r="F50" s="46">
        <f t="shared" si="2"/>
        <v>7376487101.0838184</v>
      </c>
      <c r="G50" s="26">
        <f t="shared" si="3"/>
        <v>2037655590.4467971</v>
      </c>
    </row>
    <row r="51" spans="1:7">
      <c r="A51">
        <v>11500</v>
      </c>
      <c r="B51">
        <v>15.855</v>
      </c>
      <c r="C51">
        <v>16</v>
      </c>
      <c r="D51">
        <v>8</v>
      </c>
      <c r="E51">
        <f>회귀분석결과!B76</f>
        <v>69489.313242651711</v>
      </c>
      <c r="F51" s="46">
        <f t="shared" si="2"/>
        <v>7462623579.0712395</v>
      </c>
      <c r="G51" s="26">
        <f t="shared" si="3"/>
        <v>3362760450.3543811</v>
      </c>
    </row>
    <row r="52" spans="1:7">
      <c r="A52">
        <v>95000</v>
      </c>
      <c r="B52">
        <v>59.92</v>
      </c>
      <c r="C52">
        <v>4</v>
      </c>
      <c r="D52">
        <v>13</v>
      </c>
      <c r="E52">
        <f>회귀분석결과!B77</f>
        <v>77560.198287114967</v>
      </c>
      <c r="F52" s="46">
        <f t="shared" si="2"/>
        <v>8331755.1718682116</v>
      </c>
      <c r="G52" s="26">
        <f t="shared" si="3"/>
        <v>304146683.78474772</v>
      </c>
    </row>
    <row r="53" spans="1:7">
      <c r="A53">
        <v>189000</v>
      </c>
      <c r="B53">
        <v>84.614000000000004</v>
      </c>
      <c r="C53">
        <v>2</v>
      </c>
      <c r="D53">
        <v>4</v>
      </c>
      <c r="E53">
        <f>회귀분석결과!B78</f>
        <v>114534.46774373599</v>
      </c>
      <c r="F53" s="46">
        <f t="shared" si="2"/>
        <v>8301673893.5366478</v>
      </c>
      <c r="G53" s="26">
        <f t="shared" si="3"/>
        <v>5545115494.2086954</v>
      </c>
    </row>
    <row r="54" spans="1:7">
      <c r="A54">
        <v>194000</v>
      </c>
      <c r="B54">
        <v>84.944000000000003</v>
      </c>
      <c r="C54">
        <v>11</v>
      </c>
      <c r="D54">
        <v>4</v>
      </c>
      <c r="E54">
        <f>회귀분석결과!B79</f>
        <v>133375.34937196539</v>
      </c>
      <c r="F54" s="46">
        <f t="shared" si="2"/>
        <v>9237809113.6624336</v>
      </c>
      <c r="G54" s="26">
        <f t="shared" si="3"/>
        <v>3675348263.7712569</v>
      </c>
    </row>
    <row r="55" spans="1:7">
      <c r="A55">
        <v>195000</v>
      </c>
      <c r="B55">
        <v>84.906999999999996</v>
      </c>
      <c r="C55">
        <v>21</v>
      </c>
      <c r="D55">
        <v>4</v>
      </c>
      <c r="E55">
        <f>회귀분석결과!B80</f>
        <v>153921.27411285514</v>
      </c>
      <c r="F55" s="46">
        <f t="shared" si="2"/>
        <v>9431036157.6875916</v>
      </c>
      <c r="G55" s="26">
        <f t="shared" si="3"/>
        <v>1687461720.5111852</v>
      </c>
    </row>
    <row r="56" spans="1:7">
      <c r="A56">
        <v>164700</v>
      </c>
      <c r="B56">
        <v>59.854999999999997</v>
      </c>
      <c r="C56">
        <v>11</v>
      </c>
      <c r="D56">
        <v>4</v>
      </c>
      <c r="E56">
        <f>회귀분석결과!B81</f>
        <v>109235.94962277244</v>
      </c>
      <c r="F56" s="46">
        <f t="shared" si="2"/>
        <v>4464046723.7253275</v>
      </c>
      <c r="G56" s="26">
        <f t="shared" si="3"/>
        <v>3076260884.2476363</v>
      </c>
    </row>
    <row r="57" spans="1:7">
      <c r="A57">
        <v>87000</v>
      </c>
      <c r="B57">
        <v>37.263500000000001</v>
      </c>
      <c r="C57">
        <v>8</v>
      </c>
      <c r="D57">
        <v>4</v>
      </c>
      <c r="E57">
        <f>회귀분석결과!B82</f>
        <v>81325.064034731346</v>
      </c>
      <c r="F57" s="46">
        <f t="shared" si="2"/>
        <v>118515402.97061038</v>
      </c>
      <c r="G57" s="26">
        <f t="shared" si="3"/>
        <v>32204898.209899675</v>
      </c>
    </row>
    <row r="58" spans="1:7">
      <c r="A58">
        <v>119000</v>
      </c>
      <c r="B58">
        <v>45.878999999999998</v>
      </c>
      <c r="C58">
        <v>18</v>
      </c>
      <c r="D58">
        <v>4</v>
      </c>
      <c r="E58">
        <f>회귀분석결과!B83</f>
        <v>110195.99799599223</v>
      </c>
      <c r="F58" s="46">
        <f t="shared" si="2"/>
        <v>445780811.77564168</v>
      </c>
      <c r="G58" s="26">
        <f t="shared" si="3"/>
        <v>77510451.286572739</v>
      </c>
    </row>
    <row r="59" spans="1:7">
      <c r="A59">
        <v>85000</v>
      </c>
      <c r="B59">
        <v>33.981999999999999</v>
      </c>
      <c r="C59">
        <v>7</v>
      </c>
      <c r="D59">
        <v>4</v>
      </c>
      <c r="E59">
        <f>회귀분석결과!B84</f>
        <v>76109.613971418046</v>
      </c>
      <c r="F59" s="46">
        <f t="shared" si="2"/>
        <v>166061314.92029592</v>
      </c>
      <c r="G59" s="26">
        <f t="shared" si="3"/>
        <v>79038963.737205207</v>
      </c>
    </row>
    <row r="60" spans="1:7">
      <c r="A60">
        <v>46300</v>
      </c>
      <c r="B60">
        <v>94.94</v>
      </c>
      <c r="C60">
        <v>7</v>
      </c>
      <c r="D60">
        <v>50</v>
      </c>
      <c r="E60">
        <f>회귀분석결과!B85</f>
        <v>46178.586253990987</v>
      </c>
      <c r="F60" s="46">
        <f t="shared" si="2"/>
        <v>2661164711.1467113</v>
      </c>
      <c r="G60" s="26">
        <f t="shared" si="3"/>
        <v>14741.297719941185</v>
      </c>
    </row>
    <row r="61" spans="1:7">
      <c r="A61">
        <v>14000</v>
      </c>
      <c r="B61">
        <v>19.27</v>
      </c>
      <c r="C61">
        <v>1</v>
      </c>
      <c r="D61">
        <v>50</v>
      </c>
      <c r="E61">
        <f>회귀분석결과!B86</f>
        <v>-38976.274329945059</v>
      </c>
      <c r="F61" s="46">
        <f t="shared" si="2"/>
        <v>7036941189.1341324</v>
      </c>
      <c r="G61" s="26">
        <f t="shared" si="3"/>
        <v>2806485641.8815961</v>
      </c>
    </row>
    <row r="62" spans="1:7">
      <c r="A62">
        <v>58500</v>
      </c>
      <c r="B62">
        <v>66.13</v>
      </c>
      <c r="C62">
        <v>3</v>
      </c>
      <c r="D62">
        <v>2</v>
      </c>
      <c r="E62">
        <f>회귀분석결과!B87</f>
        <v>102659.60915588131</v>
      </c>
      <c r="F62" s="46">
        <f t="shared" si="2"/>
        <v>1551294648.2536294</v>
      </c>
      <c r="G62" s="26">
        <f t="shared" si="3"/>
        <v>1950071080.8001962</v>
      </c>
    </row>
    <row r="63" spans="1:7">
      <c r="A63">
        <v>162500</v>
      </c>
      <c r="B63">
        <v>186.9</v>
      </c>
      <c r="C63">
        <v>5</v>
      </c>
      <c r="D63">
        <v>17</v>
      </c>
      <c r="E63">
        <f>회귀분석결과!B88</f>
        <v>194089.48456915884</v>
      </c>
      <c r="F63" s="46">
        <f t="shared" si="2"/>
        <v>4174907226.8699813</v>
      </c>
      <c r="G63" s="26">
        <f t="shared" si="3"/>
        <v>997895535.3451246</v>
      </c>
    </row>
    <row r="64" spans="1:7">
      <c r="A64">
        <v>19000</v>
      </c>
      <c r="B64">
        <v>30.46</v>
      </c>
      <c r="C64">
        <v>13</v>
      </c>
      <c r="D64">
        <v>24</v>
      </c>
      <c r="E64">
        <f>회귀분석결과!B89</f>
        <v>46556.002322218315</v>
      </c>
      <c r="F64" s="46">
        <f t="shared" si="2"/>
        <v>6223076409.2599192</v>
      </c>
      <c r="G64" s="26">
        <f t="shared" si="3"/>
        <v>759333263.9821012</v>
      </c>
    </row>
    <row r="65" spans="1:7">
      <c r="A65">
        <v>50000</v>
      </c>
      <c r="B65">
        <v>76.650000000000006</v>
      </c>
      <c r="C65">
        <v>2</v>
      </c>
      <c r="D65">
        <v>17</v>
      </c>
      <c r="E65">
        <f>회귀분석결과!B90</f>
        <v>81837.908921146038</v>
      </c>
      <c r="F65" s="46">
        <f t="shared" si="2"/>
        <v>2293114774.039793</v>
      </c>
      <c r="G65" s="26">
        <f t="shared" si="3"/>
        <v>1013652444.4711905</v>
      </c>
    </row>
    <row r="66" spans="1:7">
      <c r="A66">
        <v>49000</v>
      </c>
      <c r="B66">
        <v>81</v>
      </c>
      <c r="C66">
        <v>1</v>
      </c>
      <c r="D66">
        <v>17</v>
      </c>
      <c r="E66">
        <f>회귀분석결과!B91</f>
        <v>83965.112179446471</v>
      </c>
      <c r="F66" s="46">
        <f t="shared" ref="F66:F129" si="4">(A66-$I$2)^2</f>
        <v>2389887730.0146356</v>
      </c>
      <c r="G66" s="26">
        <f t="shared" si="3"/>
        <v>1222559069.7212758</v>
      </c>
    </row>
    <row r="67" spans="1:7">
      <c r="A67">
        <v>139400</v>
      </c>
      <c r="B67">
        <v>84.858000000000004</v>
      </c>
      <c r="C67">
        <v>5</v>
      </c>
      <c r="D67">
        <v>13</v>
      </c>
      <c r="E67">
        <f>회귀분석결과!B92</f>
        <v>103612.46570737341</v>
      </c>
      <c r="F67" s="46">
        <f t="shared" si="4"/>
        <v>1723372509.8888493</v>
      </c>
      <c r="G67" s="26">
        <f t="shared" ref="G67:G130" si="5">(A67-E67)^2</f>
        <v>1280747610.745924</v>
      </c>
    </row>
    <row r="68" spans="1:7">
      <c r="A68">
        <v>125000</v>
      </c>
      <c r="B68">
        <v>84.92</v>
      </c>
      <c r="C68">
        <v>14</v>
      </c>
      <c r="D68">
        <v>21</v>
      </c>
      <c r="E68">
        <f>회귀분석결과!B93</f>
        <v>106789.95839621074</v>
      </c>
      <c r="F68" s="46">
        <f t="shared" si="4"/>
        <v>735143075.92658508</v>
      </c>
      <c r="G68" s="26">
        <f t="shared" si="5"/>
        <v>331605615.21173561</v>
      </c>
    </row>
    <row r="69" spans="1:7">
      <c r="A69">
        <v>140000</v>
      </c>
      <c r="B69">
        <v>59.673699999999997</v>
      </c>
      <c r="C69">
        <v>4</v>
      </c>
      <c r="D69">
        <v>2</v>
      </c>
      <c r="E69">
        <f>회귀분석결과!B94</f>
        <v>98505.827807911133</v>
      </c>
      <c r="F69" s="46">
        <f t="shared" si="4"/>
        <v>1773548736.3039436</v>
      </c>
      <c r="G69" s="26">
        <f t="shared" si="5"/>
        <v>1721766325.9067209</v>
      </c>
    </row>
    <row r="70" spans="1:7">
      <c r="A70">
        <v>139950</v>
      </c>
      <c r="B70">
        <v>114.9</v>
      </c>
      <c r="C70">
        <v>10</v>
      </c>
      <c r="D70">
        <v>21</v>
      </c>
      <c r="E70">
        <f>회귀분석결과!B95</f>
        <v>127402.62765504303</v>
      </c>
      <c r="F70" s="46">
        <f t="shared" si="4"/>
        <v>1769339884.1026857</v>
      </c>
      <c r="G70" s="26">
        <f t="shared" si="5"/>
        <v>157436552.76299086</v>
      </c>
    </row>
    <row r="71" spans="1:7">
      <c r="A71">
        <v>80000</v>
      </c>
      <c r="B71">
        <v>84.82</v>
      </c>
      <c r="C71">
        <v>1</v>
      </c>
      <c r="D71">
        <v>19</v>
      </c>
      <c r="E71">
        <f>회귀분석결과!B96</f>
        <v>83789.144845156989</v>
      </c>
      <c r="F71" s="46">
        <f t="shared" si="4"/>
        <v>319926094.79450977</v>
      </c>
      <c r="G71" s="26">
        <f t="shared" si="5"/>
        <v>14357618.65757978</v>
      </c>
    </row>
    <row r="72" spans="1:7">
      <c r="A72">
        <v>175000</v>
      </c>
      <c r="B72">
        <v>201.82</v>
      </c>
      <c r="C72">
        <v>3</v>
      </c>
      <c r="D72">
        <v>17</v>
      </c>
      <c r="E72">
        <f>회귀분석결과!B97</f>
        <v>204328.46864723996</v>
      </c>
      <c r="F72" s="46">
        <f t="shared" si="4"/>
        <v>5946495277.1844463</v>
      </c>
      <c r="G72" s="26">
        <f t="shared" si="5"/>
        <v>860159073.19213748</v>
      </c>
    </row>
    <row r="73" spans="1:7">
      <c r="A73">
        <v>95000</v>
      </c>
      <c r="B73">
        <v>92.81</v>
      </c>
      <c r="C73">
        <v>15</v>
      </c>
      <c r="D73">
        <v>15</v>
      </c>
      <c r="E73">
        <f>회귀분석결과!B98</f>
        <v>127993.62952133889</v>
      </c>
      <c r="F73" s="46">
        <f t="shared" si="4"/>
        <v>8331755.1718682116</v>
      </c>
      <c r="G73" s="26">
        <f t="shared" si="5"/>
        <v>1088579588.9913654</v>
      </c>
    </row>
    <row r="74" spans="1:7">
      <c r="A74">
        <v>105000</v>
      </c>
      <c r="B74">
        <v>106.81</v>
      </c>
      <c r="C74">
        <v>8</v>
      </c>
      <c r="D74">
        <v>15</v>
      </c>
      <c r="E74">
        <f>회귀분석결과!B99</f>
        <v>127056.67276571966</v>
      </c>
      <c r="F74" s="46">
        <f t="shared" si="4"/>
        <v>50602195.423440501</v>
      </c>
      <c r="G74" s="26">
        <f t="shared" si="5"/>
        <v>486496813.49403936</v>
      </c>
    </row>
    <row r="75" spans="1:7">
      <c r="A75">
        <v>53000</v>
      </c>
      <c r="B75">
        <v>59.28</v>
      </c>
      <c r="C75">
        <v>5</v>
      </c>
      <c r="D75">
        <v>22</v>
      </c>
      <c r="E75">
        <f>회귀분석결과!B100</f>
        <v>61671.350138860013</v>
      </c>
      <c r="F75" s="46">
        <f t="shared" si="4"/>
        <v>2014795906.1152647</v>
      </c>
      <c r="G75" s="26">
        <f t="shared" si="5"/>
        <v>75192313.230707556</v>
      </c>
    </row>
    <row r="76" spans="1:7">
      <c r="A76">
        <v>74500</v>
      </c>
      <c r="B76">
        <v>54.7</v>
      </c>
      <c r="C76">
        <v>9</v>
      </c>
      <c r="D76">
        <v>29</v>
      </c>
      <c r="E76">
        <f>회귀분석결과!B101</f>
        <v>52017.468532298881</v>
      </c>
      <c r="F76" s="46">
        <f t="shared" si="4"/>
        <v>546927352.65614498</v>
      </c>
      <c r="G76" s="26">
        <f t="shared" si="5"/>
        <v>505464221.19617105</v>
      </c>
    </row>
    <row r="77" spans="1:7">
      <c r="A77">
        <v>64400</v>
      </c>
      <c r="B77">
        <v>54.7</v>
      </c>
      <c r="C77">
        <v>3</v>
      </c>
      <c r="D77">
        <v>28</v>
      </c>
      <c r="E77">
        <f>회귀분석결과!B102</f>
        <v>41594.245509341039</v>
      </c>
      <c r="F77" s="46">
        <f t="shared" si="4"/>
        <v>1121344208.0020571</v>
      </c>
      <c r="G77" s="26">
        <f t="shared" si="5"/>
        <v>520102437.88821137</v>
      </c>
    </row>
    <row r="78" spans="1:7">
      <c r="A78">
        <v>86000</v>
      </c>
      <c r="B78">
        <v>79.87</v>
      </c>
      <c r="C78">
        <v>8</v>
      </c>
      <c r="D78">
        <v>29</v>
      </c>
      <c r="E78">
        <f>회귀분석결과!B103</f>
        <v>74176.650059091349</v>
      </c>
      <c r="F78" s="46">
        <f t="shared" si="4"/>
        <v>141288358.94545314</v>
      </c>
      <c r="G78" s="26">
        <f t="shared" si="5"/>
        <v>139791603.82518458</v>
      </c>
    </row>
    <row r="79" spans="1:7">
      <c r="A79">
        <v>56500</v>
      </c>
      <c r="B79">
        <v>59.04</v>
      </c>
      <c r="C79">
        <v>6</v>
      </c>
      <c r="D79">
        <v>19</v>
      </c>
      <c r="E79">
        <f>회귀분석결과!B104</f>
        <v>69275.661098226352</v>
      </c>
      <c r="F79" s="46">
        <f t="shared" si="4"/>
        <v>1712840560.2033148</v>
      </c>
      <c r="G79" s="26">
        <f t="shared" si="5"/>
        <v>163217516.49673414</v>
      </c>
    </row>
    <row r="80" spans="1:7">
      <c r="A80">
        <v>69900</v>
      </c>
      <c r="B80">
        <v>64.66</v>
      </c>
      <c r="C80">
        <v>7</v>
      </c>
      <c r="D80">
        <v>28</v>
      </c>
      <c r="E80">
        <f>회귀분석결과!B105</f>
        <v>59409.876540786019</v>
      </c>
      <c r="F80" s="46">
        <f t="shared" si="4"/>
        <v>783242950.14042175</v>
      </c>
      <c r="G80" s="26">
        <f t="shared" si="5"/>
        <v>110042690.1895515</v>
      </c>
    </row>
    <row r="81" spans="1:7">
      <c r="A81">
        <v>67800</v>
      </c>
      <c r="B81">
        <v>54.7</v>
      </c>
      <c r="C81">
        <v>6</v>
      </c>
      <c r="D81">
        <v>28</v>
      </c>
      <c r="E81">
        <f>회귀분석결과!B106</f>
        <v>47768.702804748231</v>
      </c>
      <c r="F81" s="46">
        <f t="shared" si="4"/>
        <v>905196157.68759155</v>
      </c>
      <c r="G81" s="26">
        <f t="shared" si="5"/>
        <v>401252867.3245014</v>
      </c>
    </row>
    <row r="82" spans="1:7">
      <c r="A82">
        <v>83000</v>
      </c>
      <c r="B82">
        <v>59.95</v>
      </c>
      <c r="C82">
        <v>20</v>
      </c>
      <c r="D82">
        <v>22</v>
      </c>
      <c r="E82">
        <f>회귀분석결과!B107</f>
        <v>93188.277607245152</v>
      </c>
      <c r="F82" s="46">
        <f t="shared" si="4"/>
        <v>221607226.86998147</v>
      </c>
      <c r="G82" s="26">
        <f t="shared" si="5"/>
        <v>103801000.60229301</v>
      </c>
    </row>
    <row r="83" spans="1:7">
      <c r="A83">
        <v>67000</v>
      </c>
      <c r="B83">
        <v>54.7</v>
      </c>
      <c r="C83">
        <v>4</v>
      </c>
      <c r="D83">
        <v>28</v>
      </c>
      <c r="E83">
        <f>회귀분석결과!B108</f>
        <v>43652.397941143441</v>
      </c>
      <c r="F83" s="46">
        <f t="shared" si="4"/>
        <v>953974522.46746576</v>
      </c>
      <c r="G83" s="26">
        <f t="shared" si="5"/>
        <v>545110521.89872301</v>
      </c>
    </row>
    <row r="84" spans="1:7">
      <c r="A84">
        <v>11000</v>
      </c>
      <c r="B84">
        <v>12.09</v>
      </c>
      <c r="C84">
        <v>9</v>
      </c>
      <c r="D84">
        <v>8</v>
      </c>
      <c r="E84">
        <f>회귀분석결과!B109</f>
        <v>51459.748708945961</v>
      </c>
      <c r="F84" s="46">
        <f t="shared" si="4"/>
        <v>7549260057.0586605</v>
      </c>
      <c r="G84" s="26">
        <f t="shared" si="5"/>
        <v>1636991265.5910544</v>
      </c>
    </row>
    <row r="85" spans="1:7">
      <c r="A85">
        <v>12900</v>
      </c>
      <c r="B85">
        <v>17.811</v>
      </c>
      <c r="C85">
        <v>14</v>
      </c>
      <c r="D85">
        <v>8</v>
      </c>
      <c r="E85">
        <f>회귀분석결과!B110</f>
        <v>67254.975213493148</v>
      </c>
      <c r="F85" s="46">
        <f t="shared" si="4"/>
        <v>7222701440.70646</v>
      </c>
      <c r="G85" s="26">
        <f t="shared" si="5"/>
        <v>2954463330.4594545</v>
      </c>
    </row>
    <row r="86" spans="1:7">
      <c r="A86">
        <v>11700</v>
      </c>
      <c r="B86">
        <v>16.670000000000002</v>
      </c>
      <c r="C86">
        <v>10</v>
      </c>
      <c r="D86">
        <v>9</v>
      </c>
      <c r="E86">
        <f>회귀분석결과!B111</f>
        <v>55998.859931666724</v>
      </c>
      <c r="F86" s="46">
        <f t="shared" si="4"/>
        <v>7428108987.8762712</v>
      </c>
      <c r="G86" s="26">
        <f t="shared" si="5"/>
        <v>1962388991.2454276</v>
      </c>
    </row>
    <row r="87" spans="1:7">
      <c r="A87">
        <v>98000</v>
      </c>
      <c r="B87">
        <v>59.92</v>
      </c>
      <c r="C87">
        <v>2</v>
      </c>
      <c r="D87">
        <v>13</v>
      </c>
      <c r="E87">
        <f>회귀분석결과!B112</f>
        <v>73443.893423510162</v>
      </c>
      <c r="F87" s="46">
        <f t="shared" si="4"/>
        <v>12887.247339899113</v>
      </c>
      <c r="G87" s="26">
        <f t="shared" si="5"/>
        <v>603002370.1959275</v>
      </c>
    </row>
    <row r="88" spans="1:7">
      <c r="A88">
        <v>10800</v>
      </c>
      <c r="B88">
        <v>15.855</v>
      </c>
      <c r="C88">
        <v>11</v>
      </c>
      <c r="D88">
        <v>8</v>
      </c>
      <c r="E88">
        <f>회귀분석결과!B113</f>
        <v>59198.55108363973</v>
      </c>
      <c r="F88" s="46">
        <f t="shared" si="4"/>
        <v>7584054648.2536297</v>
      </c>
      <c r="G88" s="26">
        <f t="shared" si="5"/>
        <v>2342419746.9956846</v>
      </c>
    </row>
    <row r="89" spans="1:7">
      <c r="A89">
        <v>108500</v>
      </c>
      <c r="B89">
        <v>84.947800000000001</v>
      </c>
      <c r="C89">
        <v>16</v>
      </c>
      <c r="D89">
        <v>12</v>
      </c>
      <c r="E89">
        <f>회귀분석결과!B114</f>
        <v>128264.23516091178</v>
      </c>
      <c r="F89" s="46">
        <f t="shared" si="4"/>
        <v>112646849.51149081</v>
      </c>
      <c r="G89" s="26">
        <f t="shared" si="5"/>
        <v>390624991.49582136</v>
      </c>
    </row>
    <row r="90" spans="1:7">
      <c r="A90">
        <v>194500</v>
      </c>
      <c r="B90">
        <v>84.614000000000004</v>
      </c>
      <c r="C90">
        <v>18</v>
      </c>
      <c r="D90">
        <v>4</v>
      </c>
      <c r="E90">
        <f>회귀분석결과!B115</f>
        <v>147464.90665257437</v>
      </c>
      <c r="F90" s="46">
        <f t="shared" si="4"/>
        <v>9334172635.6750126</v>
      </c>
      <c r="G90" s="26">
        <f t="shared" si="5"/>
        <v>2212300006.2010427</v>
      </c>
    </row>
    <row r="91" spans="1:7">
      <c r="A91">
        <v>100000</v>
      </c>
      <c r="B91">
        <v>140.49</v>
      </c>
      <c r="C91">
        <v>1</v>
      </c>
      <c r="D91">
        <v>13</v>
      </c>
      <c r="E91">
        <f>회귀분석결과!B116</f>
        <v>148906.22557827859</v>
      </c>
      <c r="F91" s="46">
        <f t="shared" si="4"/>
        <v>4466975.2976543568</v>
      </c>
      <c r="G91" s="26">
        <f t="shared" si="5"/>
        <v>2391818900.3134713</v>
      </c>
    </row>
    <row r="92" spans="1:7">
      <c r="A92">
        <v>58400</v>
      </c>
      <c r="B92">
        <v>81</v>
      </c>
      <c r="C92">
        <v>4</v>
      </c>
      <c r="D92">
        <v>17</v>
      </c>
      <c r="E92">
        <f>회귀분석결과!B117</f>
        <v>90139.569474853663</v>
      </c>
      <c r="F92" s="46">
        <f t="shared" si="4"/>
        <v>1559181943.8511136</v>
      </c>
      <c r="G92" s="26">
        <f t="shared" si="5"/>
        <v>1007400270.4490623</v>
      </c>
    </row>
    <row r="93" spans="1:7">
      <c r="A93">
        <v>39000</v>
      </c>
      <c r="B93">
        <v>59.22</v>
      </c>
      <c r="C93">
        <v>4</v>
      </c>
      <c r="D93">
        <v>23</v>
      </c>
      <c r="E93">
        <f>회귀분석결과!B118</f>
        <v>57629.77709519965</v>
      </c>
      <c r="F93" s="46">
        <f t="shared" si="4"/>
        <v>3467617289.7630634</v>
      </c>
      <c r="G93" s="26">
        <f t="shared" si="5"/>
        <v>347068594.61682552</v>
      </c>
    </row>
    <row r="94" spans="1:7">
      <c r="A94">
        <v>149000</v>
      </c>
      <c r="B94">
        <v>114.9</v>
      </c>
      <c r="C94">
        <v>9</v>
      </c>
      <c r="D94">
        <v>21</v>
      </c>
      <c r="E94">
        <f>회귀분석결과!B119</f>
        <v>125344.47522324062</v>
      </c>
      <c r="F94" s="46">
        <f t="shared" si="4"/>
        <v>2612592132.5303588</v>
      </c>
      <c r="G94" s="26">
        <f t="shared" si="5"/>
        <v>559583852.46387708</v>
      </c>
    </row>
    <row r="95" spans="1:7">
      <c r="A95">
        <v>98950</v>
      </c>
      <c r="B95">
        <v>60</v>
      </c>
      <c r="C95">
        <v>5</v>
      </c>
      <c r="D95">
        <v>21</v>
      </c>
      <c r="E95">
        <f>회귀분석결과!B120</f>
        <v>64289.790234733577</v>
      </c>
      <c r="F95" s="46">
        <f t="shared" si="4"/>
        <v>1131079.0712392668</v>
      </c>
      <c r="G95" s="26">
        <f t="shared" si="5"/>
        <v>1201330140.97227</v>
      </c>
    </row>
    <row r="96" spans="1:7">
      <c r="A96">
        <v>145000</v>
      </c>
      <c r="B96">
        <v>84.858000000000004</v>
      </c>
      <c r="C96">
        <v>12</v>
      </c>
      <c r="D96">
        <v>13</v>
      </c>
      <c r="E96">
        <f>회귀분석결과!B121</f>
        <v>118019.53272999018</v>
      </c>
      <c r="F96" s="46">
        <f t="shared" si="4"/>
        <v>2219683956.4297295</v>
      </c>
      <c r="G96" s="26">
        <f t="shared" si="5"/>
        <v>727945614.10807097</v>
      </c>
    </row>
    <row r="97" spans="1:7">
      <c r="A97">
        <v>94490</v>
      </c>
      <c r="B97">
        <v>60</v>
      </c>
      <c r="C97">
        <v>6</v>
      </c>
      <c r="D97">
        <v>21</v>
      </c>
      <c r="E97">
        <f>회귀분석결과!B122</f>
        <v>66347.942666535964</v>
      </c>
      <c r="F97" s="46">
        <f t="shared" si="4"/>
        <v>11536062.719038025</v>
      </c>
      <c r="G97" s="26">
        <f t="shared" si="5"/>
        <v>791975390.95997691</v>
      </c>
    </row>
    <row r="98" spans="1:7">
      <c r="A98">
        <v>32000</v>
      </c>
      <c r="B98">
        <v>61.49</v>
      </c>
      <c r="C98">
        <v>3</v>
      </c>
      <c r="D98">
        <v>22</v>
      </c>
      <c r="E98">
        <f>회귀분석결과!B123</f>
        <v>59681.398395974116</v>
      </c>
      <c r="F98" s="46">
        <f t="shared" si="4"/>
        <v>4341027981.5869627</v>
      </c>
      <c r="G98" s="26">
        <f t="shared" si="5"/>
        <v>766259817.15663838</v>
      </c>
    </row>
    <row r="99" spans="1:7">
      <c r="A99">
        <v>177700</v>
      </c>
      <c r="B99">
        <v>151.81</v>
      </c>
      <c r="C99">
        <v>8</v>
      </c>
      <c r="D99">
        <v>13</v>
      </c>
      <c r="E99">
        <f>회귀분석결과!B124</f>
        <v>174204.83890249627</v>
      </c>
      <c r="F99" s="46">
        <f t="shared" si="4"/>
        <v>6370198296.052371</v>
      </c>
      <c r="G99" s="26">
        <f t="shared" si="5"/>
        <v>12216151.097503498</v>
      </c>
    </row>
    <row r="100" spans="1:7">
      <c r="A100">
        <v>78000</v>
      </c>
      <c r="B100">
        <v>91.53</v>
      </c>
      <c r="C100">
        <v>9</v>
      </c>
      <c r="D100">
        <v>40</v>
      </c>
      <c r="E100">
        <f>회귀분석결과!B125</f>
        <v>66270.872795413976</v>
      </c>
      <c r="F100" s="46">
        <f t="shared" si="4"/>
        <v>395472006.74419534</v>
      </c>
      <c r="G100" s="26">
        <f t="shared" si="5"/>
        <v>137572424.98135996</v>
      </c>
    </row>
    <row r="101" spans="1:7">
      <c r="A101">
        <v>80000</v>
      </c>
      <c r="B101">
        <v>116.03</v>
      </c>
      <c r="C101">
        <v>14</v>
      </c>
      <c r="D101">
        <v>13</v>
      </c>
      <c r="E101">
        <f>회귀분석결과!B126</f>
        <v>152128.00025379838</v>
      </c>
      <c r="F101" s="46">
        <f t="shared" si="4"/>
        <v>319926094.79450977</v>
      </c>
      <c r="G101" s="26">
        <f t="shared" si="5"/>
        <v>5202448420.6119394</v>
      </c>
    </row>
    <row r="102" spans="1:7">
      <c r="A102">
        <v>31700</v>
      </c>
      <c r="B102">
        <v>46.64</v>
      </c>
      <c r="C102">
        <v>5</v>
      </c>
      <c r="D102">
        <v>18</v>
      </c>
      <c r="E102">
        <f>회귀분석결과!B127</f>
        <v>57212.531140654137</v>
      </c>
      <c r="F102" s="46">
        <f t="shared" si="4"/>
        <v>4380649868.3794155</v>
      </c>
      <c r="G102" s="26">
        <f t="shared" si="5"/>
        <v>650889245.20284712</v>
      </c>
    </row>
    <row r="103" spans="1:7">
      <c r="A103">
        <v>26100</v>
      </c>
      <c r="B103">
        <v>36.08</v>
      </c>
      <c r="C103">
        <v>8</v>
      </c>
      <c r="D103">
        <v>18</v>
      </c>
      <c r="E103">
        <f>회귀분석결과!B128</f>
        <v>53226.676691811757</v>
      </c>
      <c r="F103" s="46">
        <f t="shared" si="4"/>
        <v>5153298421.8385353</v>
      </c>
      <c r="G103" s="26">
        <f t="shared" si="5"/>
        <v>735856588.34208322</v>
      </c>
    </row>
    <row r="104" spans="1:7">
      <c r="A104">
        <v>29000</v>
      </c>
      <c r="B104">
        <v>43.98</v>
      </c>
      <c r="C104">
        <v>7</v>
      </c>
      <c r="D104">
        <v>18</v>
      </c>
      <c r="E104">
        <f>회귀분석결과!B129</f>
        <v>58769.515053529387</v>
      </c>
      <c r="F104" s="46">
        <f t="shared" si="4"/>
        <v>4745346849.5114908</v>
      </c>
      <c r="G104" s="26">
        <f t="shared" si="5"/>
        <v>886224026.52231276</v>
      </c>
    </row>
    <row r="105" spans="1:7">
      <c r="A105">
        <v>30000</v>
      </c>
      <c r="B105">
        <v>45.5</v>
      </c>
      <c r="C105">
        <v>8</v>
      </c>
      <c r="D105">
        <v>18</v>
      </c>
      <c r="E105">
        <f>회귀분석결과!B130</f>
        <v>62290.136600034391</v>
      </c>
      <c r="F105" s="46">
        <f t="shared" si="4"/>
        <v>4608573893.5366488</v>
      </c>
      <c r="G105" s="26">
        <f t="shared" si="5"/>
        <v>1042652921.6488806</v>
      </c>
    </row>
    <row r="106" spans="1:7">
      <c r="A106">
        <v>120000</v>
      </c>
      <c r="B106">
        <v>84.9</v>
      </c>
      <c r="C106">
        <v>11</v>
      </c>
      <c r="D106">
        <v>26</v>
      </c>
      <c r="E106">
        <f>회귀분석결과!B131</f>
        <v>90967.800246853702</v>
      </c>
      <c r="F106" s="46">
        <f t="shared" si="4"/>
        <v>489007855.80079895</v>
      </c>
      <c r="G106" s="26">
        <f t="shared" si="5"/>
        <v>842868622.50658798</v>
      </c>
    </row>
    <row r="107" spans="1:7">
      <c r="A107">
        <v>123000</v>
      </c>
      <c r="B107">
        <v>84.9</v>
      </c>
      <c r="C107">
        <v>13</v>
      </c>
      <c r="D107">
        <v>26</v>
      </c>
      <c r="E107">
        <f>회귀분석결과!B132</f>
        <v>95084.105110458506</v>
      </c>
      <c r="F107" s="46">
        <f t="shared" si="4"/>
        <v>630688987.87627065</v>
      </c>
      <c r="G107" s="26">
        <f t="shared" si="5"/>
        <v>779297187.48392892</v>
      </c>
    </row>
    <row r="108" spans="1:7">
      <c r="A108">
        <v>77500</v>
      </c>
      <c r="B108">
        <v>79.87</v>
      </c>
      <c r="C108">
        <v>12</v>
      </c>
      <c r="D108">
        <v>28</v>
      </c>
      <c r="E108">
        <f>회귀분석결과!B133</f>
        <v>84334.951354157471</v>
      </c>
      <c r="F108" s="46">
        <f t="shared" si="4"/>
        <v>415608484.73161668</v>
      </c>
      <c r="G108" s="26">
        <f t="shared" si="5"/>
        <v>46716560.01369904</v>
      </c>
    </row>
    <row r="109" spans="1:7">
      <c r="A109">
        <v>84800</v>
      </c>
      <c r="B109">
        <v>84.5</v>
      </c>
      <c r="C109">
        <v>5</v>
      </c>
      <c r="D109">
        <v>18</v>
      </c>
      <c r="E109">
        <f>회귀분석결과!B134</f>
        <v>93639.557905548892</v>
      </c>
      <c r="F109" s="46">
        <f t="shared" si="4"/>
        <v>171255906.11526448</v>
      </c>
      <c r="G109" s="26">
        <f t="shared" si="5"/>
        <v>78137783.965551928</v>
      </c>
    </row>
    <row r="110" spans="1:7">
      <c r="A110">
        <v>62900</v>
      </c>
      <c r="B110">
        <v>54.7</v>
      </c>
      <c r="C110">
        <v>2</v>
      </c>
      <c r="D110">
        <v>28</v>
      </c>
      <c r="E110">
        <f>회귀분석결과!B135</f>
        <v>39536.093077538637</v>
      </c>
      <c r="F110" s="46">
        <f t="shared" si="4"/>
        <v>1224053641.9643211</v>
      </c>
      <c r="G110" s="26">
        <f t="shared" si="5"/>
        <v>545872146.68143797</v>
      </c>
    </row>
    <row r="111" spans="1:7">
      <c r="A111">
        <v>79500</v>
      </c>
      <c r="B111">
        <v>59.95</v>
      </c>
      <c r="C111">
        <v>2</v>
      </c>
      <c r="D111">
        <v>22</v>
      </c>
      <c r="E111">
        <f>회귀분석결과!B136</f>
        <v>56141.533834801987</v>
      </c>
      <c r="F111" s="46">
        <f t="shared" si="4"/>
        <v>338062572.78193116</v>
      </c>
      <c r="G111" s="26">
        <f t="shared" si="5"/>
        <v>545617941.59070039</v>
      </c>
    </row>
    <row r="112" spans="1:7">
      <c r="A112">
        <v>68800</v>
      </c>
      <c r="B112">
        <v>64.66</v>
      </c>
      <c r="C112">
        <v>12</v>
      </c>
      <c r="D112">
        <v>28</v>
      </c>
      <c r="E112">
        <f>회귀분석결과!B137</f>
        <v>69700.638699798001</v>
      </c>
      <c r="F112" s="46">
        <f t="shared" si="4"/>
        <v>846023201.71274877</v>
      </c>
      <c r="G112" s="26">
        <f t="shared" si="5"/>
        <v>811150.06757383328</v>
      </c>
    </row>
    <row r="113" spans="1:7">
      <c r="A113">
        <v>64900</v>
      </c>
      <c r="B113">
        <v>54.7</v>
      </c>
      <c r="C113">
        <v>11</v>
      </c>
      <c r="D113">
        <v>28</v>
      </c>
      <c r="E113">
        <f>회귀분석결과!B138</f>
        <v>58059.464963760227</v>
      </c>
      <c r="F113" s="46">
        <f t="shared" si="4"/>
        <v>1088107730.0146356</v>
      </c>
      <c r="G113" s="26">
        <f t="shared" si="5"/>
        <v>46792919.582023874</v>
      </c>
    </row>
    <row r="114" spans="1:7">
      <c r="A114">
        <v>61000</v>
      </c>
      <c r="B114">
        <v>54.7</v>
      </c>
      <c r="C114">
        <v>2</v>
      </c>
      <c r="D114">
        <v>28</v>
      </c>
      <c r="E114">
        <f>회귀분석결과!B139</f>
        <v>39536.093077538637</v>
      </c>
      <c r="F114" s="46">
        <f t="shared" si="4"/>
        <v>1360612258.3165224</v>
      </c>
      <c r="G114" s="26">
        <f t="shared" si="5"/>
        <v>460699300.3760848</v>
      </c>
    </row>
    <row r="115" spans="1:7">
      <c r="A115">
        <v>110000</v>
      </c>
      <c r="B115">
        <v>114.7153</v>
      </c>
      <c r="C115">
        <v>5</v>
      </c>
      <c r="D115">
        <v>12</v>
      </c>
      <c r="E115">
        <f>회귀분석결과!B140</f>
        <v>134265.38036628891</v>
      </c>
      <c r="F115" s="46">
        <f t="shared" si="4"/>
        <v>146737415.54922664</v>
      </c>
      <c r="G115" s="26">
        <f t="shared" si="5"/>
        <v>588808684.32067943</v>
      </c>
    </row>
    <row r="116" spans="1:7">
      <c r="A116">
        <v>12000</v>
      </c>
      <c r="B116">
        <v>17.96</v>
      </c>
      <c r="C116">
        <v>14</v>
      </c>
      <c r="D116">
        <v>8</v>
      </c>
      <c r="E116">
        <f>회귀분석결과!B141</f>
        <v>67398.335672763336</v>
      </c>
      <c r="F116" s="46">
        <f t="shared" si="4"/>
        <v>7376487101.0838184</v>
      </c>
      <c r="G116" s="26">
        <f t="shared" si="5"/>
        <v>3068975595.3121629</v>
      </c>
    </row>
    <row r="117" spans="1:7">
      <c r="A117">
        <v>36000</v>
      </c>
      <c r="B117">
        <v>59.74</v>
      </c>
      <c r="C117">
        <v>6</v>
      </c>
      <c r="D117">
        <v>21</v>
      </c>
      <c r="E117">
        <f>회귀분석결과!B142</f>
        <v>66097.783475863151</v>
      </c>
      <c r="F117" s="46">
        <f t="shared" si="4"/>
        <v>3829936157.6875916</v>
      </c>
      <c r="G117" s="26">
        <f t="shared" si="5"/>
        <v>905876570.15994096</v>
      </c>
    </row>
    <row r="118" spans="1:7">
      <c r="A118">
        <v>240000</v>
      </c>
      <c r="B118">
        <v>116.938</v>
      </c>
      <c r="C118">
        <v>7</v>
      </c>
      <c r="D118">
        <v>4</v>
      </c>
      <c r="E118">
        <f>회귀분석결과!B143</f>
        <v>155925.7902077786</v>
      </c>
      <c r="F118" s="46">
        <f t="shared" si="4"/>
        <v>20196253138.819668</v>
      </c>
      <c r="G118" s="26">
        <f t="shared" si="5"/>
        <v>7068472752.1864567</v>
      </c>
    </row>
    <row r="119" spans="1:7">
      <c r="A119">
        <v>157000</v>
      </c>
      <c r="B119">
        <v>59.854999999999997</v>
      </c>
      <c r="C119">
        <v>14</v>
      </c>
      <c r="D119">
        <v>4</v>
      </c>
      <c r="E119">
        <f>회귀분석결과!B144</f>
        <v>115410.40691817964</v>
      </c>
      <c r="F119" s="46">
        <f t="shared" si="4"/>
        <v>3494408484.7316165</v>
      </c>
      <c r="G119" s="26">
        <f t="shared" si="5"/>
        <v>1729694252.7114003</v>
      </c>
    </row>
    <row r="120" spans="1:7">
      <c r="A120">
        <v>197000</v>
      </c>
      <c r="B120">
        <v>84.835999999999999</v>
      </c>
      <c r="C120">
        <v>16</v>
      </c>
      <c r="D120">
        <v>4</v>
      </c>
      <c r="E120">
        <f>회귀분석결과!B145</f>
        <v>143562.19925177481</v>
      </c>
      <c r="F120" s="46">
        <f t="shared" si="4"/>
        <v>9823490245.7379055</v>
      </c>
      <c r="G120" s="26">
        <f t="shared" si="5"/>
        <v>2855598548.8070164</v>
      </c>
    </row>
    <row r="121" spans="1:7">
      <c r="A121">
        <v>160000</v>
      </c>
      <c r="B121">
        <v>59.470999999999997</v>
      </c>
      <c r="C121">
        <v>5</v>
      </c>
      <c r="D121">
        <v>4</v>
      </c>
      <c r="E121">
        <f>회귀분석결과!B146</f>
        <v>96517.569150348965</v>
      </c>
      <c r="F121" s="46">
        <f t="shared" si="4"/>
        <v>3858089616.8070879</v>
      </c>
      <c r="G121" s="26">
        <f t="shared" si="5"/>
        <v>4030019026.5807252</v>
      </c>
    </row>
    <row r="122" spans="1:7">
      <c r="A122">
        <v>185000</v>
      </c>
      <c r="B122">
        <v>84.614000000000004</v>
      </c>
      <c r="C122">
        <v>8</v>
      </c>
      <c r="D122">
        <v>4</v>
      </c>
      <c r="E122">
        <f>회귀분석결과!B147</f>
        <v>126883.38233455039</v>
      </c>
      <c r="F122" s="46">
        <f t="shared" si="4"/>
        <v>7588765717.4360189</v>
      </c>
      <c r="G122" s="26">
        <f t="shared" si="5"/>
        <v>3377541248.8720493</v>
      </c>
    </row>
    <row r="123" spans="1:7">
      <c r="A123">
        <v>18000</v>
      </c>
      <c r="B123">
        <v>30.28</v>
      </c>
      <c r="C123">
        <v>1</v>
      </c>
      <c r="D123">
        <v>50</v>
      </c>
      <c r="E123">
        <f>회귀분석결과!B148</f>
        <v>-28382.994755684849</v>
      </c>
      <c r="F123" s="46">
        <f t="shared" si="4"/>
        <v>6381849365.2347612</v>
      </c>
      <c r="G123" s="26">
        <f t="shared" si="5"/>
        <v>2151382202.5058885</v>
      </c>
    </row>
    <row r="124" spans="1:7">
      <c r="A124">
        <v>21500</v>
      </c>
      <c r="B124">
        <v>30.28</v>
      </c>
      <c r="C124">
        <v>3</v>
      </c>
      <c r="D124">
        <v>50</v>
      </c>
      <c r="E124">
        <f>회귀분석결과!B149</f>
        <v>-24266.68989208006</v>
      </c>
      <c r="F124" s="46">
        <f t="shared" si="4"/>
        <v>5834894019.3228121</v>
      </c>
      <c r="G124" s="26">
        <f t="shared" si="5"/>
        <v>2094589903.6778231</v>
      </c>
    </row>
    <row r="125" spans="1:7">
      <c r="A125">
        <v>74500</v>
      </c>
      <c r="B125">
        <v>84.93</v>
      </c>
      <c r="C125">
        <v>12</v>
      </c>
      <c r="D125">
        <v>23</v>
      </c>
      <c r="E125">
        <f>회귀분석결과!B150</f>
        <v>98831.891904226446</v>
      </c>
      <c r="F125" s="46">
        <f t="shared" si="4"/>
        <v>546927352.65614498</v>
      </c>
      <c r="G125" s="26">
        <f t="shared" si="5"/>
        <v>592040963.63896048</v>
      </c>
    </row>
    <row r="126" spans="1:7">
      <c r="A126">
        <v>210000</v>
      </c>
      <c r="B126">
        <v>238.858</v>
      </c>
      <c r="C126">
        <v>5</v>
      </c>
      <c r="D126">
        <v>12</v>
      </c>
      <c r="E126">
        <f>회귀분석결과!B151</f>
        <v>253709.3702122028</v>
      </c>
      <c r="F126" s="46">
        <f t="shared" si="4"/>
        <v>12569441818.064949</v>
      </c>
      <c r="G126" s="26">
        <f t="shared" si="5"/>
        <v>1910509044.3474019</v>
      </c>
    </row>
    <row r="127" spans="1:7">
      <c r="A127">
        <v>155000</v>
      </c>
      <c r="B127">
        <v>210.53</v>
      </c>
      <c r="C127">
        <v>4</v>
      </c>
      <c r="D127">
        <v>17</v>
      </c>
      <c r="E127">
        <f>회귀분석결과!B152</f>
        <v>214766.95396658152</v>
      </c>
      <c r="F127" s="46">
        <f t="shared" si="4"/>
        <v>3261954396.6813021</v>
      </c>
      <c r="G127" s="26">
        <f t="shared" si="5"/>
        <v>3572088786.4434752</v>
      </c>
    </row>
    <row r="128" spans="1:7">
      <c r="A128">
        <v>142000</v>
      </c>
      <c r="B128">
        <v>84.858000000000004</v>
      </c>
      <c r="C128">
        <v>11</v>
      </c>
      <c r="D128">
        <v>13</v>
      </c>
      <c r="E128">
        <f>회귀분석결과!B153</f>
        <v>115961.3802981878</v>
      </c>
      <c r="F128" s="46">
        <f t="shared" si="4"/>
        <v>1946002824.3542581</v>
      </c>
      <c r="G128" s="26">
        <f t="shared" si="5"/>
        <v>678009715.97560263</v>
      </c>
    </row>
    <row r="129" spans="1:7">
      <c r="A129">
        <v>126990</v>
      </c>
      <c r="B129">
        <v>84.92</v>
      </c>
      <c r="C129">
        <v>14</v>
      </c>
      <c r="D129">
        <v>21</v>
      </c>
      <c r="E129">
        <f>회귀분석결과!B154</f>
        <v>106789.95839621074</v>
      </c>
      <c r="F129" s="46">
        <f t="shared" si="4"/>
        <v>847014993.53664792</v>
      </c>
      <c r="G129" s="26">
        <f t="shared" si="5"/>
        <v>408041680.79481685</v>
      </c>
    </row>
    <row r="130" spans="1:7">
      <c r="A130">
        <v>115000</v>
      </c>
      <c r="B130">
        <v>59.993000000000002</v>
      </c>
      <c r="C130">
        <v>6</v>
      </c>
      <c r="D130">
        <v>13</v>
      </c>
      <c r="E130">
        <f>회귀분석결과!B155</f>
        <v>81746.740154254818</v>
      </c>
      <c r="F130" s="46">
        <f t="shared" ref="F130:F193" si="6">(A130-$I$2)^2</f>
        <v>292872635.67501277</v>
      </c>
      <c r="G130" s="26">
        <f t="shared" si="5"/>
        <v>1105779290.368649</v>
      </c>
    </row>
    <row r="131" spans="1:7">
      <c r="A131">
        <v>129000</v>
      </c>
      <c r="B131">
        <v>84.858000000000004</v>
      </c>
      <c r="C131">
        <v>1</v>
      </c>
      <c r="D131">
        <v>13</v>
      </c>
      <c r="E131">
        <f>회귀분석결과!B156</f>
        <v>95379.855980163818</v>
      </c>
      <c r="F131" s="46">
        <f t="shared" si="6"/>
        <v>968051252.02721405</v>
      </c>
      <c r="G131" s="26">
        <f t="shared" ref="G131:G194" si="7">(A131-E131)^2</f>
        <v>1130314083.9145265</v>
      </c>
    </row>
    <row r="132" spans="1:7">
      <c r="A132">
        <v>29000</v>
      </c>
      <c r="B132">
        <v>61.49</v>
      </c>
      <c r="C132">
        <v>3</v>
      </c>
      <c r="D132">
        <v>22</v>
      </c>
      <c r="E132">
        <f>회귀분석결과!B157</f>
        <v>59681.398395974116</v>
      </c>
      <c r="F132" s="46">
        <f t="shared" si="6"/>
        <v>4745346849.5114908</v>
      </c>
      <c r="G132" s="26">
        <f t="shared" si="7"/>
        <v>941348207.5324831</v>
      </c>
    </row>
    <row r="133" spans="1:7">
      <c r="A133">
        <v>93500</v>
      </c>
      <c r="B133">
        <v>111.31</v>
      </c>
      <c r="C133">
        <v>5</v>
      </c>
      <c r="D133">
        <v>16</v>
      </c>
      <c r="E133">
        <f>회귀분석결과!B158</f>
        <v>123286.20220256224</v>
      </c>
      <c r="F133" s="46">
        <f t="shared" si="6"/>
        <v>19241189.134132367</v>
      </c>
      <c r="G133" s="26">
        <f t="shared" si="7"/>
        <v>887217841.65192378</v>
      </c>
    </row>
    <row r="134" spans="1:7">
      <c r="A134">
        <v>134000</v>
      </c>
      <c r="B134">
        <v>94.51</v>
      </c>
      <c r="C134">
        <v>4</v>
      </c>
      <c r="D134">
        <v>13</v>
      </c>
      <c r="E134">
        <f>회귀분석결과!B159</f>
        <v>110840.99215393244</v>
      </c>
      <c r="F134" s="46">
        <f t="shared" si="6"/>
        <v>1304186472.1530001</v>
      </c>
      <c r="G134" s="26">
        <f t="shared" si="7"/>
        <v>536339644.41421872</v>
      </c>
    </row>
    <row r="135" spans="1:7">
      <c r="A135">
        <v>140000</v>
      </c>
      <c r="B135">
        <v>94.51</v>
      </c>
      <c r="C135">
        <v>5</v>
      </c>
      <c r="D135">
        <v>13</v>
      </c>
      <c r="E135">
        <f>회귀분석결과!B160</f>
        <v>112899.14458573483</v>
      </c>
      <c r="F135" s="46">
        <f t="shared" si="6"/>
        <v>1773548736.3039436</v>
      </c>
      <c r="G135" s="26">
        <f t="shared" si="7"/>
        <v>734456364.18490577</v>
      </c>
    </row>
    <row r="136" spans="1:7">
      <c r="A136">
        <v>170000</v>
      </c>
      <c r="B136">
        <v>151.81</v>
      </c>
      <c r="C136">
        <v>3</v>
      </c>
      <c r="D136">
        <v>13</v>
      </c>
      <c r="E136">
        <f>회귀분석결과!B161</f>
        <v>163914.07674348427</v>
      </c>
      <c r="F136" s="46">
        <f t="shared" si="6"/>
        <v>5200360057.0586605</v>
      </c>
      <c r="G136" s="26">
        <f t="shared" si="7"/>
        <v>37038461.884199016</v>
      </c>
    </row>
    <row r="137" spans="1:7">
      <c r="A137">
        <v>170000</v>
      </c>
      <c r="B137">
        <v>158.99</v>
      </c>
      <c r="C137">
        <v>8</v>
      </c>
      <c r="D137">
        <v>13</v>
      </c>
      <c r="E137">
        <f>회귀분석결과!B162</f>
        <v>181113.08116799925</v>
      </c>
      <c r="F137" s="46">
        <f t="shared" si="6"/>
        <v>5200360057.0586605</v>
      </c>
      <c r="G137" s="26">
        <f t="shared" si="7"/>
        <v>123500573.04653952</v>
      </c>
    </row>
    <row r="138" spans="1:7">
      <c r="A138">
        <v>183000</v>
      </c>
      <c r="B138">
        <v>146.38999999999999</v>
      </c>
      <c r="C138">
        <v>10</v>
      </c>
      <c r="D138">
        <v>18</v>
      </c>
      <c r="E138">
        <f>회귀분석결과!B163</f>
        <v>163477.82895202353</v>
      </c>
      <c r="F138" s="46">
        <f t="shared" si="6"/>
        <v>7244311629.385704</v>
      </c>
      <c r="G138" s="26">
        <f t="shared" si="7"/>
        <v>381115162.42645085</v>
      </c>
    </row>
    <row r="139" spans="1:7">
      <c r="A139">
        <v>175000</v>
      </c>
      <c r="B139">
        <v>147.62</v>
      </c>
      <c r="C139">
        <v>5</v>
      </c>
      <c r="D139">
        <v>18</v>
      </c>
      <c r="E139">
        <f>회귀분석결과!B164</f>
        <v>154370.51219504062</v>
      </c>
      <c r="F139" s="46">
        <f t="shared" si="6"/>
        <v>5946495277.1844463</v>
      </c>
      <c r="G139" s="26">
        <f t="shared" si="7"/>
        <v>425575767.0949679</v>
      </c>
    </row>
    <row r="140" spans="1:7">
      <c r="A140">
        <v>175000</v>
      </c>
      <c r="B140">
        <v>147.62</v>
      </c>
      <c r="C140">
        <v>5</v>
      </c>
      <c r="D140">
        <v>18</v>
      </c>
      <c r="E140">
        <f>회귀분석결과!B165</f>
        <v>154370.51219504062</v>
      </c>
      <c r="F140" s="46">
        <f t="shared" si="6"/>
        <v>5946495277.1844463</v>
      </c>
      <c r="G140" s="26">
        <f t="shared" si="7"/>
        <v>425575767.0949679</v>
      </c>
    </row>
    <row r="141" spans="1:7">
      <c r="A141">
        <v>189000</v>
      </c>
      <c r="B141">
        <v>174.55</v>
      </c>
      <c r="C141">
        <v>2</v>
      </c>
      <c r="D141">
        <v>17</v>
      </c>
      <c r="E141">
        <f>회귀분석결과!B166</f>
        <v>176032.46571679311</v>
      </c>
      <c r="F141" s="46">
        <f t="shared" si="6"/>
        <v>8301673893.5366478</v>
      </c>
      <c r="G141" s="26">
        <f t="shared" si="7"/>
        <v>168156945.38614592</v>
      </c>
    </row>
    <row r="142" spans="1:7">
      <c r="A142">
        <v>375000</v>
      </c>
      <c r="B142">
        <v>158.32400000000001</v>
      </c>
      <c r="C142">
        <v>14</v>
      </c>
      <c r="D142">
        <v>1</v>
      </c>
      <c r="E142">
        <f>회귀분석결과!B167</f>
        <v>215929.50218467641</v>
      </c>
      <c r="F142" s="46">
        <f t="shared" si="6"/>
        <v>76791904082.215897</v>
      </c>
      <c r="G142" s="26">
        <f t="shared" si="7"/>
        <v>25303423275.214867</v>
      </c>
    </row>
    <row r="143" spans="1:7">
      <c r="A143">
        <v>124000</v>
      </c>
      <c r="B143">
        <v>149.80000000000001</v>
      </c>
      <c r="C143">
        <v>7</v>
      </c>
      <c r="D143">
        <v>13</v>
      </c>
      <c r="E143">
        <f>회귀분석결과!B168</f>
        <v>170212.76349664631</v>
      </c>
      <c r="F143" s="46">
        <f t="shared" si="6"/>
        <v>681916031.90142787</v>
      </c>
      <c r="G143" s="26">
        <f t="shared" si="7"/>
        <v>2135619509.9969656</v>
      </c>
    </row>
    <row r="144" spans="1:7">
      <c r="A144">
        <v>85000</v>
      </c>
      <c r="B144">
        <v>100.77</v>
      </c>
      <c r="C144">
        <v>6</v>
      </c>
      <c r="D144">
        <v>23</v>
      </c>
      <c r="E144">
        <f>회귀분석결과!B169</f>
        <v>101723.4449297864</v>
      </c>
      <c r="F144" s="46">
        <f t="shared" si="6"/>
        <v>166061314.92029592</v>
      </c>
      <c r="G144" s="26">
        <f t="shared" si="7"/>
        <v>279673610.31959862</v>
      </c>
    </row>
    <row r="145" spans="1:7">
      <c r="A145">
        <v>23000</v>
      </c>
      <c r="B145">
        <v>28.1</v>
      </c>
      <c r="C145">
        <v>7</v>
      </c>
      <c r="D145">
        <v>18</v>
      </c>
      <c r="E145">
        <f>회귀분석결과!B170</f>
        <v>43490.561407820765</v>
      </c>
      <c r="F145" s="46">
        <f t="shared" si="6"/>
        <v>5607984585.360548</v>
      </c>
      <c r="G145" s="26">
        <f t="shared" si="7"/>
        <v>419863106.80767369</v>
      </c>
    </row>
    <row r="146" spans="1:7">
      <c r="A146">
        <v>47500</v>
      </c>
      <c r="B146">
        <v>84.42</v>
      </c>
      <c r="C146">
        <v>5</v>
      </c>
      <c r="D146">
        <v>17</v>
      </c>
      <c r="E146">
        <f>회귀분석결과!B171</f>
        <v>95488.277414736862</v>
      </c>
      <c r="F146" s="46">
        <f t="shared" si="6"/>
        <v>2538797163.9768996</v>
      </c>
      <c r="G146" s="26">
        <f t="shared" si="7"/>
        <v>2302874769.2337441</v>
      </c>
    </row>
    <row r="147" spans="1:7">
      <c r="A147">
        <v>64800</v>
      </c>
      <c r="B147">
        <v>64.66</v>
      </c>
      <c r="C147">
        <v>2</v>
      </c>
      <c r="D147">
        <v>28</v>
      </c>
      <c r="E147">
        <f>회귀분석결과!B172</f>
        <v>49119.114381774023</v>
      </c>
      <c r="F147" s="46">
        <f t="shared" si="6"/>
        <v>1094715025.6121199</v>
      </c>
      <c r="G147" s="26">
        <f t="shared" si="7"/>
        <v>245890173.77188629</v>
      </c>
    </row>
    <row r="148" spans="1:7">
      <c r="A148">
        <v>69800</v>
      </c>
      <c r="B148">
        <v>54.7</v>
      </c>
      <c r="C148">
        <v>4</v>
      </c>
      <c r="D148">
        <v>29</v>
      </c>
      <c r="E148">
        <f>회귀분석결과!B173</f>
        <v>41726.706373286899</v>
      </c>
      <c r="F148" s="46">
        <f t="shared" si="6"/>
        <v>788850245.7379061</v>
      </c>
      <c r="G148" s="26">
        <f t="shared" si="7"/>
        <v>788109815.0516504</v>
      </c>
    </row>
    <row r="149" spans="1:7">
      <c r="A149">
        <v>84000</v>
      </c>
      <c r="B149">
        <v>79.87</v>
      </c>
      <c r="C149">
        <v>12</v>
      </c>
      <c r="D149">
        <v>28</v>
      </c>
      <c r="E149">
        <f>회귀분석결과!B174</f>
        <v>84334.951354157471</v>
      </c>
      <c r="F149" s="46">
        <f t="shared" si="6"/>
        <v>192834270.89513868</v>
      </c>
      <c r="G149" s="26">
        <f t="shared" si="7"/>
        <v>112192.40965192331</v>
      </c>
    </row>
    <row r="150" spans="1:7">
      <c r="A150">
        <v>84800</v>
      </c>
      <c r="B150">
        <v>84.5</v>
      </c>
      <c r="C150">
        <v>5</v>
      </c>
      <c r="D150">
        <v>18</v>
      </c>
      <c r="E150">
        <f>회귀분석결과!B175</f>
        <v>93639.557905548892</v>
      </c>
      <c r="F150" s="46">
        <f t="shared" si="6"/>
        <v>171255906.11526448</v>
      </c>
      <c r="G150" s="26">
        <f t="shared" si="7"/>
        <v>78137783.965551928</v>
      </c>
    </row>
    <row r="151" spans="1:7">
      <c r="A151">
        <v>13000</v>
      </c>
      <c r="B151">
        <v>15.09</v>
      </c>
      <c r="C151">
        <v>14</v>
      </c>
      <c r="D151">
        <v>7</v>
      </c>
      <c r="E151">
        <f>회귀분석결과!B176</f>
        <v>66562.654635885381</v>
      </c>
      <c r="F151" s="46">
        <f t="shared" si="6"/>
        <v>7205714145.1089754</v>
      </c>
      <c r="G151" s="26">
        <f t="shared" si="7"/>
        <v>2868957971.6431336</v>
      </c>
    </row>
    <row r="152" spans="1:7">
      <c r="A152">
        <v>20000</v>
      </c>
      <c r="B152">
        <v>44.4</v>
      </c>
      <c r="C152">
        <v>4</v>
      </c>
      <c r="D152">
        <v>24</v>
      </c>
      <c r="E152">
        <f>회귀분석결과!B177</f>
        <v>41445.011658992858</v>
      </c>
      <c r="F152" s="46">
        <f t="shared" si="6"/>
        <v>6066303453.2850761</v>
      </c>
      <c r="G152" s="26">
        <f t="shared" si="7"/>
        <v>459888525.05433965</v>
      </c>
    </row>
    <row r="153" spans="1:7">
      <c r="A153">
        <v>91900</v>
      </c>
      <c r="B153">
        <v>59.942599999999999</v>
      </c>
      <c r="C153">
        <v>4</v>
      </c>
      <c r="D153">
        <v>12</v>
      </c>
      <c r="E153">
        <f>회귀분석결과!B178</f>
        <v>79507.634461545371</v>
      </c>
      <c r="F153" s="46">
        <f t="shared" si="6"/>
        <v>35837918.693880804</v>
      </c>
      <c r="G153" s="26">
        <f t="shared" si="7"/>
        <v>153570723.6386779</v>
      </c>
    </row>
    <row r="154" spans="1:7">
      <c r="A154">
        <v>12200</v>
      </c>
      <c r="B154">
        <v>15.09</v>
      </c>
      <c r="C154">
        <v>10</v>
      </c>
      <c r="D154">
        <v>7</v>
      </c>
      <c r="E154">
        <f>회귀분석결과!B179</f>
        <v>58330.044908675802</v>
      </c>
      <c r="F154" s="46">
        <f t="shared" si="6"/>
        <v>7342172509.8888493</v>
      </c>
      <c r="G154" s="26">
        <f t="shared" si="7"/>
        <v>2127981043.2764463</v>
      </c>
    </row>
    <row r="155" spans="1:7">
      <c r="A155">
        <v>12000</v>
      </c>
      <c r="B155">
        <v>16.670000000000002</v>
      </c>
      <c r="C155">
        <v>4</v>
      </c>
      <c r="D155">
        <v>9</v>
      </c>
      <c r="E155">
        <f>회귀분석결과!B180</f>
        <v>43649.94534085234</v>
      </c>
      <c r="F155" s="46">
        <f t="shared" si="6"/>
        <v>7376487101.0838184</v>
      </c>
      <c r="G155" s="26">
        <f t="shared" si="7"/>
        <v>1001719040.0789407</v>
      </c>
    </row>
    <row r="156" spans="1:7">
      <c r="A156">
        <v>119500</v>
      </c>
      <c r="B156">
        <v>112.54</v>
      </c>
      <c r="C156">
        <v>25</v>
      </c>
      <c r="D156">
        <v>17</v>
      </c>
      <c r="E156">
        <f>회귀분석결과!B181</f>
        <v>163707.00467278273</v>
      </c>
      <c r="F156" s="46">
        <f t="shared" si="6"/>
        <v>467144333.78822035</v>
      </c>
      <c r="G156" s="26">
        <f t="shared" si="7"/>
        <v>1954259262.1394341</v>
      </c>
    </row>
    <row r="157" spans="1:7">
      <c r="A157">
        <v>193000</v>
      </c>
      <c r="B157">
        <v>84.614000000000004</v>
      </c>
      <c r="C157">
        <v>19</v>
      </c>
      <c r="D157">
        <v>4</v>
      </c>
      <c r="E157">
        <f>회귀분석결과!B182</f>
        <v>149523.05908437679</v>
      </c>
      <c r="F157" s="46">
        <f t="shared" si="6"/>
        <v>9046582069.6372776</v>
      </c>
      <c r="G157" s="26">
        <f t="shared" si="7"/>
        <v>1890244391.3805919</v>
      </c>
    </row>
    <row r="158" spans="1:7">
      <c r="A158">
        <v>175000</v>
      </c>
      <c r="B158">
        <v>84.835999999999999</v>
      </c>
      <c r="C158">
        <v>8</v>
      </c>
      <c r="D158">
        <v>4</v>
      </c>
      <c r="E158">
        <f>회귀분석결과!B183</f>
        <v>127096.97979735561</v>
      </c>
      <c r="F158" s="46">
        <f t="shared" si="6"/>
        <v>5946495277.1844463</v>
      </c>
      <c r="G158" s="26">
        <f t="shared" si="7"/>
        <v>2294699344.5349565</v>
      </c>
    </row>
    <row r="159" spans="1:7">
      <c r="A159">
        <v>180000</v>
      </c>
      <c r="B159">
        <v>84.906999999999996</v>
      </c>
      <c r="C159">
        <v>18</v>
      </c>
      <c r="D159">
        <v>4</v>
      </c>
      <c r="E159">
        <f>회귀분석결과!B184</f>
        <v>147746.81681744795</v>
      </c>
      <c r="F159" s="46">
        <f t="shared" si="6"/>
        <v>6742630497.3102331</v>
      </c>
      <c r="G159" s="26">
        <f t="shared" si="7"/>
        <v>1040267825.4072584</v>
      </c>
    </row>
    <row r="160" spans="1:7">
      <c r="A160">
        <v>172000</v>
      </c>
      <c r="B160">
        <v>84.944000000000003</v>
      </c>
      <c r="C160">
        <v>2</v>
      </c>
      <c r="D160">
        <v>4</v>
      </c>
      <c r="E160">
        <f>회귀분석결과!B185</f>
        <v>114851.97748574379</v>
      </c>
      <c r="F160" s="46">
        <f t="shared" si="6"/>
        <v>5492814145.1089745</v>
      </c>
      <c r="G160" s="26">
        <f t="shared" si="7"/>
        <v>3265896477.2899351</v>
      </c>
    </row>
    <row r="161" spans="1:7">
      <c r="A161">
        <v>172000</v>
      </c>
      <c r="B161">
        <v>84.944000000000003</v>
      </c>
      <c r="C161">
        <v>2</v>
      </c>
      <c r="D161">
        <v>4</v>
      </c>
      <c r="E161">
        <f>회귀분석결과!B186</f>
        <v>114851.97748574379</v>
      </c>
      <c r="F161" s="46">
        <f t="shared" si="6"/>
        <v>5492814145.1089745</v>
      </c>
      <c r="G161" s="26">
        <f t="shared" si="7"/>
        <v>3265896477.2899351</v>
      </c>
    </row>
    <row r="162" spans="1:7">
      <c r="A162">
        <v>88000</v>
      </c>
      <c r="B162">
        <v>37.263500000000001</v>
      </c>
      <c r="C162">
        <v>14</v>
      </c>
      <c r="D162">
        <v>4</v>
      </c>
      <c r="E162">
        <f>회귀분석결과!B187</f>
        <v>93673.978625545729</v>
      </c>
      <c r="F162" s="46">
        <f t="shared" si="6"/>
        <v>97742446.995767608</v>
      </c>
      <c r="G162" s="26">
        <f t="shared" si="7"/>
        <v>32194033.443149805</v>
      </c>
    </row>
    <row r="163" spans="1:7">
      <c r="A163">
        <v>175000</v>
      </c>
      <c r="B163">
        <v>215.14599999999999</v>
      </c>
      <c r="C163">
        <v>9</v>
      </c>
      <c r="D163">
        <v>12</v>
      </c>
      <c r="E163">
        <f>회귀분석결과!B188</f>
        <v>239127.46175005197</v>
      </c>
      <c r="F163" s="46">
        <f t="shared" si="6"/>
        <v>5946495277.1844463</v>
      </c>
      <c r="G163" s="26">
        <f t="shared" si="7"/>
        <v>4112331350.5043783</v>
      </c>
    </row>
    <row r="164" spans="1:7">
      <c r="A164">
        <v>75300</v>
      </c>
      <c r="B164">
        <v>84.93</v>
      </c>
      <c r="C164">
        <v>13</v>
      </c>
      <c r="D164">
        <v>23</v>
      </c>
      <c r="E164">
        <f>회귀분석결과!B189</f>
        <v>100890.04433602883</v>
      </c>
      <c r="F164" s="46">
        <f t="shared" si="6"/>
        <v>510148987.87627077</v>
      </c>
      <c r="G164" s="26">
        <f t="shared" si="7"/>
        <v>654850369.11992145</v>
      </c>
    </row>
    <row r="165" spans="1:7">
      <c r="A165">
        <v>52000</v>
      </c>
      <c r="B165">
        <v>59.97</v>
      </c>
      <c r="C165">
        <v>2</v>
      </c>
      <c r="D165">
        <v>23</v>
      </c>
      <c r="E165">
        <f>회귀분석결과!B190</f>
        <v>54235.08528161257</v>
      </c>
      <c r="F165" s="46">
        <f t="shared" si="6"/>
        <v>2105568862.0901074</v>
      </c>
      <c r="G165" s="26">
        <f t="shared" si="7"/>
        <v>4995606.2160811406</v>
      </c>
    </row>
    <row r="166" spans="1:7">
      <c r="A166">
        <v>76500</v>
      </c>
      <c r="B166">
        <v>84.99</v>
      </c>
      <c r="C166">
        <v>1</v>
      </c>
      <c r="D166">
        <v>25</v>
      </c>
      <c r="E166">
        <f>회귀분석결과!B191</f>
        <v>72398.561062688386</v>
      </c>
      <c r="F166" s="46">
        <f t="shared" si="6"/>
        <v>457381440.70645946</v>
      </c>
      <c r="G166" s="26">
        <f t="shared" si="7"/>
        <v>16821801.35649582</v>
      </c>
    </row>
    <row r="167" spans="1:7">
      <c r="A167">
        <v>140000</v>
      </c>
      <c r="B167">
        <v>150.83000000000001</v>
      </c>
      <c r="C167">
        <v>3</v>
      </c>
      <c r="D167">
        <v>17</v>
      </c>
      <c r="E167">
        <f>회귀분석결과!B192</f>
        <v>155268.40275336825</v>
      </c>
      <c r="F167" s="46">
        <f t="shared" si="6"/>
        <v>1773548736.3039436</v>
      </c>
      <c r="G167" s="26">
        <f t="shared" si="7"/>
        <v>233124122.63906324</v>
      </c>
    </row>
    <row r="168" spans="1:7">
      <c r="A168">
        <v>54900</v>
      </c>
      <c r="B168">
        <v>59.82</v>
      </c>
      <c r="C168">
        <v>5</v>
      </c>
      <c r="D168">
        <v>25</v>
      </c>
      <c r="E168">
        <f>회귀분석결과!B193</f>
        <v>56413.836831303131</v>
      </c>
      <c r="F168" s="46">
        <f t="shared" si="6"/>
        <v>1847837289.7630634</v>
      </c>
      <c r="G168" s="26">
        <f t="shared" si="7"/>
        <v>2291701.9518099059</v>
      </c>
    </row>
    <row r="169" spans="1:7">
      <c r="A169">
        <v>75700</v>
      </c>
      <c r="B169">
        <v>84.93</v>
      </c>
      <c r="C169">
        <v>5</v>
      </c>
      <c r="D169">
        <v>23</v>
      </c>
      <c r="E169">
        <f>회귀분석결과!B194</f>
        <v>84424.824881609675</v>
      </c>
      <c r="F169" s="46">
        <f t="shared" si="6"/>
        <v>492239805.48633367</v>
      </c>
      <c r="G169" s="26">
        <f t="shared" si="7"/>
        <v>76122569.214755282</v>
      </c>
    </row>
    <row r="170" spans="1:7">
      <c r="A170">
        <v>165000</v>
      </c>
      <c r="B170">
        <v>114.931</v>
      </c>
      <c r="C170">
        <v>16</v>
      </c>
      <c r="D170">
        <v>13</v>
      </c>
      <c r="E170">
        <f>회귀분석결과!B195</f>
        <v>155186.90146144383</v>
      </c>
      <c r="F170" s="46">
        <f t="shared" si="6"/>
        <v>4504224836.9328747</v>
      </c>
      <c r="G170" s="26">
        <f t="shared" si="7"/>
        <v>96296902.927413151</v>
      </c>
    </row>
    <row r="171" spans="1:7">
      <c r="A171">
        <v>145000</v>
      </c>
      <c r="B171">
        <v>112.81440000000001</v>
      </c>
      <c r="C171">
        <v>5</v>
      </c>
      <c r="D171">
        <v>6</v>
      </c>
      <c r="E171">
        <f>회귀분석결과!B196</f>
        <v>143990.57744438993</v>
      </c>
      <c r="F171" s="46">
        <f t="shared" si="6"/>
        <v>2219683956.4297295</v>
      </c>
      <c r="G171" s="26">
        <f t="shared" si="7"/>
        <v>1018933.8957743687</v>
      </c>
    </row>
    <row r="172" spans="1:7">
      <c r="A172">
        <v>146000</v>
      </c>
      <c r="B172">
        <v>114.9</v>
      </c>
      <c r="C172">
        <v>17</v>
      </c>
      <c r="D172">
        <v>21</v>
      </c>
      <c r="E172">
        <f>회귀분석결과!B197</f>
        <v>141809.69467765981</v>
      </c>
      <c r="F172" s="46">
        <f t="shared" si="6"/>
        <v>2314911000.4548869</v>
      </c>
      <c r="G172" s="26">
        <f t="shared" si="7"/>
        <v>17558658.694432564</v>
      </c>
    </row>
    <row r="173" spans="1:7">
      <c r="A173">
        <v>127000</v>
      </c>
      <c r="B173">
        <v>84.239500000000007</v>
      </c>
      <c r="C173">
        <v>3</v>
      </c>
      <c r="D173">
        <v>6</v>
      </c>
      <c r="E173">
        <f>회귀분석결과!B198</f>
        <v>112380.91159018312</v>
      </c>
      <c r="F173" s="46">
        <f t="shared" si="6"/>
        <v>847597163.9768995</v>
      </c>
      <c r="G173" s="26">
        <f t="shared" si="7"/>
        <v>213717745.9340421</v>
      </c>
    </row>
    <row r="174" spans="1:7">
      <c r="A174">
        <v>84970</v>
      </c>
      <c r="B174">
        <v>60</v>
      </c>
      <c r="C174">
        <v>13</v>
      </c>
      <c r="D174">
        <v>21</v>
      </c>
      <c r="E174">
        <f>회귀분석결과!B199</f>
        <v>80755.00968915275</v>
      </c>
      <c r="F174" s="46">
        <f t="shared" si="6"/>
        <v>166835403.59954122</v>
      </c>
      <c r="G174" s="26">
        <f t="shared" si="7"/>
        <v>17766143.320536196</v>
      </c>
    </row>
    <row r="175" spans="1:7">
      <c r="A175">
        <v>123460</v>
      </c>
      <c r="B175">
        <v>84.92</v>
      </c>
      <c r="C175">
        <v>18</v>
      </c>
      <c r="D175">
        <v>21</v>
      </c>
      <c r="E175">
        <f>회귀분석결과!B200</f>
        <v>115022.56812342035</v>
      </c>
      <c r="F175" s="46">
        <f t="shared" si="6"/>
        <v>654005028.1278429</v>
      </c>
      <c r="G175" s="26">
        <f t="shared" si="7"/>
        <v>71190256.671922371</v>
      </c>
    </row>
    <row r="176" spans="1:7">
      <c r="A176">
        <v>155000</v>
      </c>
      <c r="B176">
        <v>158.99</v>
      </c>
      <c r="C176">
        <v>7</v>
      </c>
      <c r="D176">
        <v>13</v>
      </c>
      <c r="E176">
        <f>회귀분석결과!B201</f>
        <v>179054.92873619683</v>
      </c>
      <c r="F176" s="46">
        <f t="shared" si="6"/>
        <v>3261954396.6813021</v>
      </c>
      <c r="G176" s="26">
        <f t="shared" si="7"/>
        <v>578639596.50350809</v>
      </c>
    </row>
    <row r="177" spans="1:7">
      <c r="A177">
        <v>134000</v>
      </c>
      <c r="B177">
        <v>95.88</v>
      </c>
      <c r="C177">
        <v>5</v>
      </c>
      <c r="D177">
        <v>13</v>
      </c>
      <c r="E177">
        <f>회귀분석결과!B202</f>
        <v>114217.29109043388</v>
      </c>
      <c r="F177" s="46">
        <f t="shared" si="6"/>
        <v>1304186472.1530001</v>
      </c>
      <c r="G177" s="26">
        <f t="shared" si="7"/>
        <v>391355571.80062681</v>
      </c>
    </row>
    <row r="178" spans="1:7">
      <c r="A178">
        <v>134500</v>
      </c>
      <c r="B178">
        <v>95.88</v>
      </c>
      <c r="C178">
        <v>5</v>
      </c>
      <c r="D178">
        <v>13</v>
      </c>
      <c r="E178">
        <f>회귀분석결과!B203</f>
        <v>114217.29109043388</v>
      </c>
      <c r="F178" s="46">
        <f t="shared" si="6"/>
        <v>1340549994.1655788</v>
      </c>
      <c r="G178" s="26">
        <f t="shared" si="7"/>
        <v>411388280.71019292</v>
      </c>
    </row>
    <row r="179" spans="1:7">
      <c r="A179">
        <v>144000</v>
      </c>
      <c r="B179">
        <v>108.07</v>
      </c>
      <c r="C179">
        <v>5</v>
      </c>
      <c r="D179">
        <v>13</v>
      </c>
      <c r="E179">
        <f>회귀분석결과!B204</f>
        <v>125945.9085300553</v>
      </c>
      <c r="F179" s="46">
        <f t="shared" si="6"/>
        <v>2126456912.4045725</v>
      </c>
      <c r="G179" s="26">
        <f t="shared" si="7"/>
        <v>325950218.80513006</v>
      </c>
    </row>
    <row r="180" spans="1:7">
      <c r="A180">
        <v>144000</v>
      </c>
      <c r="B180">
        <v>108.07</v>
      </c>
      <c r="C180">
        <v>5</v>
      </c>
      <c r="D180">
        <v>13</v>
      </c>
      <c r="E180">
        <f>회귀분석결과!B205</f>
        <v>125945.9085300553</v>
      </c>
      <c r="F180" s="46">
        <f t="shared" si="6"/>
        <v>2126456912.4045725</v>
      </c>
      <c r="G180" s="26">
        <f t="shared" si="7"/>
        <v>325950218.80513006</v>
      </c>
    </row>
    <row r="181" spans="1:7">
      <c r="A181">
        <v>184000</v>
      </c>
      <c r="B181">
        <v>159.01</v>
      </c>
      <c r="C181">
        <v>5</v>
      </c>
      <c r="D181">
        <v>13</v>
      </c>
      <c r="E181">
        <f>회귀분석결과!B206</f>
        <v>174957.86688725918</v>
      </c>
      <c r="F181" s="46">
        <f t="shared" si="6"/>
        <v>7415538673.410862</v>
      </c>
      <c r="G181" s="26">
        <f t="shared" si="7"/>
        <v>81760171.228523985</v>
      </c>
    </row>
    <row r="182" spans="1:7">
      <c r="A182">
        <v>33000</v>
      </c>
      <c r="B182">
        <v>48.54</v>
      </c>
      <c r="C182">
        <v>6</v>
      </c>
      <c r="D182">
        <v>18</v>
      </c>
      <c r="E182">
        <f>회귀분석결과!B207</f>
        <v>61098.769965834763</v>
      </c>
      <c r="F182" s="46">
        <f t="shared" si="6"/>
        <v>4210255025.6121202</v>
      </c>
      <c r="G182" s="26">
        <f t="shared" si="7"/>
        <v>789540873.59289777</v>
      </c>
    </row>
    <row r="183" spans="1:7">
      <c r="A183">
        <v>26000</v>
      </c>
      <c r="B183">
        <v>36.08</v>
      </c>
      <c r="C183">
        <v>6</v>
      </c>
      <c r="D183">
        <v>18</v>
      </c>
      <c r="E183">
        <f>회귀분석결과!B208</f>
        <v>49110.371828206953</v>
      </c>
      <c r="F183" s="46">
        <f t="shared" si="6"/>
        <v>5167665717.4360189</v>
      </c>
      <c r="G183" s="26">
        <f t="shared" si="7"/>
        <v>534089286.03798157</v>
      </c>
    </row>
    <row r="184" spans="1:7">
      <c r="A184">
        <v>25000</v>
      </c>
      <c r="B184">
        <v>45.5</v>
      </c>
      <c r="C184">
        <v>3</v>
      </c>
      <c r="D184">
        <v>18</v>
      </c>
      <c r="E184">
        <f>회귀분석결과!B209</f>
        <v>51999.374441022395</v>
      </c>
      <c r="F184" s="46">
        <f t="shared" si="6"/>
        <v>5312438673.410862</v>
      </c>
      <c r="G184" s="26">
        <f t="shared" si="7"/>
        <v>728966220.20653343</v>
      </c>
    </row>
    <row r="185" spans="1:7">
      <c r="A185">
        <v>30000</v>
      </c>
      <c r="B185">
        <v>46.64</v>
      </c>
      <c r="C185">
        <v>4</v>
      </c>
      <c r="D185">
        <v>18</v>
      </c>
      <c r="E185">
        <f>회귀분석결과!B210</f>
        <v>55154.378708851735</v>
      </c>
      <c r="F185" s="46">
        <f t="shared" si="6"/>
        <v>4608573893.5366488</v>
      </c>
      <c r="G185" s="26">
        <f t="shared" si="7"/>
        <v>632742768.22833347</v>
      </c>
    </row>
    <row r="186" spans="1:7">
      <c r="A186">
        <v>78000</v>
      </c>
      <c r="B186">
        <v>84.98</v>
      </c>
      <c r="C186">
        <v>8</v>
      </c>
      <c r="D186">
        <v>15</v>
      </c>
      <c r="E186">
        <f>회귀분석결과!B211</f>
        <v>106052.92225653706</v>
      </c>
      <c r="F186" s="46">
        <f t="shared" si="6"/>
        <v>395472006.74419534</v>
      </c>
      <c r="G186" s="26">
        <f t="shared" si="7"/>
        <v>786966447.13131225</v>
      </c>
    </row>
    <row r="187" spans="1:7">
      <c r="A187">
        <v>26000</v>
      </c>
      <c r="B187">
        <v>22.058399999999999</v>
      </c>
      <c r="C187">
        <v>11</v>
      </c>
      <c r="D187">
        <v>4</v>
      </c>
      <c r="E187">
        <f>회귀분석결과!B212</f>
        <v>72869.923214372495</v>
      </c>
      <c r="F187" s="46">
        <f t="shared" si="6"/>
        <v>5167665717.4360189</v>
      </c>
      <c r="G187" s="26">
        <f t="shared" si="7"/>
        <v>2196789702.1211739</v>
      </c>
    </row>
    <row r="188" spans="1:7">
      <c r="A188">
        <v>91000</v>
      </c>
      <c r="B188">
        <v>107.94</v>
      </c>
      <c r="C188">
        <v>7</v>
      </c>
      <c r="D188">
        <v>15</v>
      </c>
      <c r="E188">
        <f>회귀분석결과!B213</f>
        <v>126085.75066261059</v>
      </c>
      <c r="F188" s="46">
        <f t="shared" si="6"/>
        <v>47423579.071239293</v>
      </c>
      <c r="G188" s="26">
        <f t="shared" si="7"/>
        <v>1231009899.5588794</v>
      </c>
    </row>
    <row r="189" spans="1:7">
      <c r="A189">
        <v>48000</v>
      </c>
      <c r="B189">
        <v>53.42</v>
      </c>
      <c r="C189">
        <v>6</v>
      </c>
      <c r="D189">
        <v>18</v>
      </c>
      <c r="E189">
        <f>회귀분석결과!B214</f>
        <v>65794.065544616751</v>
      </c>
      <c r="F189" s="46">
        <f t="shared" si="6"/>
        <v>2488660685.9894786</v>
      </c>
      <c r="G189" s="26">
        <f t="shared" si="7"/>
        <v>316628768.60611701</v>
      </c>
    </row>
    <row r="190" spans="1:7">
      <c r="A190">
        <v>107500</v>
      </c>
      <c r="B190">
        <v>84.9</v>
      </c>
      <c r="C190">
        <v>19</v>
      </c>
      <c r="D190">
        <v>26</v>
      </c>
      <c r="E190">
        <f>회귀분석결과!B215</f>
        <v>107433.01970127289</v>
      </c>
      <c r="F190" s="46">
        <f t="shared" si="6"/>
        <v>92419805.486333579</v>
      </c>
      <c r="G190" s="26">
        <f t="shared" si="7"/>
        <v>4486.3604175729597</v>
      </c>
    </row>
    <row r="191" spans="1:7">
      <c r="A191">
        <v>109250</v>
      </c>
      <c r="B191">
        <v>84.9</v>
      </c>
      <c r="C191">
        <v>9</v>
      </c>
      <c r="D191">
        <v>26</v>
      </c>
      <c r="E191">
        <f>회귀분석결과!B216</f>
        <v>86851.495383248926</v>
      </c>
      <c r="F191" s="46">
        <f t="shared" si="6"/>
        <v>129129632.53035873</v>
      </c>
      <c r="G191" s="26">
        <f t="shared" si="7"/>
        <v>501693009.06661916</v>
      </c>
    </row>
    <row r="192" spans="1:7">
      <c r="A192">
        <v>66000</v>
      </c>
      <c r="B192">
        <v>64.66</v>
      </c>
      <c r="C192">
        <v>4</v>
      </c>
      <c r="D192">
        <v>28</v>
      </c>
      <c r="E192">
        <f>회귀분석결과!B217</f>
        <v>53235.419245378827</v>
      </c>
      <c r="F192" s="46">
        <f t="shared" si="6"/>
        <v>1016747478.4423085</v>
      </c>
      <c r="G192" s="26">
        <f t="shared" si="7"/>
        <v>162934521.84124523</v>
      </c>
    </row>
    <row r="193" spans="1:7">
      <c r="A193">
        <v>89700</v>
      </c>
      <c r="B193">
        <v>106.62</v>
      </c>
      <c r="C193">
        <v>11</v>
      </c>
      <c r="D193">
        <v>28</v>
      </c>
      <c r="E193">
        <f>회귀분석결과!B218</f>
        <v>108014.33103965395</v>
      </c>
      <c r="F193" s="46">
        <f t="shared" si="6"/>
        <v>67018421.838534899</v>
      </c>
      <c r="G193" s="26">
        <f t="shared" si="7"/>
        <v>335414721.43003196</v>
      </c>
    </row>
    <row r="194" spans="1:7">
      <c r="A194">
        <v>68500</v>
      </c>
      <c r="B194">
        <v>54.7</v>
      </c>
      <c r="C194">
        <v>10</v>
      </c>
      <c r="D194">
        <v>29</v>
      </c>
      <c r="E194">
        <f>회귀분석결과!B219</f>
        <v>54075.620964101283</v>
      </c>
      <c r="F194" s="46">
        <f t="shared" ref="F194:F257" si="8">(A194-$I$2)^2</f>
        <v>863565088.5052017</v>
      </c>
      <c r="G194" s="26">
        <f t="shared" si="7"/>
        <v>208062710.5712744</v>
      </c>
    </row>
    <row r="195" spans="1:7">
      <c r="A195">
        <v>98500</v>
      </c>
      <c r="B195">
        <v>106.62</v>
      </c>
      <c r="C195">
        <v>12</v>
      </c>
      <c r="D195">
        <v>29</v>
      </c>
      <c r="E195">
        <f>회귀분석결과!B220</f>
        <v>108146.79190359979</v>
      </c>
      <c r="F195" s="46">
        <f t="shared" si="8"/>
        <v>376409.25991851365</v>
      </c>
      <c r="G195" s="26">
        <f t="shared" ref="G195:G258" si="9">(A195-E195)^2</f>
        <v>93060594.03135848</v>
      </c>
    </row>
    <row r="196" spans="1:7">
      <c r="A196">
        <v>80000</v>
      </c>
      <c r="B196">
        <v>79.87</v>
      </c>
      <c r="C196">
        <v>7</v>
      </c>
      <c r="D196">
        <v>28</v>
      </c>
      <c r="E196">
        <f>회귀분석결과!B221</f>
        <v>74044.189195145489</v>
      </c>
      <c r="F196" s="46">
        <f t="shared" si="8"/>
        <v>319926094.79450977</v>
      </c>
      <c r="G196" s="26">
        <f t="shared" si="9"/>
        <v>35471682.343221739</v>
      </c>
    </row>
    <row r="197" spans="1:7">
      <c r="A197">
        <v>63300</v>
      </c>
      <c r="B197">
        <v>54.7</v>
      </c>
      <c r="C197">
        <v>4</v>
      </c>
      <c r="D197">
        <v>28</v>
      </c>
      <c r="E197">
        <f>회귀분석결과!B222</f>
        <v>43652.397941143441</v>
      </c>
      <c r="F197" s="46">
        <f t="shared" si="8"/>
        <v>1196224459.574384</v>
      </c>
      <c r="G197" s="26">
        <f t="shared" si="9"/>
        <v>386028266.66318446</v>
      </c>
    </row>
    <row r="198" spans="1:7">
      <c r="A198">
        <v>53000</v>
      </c>
      <c r="B198">
        <v>59.28</v>
      </c>
      <c r="C198">
        <v>4</v>
      </c>
      <c r="D198">
        <v>22</v>
      </c>
      <c r="E198">
        <f>회귀분석결과!B223</f>
        <v>59613.19770705761</v>
      </c>
      <c r="F198" s="46">
        <f t="shared" si="8"/>
        <v>2014795906.1152647</v>
      </c>
      <c r="G198" s="26">
        <f t="shared" si="9"/>
        <v>43734383.912632033</v>
      </c>
    </row>
    <row r="199" spans="1:7">
      <c r="A199">
        <v>53000</v>
      </c>
      <c r="B199">
        <v>59.28</v>
      </c>
      <c r="C199">
        <v>4</v>
      </c>
      <c r="D199">
        <v>22</v>
      </c>
      <c r="E199">
        <f>회귀분석결과!B224</f>
        <v>59613.19770705761</v>
      </c>
      <c r="F199" s="46">
        <f t="shared" si="8"/>
        <v>2014795906.1152647</v>
      </c>
      <c r="G199" s="26">
        <f t="shared" si="9"/>
        <v>43734383.912632033</v>
      </c>
    </row>
    <row r="200" spans="1:7">
      <c r="A200">
        <v>79500</v>
      </c>
      <c r="B200">
        <v>59.95</v>
      </c>
      <c r="C200">
        <v>14</v>
      </c>
      <c r="D200">
        <v>22</v>
      </c>
      <c r="E200">
        <f>회귀분석결과!B225</f>
        <v>80839.363016430769</v>
      </c>
      <c r="F200" s="46">
        <f t="shared" si="8"/>
        <v>338062572.78193116</v>
      </c>
      <c r="G200" s="26">
        <f t="shared" si="9"/>
        <v>1793893.2897825278</v>
      </c>
    </row>
    <row r="201" spans="1:7">
      <c r="A201">
        <v>86500</v>
      </c>
      <c r="B201">
        <v>79.87</v>
      </c>
      <c r="C201">
        <v>13</v>
      </c>
      <c r="D201">
        <v>29</v>
      </c>
      <c r="E201">
        <f>회귀분석결과!B226</f>
        <v>84467.412218103345</v>
      </c>
      <c r="F201" s="46">
        <f t="shared" si="8"/>
        <v>129651880.95803176</v>
      </c>
      <c r="G201" s="26">
        <f t="shared" si="9"/>
        <v>4131413.0911155622</v>
      </c>
    </row>
    <row r="202" spans="1:7">
      <c r="A202">
        <v>11450</v>
      </c>
      <c r="B202">
        <v>15.855</v>
      </c>
      <c r="C202">
        <v>12</v>
      </c>
      <c r="D202">
        <v>8</v>
      </c>
      <c r="E202">
        <f>회귀분석결과!B227</f>
        <v>61256.703515442132</v>
      </c>
      <c r="F202" s="46">
        <f t="shared" si="8"/>
        <v>7471264726.8699818</v>
      </c>
      <c r="G202" s="26">
        <f t="shared" si="9"/>
        <v>2480707715.0751557</v>
      </c>
    </row>
    <row r="203" spans="1:7">
      <c r="A203">
        <v>104500</v>
      </c>
      <c r="B203">
        <v>84.95</v>
      </c>
      <c r="C203">
        <v>20</v>
      </c>
      <c r="D203">
        <v>17</v>
      </c>
      <c r="E203">
        <f>회귀분석결과!B228</f>
        <v>126870.50378045201</v>
      </c>
      <c r="F203" s="46">
        <f t="shared" si="8"/>
        <v>43738673.410861887</v>
      </c>
      <c r="G203" s="26">
        <f t="shared" si="9"/>
        <v>500439439.39121771</v>
      </c>
    </row>
    <row r="204" spans="1:7">
      <c r="A204">
        <v>11000</v>
      </c>
      <c r="B204">
        <v>12.01</v>
      </c>
      <c r="C204">
        <v>12</v>
      </c>
      <c r="D204">
        <v>8</v>
      </c>
      <c r="E204">
        <f>회귀분석결과!B229</f>
        <v>57557.233945684595</v>
      </c>
      <c r="F204" s="46">
        <f t="shared" si="8"/>
        <v>7549260057.0586605</v>
      </c>
      <c r="G204" s="26">
        <f t="shared" si="9"/>
        <v>2167576032.6732059</v>
      </c>
    </row>
    <row r="205" spans="1:7">
      <c r="A205">
        <v>31000</v>
      </c>
      <c r="B205">
        <v>59</v>
      </c>
      <c r="C205">
        <v>2</v>
      </c>
      <c r="D205">
        <v>25</v>
      </c>
      <c r="E205">
        <f>회귀분석결과!B230</f>
        <v>49450.41593454322</v>
      </c>
      <c r="F205" s="46">
        <f t="shared" si="8"/>
        <v>4473800937.5618057</v>
      </c>
      <c r="G205" s="26">
        <f t="shared" si="9"/>
        <v>340417848.15764636</v>
      </c>
    </row>
    <row r="206" spans="1:7">
      <c r="A206">
        <v>12250</v>
      </c>
      <c r="B206">
        <v>15.09</v>
      </c>
      <c r="C206">
        <v>12</v>
      </c>
      <c r="D206">
        <v>7</v>
      </c>
      <c r="E206">
        <f>회귀분석결과!B231</f>
        <v>62446.349772280591</v>
      </c>
      <c r="F206" s="46">
        <f t="shared" si="8"/>
        <v>7333606362.0901079</v>
      </c>
      <c r="G206" s="26">
        <f t="shared" si="9"/>
        <v>2519673530.461134</v>
      </c>
    </row>
    <row r="207" spans="1:7">
      <c r="A207">
        <v>151000</v>
      </c>
      <c r="B207">
        <v>59.755000000000003</v>
      </c>
      <c r="C207">
        <v>2</v>
      </c>
      <c r="D207">
        <v>4</v>
      </c>
      <c r="E207">
        <f>회귀분석결과!B232</f>
        <v>90616.362663215157</v>
      </c>
      <c r="F207" s="46">
        <f t="shared" si="8"/>
        <v>2821046220.5806732</v>
      </c>
      <c r="G207" s="26">
        <f t="shared" si="9"/>
        <v>3646183658.0203567</v>
      </c>
    </row>
    <row r="208" spans="1:7">
      <c r="A208">
        <v>175000</v>
      </c>
      <c r="B208">
        <v>84.933999999999997</v>
      </c>
      <c r="C208">
        <v>4</v>
      </c>
      <c r="D208">
        <v>4</v>
      </c>
      <c r="E208">
        <f>회귀분석결과!B233</f>
        <v>118958.66084201502</v>
      </c>
      <c r="F208" s="46">
        <f t="shared" si="8"/>
        <v>5946495277.1844463</v>
      </c>
      <c r="G208" s="26">
        <f t="shared" si="9"/>
        <v>3140631694.6203012</v>
      </c>
    </row>
    <row r="209" spans="1:7">
      <c r="A209">
        <v>220000</v>
      </c>
      <c r="B209">
        <v>101.991</v>
      </c>
      <c r="C209">
        <v>6</v>
      </c>
      <c r="D209">
        <v>4</v>
      </c>
      <c r="E209">
        <f>회귀분석결과!B234</f>
        <v>139486.37076448961</v>
      </c>
      <c r="F209" s="46">
        <f t="shared" si="8"/>
        <v>14911712258.316523</v>
      </c>
      <c r="G209" s="26">
        <f t="shared" si="9"/>
        <v>6482444492.673234</v>
      </c>
    </row>
    <row r="210" spans="1:7">
      <c r="A210">
        <v>160000</v>
      </c>
      <c r="B210">
        <v>59.854999999999997</v>
      </c>
      <c r="C210">
        <v>13</v>
      </c>
      <c r="D210">
        <v>4</v>
      </c>
      <c r="E210">
        <f>회귀분석결과!B235</f>
        <v>113352.25448637723</v>
      </c>
      <c r="F210" s="46">
        <f t="shared" si="8"/>
        <v>3858089616.8070879</v>
      </c>
      <c r="G210" s="26">
        <f t="shared" si="9"/>
        <v>2176012161.5037127</v>
      </c>
    </row>
    <row r="211" spans="1:7">
      <c r="A211">
        <v>192000</v>
      </c>
      <c r="B211">
        <v>84.835999999999999</v>
      </c>
      <c r="C211">
        <v>15</v>
      </c>
      <c r="D211">
        <v>4</v>
      </c>
      <c r="E211">
        <f>회귀분석결과!B236</f>
        <v>141504.04681997243</v>
      </c>
      <c r="F211" s="46">
        <f t="shared" si="8"/>
        <v>8857355025.6121197</v>
      </c>
      <c r="G211" s="26">
        <f t="shared" si="9"/>
        <v>2549841287.5595369</v>
      </c>
    </row>
    <row r="212" spans="1:7">
      <c r="A212">
        <v>7500</v>
      </c>
      <c r="B212">
        <v>19.27</v>
      </c>
      <c r="C212">
        <v>1</v>
      </c>
      <c r="D212">
        <v>50</v>
      </c>
      <c r="E212">
        <f>회귀분석결과!B237</f>
        <v>-38976.274329945059</v>
      </c>
      <c r="F212" s="46">
        <f t="shared" si="8"/>
        <v>8169715402.9706106</v>
      </c>
      <c r="G212" s="26">
        <f t="shared" si="9"/>
        <v>2160044075.59231</v>
      </c>
    </row>
    <row r="213" spans="1:7">
      <c r="A213">
        <v>125000</v>
      </c>
      <c r="B213">
        <v>213.07</v>
      </c>
      <c r="C213">
        <v>2</v>
      </c>
      <c r="D213">
        <v>12</v>
      </c>
      <c r="E213">
        <f>회귀분석결과!B238</f>
        <v>222722.96980498615</v>
      </c>
      <c r="F213" s="46">
        <f t="shared" si="8"/>
        <v>735143075.92658508</v>
      </c>
      <c r="G213" s="26">
        <f t="shared" si="9"/>
        <v>9549778827.5062351</v>
      </c>
    </row>
    <row r="214" spans="1:7">
      <c r="A214">
        <v>65000</v>
      </c>
      <c r="B214">
        <v>84.41</v>
      </c>
      <c r="C214">
        <v>3</v>
      </c>
      <c r="D214">
        <v>17</v>
      </c>
      <c r="E214">
        <f>회귀분석결과!B239</f>
        <v>91362.351043798495</v>
      </c>
      <c r="F214" s="46">
        <f t="shared" si="8"/>
        <v>1081520434.4171515</v>
      </c>
      <c r="G214" s="26">
        <f t="shared" si="9"/>
        <v>694973552.5564636</v>
      </c>
    </row>
    <row r="215" spans="1:7">
      <c r="A215">
        <v>50000</v>
      </c>
      <c r="B215">
        <v>84.98</v>
      </c>
      <c r="C215">
        <v>1</v>
      </c>
      <c r="D215">
        <v>23</v>
      </c>
      <c r="E215">
        <f>회귀분석결과!B240</f>
        <v>76240.322691067922</v>
      </c>
      <c r="F215" s="46">
        <f t="shared" si="8"/>
        <v>2293114774.039793</v>
      </c>
      <c r="G215" s="26">
        <f t="shared" si="9"/>
        <v>688554534.93137407</v>
      </c>
    </row>
    <row r="216" spans="1:7">
      <c r="A216">
        <v>120000</v>
      </c>
      <c r="B216">
        <v>200.19</v>
      </c>
      <c r="C216">
        <v>1</v>
      </c>
      <c r="D216">
        <v>12</v>
      </c>
      <c r="E216">
        <f>회귀분석결과!B241</f>
        <v>208272.31592754601</v>
      </c>
      <c r="F216" s="46">
        <f t="shared" si="8"/>
        <v>489007855.80079895</v>
      </c>
      <c r="G216" s="26">
        <f t="shared" si="9"/>
        <v>7792001759.212492</v>
      </c>
    </row>
    <row r="217" spans="1:7">
      <c r="A217">
        <v>51500</v>
      </c>
      <c r="B217">
        <v>59.82</v>
      </c>
      <c r="C217">
        <v>2</v>
      </c>
      <c r="D217">
        <v>25</v>
      </c>
      <c r="E217">
        <f>회귀분석결과!B242</f>
        <v>50239.37953589594</v>
      </c>
      <c r="F217" s="46">
        <f t="shared" si="8"/>
        <v>2151705340.077529</v>
      </c>
      <c r="G217" s="26">
        <f t="shared" si="9"/>
        <v>1589163.9545179366</v>
      </c>
    </row>
    <row r="218" spans="1:7">
      <c r="A218">
        <v>48500</v>
      </c>
      <c r="B218">
        <v>81</v>
      </c>
      <c r="C218">
        <v>5</v>
      </c>
      <c r="D218">
        <v>17</v>
      </c>
      <c r="E218">
        <f>회귀분석결과!B243</f>
        <v>92197.72190665605</v>
      </c>
      <c r="F218" s="46">
        <f t="shared" si="8"/>
        <v>2439024208.0020571</v>
      </c>
      <c r="G218" s="26">
        <f t="shared" si="9"/>
        <v>1909490899.8314481</v>
      </c>
    </row>
    <row r="219" spans="1:7">
      <c r="A219">
        <v>45000</v>
      </c>
      <c r="B219">
        <v>84.94</v>
      </c>
      <c r="C219">
        <v>3</v>
      </c>
      <c r="D219">
        <v>19</v>
      </c>
      <c r="E219">
        <f>회귀분석결과!B244</f>
        <v>88020.907796764601</v>
      </c>
      <c r="F219" s="46">
        <f t="shared" si="8"/>
        <v>2796979553.9140067</v>
      </c>
      <c r="G219" s="26">
        <f t="shared" si="9"/>
        <v>1850798507.6577213</v>
      </c>
    </row>
    <row r="220" spans="1:7">
      <c r="A220">
        <v>139800</v>
      </c>
      <c r="B220">
        <v>84.858000000000004</v>
      </c>
      <c r="C220">
        <v>8</v>
      </c>
      <c r="D220">
        <v>13</v>
      </c>
      <c r="E220">
        <f>회귀분석결과!B245</f>
        <v>109786.9230027806</v>
      </c>
      <c r="F220" s="46">
        <f t="shared" si="8"/>
        <v>1756743327.4989121</v>
      </c>
      <c r="G220" s="26">
        <f t="shared" si="9"/>
        <v>900784790.84101999</v>
      </c>
    </row>
    <row r="221" spans="1:7">
      <c r="A221">
        <v>139800</v>
      </c>
      <c r="B221">
        <v>84.858000000000004</v>
      </c>
      <c r="C221">
        <v>8</v>
      </c>
      <c r="D221">
        <v>13</v>
      </c>
      <c r="E221">
        <f>회귀분석결과!B246</f>
        <v>109786.9230027806</v>
      </c>
      <c r="F221" s="46">
        <f t="shared" si="8"/>
        <v>1756743327.4989121</v>
      </c>
      <c r="G221" s="26">
        <f t="shared" si="9"/>
        <v>900784790.84101999</v>
      </c>
    </row>
    <row r="222" spans="1:7">
      <c r="A222">
        <v>165000</v>
      </c>
      <c r="B222">
        <v>157.28899999999999</v>
      </c>
      <c r="C222">
        <v>7</v>
      </c>
      <c r="D222">
        <v>13</v>
      </c>
      <c r="E222">
        <f>회귀분석결과!B247</f>
        <v>177418.31033875665</v>
      </c>
      <c r="F222" s="46">
        <f t="shared" si="8"/>
        <v>4504224836.9328747</v>
      </c>
      <c r="G222" s="26">
        <f t="shared" si="9"/>
        <v>154214431.66967034</v>
      </c>
    </row>
    <row r="223" spans="1:7">
      <c r="A223">
        <v>144950</v>
      </c>
      <c r="B223">
        <v>114.9</v>
      </c>
      <c r="C223">
        <v>19</v>
      </c>
      <c r="D223">
        <v>21</v>
      </c>
      <c r="E223">
        <f>회귀분석결과!B248</f>
        <v>145925.99954126461</v>
      </c>
      <c r="F223" s="46">
        <f t="shared" si="8"/>
        <v>2214975104.2284718</v>
      </c>
      <c r="G223" s="26">
        <f t="shared" si="9"/>
        <v>952575.10454872809</v>
      </c>
    </row>
    <row r="224" spans="1:7">
      <c r="A224">
        <v>155000</v>
      </c>
      <c r="B224">
        <v>126.34</v>
      </c>
      <c r="C224">
        <v>1</v>
      </c>
      <c r="D224">
        <v>13</v>
      </c>
      <c r="E224">
        <f>회귀분석결과!B249</f>
        <v>135291.7927012775</v>
      </c>
      <c r="F224" s="46">
        <f t="shared" si="8"/>
        <v>3261954396.6813021</v>
      </c>
      <c r="G224" s="26">
        <f t="shared" si="9"/>
        <v>388413434.92941868</v>
      </c>
    </row>
    <row r="225" spans="1:7">
      <c r="A225">
        <v>169000</v>
      </c>
      <c r="B225">
        <v>124.17</v>
      </c>
      <c r="C225">
        <v>8</v>
      </c>
      <c r="D225">
        <v>17</v>
      </c>
      <c r="E225">
        <f>회귀분석결과!B250</f>
        <v>139908.22636108348</v>
      </c>
      <c r="F225" s="46">
        <f t="shared" si="8"/>
        <v>5057133013.0335035</v>
      </c>
      <c r="G225" s="26">
        <f t="shared" si="9"/>
        <v>846331293.45795822</v>
      </c>
    </row>
    <row r="226" spans="1:7">
      <c r="A226">
        <v>74000</v>
      </c>
      <c r="B226">
        <v>83.26</v>
      </c>
      <c r="C226">
        <v>13</v>
      </c>
      <c r="D226">
        <v>16</v>
      </c>
      <c r="E226">
        <f>회귀분석결과!B251</f>
        <v>112763.09358631852</v>
      </c>
      <c r="F226" s="46">
        <f t="shared" si="8"/>
        <v>570563830.64356637</v>
      </c>
      <c r="G226" s="26">
        <f t="shared" si="9"/>
        <v>1502577424.3816876</v>
      </c>
    </row>
    <row r="227" spans="1:7">
      <c r="A227">
        <v>32000</v>
      </c>
      <c r="B227">
        <v>46.64</v>
      </c>
      <c r="C227">
        <v>3</v>
      </c>
      <c r="D227">
        <v>18</v>
      </c>
      <c r="E227">
        <f>회귀분석결과!B252</f>
        <v>53096.226277049333</v>
      </c>
      <c r="F227" s="46">
        <f t="shared" si="8"/>
        <v>4341027981.5869627</v>
      </c>
      <c r="G227" s="26">
        <f t="shared" si="9"/>
        <v>445050763.13246673</v>
      </c>
    </row>
    <row r="228" spans="1:7">
      <c r="A228">
        <v>87500</v>
      </c>
      <c r="B228">
        <v>84.64</v>
      </c>
      <c r="C228">
        <v>7</v>
      </c>
      <c r="D228">
        <v>15</v>
      </c>
      <c r="E228">
        <f>회귀분석결과!B253</f>
        <v>103667.63857539328</v>
      </c>
      <c r="F228" s="46">
        <f t="shared" si="8"/>
        <v>107878924.98318899</v>
      </c>
      <c r="G228" s="26">
        <f t="shared" si="9"/>
        <v>261392537.104545</v>
      </c>
    </row>
    <row r="229" spans="1:7">
      <c r="A229">
        <v>15000</v>
      </c>
      <c r="B229">
        <v>22.17</v>
      </c>
      <c r="C229">
        <v>13</v>
      </c>
      <c r="D229">
        <v>10</v>
      </c>
      <c r="E229">
        <f>회귀분석결과!B254</f>
        <v>65539.45469268068</v>
      </c>
      <c r="F229" s="46">
        <f t="shared" si="8"/>
        <v>6870168233.1592903</v>
      </c>
      <c r="G229" s="26">
        <f t="shared" si="9"/>
        <v>2554236480.633523</v>
      </c>
    </row>
    <row r="230" spans="1:7">
      <c r="A230">
        <v>66500</v>
      </c>
      <c r="B230">
        <v>54.7</v>
      </c>
      <c r="C230">
        <v>4</v>
      </c>
      <c r="D230">
        <v>29</v>
      </c>
      <c r="E230">
        <f>회귀분석결과!B255</f>
        <v>41726.706373286899</v>
      </c>
      <c r="F230" s="46">
        <f t="shared" si="8"/>
        <v>985111000.45488715</v>
      </c>
      <c r="G230" s="26">
        <f t="shared" si="9"/>
        <v>613716077.11534393</v>
      </c>
    </row>
    <row r="231" spans="1:7">
      <c r="A231">
        <v>79400</v>
      </c>
      <c r="B231">
        <v>79.87</v>
      </c>
      <c r="C231">
        <v>6</v>
      </c>
      <c r="D231">
        <v>29</v>
      </c>
      <c r="E231">
        <f>회귀분석결과!B256</f>
        <v>70060.345195486545</v>
      </c>
      <c r="F231" s="46">
        <f t="shared" si="8"/>
        <v>341749868.37941545</v>
      </c>
      <c r="G231" s="26">
        <f t="shared" si="9"/>
        <v>87229151.867471263</v>
      </c>
    </row>
    <row r="232" spans="1:7">
      <c r="A232">
        <v>77800</v>
      </c>
      <c r="B232">
        <v>79.87</v>
      </c>
      <c r="C232">
        <v>14</v>
      </c>
      <c r="D232">
        <v>28</v>
      </c>
      <c r="E232">
        <f>회귀분석결과!B257</f>
        <v>88451.256217762275</v>
      </c>
      <c r="F232" s="46">
        <f t="shared" si="8"/>
        <v>403466597.93916386</v>
      </c>
      <c r="G232" s="26">
        <f t="shared" si="9"/>
        <v>113449259.01641952</v>
      </c>
    </row>
    <row r="233" spans="1:7">
      <c r="A233">
        <v>68000</v>
      </c>
      <c r="B233">
        <v>64.66</v>
      </c>
      <c r="C233">
        <v>8</v>
      </c>
      <c r="D233">
        <v>28</v>
      </c>
      <c r="E233">
        <f>회귀분석결과!B258</f>
        <v>61468.028972588421</v>
      </c>
      <c r="F233" s="46">
        <f t="shared" si="8"/>
        <v>893201566.49262297</v>
      </c>
      <c r="G233" s="26">
        <f t="shared" si="9"/>
        <v>42666645.502944276</v>
      </c>
    </row>
    <row r="234" spans="1:7">
      <c r="A234">
        <v>74800</v>
      </c>
      <c r="B234">
        <v>68.06</v>
      </c>
      <c r="C234">
        <v>6</v>
      </c>
      <c r="D234">
        <v>18</v>
      </c>
      <c r="E234">
        <f>회귀분석결과!B259</f>
        <v>79879.952280962752</v>
      </c>
      <c r="F234" s="46">
        <f t="shared" si="8"/>
        <v>532985465.86369216</v>
      </c>
      <c r="G234" s="26">
        <f t="shared" si="9"/>
        <v>25805915.176858671</v>
      </c>
    </row>
    <row r="235" spans="1:7">
      <c r="A235">
        <v>64000</v>
      </c>
      <c r="B235">
        <v>54.7</v>
      </c>
      <c r="C235">
        <v>10</v>
      </c>
      <c r="D235">
        <v>29</v>
      </c>
      <c r="E235">
        <f>회귀분석결과!B260</f>
        <v>54075.620964101283</v>
      </c>
      <c r="F235" s="46">
        <f t="shared" si="8"/>
        <v>1148293390.391994</v>
      </c>
      <c r="G235" s="26">
        <f t="shared" si="9"/>
        <v>98493299.248185948</v>
      </c>
    </row>
    <row r="236" spans="1:7">
      <c r="A236">
        <v>54000</v>
      </c>
      <c r="B236">
        <v>54.7</v>
      </c>
      <c r="C236">
        <v>10</v>
      </c>
      <c r="D236">
        <v>29</v>
      </c>
      <c r="E236">
        <f>회귀분석결과!B261</f>
        <v>54075.620964101283</v>
      </c>
      <c r="F236" s="46">
        <f t="shared" si="8"/>
        <v>1926022950.1404219</v>
      </c>
      <c r="G236" s="26">
        <f t="shared" si="9"/>
        <v>5718.5302116075136</v>
      </c>
    </row>
    <row r="237" spans="1:7">
      <c r="A237">
        <v>104000</v>
      </c>
      <c r="B237">
        <v>84.947800000000001</v>
      </c>
      <c r="C237">
        <v>14</v>
      </c>
      <c r="D237">
        <v>12</v>
      </c>
      <c r="E237">
        <f>회귀분석결과!B262</f>
        <v>124147.93029730697</v>
      </c>
      <c r="F237" s="46">
        <f t="shared" si="8"/>
        <v>37375151.398283273</v>
      </c>
      <c r="G237" s="26">
        <f t="shared" si="9"/>
        <v>405939095.26514018</v>
      </c>
    </row>
    <row r="238" spans="1:7">
      <c r="A238">
        <v>92400</v>
      </c>
      <c r="B238">
        <v>59.942599999999999</v>
      </c>
      <c r="C238">
        <v>6</v>
      </c>
      <c r="D238">
        <v>12</v>
      </c>
      <c r="E238">
        <f>회귀분석결과!B263</f>
        <v>83623.939325150161</v>
      </c>
      <c r="F238" s="46">
        <f t="shared" si="8"/>
        <v>30101440.706459418</v>
      </c>
      <c r="G238" s="26">
        <f t="shared" si="9"/>
        <v>77019240.968645826</v>
      </c>
    </row>
    <row r="239" spans="1:7">
      <c r="A239">
        <v>98000</v>
      </c>
      <c r="B239">
        <v>59.92</v>
      </c>
      <c r="C239">
        <v>8</v>
      </c>
      <c r="D239">
        <v>13</v>
      </c>
      <c r="E239">
        <f>회귀분석결과!B264</f>
        <v>85792.808014324561</v>
      </c>
      <c r="F239" s="46">
        <f t="shared" si="8"/>
        <v>12887.247339899113</v>
      </c>
      <c r="G239" s="26">
        <f t="shared" si="9"/>
        <v>149015536.17513868</v>
      </c>
    </row>
    <row r="240" spans="1:7">
      <c r="A240">
        <v>10300</v>
      </c>
      <c r="B240">
        <v>16.670000000000002</v>
      </c>
      <c r="C240">
        <v>4</v>
      </c>
      <c r="D240">
        <v>9</v>
      </c>
      <c r="E240">
        <f>회귀분석결과!B265</f>
        <v>43649.94534085234</v>
      </c>
      <c r="F240" s="46">
        <f t="shared" si="8"/>
        <v>7671391126.2410507</v>
      </c>
      <c r="G240" s="26">
        <f t="shared" si="9"/>
        <v>1112218854.2378387</v>
      </c>
    </row>
    <row r="241" spans="1:7">
      <c r="A241">
        <v>36000</v>
      </c>
      <c r="B241">
        <v>60</v>
      </c>
      <c r="C241">
        <v>-1</v>
      </c>
      <c r="D241">
        <v>19</v>
      </c>
      <c r="E241">
        <f>회귀분석결과!B266</f>
        <v>55792.25877963227</v>
      </c>
      <c r="F241" s="46">
        <f t="shared" si="8"/>
        <v>3829936157.6875916</v>
      </c>
      <c r="G241" s="26">
        <f t="shared" si="9"/>
        <v>391733507.59993064</v>
      </c>
    </row>
    <row r="242" spans="1:7">
      <c r="A242">
        <v>185000</v>
      </c>
      <c r="B242">
        <v>84.835999999999999</v>
      </c>
      <c r="C242">
        <v>17</v>
      </c>
      <c r="D242">
        <v>4</v>
      </c>
      <c r="E242">
        <f>회귀분석결과!B267</f>
        <v>145620.3516835772</v>
      </c>
      <c r="F242" s="46">
        <f t="shared" si="8"/>
        <v>7588765717.4360189</v>
      </c>
      <c r="G242" s="26">
        <f t="shared" si="9"/>
        <v>1550756701.5251408</v>
      </c>
    </row>
    <row r="243" spans="1:7">
      <c r="A243">
        <v>185000</v>
      </c>
      <c r="B243">
        <v>84.835999999999999</v>
      </c>
      <c r="C243">
        <v>21</v>
      </c>
      <c r="D243">
        <v>4</v>
      </c>
      <c r="E243">
        <f>회귀분석결과!B268</f>
        <v>153852.96141078681</v>
      </c>
      <c r="F243" s="46">
        <f t="shared" si="8"/>
        <v>7588765717.4360189</v>
      </c>
      <c r="G243" s="26">
        <f t="shared" si="9"/>
        <v>970138012.87793553</v>
      </c>
    </row>
    <row r="244" spans="1:7">
      <c r="A244">
        <v>85500</v>
      </c>
      <c r="B244">
        <v>37.263500000000001</v>
      </c>
      <c r="C244">
        <v>2</v>
      </c>
      <c r="D244">
        <v>4</v>
      </c>
      <c r="E244">
        <f>회귀분석결과!B269</f>
        <v>68976.149443916947</v>
      </c>
      <c r="F244" s="46">
        <f t="shared" si="8"/>
        <v>153424836.93287453</v>
      </c>
      <c r="G244" s="26">
        <f t="shared" si="9"/>
        <v>273037637.19976622</v>
      </c>
    </row>
    <row r="245" spans="1:7">
      <c r="A245">
        <v>85900</v>
      </c>
      <c r="B245">
        <v>37.263500000000001</v>
      </c>
      <c r="C245">
        <v>8</v>
      </c>
      <c r="D245">
        <v>4</v>
      </c>
      <c r="E245">
        <f>회귀분석결과!B270</f>
        <v>81325.064034731346</v>
      </c>
      <c r="F245" s="46">
        <f t="shared" si="8"/>
        <v>143675654.54293743</v>
      </c>
      <c r="G245" s="26">
        <f t="shared" si="9"/>
        <v>20930039.086308636</v>
      </c>
    </row>
    <row r="246" spans="1:7">
      <c r="A246">
        <v>89500</v>
      </c>
      <c r="B246">
        <v>37.263500000000001</v>
      </c>
      <c r="C246">
        <v>11</v>
      </c>
      <c r="D246">
        <v>4</v>
      </c>
      <c r="E246">
        <f>회귀분석결과!B271</f>
        <v>87499.521330138537</v>
      </c>
      <c r="F246" s="46">
        <f t="shared" si="8"/>
        <v>70333013.033503458</v>
      </c>
      <c r="G246" s="26">
        <f t="shared" si="9"/>
        <v>4001914.9085706864</v>
      </c>
    </row>
    <row r="247" spans="1:7">
      <c r="A247">
        <v>23000</v>
      </c>
      <c r="B247">
        <v>45.39</v>
      </c>
      <c r="C247">
        <v>1</v>
      </c>
      <c r="D247">
        <v>50</v>
      </c>
      <c r="E247">
        <f>회귀분석결과!B272</f>
        <v>-13844.897174661077</v>
      </c>
      <c r="F247" s="46">
        <f t="shared" si="8"/>
        <v>5607984585.360548</v>
      </c>
      <c r="G247" s="26">
        <f t="shared" si="9"/>
        <v>1357546447.8113477</v>
      </c>
    </row>
    <row r="248" spans="1:7">
      <c r="A248">
        <v>74000</v>
      </c>
      <c r="B248">
        <v>108.18</v>
      </c>
      <c r="C248">
        <v>3</v>
      </c>
      <c r="D248">
        <v>17</v>
      </c>
      <c r="E248">
        <f>회귀분석결과!B273</f>
        <v>114232.67397569359</v>
      </c>
      <c r="F248" s="46">
        <f t="shared" si="8"/>
        <v>570563830.64356637</v>
      </c>
      <c r="G248" s="26">
        <f t="shared" si="9"/>
        <v>1618668055.234452</v>
      </c>
    </row>
    <row r="249" spans="1:7">
      <c r="A249">
        <v>44000</v>
      </c>
      <c r="B249">
        <v>91.87</v>
      </c>
      <c r="C249">
        <v>5</v>
      </c>
      <c r="D249">
        <v>16</v>
      </c>
      <c r="E249">
        <f>회귀분석결과!B274</f>
        <v>104581.99194610282</v>
      </c>
      <c r="F249" s="46">
        <f t="shared" si="8"/>
        <v>2903752509.8888497</v>
      </c>
      <c r="G249" s="26">
        <f t="shared" si="9"/>
        <v>3670177748.1576667</v>
      </c>
    </row>
    <row r="250" spans="1:7">
      <c r="A250">
        <v>54000</v>
      </c>
      <c r="B250">
        <v>59.97</v>
      </c>
      <c r="C250">
        <v>10</v>
      </c>
      <c r="D250">
        <v>23</v>
      </c>
      <c r="E250">
        <f>회귀분석결과!B275</f>
        <v>70700.304736031758</v>
      </c>
      <c r="F250" s="46">
        <f t="shared" si="8"/>
        <v>1926022950.1404219</v>
      </c>
      <c r="G250" s="26">
        <f t="shared" si="9"/>
        <v>278900178.27632475</v>
      </c>
    </row>
    <row r="251" spans="1:7">
      <c r="A251">
        <v>105000</v>
      </c>
      <c r="B251">
        <v>133.34</v>
      </c>
      <c r="C251">
        <v>5</v>
      </c>
      <c r="D251">
        <v>20</v>
      </c>
      <c r="E251">
        <f>회귀분석결과!B276</f>
        <v>136779.61658699007</v>
      </c>
      <c r="F251" s="46">
        <f t="shared" si="8"/>
        <v>50602195.423440501</v>
      </c>
      <c r="G251" s="26">
        <f t="shared" si="9"/>
        <v>1009944030.4160945</v>
      </c>
    </row>
    <row r="252" spans="1:7">
      <c r="A252">
        <v>108000</v>
      </c>
      <c r="B252">
        <v>110.53</v>
      </c>
      <c r="C252">
        <v>8</v>
      </c>
      <c r="D252">
        <v>20</v>
      </c>
      <c r="E252">
        <f>회귀분석결과!B277</f>
        <v>121007.41565452486</v>
      </c>
      <c r="F252" s="46">
        <f t="shared" si="8"/>
        <v>102283327.49891219</v>
      </c>
      <c r="G252" s="26">
        <f t="shared" si="9"/>
        <v>169192862.00957826</v>
      </c>
    </row>
    <row r="253" spans="1:7">
      <c r="A253">
        <v>50000</v>
      </c>
      <c r="B253">
        <v>81.08</v>
      </c>
      <c r="C253">
        <v>5</v>
      </c>
      <c r="D253">
        <v>17</v>
      </c>
      <c r="E253">
        <f>회귀분석결과!B278</f>
        <v>92274.693965324579</v>
      </c>
      <c r="F253" s="46">
        <f t="shared" si="8"/>
        <v>2293114774.039793</v>
      </c>
      <c r="G253" s="26">
        <f t="shared" si="9"/>
        <v>1787149749.8618503</v>
      </c>
    </row>
    <row r="254" spans="1:7">
      <c r="A254">
        <v>119950</v>
      </c>
      <c r="B254">
        <v>84.92</v>
      </c>
      <c r="C254">
        <v>15</v>
      </c>
      <c r="D254">
        <v>21</v>
      </c>
      <c r="E254">
        <f>회귀분석결과!B279</f>
        <v>108848.11082801316</v>
      </c>
      <c r="F254" s="46">
        <f t="shared" si="8"/>
        <v>486799003.59954107</v>
      </c>
      <c r="G254" s="26">
        <f t="shared" si="9"/>
        <v>123251943.18707865</v>
      </c>
    </row>
    <row r="255" spans="1:7">
      <c r="A255">
        <v>119960</v>
      </c>
      <c r="B255">
        <v>84.92</v>
      </c>
      <c r="C255">
        <v>4</v>
      </c>
      <c r="D255">
        <v>21</v>
      </c>
      <c r="E255">
        <f>회귀분석결과!B280</f>
        <v>86208.43407818678</v>
      </c>
      <c r="F255" s="46">
        <f t="shared" si="8"/>
        <v>487240374.03979266</v>
      </c>
      <c r="G255" s="26">
        <f t="shared" si="9"/>
        <v>1139168202.1745036</v>
      </c>
    </row>
    <row r="256" spans="1:7">
      <c r="A256">
        <v>163000</v>
      </c>
      <c r="B256">
        <v>84.879199999999997</v>
      </c>
      <c r="C256">
        <v>5</v>
      </c>
      <c r="D256">
        <v>2</v>
      </c>
      <c r="E256">
        <f>회귀분석결과!B281</f>
        <v>124815.47054934254</v>
      </c>
      <c r="F256" s="46">
        <f t="shared" si="8"/>
        <v>4239770748.8825598</v>
      </c>
      <c r="G256" s="26">
        <f t="shared" si="9"/>
        <v>1458058289.3681266</v>
      </c>
    </row>
    <row r="257" spans="1:7">
      <c r="A257">
        <v>126000</v>
      </c>
      <c r="B257">
        <v>84.454099999999997</v>
      </c>
      <c r="C257">
        <v>12</v>
      </c>
      <c r="D257">
        <v>6</v>
      </c>
      <c r="E257">
        <f>회귀분석결과!B282</f>
        <v>131110.76102378312</v>
      </c>
      <c r="F257" s="46">
        <f t="shared" si="8"/>
        <v>790370119.95174229</v>
      </c>
      <c r="G257" s="26">
        <f t="shared" si="9"/>
        <v>26119878.242220737</v>
      </c>
    </row>
    <row r="258" spans="1:7">
      <c r="A258">
        <v>140000</v>
      </c>
      <c r="B258">
        <v>114.931</v>
      </c>
      <c r="C258">
        <v>11</v>
      </c>
      <c r="D258">
        <v>13</v>
      </c>
      <c r="E258">
        <f>회귀분석결과!B283</f>
        <v>144896.13930243184</v>
      </c>
      <c r="F258" s="46">
        <f t="shared" ref="F258:F319" si="10">(A258-$I$2)^2</f>
        <v>1773548736.3039436</v>
      </c>
      <c r="G258" s="26">
        <f t="shared" si="9"/>
        <v>23972180.068817731</v>
      </c>
    </row>
    <row r="259" spans="1:7">
      <c r="A259">
        <v>120000</v>
      </c>
      <c r="B259">
        <v>84.858000000000004</v>
      </c>
      <c r="C259">
        <v>2</v>
      </c>
      <c r="D259">
        <v>13</v>
      </c>
      <c r="E259">
        <f>회귀분석결과!B284</f>
        <v>97438.008411966206</v>
      </c>
      <c r="F259" s="46">
        <f t="shared" si="10"/>
        <v>489007855.80079895</v>
      </c>
      <c r="G259" s="26">
        <f t="shared" ref="G259:G319" si="11">(A259-E259)^2</f>
        <v>509043464.4185077</v>
      </c>
    </row>
    <row r="260" spans="1:7">
      <c r="A260">
        <v>124950</v>
      </c>
      <c r="B260">
        <v>84.92</v>
      </c>
      <c r="C260">
        <v>10</v>
      </c>
      <c r="D260">
        <v>21</v>
      </c>
      <c r="E260">
        <f>회귀분석결과!B285</f>
        <v>98557.348669001163</v>
      </c>
      <c r="F260" s="46">
        <f t="shared" si="10"/>
        <v>732434223.72532725</v>
      </c>
      <c r="G260" s="26">
        <f t="shared" si="11"/>
        <v>696572044.27967465</v>
      </c>
    </row>
    <row r="261" spans="1:7">
      <c r="A261">
        <v>151000</v>
      </c>
      <c r="B261">
        <v>84.879199999999997</v>
      </c>
      <c r="C261">
        <v>1</v>
      </c>
      <c r="D261">
        <v>2</v>
      </c>
      <c r="E261">
        <f>회귀분석결과!B286</f>
        <v>116582.86082213296</v>
      </c>
      <c r="F261" s="46">
        <f t="shared" si="10"/>
        <v>2821046220.5806732</v>
      </c>
      <c r="G261" s="26">
        <f t="shared" si="11"/>
        <v>1184539469.1886702</v>
      </c>
    </row>
    <row r="262" spans="1:7">
      <c r="A262">
        <v>120000</v>
      </c>
      <c r="B262">
        <v>84.858000000000004</v>
      </c>
      <c r="C262">
        <v>2</v>
      </c>
      <c r="D262">
        <v>13</v>
      </c>
      <c r="E262">
        <f>회귀분석결과!B287</f>
        <v>97438.008411966206</v>
      </c>
      <c r="F262" s="46">
        <f t="shared" si="10"/>
        <v>489007855.80079895</v>
      </c>
      <c r="G262" s="26">
        <f t="shared" si="11"/>
        <v>509043464.4185077</v>
      </c>
    </row>
    <row r="263" spans="1:7">
      <c r="A263">
        <v>130000</v>
      </c>
      <c r="B263">
        <v>84.858000000000004</v>
      </c>
      <c r="C263">
        <v>13</v>
      </c>
      <c r="D263">
        <v>13</v>
      </c>
      <c r="E263">
        <f>회귀분석결과!B288</f>
        <v>120077.68516179257</v>
      </c>
      <c r="F263" s="46">
        <f t="shared" si="10"/>
        <v>1031278296.0523713</v>
      </c>
      <c r="G263" s="26">
        <f t="shared" si="11"/>
        <v>98452331.748511314</v>
      </c>
    </row>
    <row r="264" spans="1:7">
      <c r="A264">
        <v>144000</v>
      </c>
      <c r="B264">
        <v>84.858000000000004</v>
      </c>
      <c r="C264">
        <v>13</v>
      </c>
      <c r="D264">
        <v>13</v>
      </c>
      <c r="E264">
        <f>회귀분석결과!B289</f>
        <v>120077.68516179257</v>
      </c>
      <c r="F264" s="46">
        <f t="shared" si="10"/>
        <v>2126456912.4045725</v>
      </c>
      <c r="G264" s="26">
        <f t="shared" si="11"/>
        <v>572277147.2183193</v>
      </c>
    </row>
    <row r="265" spans="1:7">
      <c r="A265">
        <v>130000</v>
      </c>
      <c r="B265">
        <v>129.76</v>
      </c>
      <c r="C265">
        <v>2</v>
      </c>
      <c r="D265">
        <v>21</v>
      </c>
      <c r="E265">
        <f>회귀분석결과!B290</f>
        <v>125234.96809830837</v>
      </c>
      <c r="F265" s="46">
        <f t="shared" si="10"/>
        <v>1031278296.0523713</v>
      </c>
      <c r="G265" s="26">
        <f t="shared" si="11"/>
        <v>22705529.02413898</v>
      </c>
    </row>
    <row r="266" spans="1:7">
      <c r="A266">
        <v>150000</v>
      </c>
      <c r="B266">
        <v>144.52000000000001</v>
      </c>
      <c r="C266">
        <v>6</v>
      </c>
      <c r="D266">
        <v>13</v>
      </c>
      <c r="E266">
        <f>회귀분석결과!B291</f>
        <v>163074.45519271915</v>
      </c>
      <c r="F266" s="46">
        <f t="shared" si="10"/>
        <v>2715819176.5555158</v>
      </c>
      <c r="G266" s="26">
        <f t="shared" si="11"/>
        <v>170941378.58642074</v>
      </c>
    </row>
    <row r="267" spans="1:7">
      <c r="A267">
        <v>175000</v>
      </c>
      <c r="B267">
        <v>174.55</v>
      </c>
      <c r="C267">
        <v>4</v>
      </c>
      <c r="D267">
        <v>17</v>
      </c>
      <c r="E267">
        <f>회귀분석결과!B292</f>
        <v>180148.77058039789</v>
      </c>
      <c r="F267" s="46">
        <f t="shared" si="10"/>
        <v>5946495277.1844463</v>
      </c>
      <c r="G267" s="26">
        <f t="shared" si="11"/>
        <v>26509838.489570823</v>
      </c>
    </row>
    <row r="268" spans="1:7">
      <c r="A268">
        <v>175000</v>
      </c>
      <c r="B268">
        <v>174.55</v>
      </c>
      <c r="C268">
        <v>4</v>
      </c>
      <c r="D268">
        <v>17</v>
      </c>
      <c r="E268">
        <f>회귀분석결과!B293</f>
        <v>180148.77058039789</v>
      </c>
      <c r="F268" s="46">
        <f t="shared" si="10"/>
        <v>5946495277.1844463</v>
      </c>
      <c r="G268" s="26">
        <f t="shared" si="11"/>
        <v>26509838.489570823</v>
      </c>
    </row>
    <row r="269" spans="1:7">
      <c r="A269">
        <v>180000</v>
      </c>
      <c r="B269">
        <v>123.13</v>
      </c>
      <c r="C269">
        <v>13</v>
      </c>
      <c r="D269">
        <v>17</v>
      </c>
      <c r="E269">
        <f>회귀분석결과!B294</f>
        <v>149198.35175740422</v>
      </c>
      <c r="F269" s="46">
        <f t="shared" si="10"/>
        <v>6742630497.3102331</v>
      </c>
      <c r="G269" s="26">
        <f t="shared" si="11"/>
        <v>948741534.46060371</v>
      </c>
    </row>
    <row r="270" spans="1:7">
      <c r="A270">
        <v>180000</v>
      </c>
      <c r="B270">
        <v>123.13</v>
      </c>
      <c r="C270">
        <v>13</v>
      </c>
      <c r="D270">
        <v>17</v>
      </c>
      <c r="E270">
        <f>회귀분석결과!B295</f>
        <v>149198.35175740422</v>
      </c>
      <c r="F270" s="46">
        <f t="shared" si="10"/>
        <v>6742630497.3102331</v>
      </c>
      <c r="G270" s="26">
        <f t="shared" si="11"/>
        <v>948741534.46060371</v>
      </c>
    </row>
    <row r="271" spans="1:7">
      <c r="A271">
        <v>127000</v>
      </c>
      <c r="B271">
        <v>149.80000000000001</v>
      </c>
      <c r="C271">
        <v>11</v>
      </c>
      <c r="D271">
        <v>13</v>
      </c>
      <c r="E271">
        <f>회귀분석결과!B296</f>
        <v>178445.37322385592</v>
      </c>
      <c r="F271" s="46">
        <f t="shared" si="10"/>
        <v>847597163.9768995</v>
      </c>
      <c r="G271" s="26">
        <f t="shared" si="11"/>
        <v>2646626426.1418314</v>
      </c>
    </row>
    <row r="272" spans="1:7">
      <c r="A272">
        <v>29800</v>
      </c>
      <c r="B272">
        <v>45.5</v>
      </c>
      <c r="C272">
        <v>5</v>
      </c>
      <c r="D272">
        <v>18</v>
      </c>
      <c r="E272">
        <f>회귀분석결과!B297</f>
        <v>56115.6793046272</v>
      </c>
      <c r="F272" s="46">
        <f t="shared" si="10"/>
        <v>4635768484.731617</v>
      </c>
      <c r="G272" s="26">
        <f t="shared" si="11"/>
        <v>692514977.26398432</v>
      </c>
    </row>
    <row r="273" spans="1:7">
      <c r="A273">
        <v>29500</v>
      </c>
      <c r="B273">
        <v>45.5</v>
      </c>
      <c r="C273">
        <v>4</v>
      </c>
      <c r="D273">
        <v>18</v>
      </c>
      <c r="E273">
        <f>회귀분석결과!B298</f>
        <v>54057.526872824797</v>
      </c>
      <c r="F273" s="46">
        <f t="shared" si="10"/>
        <v>4676710371.5240698</v>
      </c>
      <c r="G273" s="26">
        <f t="shared" si="11"/>
        <v>603072126.10951209</v>
      </c>
    </row>
    <row r="274" spans="1:7">
      <c r="A274">
        <v>86500</v>
      </c>
      <c r="B274">
        <v>84.98</v>
      </c>
      <c r="C274">
        <v>9</v>
      </c>
      <c r="D274">
        <v>15</v>
      </c>
      <c r="E274">
        <f>회귀분석결과!B299</f>
        <v>108111.07468833945</v>
      </c>
      <c r="F274" s="46">
        <f t="shared" si="10"/>
        <v>129651880.95803176</v>
      </c>
      <c r="G274" s="26">
        <f t="shared" si="11"/>
        <v>467038549.18498588</v>
      </c>
    </row>
    <row r="275" spans="1:7">
      <c r="A275">
        <v>15000</v>
      </c>
      <c r="B275">
        <v>22.17</v>
      </c>
      <c r="C275">
        <v>7</v>
      </c>
      <c r="D275">
        <v>10</v>
      </c>
      <c r="E275">
        <f>회귀분석결과!B300</f>
        <v>53190.540101866289</v>
      </c>
      <c r="F275" s="46">
        <f t="shared" si="10"/>
        <v>6870168233.1592903</v>
      </c>
      <c r="G275" s="26">
        <f t="shared" si="11"/>
        <v>1458517353.2722571</v>
      </c>
    </row>
    <row r="276" spans="1:7">
      <c r="A276">
        <v>63000</v>
      </c>
      <c r="B276">
        <v>84.62</v>
      </c>
      <c r="C276">
        <v>1</v>
      </c>
      <c r="D276">
        <v>18</v>
      </c>
      <c r="E276">
        <f>회귀분석결과!B301</f>
        <v>85522.40626634215</v>
      </c>
      <c r="F276" s="46">
        <f t="shared" si="10"/>
        <v>1217066346.3668368</v>
      </c>
      <c r="G276" s="26">
        <f t="shared" si="11"/>
        <v>507258784.02616817</v>
      </c>
    </row>
    <row r="277" spans="1:7">
      <c r="A277">
        <v>110000</v>
      </c>
      <c r="B277">
        <v>84.9</v>
      </c>
      <c r="C277">
        <v>7</v>
      </c>
      <c r="D277">
        <v>26</v>
      </c>
      <c r="E277">
        <f>회귀분석결과!B302</f>
        <v>82735.190519644122</v>
      </c>
      <c r="F277" s="46">
        <f t="shared" si="10"/>
        <v>146737415.54922664</v>
      </c>
      <c r="G277" s="26">
        <f t="shared" si="11"/>
        <v>743369836.00010371</v>
      </c>
    </row>
    <row r="278" spans="1:7">
      <c r="A278">
        <v>160000</v>
      </c>
      <c r="B278">
        <v>172.17</v>
      </c>
      <c r="C278">
        <v>8</v>
      </c>
      <c r="D278">
        <v>22</v>
      </c>
      <c r="E278">
        <f>회귀분석결과!B303</f>
        <v>176463.00372293516</v>
      </c>
      <c r="F278" s="46">
        <f t="shared" si="10"/>
        <v>3858089616.8070879</v>
      </c>
      <c r="G278" s="26">
        <f t="shared" si="11"/>
        <v>271030491.58137691</v>
      </c>
    </row>
    <row r="279" spans="1:7">
      <c r="A279">
        <v>160000</v>
      </c>
      <c r="B279">
        <v>172.17</v>
      </c>
      <c r="C279">
        <v>8</v>
      </c>
      <c r="D279">
        <v>22</v>
      </c>
      <c r="E279">
        <f>회귀분석결과!B304</f>
        <v>176463.00372293516</v>
      </c>
      <c r="F279" s="46">
        <f t="shared" si="10"/>
        <v>3858089616.8070879</v>
      </c>
      <c r="G279" s="26">
        <f t="shared" si="11"/>
        <v>271030491.58137691</v>
      </c>
    </row>
    <row r="280" spans="1:7">
      <c r="A280">
        <v>65000</v>
      </c>
      <c r="B280">
        <v>64.66</v>
      </c>
      <c r="C280">
        <v>14</v>
      </c>
      <c r="D280">
        <v>28</v>
      </c>
      <c r="E280">
        <f>회귀분석결과!B305</f>
        <v>73816.943563402805</v>
      </c>
      <c r="F280" s="46">
        <f t="shared" si="10"/>
        <v>1081520434.4171515</v>
      </c>
      <c r="G280" s="26">
        <f t="shared" si="11"/>
        <v>77738493.80023016</v>
      </c>
    </row>
    <row r="281" spans="1:7">
      <c r="A281">
        <v>88000</v>
      </c>
      <c r="B281">
        <v>115.53</v>
      </c>
      <c r="C281">
        <v>2</v>
      </c>
      <c r="D281">
        <v>28</v>
      </c>
      <c r="E281">
        <f>회귀분석결과!B306</f>
        <v>98063.722187642939</v>
      </c>
      <c r="F281" s="46">
        <f t="shared" si="10"/>
        <v>97742446.995767608</v>
      </c>
      <c r="G281" s="26">
        <f t="shared" si="11"/>
        <v>101278504.27005678</v>
      </c>
    </row>
    <row r="282" spans="1:7">
      <c r="A282">
        <v>67500</v>
      </c>
      <c r="B282">
        <v>64.66</v>
      </c>
      <c r="C282">
        <v>7</v>
      </c>
      <c r="D282">
        <v>28</v>
      </c>
      <c r="E282">
        <f>회귀분석결과!B307</f>
        <v>59409.876540786019</v>
      </c>
      <c r="F282" s="46">
        <f t="shared" si="10"/>
        <v>923338044.48004436</v>
      </c>
      <c r="G282" s="26">
        <f t="shared" si="11"/>
        <v>65450097.585324384</v>
      </c>
    </row>
    <row r="283" spans="1:7">
      <c r="A283">
        <v>74000</v>
      </c>
      <c r="B283">
        <v>79.87</v>
      </c>
      <c r="C283">
        <v>14</v>
      </c>
      <c r="D283">
        <v>28</v>
      </c>
      <c r="E283">
        <f>회귀분석결과!B308</f>
        <v>88451.256217762275</v>
      </c>
      <c r="F283" s="46">
        <f t="shared" si="10"/>
        <v>570563830.64356637</v>
      </c>
      <c r="G283" s="26">
        <f t="shared" si="11"/>
        <v>208838806.27141282</v>
      </c>
    </row>
    <row r="284" spans="1:7">
      <c r="A284">
        <v>31000</v>
      </c>
      <c r="B284">
        <v>59.3</v>
      </c>
      <c r="C284">
        <v>4</v>
      </c>
      <c r="D284">
        <v>19</v>
      </c>
      <c r="E284">
        <f>회귀분석결과!B309</f>
        <v>65409.515425294383</v>
      </c>
      <c r="F284" s="46">
        <f t="shared" si="10"/>
        <v>4473800937.5618057</v>
      </c>
      <c r="G284" s="26">
        <f t="shared" si="11"/>
        <v>1184014751.8035722</v>
      </c>
    </row>
    <row r="285" spans="1:7">
      <c r="A285">
        <v>92000</v>
      </c>
      <c r="B285">
        <v>84.9</v>
      </c>
      <c r="C285">
        <v>5</v>
      </c>
      <c r="D285">
        <v>22</v>
      </c>
      <c r="E285">
        <f>회귀분석결과!B310</f>
        <v>86321.6519274655</v>
      </c>
      <c r="F285" s="46">
        <f t="shared" si="10"/>
        <v>34650623.096396528</v>
      </c>
      <c r="G285" s="26">
        <f t="shared" si="11"/>
        <v>32243636.832856268</v>
      </c>
    </row>
    <row r="286" spans="1:7">
      <c r="A286">
        <v>73000</v>
      </c>
      <c r="B286">
        <v>79.87</v>
      </c>
      <c r="C286">
        <v>2</v>
      </c>
      <c r="D286">
        <v>29</v>
      </c>
      <c r="E286">
        <f>회귀분석결과!B311</f>
        <v>61827.735468276951</v>
      </c>
      <c r="F286" s="46">
        <f t="shared" si="10"/>
        <v>619336786.61840916</v>
      </c>
      <c r="G286" s="26">
        <f t="shared" si="11"/>
        <v>124819494.76679684</v>
      </c>
    </row>
    <row r="287" spans="1:7">
      <c r="A287">
        <v>64000</v>
      </c>
      <c r="B287">
        <v>64.66</v>
      </c>
      <c r="C287">
        <v>4</v>
      </c>
      <c r="D287">
        <v>28</v>
      </c>
      <c r="E287">
        <f>회귀분석결과!B312</f>
        <v>53235.419245378827</v>
      </c>
      <c r="F287" s="46">
        <f t="shared" si="10"/>
        <v>1148293390.391994</v>
      </c>
      <c r="G287" s="26">
        <f t="shared" si="11"/>
        <v>115876198.82276054</v>
      </c>
    </row>
    <row r="288" spans="1:7">
      <c r="A288">
        <v>83500</v>
      </c>
      <c r="B288">
        <v>84.5</v>
      </c>
      <c r="C288">
        <v>9</v>
      </c>
      <c r="D288">
        <v>18</v>
      </c>
      <c r="E288">
        <f>회귀분석결과!B313</f>
        <v>101872.16763275847</v>
      </c>
      <c r="F288" s="46">
        <f t="shared" si="10"/>
        <v>206970748.88256007</v>
      </c>
      <c r="G288" s="26">
        <f t="shared" si="11"/>
        <v>337536543.52617806</v>
      </c>
    </row>
    <row r="289" spans="1:7">
      <c r="A289">
        <v>102000</v>
      </c>
      <c r="B289">
        <v>84.9</v>
      </c>
      <c r="C289">
        <v>6</v>
      </c>
      <c r="D289">
        <v>22</v>
      </c>
      <c r="E289">
        <f>회귀분석결과!B314</f>
        <v>88379.804359267902</v>
      </c>
      <c r="F289" s="46">
        <f t="shared" si="10"/>
        <v>16921063.347968817</v>
      </c>
      <c r="G289" s="26">
        <f t="shared" si="11"/>
        <v>185509729.29181764</v>
      </c>
    </row>
    <row r="290" spans="1:7">
      <c r="A290">
        <v>32000</v>
      </c>
      <c r="B290">
        <v>59.67</v>
      </c>
      <c r="C290">
        <v>4</v>
      </c>
      <c r="D290">
        <v>27</v>
      </c>
      <c r="E290">
        <f>회귀분석결과!B315</f>
        <v>50359.978653784114</v>
      </c>
      <c r="F290" s="46">
        <f t="shared" si="10"/>
        <v>4341027981.5869627</v>
      </c>
      <c r="G290" s="26">
        <f t="shared" si="11"/>
        <v>337088816.16740829</v>
      </c>
    </row>
    <row r="291" spans="1:7">
      <c r="A291">
        <v>61500</v>
      </c>
      <c r="B291">
        <v>54.7</v>
      </c>
      <c r="C291">
        <v>8</v>
      </c>
      <c r="D291">
        <v>28</v>
      </c>
      <c r="E291">
        <f>회귀분석결과!B316</f>
        <v>51885.007668353035</v>
      </c>
      <c r="F291" s="46">
        <f t="shared" si="10"/>
        <v>1323975780.3291011</v>
      </c>
      <c r="G291" s="26">
        <f t="shared" si="11"/>
        <v>92448077.537629932</v>
      </c>
    </row>
    <row r="292" spans="1:7">
      <c r="A292">
        <v>74000</v>
      </c>
      <c r="B292">
        <v>79.87</v>
      </c>
      <c r="C292">
        <v>7</v>
      </c>
      <c r="D292">
        <v>28</v>
      </c>
      <c r="E292">
        <f>회귀분석결과!B317</f>
        <v>74044.189195145489</v>
      </c>
      <c r="F292" s="46">
        <f t="shared" si="10"/>
        <v>570563830.64356637</v>
      </c>
      <c r="G292" s="26">
        <f t="shared" si="11"/>
        <v>1952.6849676061145</v>
      </c>
    </row>
    <row r="293" spans="1:7">
      <c r="A293">
        <v>63500</v>
      </c>
      <c r="B293">
        <v>54.7</v>
      </c>
      <c r="C293">
        <v>9</v>
      </c>
      <c r="D293">
        <v>29</v>
      </c>
      <c r="E293">
        <f>회귀분석결과!B318</f>
        <v>52017.468532298881</v>
      </c>
      <c r="F293" s="46">
        <f t="shared" si="10"/>
        <v>1182429868.3794155</v>
      </c>
      <c r="G293" s="26">
        <f t="shared" si="11"/>
        <v>131848528.90674642</v>
      </c>
    </row>
    <row r="294" spans="1:7">
      <c r="A294">
        <v>107750</v>
      </c>
      <c r="B294">
        <v>111.73</v>
      </c>
      <c r="C294">
        <v>5</v>
      </c>
      <c r="D294">
        <v>17</v>
      </c>
      <c r="E294">
        <f>회귀분석결과!B319</f>
        <v>121764.61394271563</v>
      </c>
      <c r="F294" s="46">
        <f t="shared" si="10"/>
        <v>97289066.492622882</v>
      </c>
      <c r="G294" s="26">
        <f t="shared" si="11"/>
        <v>196409403.96335936</v>
      </c>
    </row>
    <row r="295" spans="1:7">
      <c r="A295">
        <v>84000</v>
      </c>
      <c r="B295">
        <v>59.942599999999999</v>
      </c>
      <c r="C295">
        <v>8</v>
      </c>
      <c r="D295">
        <v>12</v>
      </c>
      <c r="E295">
        <f>회귀분석결과!B320</f>
        <v>87740.244188754965</v>
      </c>
      <c r="F295" s="46">
        <f t="shared" si="10"/>
        <v>192834270.89513868</v>
      </c>
      <c r="G295" s="26">
        <f t="shared" si="11"/>
        <v>13989426.591515286</v>
      </c>
    </row>
    <row r="296" spans="1:7">
      <c r="A296">
        <v>10800</v>
      </c>
      <c r="B296">
        <v>15.855</v>
      </c>
      <c r="C296">
        <v>11</v>
      </c>
      <c r="D296">
        <v>8</v>
      </c>
      <c r="E296">
        <f>회귀분석결과!B321</f>
        <v>59198.55108363973</v>
      </c>
      <c r="F296" s="46">
        <f t="shared" si="10"/>
        <v>7584054648.2536297</v>
      </c>
      <c r="G296" s="26">
        <f t="shared" si="11"/>
        <v>2342419746.9956846</v>
      </c>
    </row>
    <row r="297" spans="1:7">
      <c r="A297">
        <v>81000</v>
      </c>
      <c r="B297">
        <v>59.92</v>
      </c>
      <c r="C297">
        <v>3</v>
      </c>
      <c r="D297">
        <v>13</v>
      </c>
      <c r="E297">
        <f>회귀분석결과!B322</f>
        <v>75502.045855312565</v>
      </c>
      <c r="F297" s="46">
        <f t="shared" si="10"/>
        <v>285153138.81966698</v>
      </c>
      <c r="G297" s="26">
        <f t="shared" si="11"/>
        <v>30227499.777085751</v>
      </c>
    </row>
    <row r="298" spans="1:7">
      <c r="A298">
        <v>52000</v>
      </c>
      <c r="B298">
        <v>75.25</v>
      </c>
      <c r="C298">
        <v>4</v>
      </c>
      <c r="D298">
        <v>7</v>
      </c>
      <c r="E298">
        <f>회귀분석결과!B323</f>
        <v>103864.11843661653</v>
      </c>
      <c r="F298" s="46">
        <f t="shared" si="10"/>
        <v>2105568862.0901074</v>
      </c>
      <c r="G298" s="26">
        <f t="shared" si="11"/>
        <v>2689886781.207386</v>
      </c>
    </row>
    <row r="299" spans="1:7">
      <c r="A299">
        <v>53000</v>
      </c>
      <c r="B299">
        <v>69.94</v>
      </c>
      <c r="C299">
        <v>2</v>
      </c>
      <c r="D299">
        <v>7</v>
      </c>
      <c r="E299">
        <f>회귀분석결과!B324</f>
        <v>94638.793178886233</v>
      </c>
      <c r="F299" s="46">
        <f t="shared" si="10"/>
        <v>2014795906.1152647</v>
      </c>
      <c r="G299" s="26">
        <f t="shared" si="11"/>
        <v>1733789097.3940628</v>
      </c>
    </row>
    <row r="300" spans="1:7">
      <c r="A300">
        <v>12000</v>
      </c>
      <c r="B300">
        <v>15.09</v>
      </c>
      <c r="C300">
        <v>14</v>
      </c>
      <c r="D300">
        <v>7</v>
      </c>
      <c r="E300">
        <f>회귀분석결과!B325</f>
        <v>66562.654635885381</v>
      </c>
      <c r="F300" s="46">
        <f t="shared" si="10"/>
        <v>7376487101.0838184</v>
      </c>
      <c r="G300" s="26">
        <f t="shared" si="11"/>
        <v>2977083280.9149046</v>
      </c>
    </row>
    <row r="301" spans="1:7">
      <c r="A301">
        <v>190000</v>
      </c>
      <c r="B301">
        <v>84.835999999999999</v>
      </c>
      <c r="C301">
        <v>7</v>
      </c>
      <c r="D301">
        <v>4</v>
      </c>
      <c r="E301">
        <f>회귀분석결과!B326</f>
        <v>125038.82736555322</v>
      </c>
      <c r="F301" s="46">
        <f t="shared" si="10"/>
        <v>8484900937.5618048</v>
      </c>
      <c r="G301" s="26">
        <f t="shared" si="11"/>
        <v>4219953950.0423965</v>
      </c>
    </row>
    <row r="302" spans="1:7">
      <c r="A302">
        <v>175000</v>
      </c>
      <c r="B302">
        <v>84.906999999999996</v>
      </c>
      <c r="C302">
        <v>4</v>
      </c>
      <c r="D302">
        <v>4</v>
      </c>
      <c r="E302">
        <f>회귀분석결과!B327</f>
        <v>118932.68277221438</v>
      </c>
      <c r="F302" s="46">
        <f t="shared" si="10"/>
        <v>5946495277.1844463</v>
      </c>
      <c r="G302" s="26">
        <f t="shared" si="11"/>
        <v>3143544061.1211462</v>
      </c>
    </row>
    <row r="303" spans="1:7">
      <c r="A303">
        <v>175000</v>
      </c>
      <c r="B303">
        <v>84.906999999999996</v>
      </c>
      <c r="C303">
        <v>4</v>
      </c>
      <c r="D303">
        <v>4</v>
      </c>
      <c r="E303">
        <f>회귀분석결과!B328</f>
        <v>118932.68277221438</v>
      </c>
      <c r="F303" s="46">
        <f t="shared" si="10"/>
        <v>5946495277.1844463</v>
      </c>
      <c r="G303" s="26">
        <f t="shared" si="11"/>
        <v>3143544061.1211462</v>
      </c>
    </row>
    <row r="304" spans="1:7">
      <c r="A304">
        <v>114000</v>
      </c>
      <c r="B304">
        <v>45.878999999999998</v>
      </c>
      <c r="C304">
        <v>17</v>
      </c>
      <c r="D304">
        <v>4</v>
      </c>
      <c r="E304">
        <f>회귀분석결과!B329</f>
        <v>108137.84556418985</v>
      </c>
      <c r="F304" s="46">
        <f t="shared" si="10"/>
        <v>259645591.64985555</v>
      </c>
      <c r="G304" s="26">
        <f t="shared" si="11"/>
        <v>34364854.629288651</v>
      </c>
    </row>
    <row r="305" spans="1:7">
      <c r="A305">
        <v>16000</v>
      </c>
      <c r="B305">
        <v>30.28</v>
      </c>
      <c r="C305">
        <v>1</v>
      </c>
      <c r="D305">
        <v>50</v>
      </c>
      <c r="E305">
        <f>회귀분석결과!B330</f>
        <v>-28382.994755684849</v>
      </c>
      <c r="F305" s="46">
        <f t="shared" si="10"/>
        <v>6705395277.1844473</v>
      </c>
      <c r="G305" s="26">
        <f t="shared" si="11"/>
        <v>1969850223.4831488</v>
      </c>
    </row>
    <row r="306" spans="1:7">
      <c r="A306">
        <v>70000</v>
      </c>
      <c r="B306">
        <v>84.93</v>
      </c>
      <c r="C306">
        <v>6</v>
      </c>
      <c r="D306">
        <v>23</v>
      </c>
      <c r="E306">
        <f>회귀분석결과!B331</f>
        <v>86482.977313412062</v>
      </c>
      <c r="F306" s="46">
        <f t="shared" si="10"/>
        <v>777655654.54293752</v>
      </c>
      <c r="G306" s="26">
        <f t="shared" si="11"/>
        <v>271688541.11445671</v>
      </c>
    </row>
    <row r="307" spans="1:7">
      <c r="A307">
        <v>123000</v>
      </c>
      <c r="B307">
        <v>236.07</v>
      </c>
      <c r="C307">
        <v>5</v>
      </c>
      <c r="D307">
        <v>12</v>
      </c>
      <c r="E307">
        <f>회귀분석결과!B332</f>
        <v>251026.89396760354</v>
      </c>
      <c r="F307" s="46">
        <f t="shared" si="10"/>
        <v>630688987.87627065</v>
      </c>
      <c r="G307" s="26">
        <f t="shared" si="11"/>
        <v>16390885578.991999</v>
      </c>
    </row>
    <row r="308" spans="1:7">
      <c r="A308">
        <v>67900</v>
      </c>
      <c r="B308">
        <v>84.99</v>
      </c>
      <c r="C308">
        <v>5</v>
      </c>
      <c r="D308">
        <v>25</v>
      </c>
      <c r="E308">
        <f>회귀분석결과!B333</f>
        <v>80631.170789897995</v>
      </c>
      <c r="F308" s="46">
        <f t="shared" si="10"/>
        <v>899188862.09010732</v>
      </c>
      <c r="G308" s="26">
        <f t="shared" si="11"/>
        <v>162082709.68155193</v>
      </c>
    </row>
    <row r="309" spans="1:7">
      <c r="A309">
        <v>112400</v>
      </c>
      <c r="B309">
        <v>84.92</v>
      </c>
      <c r="C309">
        <v>6</v>
      </c>
      <c r="D309">
        <v>21</v>
      </c>
      <c r="E309">
        <f>회귀분석결과!B334</f>
        <v>90324.738941791569</v>
      </c>
      <c r="F309" s="46">
        <f t="shared" si="10"/>
        <v>210642321.209604</v>
      </c>
      <c r="G309" s="26">
        <f t="shared" si="11"/>
        <v>487317150.78805363</v>
      </c>
    </row>
    <row r="310" spans="1:7">
      <c r="A310">
        <v>112400</v>
      </c>
      <c r="B310">
        <v>84.92</v>
      </c>
      <c r="C310">
        <v>6</v>
      </c>
      <c r="D310">
        <v>21</v>
      </c>
      <c r="E310">
        <f>회귀분석결과!B335</f>
        <v>90324.738941791569</v>
      </c>
      <c r="F310" s="46">
        <f t="shared" si="10"/>
        <v>210642321.209604</v>
      </c>
      <c r="G310" s="26">
        <f t="shared" si="11"/>
        <v>487317150.78805363</v>
      </c>
    </row>
    <row r="311" spans="1:7">
      <c r="A311">
        <v>89970</v>
      </c>
      <c r="B311">
        <v>60</v>
      </c>
      <c r="C311">
        <v>4</v>
      </c>
      <c r="D311">
        <v>21</v>
      </c>
      <c r="E311">
        <f>회귀분석결과!B336</f>
        <v>62231.637802931175</v>
      </c>
      <c r="F311" s="46">
        <f t="shared" si="10"/>
        <v>62670623.72532735</v>
      </c>
      <c r="G311" s="26">
        <f t="shared" si="11"/>
        <v>769416737.37577689</v>
      </c>
    </row>
    <row r="312" spans="1:7">
      <c r="A312">
        <v>125000</v>
      </c>
      <c r="B312">
        <v>84.028300000000002</v>
      </c>
      <c r="C312">
        <v>4</v>
      </c>
      <c r="D312">
        <v>6</v>
      </c>
      <c r="E312">
        <f>회귀분석결과!B337</f>
        <v>114235.85778710054</v>
      </c>
      <c r="F312" s="46">
        <f t="shared" si="10"/>
        <v>735143075.92658508</v>
      </c>
      <c r="G312" s="26">
        <f t="shared" si="11"/>
        <v>115866757.57952408</v>
      </c>
    </row>
    <row r="313" spans="1:7">
      <c r="A313">
        <v>116000</v>
      </c>
      <c r="B313">
        <v>84.92</v>
      </c>
      <c r="C313">
        <v>14</v>
      </c>
      <c r="D313">
        <v>21</v>
      </c>
      <c r="E313">
        <f>회귀분석결과!B338</f>
        <v>106789.95839621074</v>
      </c>
      <c r="F313" s="46">
        <f t="shared" si="10"/>
        <v>328099679.70017004</v>
      </c>
      <c r="G313" s="26">
        <f t="shared" si="11"/>
        <v>84824866.343529001</v>
      </c>
    </row>
    <row r="314" spans="1:7">
      <c r="A314">
        <v>138000</v>
      </c>
      <c r="B314">
        <v>59.673699999999997</v>
      </c>
      <c r="C314">
        <v>4</v>
      </c>
      <c r="D314">
        <v>2</v>
      </c>
      <c r="E314">
        <f>회귀분석결과!B339</f>
        <v>98505.827807911133</v>
      </c>
      <c r="F314" s="46">
        <f t="shared" si="10"/>
        <v>1609094648.253629</v>
      </c>
      <c r="G314" s="26">
        <f t="shared" si="11"/>
        <v>1559789637.1383655</v>
      </c>
    </row>
    <row r="315" spans="1:7">
      <c r="A315">
        <v>86470</v>
      </c>
      <c r="B315">
        <v>60</v>
      </c>
      <c r="C315">
        <v>1</v>
      </c>
      <c r="D315">
        <v>21</v>
      </c>
      <c r="E315">
        <f>회귀분석결과!B340</f>
        <v>56057.180507523983</v>
      </c>
      <c r="F315" s="46">
        <f t="shared" si="10"/>
        <v>130335969.63727705</v>
      </c>
      <c r="G315" s="26">
        <f t="shared" si="11"/>
        <v>924939589.48192918</v>
      </c>
    </row>
    <row r="316" spans="1:7">
      <c r="A316">
        <v>86500</v>
      </c>
      <c r="B316">
        <v>60</v>
      </c>
      <c r="C316">
        <v>1</v>
      </c>
      <c r="D316">
        <v>21</v>
      </c>
      <c r="E316">
        <f>회귀분석결과!B341</f>
        <v>56057.180507523983</v>
      </c>
      <c r="F316" s="46">
        <f t="shared" si="10"/>
        <v>129651880.95803176</v>
      </c>
      <c r="G316" s="26">
        <f t="shared" si="11"/>
        <v>926765258.65147781</v>
      </c>
    </row>
    <row r="317" spans="1:7">
      <c r="A317">
        <v>135000</v>
      </c>
      <c r="B317">
        <v>59.673699999999997</v>
      </c>
      <c r="C317">
        <v>13</v>
      </c>
      <c r="D317">
        <v>2</v>
      </c>
      <c r="E317">
        <f>회귀분석결과!B342</f>
        <v>117029.19969413271</v>
      </c>
      <c r="F317" s="46">
        <f t="shared" si="10"/>
        <v>1377413516.1781573</v>
      </c>
      <c r="G317" s="26">
        <f t="shared" si="11"/>
        <v>322949663.63335991</v>
      </c>
    </row>
    <row r="318" spans="1:7">
      <c r="A318">
        <v>120000</v>
      </c>
      <c r="B318">
        <v>114.931</v>
      </c>
      <c r="C318">
        <v>9</v>
      </c>
      <c r="D318">
        <v>13</v>
      </c>
      <c r="E318">
        <f>회귀분석결과!B343</f>
        <v>140779.83443882703</v>
      </c>
      <c r="F318" s="46">
        <f t="shared" si="10"/>
        <v>489007855.80079895</v>
      </c>
      <c r="G318" s="26">
        <f t="shared" si="11"/>
        <v>431801519.30506206</v>
      </c>
    </row>
    <row r="319" spans="1:7">
      <c r="A319">
        <v>109990</v>
      </c>
      <c r="B319">
        <v>84.92</v>
      </c>
      <c r="C319">
        <v>9</v>
      </c>
      <c r="D319">
        <v>21</v>
      </c>
      <c r="E319">
        <f>회귀분석결과!B344</f>
        <v>96499.196237198776</v>
      </c>
      <c r="F319" s="46">
        <f t="shared" si="10"/>
        <v>146495245.10897508</v>
      </c>
      <c r="G319" s="26">
        <f t="shared" si="11"/>
        <v>182001786.16641167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C602-30D0-4918-B13B-168C02D5596B}">
  <dimension ref="A1:L319"/>
  <sheetViews>
    <sheetView zoomScale="85" zoomScaleNormal="85" workbookViewId="0">
      <selection activeCell="K18" sqref="K18"/>
    </sheetView>
  </sheetViews>
  <sheetFormatPr defaultRowHeight="17.399999999999999"/>
  <cols>
    <col min="1" max="1" width="9.19921875" bestFit="1" customWidth="1"/>
    <col min="2" max="2" width="10.796875" bestFit="1" customWidth="1"/>
    <col min="3" max="3" width="5.19921875" bestFit="1" customWidth="1"/>
    <col min="4" max="4" width="9.19921875" style="28" bestFit="1" customWidth="1"/>
    <col min="5" max="5" width="2.09765625" customWidth="1"/>
    <col min="6" max="6" width="15.19921875" bestFit="1" customWidth="1"/>
    <col min="7" max="7" width="8.296875" bestFit="1" customWidth="1"/>
    <col min="8" max="8" width="8.09765625" bestFit="1" customWidth="1"/>
    <col min="9" max="9" width="11" bestFit="1" customWidth="1"/>
    <col min="10" max="11" width="6.8984375" bestFit="1" customWidth="1"/>
    <col min="12" max="12" width="9.19921875" bestFit="1" customWidth="1"/>
  </cols>
  <sheetData>
    <row r="1" spans="1:12">
      <c r="A1" t="s">
        <v>0</v>
      </c>
      <c r="B1" s="49" t="s">
        <v>298</v>
      </c>
      <c r="C1" s="50" t="s">
        <v>296</v>
      </c>
      <c r="D1" s="28" t="s">
        <v>310</v>
      </c>
      <c r="F1" t="s">
        <v>311</v>
      </c>
    </row>
    <row r="2" spans="1:12">
      <c r="A2">
        <v>85000</v>
      </c>
      <c r="B2">
        <v>100.77</v>
      </c>
      <c r="C2">
        <v>6</v>
      </c>
      <c r="D2" s="29" t="str">
        <f>IF(A2&gt;=$F$2,"A","B")</f>
        <v>B</v>
      </c>
      <c r="F2" s="27">
        <f>MEDIAN(A2:A319)</f>
        <v>87250</v>
      </c>
    </row>
    <row r="3" spans="1:12">
      <c r="A3">
        <v>129500</v>
      </c>
      <c r="B3">
        <v>97.61</v>
      </c>
      <c r="C3">
        <v>7</v>
      </c>
      <c r="D3" s="29" t="str">
        <f t="shared" ref="D3:D66" si="0">IF(A3&gt;=$F$2,"A","B")</f>
        <v>A</v>
      </c>
    </row>
    <row r="4" spans="1:12">
      <c r="A4">
        <v>220000</v>
      </c>
      <c r="B4">
        <v>101.991</v>
      </c>
      <c r="C4">
        <v>6</v>
      </c>
      <c r="D4" s="29" t="str">
        <f t="shared" si="0"/>
        <v>A</v>
      </c>
      <c r="F4" t="s">
        <v>353</v>
      </c>
      <c r="G4" s="3" t="s">
        <v>354</v>
      </c>
      <c r="H4" s="3" t="s">
        <v>355</v>
      </c>
      <c r="I4" t="s">
        <v>352</v>
      </c>
    </row>
    <row r="5" spans="1:12">
      <c r="A5">
        <v>134000</v>
      </c>
      <c r="B5">
        <v>95.88</v>
      </c>
      <c r="C5">
        <v>5</v>
      </c>
      <c r="D5" s="29" t="str">
        <f t="shared" si="0"/>
        <v>A</v>
      </c>
      <c r="F5">
        <f>COUNT(A2:A319)</f>
        <v>318</v>
      </c>
      <c r="G5">
        <f>COUNTIF($D$2:$D$319, "A")</f>
        <v>159</v>
      </c>
      <c r="H5">
        <f>COUNTIF($D$2:$D$319, "B")</f>
        <v>159</v>
      </c>
      <c r="I5" s="31">
        <f>1-(G5/F5)^2-(H5/F5)^2</f>
        <v>0.5</v>
      </c>
    </row>
    <row r="6" spans="1:12">
      <c r="A6">
        <v>134500</v>
      </c>
      <c r="B6">
        <v>95.88</v>
      </c>
      <c r="C6">
        <v>5</v>
      </c>
      <c r="D6" s="29" t="str">
        <f t="shared" si="0"/>
        <v>A</v>
      </c>
      <c r="G6" s="24"/>
      <c r="H6" s="24"/>
    </row>
    <row r="7" spans="1:12">
      <c r="A7">
        <v>46300</v>
      </c>
      <c r="B7">
        <v>94.94</v>
      </c>
      <c r="C7">
        <v>7</v>
      </c>
      <c r="D7" s="29" t="str">
        <f t="shared" si="0"/>
        <v>B</v>
      </c>
      <c r="F7" s="50" t="s">
        <v>312</v>
      </c>
    </row>
    <row r="8" spans="1:12">
      <c r="A8">
        <v>138000</v>
      </c>
      <c r="B8">
        <v>94.51</v>
      </c>
      <c r="C8">
        <v>8</v>
      </c>
      <c r="D8" s="29" t="str">
        <f t="shared" si="0"/>
        <v>A</v>
      </c>
      <c r="F8" t="s">
        <v>313</v>
      </c>
      <c r="G8">
        <f>MEDIAN(C2:C319)</f>
        <v>7</v>
      </c>
    </row>
    <row r="9" spans="1:12">
      <c r="A9">
        <v>140000</v>
      </c>
      <c r="B9">
        <v>94.51</v>
      </c>
      <c r="C9">
        <v>5</v>
      </c>
      <c r="D9" s="29" t="str">
        <f t="shared" si="0"/>
        <v>A</v>
      </c>
    </row>
    <row r="10" spans="1:12">
      <c r="A10">
        <v>134000</v>
      </c>
      <c r="B10">
        <v>94.51</v>
      </c>
      <c r="C10">
        <v>4</v>
      </c>
      <c r="D10" s="29" t="str">
        <f t="shared" si="0"/>
        <v>A</v>
      </c>
      <c r="G10" s="3" t="s">
        <v>354</v>
      </c>
      <c r="H10" s="3" t="s">
        <v>355</v>
      </c>
      <c r="I10" t="s">
        <v>352</v>
      </c>
      <c r="L10" t="s">
        <v>316</v>
      </c>
    </row>
    <row r="11" spans="1:12">
      <c r="A11">
        <v>105000</v>
      </c>
      <c r="B11">
        <v>106.81</v>
      </c>
      <c r="C11">
        <v>8</v>
      </c>
      <c r="D11" s="29" t="str">
        <f t="shared" si="0"/>
        <v>A</v>
      </c>
      <c r="F11" t="s">
        <v>314</v>
      </c>
      <c r="G11" cm="1">
        <f t="array" ref="G11">SUMPRODUCT(($C$2:$C$319&gt;=$G$8)*($D$2:$D$319="A")*1)</f>
        <v>89</v>
      </c>
      <c r="H11" cm="1">
        <f t="array" ref="H11">SUMPRODUCT(($C$2:$C$319&gt;=$G$8)*($D$2:$D$319="B")*1)</f>
        <v>71</v>
      </c>
      <c r="I11" s="30">
        <f>1-(G11/(G11+H11))^2-(H11/(G11+H11))^2</f>
        <v>0.49367187499999998</v>
      </c>
      <c r="J11" s="30">
        <f>SUM(G11:H11)/$F$5</f>
        <v>0.50314465408805031</v>
      </c>
      <c r="K11" s="50">
        <f>I11*J11+I12*J12</f>
        <v>0.49359177215189876</v>
      </c>
      <c r="L11" s="50">
        <f>I5-K11</f>
        <v>6.4082278481012445E-3</v>
      </c>
    </row>
    <row r="12" spans="1:12">
      <c r="A12">
        <v>89700</v>
      </c>
      <c r="B12">
        <v>106.62</v>
      </c>
      <c r="C12">
        <v>11</v>
      </c>
      <c r="D12" s="29" t="str">
        <f t="shared" si="0"/>
        <v>A</v>
      </c>
      <c r="F12" t="s">
        <v>315</v>
      </c>
      <c r="G12" cm="1">
        <f t="array" ref="G12">SUMPRODUCT(($C$2:$C$319&lt;$G$8)*($D$2:$D$319="A")*1)</f>
        <v>70</v>
      </c>
      <c r="H12" cm="1">
        <f t="array" ref="H12">SUMPRODUCT(($C$2:$C$319&lt;$G$8)*($D$2:$D$319="B")*1)</f>
        <v>88</v>
      </c>
      <c r="I12" s="30">
        <f>1-(G12/(G12+H12))^2-(H12/(G12+H12))^2</f>
        <v>0.49351065534369498</v>
      </c>
      <c r="J12" s="30">
        <f>SUM(G12:H12)/$F$5</f>
        <v>0.49685534591194969</v>
      </c>
    </row>
    <row r="13" spans="1:12">
      <c r="A13">
        <v>98500</v>
      </c>
      <c r="B13">
        <v>106.62</v>
      </c>
      <c r="C13">
        <v>12</v>
      </c>
      <c r="D13" s="29" t="str">
        <f t="shared" si="0"/>
        <v>A</v>
      </c>
    </row>
    <row r="14" spans="1:12">
      <c r="A14">
        <v>91000</v>
      </c>
      <c r="B14">
        <v>107.94</v>
      </c>
      <c r="C14">
        <v>7</v>
      </c>
      <c r="D14" s="29" t="str">
        <f t="shared" si="0"/>
        <v>A</v>
      </c>
      <c r="F14" s="49" t="s">
        <v>317</v>
      </c>
    </row>
    <row r="15" spans="1:12">
      <c r="A15">
        <v>78000</v>
      </c>
      <c r="B15">
        <v>91.53</v>
      </c>
      <c r="C15">
        <v>9</v>
      </c>
      <c r="D15" s="29" t="str">
        <f t="shared" si="0"/>
        <v>B</v>
      </c>
      <c r="F15" t="s">
        <v>313</v>
      </c>
      <c r="G15" s="3">
        <f>MEDIAN(B2:B319)</f>
        <v>84.477049999999991</v>
      </c>
    </row>
    <row r="16" spans="1:12">
      <c r="A16">
        <v>144000</v>
      </c>
      <c r="B16">
        <v>108.07</v>
      </c>
      <c r="C16">
        <v>5</v>
      </c>
      <c r="D16" s="29" t="str">
        <f t="shared" si="0"/>
        <v>A</v>
      </c>
    </row>
    <row r="17" spans="1:12">
      <c r="A17">
        <v>144000</v>
      </c>
      <c r="B17">
        <v>108.07</v>
      </c>
      <c r="C17">
        <v>5</v>
      </c>
      <c r="D17" s="29" t="str">
        <f t="shared" si="0"/>
        <v>A</v>
      </c>
      <c r="G17" s="3" t="s">
        <v>354</v>
      </c>
      <c r="H17" s="3" t="s">
        <v>355</v>
      </c>
      <c r="I17" t="s">
        <v>352</v>
      </c>
      <c r="L17" t="s">
        <v>316</v>
      </c>
    </row>
    <row r="18" spans="1:12">
      <c r="A18">
        <v>44000</v>
      </c>
      <c r="B18">
        <v>91.87</v>
      </c>
      <c r="C18">
        <v>5</v>
      </c>
      <c r="D18" s="29" t="str">
        <f t="shared" si="0"/>
        <v>B</v>
      </c>
      <c r="F18" t="s">
        <v>314</v>
      </c>
      <c r="G18" cm="1">
        <f t="array" ref="G18">SUMPRODUCT(($B$2:$B$319&gt;=$G$15)*($D$2:$D$319="A")*1)</f>
        <v>135</v>
      </c>
      <c r="H18" cm="1">
        <f t="array" ref="H18">SUMPRODUCT(($B$2:$B$319&gt;=$G$15)*($D$2:$D$319="B")*1)</f>
        <v>24</v>
      </c>
      <c r="I18" s="30">
        <f>1-(G18/(G18+H18))^2-(H18/(G18+H18))^2</f>
        <v>0.25631897472410103</v>
      </c>
      <c r="J18" s="30">
        <f>SUM(G18:H18)/$F$5</f>
        <v>0.5</v>
      </c>
      <c r="K18" s="49">
        <f>I18*J18+I19*J19</f>
        <v>0.25631897472410103</v>
      </c>
      <c r="L18" s="49">
        <f>I12-K18</f>
        <v>0.23719168061959395</v>
      </c>
    </row>
    <row r="19" spans="1:12">
      <c r="A19">
        <v>74000</v>
      </c>
      <c r="B19">
        <v>108.18</v>
      </c>
      <c r="C19">
        <v>3</v>
      </c>
      <c r="D19" s="29" t="str">
        <f t="shared" si="0"/>
        <v>B</v>
      </c>
      <c r="F19" t="s">
        <v>315</v>
      </c>
      <c r="G19" cm="1">
        <f t="array" ref="G19">SUMPRODUCT(($B$2:$B$319&lt;$G$15)*($D$2:$D$319="A")*1)</f>
        <v>24</v>
      </c>
      <c r="H19" cm="1">
        <f t="array" ref="H19">SUMPRODUCT(($B$2:$B$319&lt;$G$15)*($D$2:$D$319="B")*1)</f>
        <v>135</v>
      </c>
      <c r="I19" s="30">
        <f>1-(G19/(G19+H19))^2-(H19/(G19+H19))^2</f>
        <v>0.25631897472410103</v>
      </c>
      <c r="J19" s="30">
        <f>SUM(G19:H19)/$F$5</f>
        <v>0.5</v>
      </c>
    </row>
    <row r="20" spans="1:12">
      <c r="A20">
        <v>95000</v>
      </c>
      <c r="B20">
        <v>92.81</v>
      </c>
      <c r="C20">
        <v>15</v>
      </c>
      <c r="D20" s="29" t="str">
        <f t="shared" si="0"/>
        <v>A</v>
      </c>
    </row>
    <row r="21" spans="1:12">
      <c r="A21">
        <v>108000</v>
      </c>
      <c r="B21">
        <v>110.53</v>
      </c>
      <c r="C21">
        <v>8</v>
      </c>
      <c r="D21" s="29" t="str">
        <f t="shared" si="0"/>
        <v>A</v>
      </c>
    </row>
    <row r="22" spans="1:12">
      <c r="A22">
        <v>93500</v>
      </c>
      <c r="B22">
        <v>111.31</v>
      </c>
      <c r="C22">
        <v>5</v>
      </c>
      <c r="D22" s="29" t="str">
        <f t="shared" si="0"/>
        <v>A</v>
      </c>
    </row>
    <row r="23" spans="1:12">
      <c r="A23">
        <v>107750</v>
      </c>
      <c r="B23">
        <v>111.73</v>
      </c>
      <c r="C23">
        <v>5</v>
      </c>
      <c r="D23" s="29" t="str">
        <f t="shared" si="0"/>
        <v>A</v>
      </c>
    </row>
    <row r="24" spans="1:12">
      <c r="A24">
        <v>49000</v>
      </c>
      <c r="B24">
        <v>88.89</v>
      </c>
      <c r="C24">
        <v>1</v>
      </c>
      <c r="D24" s="29" t="str">
        <f t="shared" si="0"/>
        <v>B</v>
      </c>
    </row>
    <row r="25" spans="1:12">
      <c r="A25">
        <v>145000</v>
      </c>
      <c r="B25">
        <v>112.81440000000001</v>
      </c>
      <c r="C25">
        <v>5</v>
      </c>
      <c r="D25" s="29" t="str">
        <f t="shared" si="0"/>
        <v>A</v>
      </c>
    </row>
    <row r="26" spans="1:12">
      <c r="A26">
        <v>127500</v>
      </c>
      <c r="B26">
        <v>111.73</v>
      </c>
      <c r="C26">
        <v>17</v>
      </c>
      <c r="D26" s="29" t="str">
        <f t="shared" si="0"/>
        <v>A</v>
      </c>
    </row>
    <row r="27" spans="1:12">
      <c r="A27">
        <v>149000</v>
      </c>
      <c r="B27">
        <v>114.9</v>
      </c>
      <c r="C27">
        <v>9</v>
      </c>
      <c r="D27" s="29" t="str">
        <f t="shared" si="0"/>
        <v>A</v>
      </c>
    </row>
    <row r="28" spans="1:12">
      <c r="A28">
        <v>120000</v>
      </c>
      <c r="B28">
        <v>114.931</v>
      </c>
      <c r="C28">
        <v>9</v>
      </c>
      <c r="D28" s="29" t="str">
        <f t="shared" si="0"/>
        <v>A</v>
      </c>
    </row>
    <row r="29" spans="1:12">
      <c r="A29">
        <v>110000</v>
      </c>
      <c r="B29">
        <v>114.7153</v>
      </c>
      <c r="C29">
        <v>5</v>
      </c>
      <c r="D29" s="29" t="str">
        <f t="shared" si="0"/>
        <v>A</v>
      </c>
    </row>
    <row r="30" spans="1:12">
      <c r="A30">
        <v>78000</v>
      </c>
      <c r="B30">
        <v>84.98</v>
      </c>
      <c r="C30">
        <v>8</v>
      </c>
      <c r="D30" s="29" t="str">
        <f t="shared" si="0"/>
        <v>B</v>
      </c>
    </row>
    <row r="31" spans="1:12">
      <c r="A31">
        <v>139950</v>
      </c>
      <c r="B31">
        <v>114.9</v>
      </c>
      <c r="C31">
        <v>10</v>
      </c>
      <c r="D31" s="29" t="str">
        <f t="shared" si="0"/>
        <v>A</v>
      </c>
    </row>
    <row r="32" spans="1:12">
      <c r="A32">
        <v>86500</v>
      </c>
      <c r="B32">
        <v>84.98</v>
      </c>
      <c r="C32">
        <v>9</v>
      </c>
      <c r="D32" s="29" t="str">
        <f t="shared" si="0"/>
        <v>B</v>
      </c>
    </row>
    <row r="33" spans="1:4">
      <c r="A33">
        <v>109990</v>
      </c>
      <c r="B33">
        <v>84.92</v>
      </c>
      <c r="C33">
        <v>9</v>
      </c>
      <c r="D33" s="29" t="str">
        <f t="shared" si="0"/>
        <v>A</v>
      </c>
    </row>
    <row r="34" spans="1:4">
      <c r="A34">
        <v>120000</v>
      </c>
      <c r="B34">
        <v>84.9</v>
      </c>
      <c r="C34">
        <v>7</v>
      </c>
      <c r="D34" s="29" t="str">
        <f t="shared" si="0"/>
        <v>A</v>
      </c>
    </row>
    <row r="35" spans="1:4">
      <c r="A35">
        <v>109250</v>
      </c>
      <c r="B35">
        <v>84.9</v>
      </c>
      <c r="C35">
        <v>9</v>
      </c>
      <c r="D35" s="29" t="str">
        <f t="shared" si="0"/>
        <v>A</v>
      </c>
    </row>
    <row r="36" spans="1:4">
      <c r="A36">
        <v>110000</v>
      </c>
      <c r="B36">
        <v>84.9</v>
      </c>
      <c r="C36">
        <v>7</v>
      </c>
      <c r="D36" s="29" t="str">
        <f t="shared" si="0"/>
        <v>A</v>
      </c>
    </row>
    <row r="37" spans="1:4">
      <c r="A37">
        <v>139800</v>
      </c>
      <c r="B37">
        <v>84.858000000000004</v>
      </c>
      <c r="C37">
        <v>8</v>
      </c>
      <c r="D37" s="29" t="str">
        <f t="shared" si="0"/>
        <v>A</v>
      </c>
    </row>
    <row r="38" spans="1:4">
      <c r="A38">
        <v>139800</v>
      </c>
      <c r="B38">
        <v>84.858000000000004</v>
      </c>
      <c r="C38">
        <v>8</v>
      </c>
      <c r="D38" s="29" t="str">
        <f t="shared" si="0"/>
        <v>A</v>
      </c>
    </row>
    <row r="39" spans="1:4">
      <c r="A39">
        <v>205000</v>
      </c>
      <c r="B39">
        <v>84.835999999999999</v>
      </c>
      <c r="C39">
        <v>8</v>
      </c>
      <c r="D39" s="29" t="str">
        <f t="shared" si="0"/>
        <v>A</v>
      </c>
    </row>
    <row r="40" spans="1:4">
      <c r="A40">
        <v>175000</v>
      </c>
      <c r="B40">
        <v>84.835999999999999</v>
      </c>
      <c r="C40">
        <v>8</v>
      </c>
      <c r="D40" s="29" t="str">
        <f t="shared" si="0"/>
        <v>A</v>
      </c>
    </row>
    <row r="41" spans="1:4">
      <c r="A41">
        <v>190000</v>
      </c>
      <c r="B41">
        <v>84.835999999999999</v>
      </c>
      <c r="C41">
        <v>7</v>
      </c>
      <c r="D41" s="29" t="str">
        <f t="shared" si="0"/>
        <v>A</v>
      </c>
    </row>
    <row r="42" spans="1:4">
      <c r="A42">
        <v>70000</v>
      </c>
      <c r="B42">
        <v>84.93</v>
      </c>
      <c r="C42">
        <v>6</v>
      </c>
      <c r="D42" s="29" t="str">
        <f t="shared" si="0"/>
        <v>B</v>
      </c>
    </row>
    <row r="43" spans="1:4">
      <c r="A43">
        <v>137900</v>
      </c>
      <c r="B43">
        <v>84.92</v>
      </c>
      <c r="C43">
        <v>6</v>
      </c>
      <c r="D43" s="29" t="str">
        <f t="shared" si="0"/>
        <v>A</v>
      </c>
    </row>
    <row r="44" spans="1:4">
      <c r="A44">
        <v>124950</v>
      </c>
      <c r="B44">
        <v>84.92</v>
      </c>
      <c r="C44">
        <v>10</v>
      </c>
      <c r="D44" s="29" t="str">
        <f t="shared" si="0"/>
        <v>A</v>
      </c>
    </row>
    <row r="45" spans="1:4">
      <c r="A45">
        <v>112400</v>
      </c>
      <c r="B45">
        <v>84.92</v>
      </c>
      <c r="C45">
        <v>6</v>
      </c>
      <c r="D45" s="29" t="str">
        <f t="shared" si="0"/>
        <v>A</v>
      </c>
    </row>
    <row r="46" spans="1:4">
      <c r="A46">
        <v>112400</v>
      </c>
      <c r="B46">
        <v>84.92</v>
      </c>
      <c r="C46">
        <v>6</v>
      </c>
      <c r="D46" s="29" t="str">
        <f t="shared" si="0"/>
        <v>A</v>
      </c>
    </row>
    <row r="47" spans="1:4">
      <c r="A47">
        <v>140000</v>
      </c>
      <c r="B47">
        <v>114.931</v>
      </c>
      <c r="C47">
        <v>11</v>
      </c>
      <c r="D47" s="29" t="str">
        <f t="shared" si="0"/>
        <v>A</v>
      </c>
    </row>
    <row r="48" spans="1:4">
      <c r="A48">
        <v>102000</v>
      </c>
      <c r="B48">
        <v>84.9</v>
      </c>
      <c r="C48">
        <v>6</v>
      </c>
      <c r="D48" s="29" t="str">
        <f t="shared" si="0"/>
        <v>A</v>
      </c>
    </row>
    <row r="49" spans="1:4">
      <c r="A49">
        <v>67900</v>
      </c>
      <c r="B49">
        <v>84.99</v>
      </c>
      <c r="C49">
        <v>5</v>
      </c>
      <c r="D49" s="29" t="str">
        <f t="shared" si="0"/>
        <v>B</v>
      </c>
    </row>
    <row r="50" spans="1:4">
      <c r="A50">
        <v>194000</v>
      </c>
      <c r="B50">
        <v>84.944000000000003</v>
      </c>
      <c r="C50">
        <v>11</v>
      </c>
      <c r="D50" s="29" t="str">
        <f t="shared" si="0"/>
        <v>A</v>
      </c>
    </row>
    <row r="51" spans="1:4">
      <c r="A51">
        <v>75700</v>
      </c>
      <c r="B51">
        <v>84.93</v>
      </c>
      <c r="C51">
        <v>5</v>
      </c>
      <c r="D51" s="29" t="str">
        <f t="shared" si="0"/>
        <v>B</v>
      </c>
    </row>
    <row r="52" spans="1:4">
      <c r="A52">
        <v>185000</v>
      </c>
      <c r="B52">
        <v>84.614000000000004</v>
      </c>
      <c r="C52">
        <v>8</v>
      </c>
      <c r="D52" s="29" t="str">
        <f t="shared" si="0"/>
        <v>A</v>
      </c>
    </row>
    <row r="53" spans="1:4">
      <c r="A53">
        <v>89000</v>
      </c>
      <c r="B53">
        <v>84.64</v>
      </c>
      <c r="C53">
        <v>7</v>
      </c>
      <c r="D53" s="29" t="str">
        <f t="shared" si="0"/>
        <v>A</v>
      </c>
    </row>
    <row r="54" spans="1:4">
      <c r="A54">
        <v>87500</v>
      </c>
      <c r="B54">
        <v>84.64</v>
      </c>
      <c r="C54">
        <v>7</v>
      </c>
      <c r="D54" s="29" t="str">
        <f t="shared" si="0"/>
        <v>A</v>
      </c>
    </row>
    <row r="55" spans="1:4">
      <c r="A55">
        <v>120000</v>
      </c>
      <c r="B55">
        <v>84.9</v>
      </c>
      <c r="C55">
        <v>11</v>
      </c>
      <c r="D55" s="29" t="str">
        <f t="shared" si="0"/>
        <v>A</v>
      </c>
    </row>
    <row r="56" spans="1:4">
      <c r="A56">
        <v>92000</v>
      </c>
      <c r="B56">
        <v>84.9</v>
      </c>
      <c r="C56">
        <v>5</v>
      </c>
      <c r="D56" s="29" t="str">
        <f t="shared" si="0"/>
        <v>A</v>
      </c>
    </row>
    <row r="57" spans="1:4">
      <c r="A57">
        <v>163000</v>
      </c>
      <c r="B57">
        <v>84.879199999999997</v>
      </c>
      <c r="C57">
        <v>5</v>
      </c>
      <c r="D57" s="29" t="str">
        <f t="shared" si="0"/>
        <v>A</v>
      </c>
    </row>
    <row r="58" spans="1:4">
      <c r="A58">
        <v>139400</v>
      </c>
      <c r="B58">
        <v>84.858000000000004</v>
      </c>
      <c r="C58">
        <v>5</v>
      </c>
      <c r="D58" s="29" t="str">
        <f t="shared" si="0"/>
        <v>A</v>
      </c>
    </row>
    <row r="59" spans="1:4">
      <c r="A59">
        <v>142000</v>
      </c>
      <c r="B59">
        <v>84.858000000000004</v>
      </c>
      <c r="C59">
        <v>11</v>
      </c>
      <c r="D59" s="29" t="str">
        <f t="shared" si="0"/>
        <v>A</v>
      </c>
    </row>
    <row r="60" spans="1:4">
      <c r="A60">
        <v>83500</v>
      </c>
      <c r="B60">
        <v>84.5</v>
      </c>
      <c r="C60">
        <v>9</v>
      </c>
      <c r="D60" s="29" t="str">
        <f t="shared" si="0"/>
        <v>B</v>
      </c>
    </row>
    <row r="61" spans="1:4">
      <c r="A61">
        <v>175000</v>
      </c>
      <c r="B61">
        <v>84.933999999999997</v>
      </c>
      <c r="C61">
        <v>4</v>
      </c>
      <c r="D61" s="29" t="str">
        <f t="shared" si="0"/>
        <v>A</v>
      </c>
    </row>
    <row r="62" spans="1:4">
      <c r="A62">
        <v>74500</v>
      </c>
      <c r="B62">
        <v>84.93</v>
      </c>
      <c r="C62">
        <v>12</v>
      </c>
      <c r="D62" s="29" t="str">
        <f t="shared" si="0"/>
        <v>B</v>
      </c>
    </row>
    <row r="63" spans="1:4">
      <c r="A63">
        <v>119960</v>
      </c>
      <c r="B63">
        <v>84.92</v>
      </c>
      <c r="C63">
        <v>4</v>
      </c>
      <c r="D63" s="29" t="str">
        <f t="shared" si="0"/>
        <v>A</v>
      </c>
    </row>
    <row r="64" spans="1:4">
      <c r="A64">
        <v>175000</v>
      </c>
      <c r="B64">
        <v>84.906999999999996</v>
      </c>
      <c r="C64">
        <v>4</v>
      </c>
      <c r="D64" s="29" t="str">
        <f t="shared" si="0"/>
        <v>A</v>
      </c>
    </row>
    <row r="65" spans="1:4">
      <c r="A65">
        <v>175000</v>
      </c>
      <c r="B65">
        <v>84.906999999999996</v>
      </c>
      <c r="C65">
        <v>4</v>
      </c>
      <c r="D65" s="29" t="str">
        <f t="shared" si="0"/>
        <v>A</v>
      </c>
    </row>
    <row r="66" spans="1:4">
      <c r="A66">
        <v>108500</v>
      </c>
      <c r="B66">
        <v>84.9</v>
      </c>
      <c r="C66">
        <v>4</v>
      </c>
      <c r="D66" s="29" t="str">
        <f t="shared" si="0"/>
        <v>A</v>
      </c>
    </row>
    <row r="67" spans="1:4">
      <c r="A67">
        <v>145000</v>
      </c>
      <c r="B67">
        <v>84.858000000000004</v>
      </c>
      <c r="C67">
        <v>12</v>
      </c>
      <c r="D67" s="29" t="str">
        <f t="shared" ref="D67:D130" si="1">IF(A67&gt;=$F$2,"A","B")</f>
        <v>A</v>
      </c>
    </row>
    <row r="68" spans="1:4">
      <c r="A68">
        <v>197000</v>
      </c>
      <c r="B68">
        <v>84.614000000000004</v>
      </c>
      <c r="C68">
        <v>5</v>
      </c>
      <c r="D68" s="29" t="str">
        <f t="shared" si="1"/>
        <v>A</v>
      </c>
    </row>
    <row r="69" spans="1:4">
      <c r="A69">
        <v>84800</v>
      </c>
      <c r="B69">
        <v>84.5</v>
      </c>
      <c r="C69">
        <v>5</v>
      </c>
      <c r="D69" s="29" t="str">
        <f t="shared" si="1"/>
        <v>B</v>
      </c>
    </row>
    <row r="70" spans="1:4">
      <c r="A70">
        <v>84800</v>
      </c>
      <c r="B70">
        <v>84.5</v>
      </c>
      <c r="C70">
        <v>5</v>
      </c>
      <c r="D70" s="29" t="str">
        <f t="shared" si="1"/>
        <v>B</v>
      </c>
    </row>
    <row r="71" spans="1:4">
      <c r="A71">
        <v>84500</v>
      </c>
      <c r="B71">
        <v>84.67</v>
      </c>
      <c r="C71">
        <v>12</v>
      </c>
      <c r="D71" s="29" t="str">
        <f t="shared" si="1"/>
        <v>B</v>
      </c>
    </row>
    <row r="72" spans="1:4">
      <c r="A72">
        <v>47500</v>
      </c>
      <c r="B72">
        <v>84.42</v>
      </c>
      <c r="C72">
        <v>5</v>
      </c>
      <c r="D72" s="29" t="str">
        <f t="shared" si="1"/>
        <v>B</v>
      </c>
    </row>
    <row r="73" spans="1:4">
      <c r="A73">
        <v>45000</v>
      </c>
      <c r="B73">
        <v>84.94</v>
      </c>
      <c r="C73">
        <v>3</v>
      </c>
      <c r="D73" s="29" t="str">
        <f t="shared" si="1"/>
        <v>B</v>
      </c>
    </row>
    <row r="74" spans="1:4">
      <c r="A74">
        <v>75300</v>
      </c>
      <c r="B74">
        <v>84.93</v>
      </c>
      <c r="C74">
        <v>13</v>
      </c>
      <c r="D74" s="29" t="str">
        <f t="shared" si="1"/>
        <v>B</v>
      </c>
    </row>
    <row r="75" spans="1:4">
      <c r="A75">
        <v>123000</v>
      </c>
      <c r="B75">
        <v>84.9</v>
      </c>
      <c r="C75">
        <v>13</v>
      </c>
      <c r="D75" s="29" t="str">
        <f t="shared" si="1"/>
        <v>A</v>
      </c>
    </row>
    <row r="76" spans="1:4">
      <c r="A76">
        <v>126500</v>
      </c>
      <c r="B76">
        <v>84.858000000000004</v>
      </c>
      <c r="C76">
        <v>3</v>
      </c>
      <c r="D76" s="29" t="str">
        <f t="shared" si="1"/>
        <v>A</v>
      </c>
    </row>
    <row r="77" spans="1:4">
      <c r="A77">
        <v>130000</v>
      </c>
      <c r="B77">
        <v>84.858000000000004</v>
      </c>
      <c r="C77">
        <v>13</v>
      </c>
      <c r="D77" s="29" t="str">
        <f t="shared" si="1"/>
        <v>A</v>
      </c>
    </row>
    <row r="78" spans="1:4">
      <c r="A78">
        <v>144000</v>
      </c>
      <c r="B78">
        <v>84.858000000000004</v>
      </c>
      <c r="C78">
        <v>13</v>
      </c>
      <c r="D78" s="29" t="str">
        <f t="shared" si="1"/>
        <v>A</v>
      </c>
    </row>
    <row r="79" spans="1:4">
      <c r="A79">
        <v>126000</v>
      </c>
      <c r="B79">
        <v>84.454099999999997</v>
      </c>
      <c r="C79">
        <v>12</v>
      </c>
      <c r="D79" s="29" t="str">
        <f t="shared" si="1"/>
        <v>A</v>
      </c>
    </row>
    <row r="80" spans="1:4">
      <c r="A80">
        <v>104000</v>
      </c>
      <c r="B80">
        <v>84.947800000000001</v>
      </c>
      <c r="C80">
        <v>14</v>
      </c>
      <c r="D80" s="29" t="str">
        <f t="shared" si="1"/>
        <v>A</v>
      </c>
    </row>
    <row r="81" spans="1:4">
      <c r="A81">
        <v>172000</v>
      </c>
      <c r="B81">
        <v>84.944000000000003</v>
      </c>
      <c r="C81">
        <v>2</v>
      </c>
      <c r="D81" s="29" t="str">
        <f t="shared" si="1"/>
        <v>A</v>
      </c>
    </row>
    <row r="82" spans="1:4">
      <c r="A82">
        <v>172000</v>
      </c>
      <c r="B82">
        <v>84.944000000000003</v>
      </c>
      <c r="C82">
        <v>2</v>
      </c>
      <c r="D82" s="29" t="str">
        <f t="shared" si="1"/>
        <v>A</v>
      </c>
    </row>
    <row r="83" spans="1:4">
      <c r="A83">
        <v>125000</v>
      </c>
      <c r="B83">
        <v>84.92</v>
      </c>
      <c r="C83">
        <v>14</v>
      </c>
      <c r="D83" s="29" t="str">
        <f t="shared" si="1"/>
        <v>A</v>
      </c>
    </row>
    <row r="84" spans="1:4">
      <c r="A84">
        <v>126990</v>
      </c>
      <c r="B84">
        <v>84.92</v>
      </c>
      <c r="C84">
        <v>14</v>
      </c>
      <c r="D84" s="29" t="str">
        <f t="shared" si="1"/>
        <v>A</v>
      </c>
    </row>
    <row r="85" spans="1:4">
      <c r="A85">
        <v>116000</v>
      </c>
      <c r="B85">
        <v>84.92</v>
      </c>
      <c r="C85">
        <v>14</v>
      </c>
      <c r="D85" s="29" t="str">
        <f t="shared" si="1"/>
        <v>A</v>
      </c>
    </row>
    <row r="86" spans="1:4">
      <c r="A86">
        <v>120000</v>
      </c>
      <c r="B86">
        <v>84.858000000000004</v>
      </c>
      <c r="C86">
        <v>2</v>
      </c>
      <c r="D86" s="29" t="str">
        <f t="shared" si="1"/>
        <v>A</v>
      </c>
    </row>
    <row r="87" spans="1:4">
      <c r="A87">
        <v>120000</v>
      </c>
      <c r="B87">
        <v>84.858000000000004</v>
      </c>
      <c r="C87">
        <v>2</v>
      </c>
      <c r="D87" s="29" t="str">
        <f t="shared" si="1"/>
        <v>A</v>
      </c>
    </row>
    <row r="88" spans="1:4">
      <c r="A88">
        <v>199500</v>
      </c>
      <c r="B88">
        <v>84.835999999999999</v>
      </c>
      <c r="C88">
        <v>14</v>
      </c>
      <c r="D88" s="29" t="str">
        <f t="shared" si="1"/>
        <v>A</v>
      </c>
    </row>
    <row r="89" spans="1:4">
      <c r="A89">
        <v>96000</v>
      </c>
      <c r="B89">
        <v>116.03</v>
      </c>
      <c r="C89">
        <v>5</v>
      </c>
      <c r="D89" s="29" t="str">
        <f t="shared" si="1"/>
        <v>A</v>
      </c>
    </row>
    <row r="90" spans="1:4">
      <c r="A90">
        <v>65000</v>
      </c>
      <c r="B90">
        <v>84.41</v>
      </c>
      <c r="C90">
        <v>3</v>
      </c>
      <c r="D90" s="29" t="str">
        <f t="shared" si="1"/>
        <v>B</v>
      </c>
    </row>
    <row r="91" spans="1:4">
      <c r="A91">
        <v>125000</v>
      </c>
      <c r="B91">
        <v>84.028300000000002</v>
      </c>
      <c r="C91">
        <v>4</v>
      </c>
      <c r="D91" s="29" t="str">
        <f t="shared" si="1"/>
        <v>A</v>
      </c>
    </row>
    <row r="92" spans="1:4">
      <c r="A92">
        <v>189000</v>
      </c>
      <c r="B92">
        <v>84.614000000000004</v>
      </c>
      <c r="C92">
        <v>2</v>
      </c>
      <c r="D92" s="29" t="str">
        <f t="shared" si="1"/>
        <v>A</v>
      </c>
    </row>
    <row r="93" spans="1:4">
      <c r="A93">
        <v>127000</v>
      </c>
      <c r="B93">
        <v>84.239500000000007</v>
      </c>
      <c r="C93">
        <v>3</v>
      </c>
      <c r="D93" s="29" t="str">
        <f t="shared" si="1"/>
        <v>A</v>
      </c>
    </row>
    <row r="94" spans="1:4">
      <c r="A94">
        <v>76500</v>
      </c>
      <c r="B94">
        <v>84.99</v>
      </c>
      <c r="C94">
        <v>1</v>
      </c>
      <c r="D94" s="29" t="str">
        <f t="shared" si="1"/>
        <v>B</v>
      </c>
    </row>
    <row r="95" spans="1:4">
      <c r="A95">
        <v>50000</v>
      </c>
      <c r="B95">
        <v>84.98</v>
      </c>
      <c r="C95">
        <v>1</v>
      </c>
      <c r="D95" s="29" t="str">
        <f t="shared" si="1"/>
        <v>B</v>
      </c>
    </row>
    <row r="96" spans="1:4">
      <c r="A96">
        <v>119950</v>
      </c>
      <c r="B96">
        <v>84.92</v>
      </c>
      <c r="C96">
        <v>15</v>
      </c>
      <c r="D96" s="29" t="str">
        <f t="shared" si="1"/>
        <v>A</v>
      </c>
    </row>
    <row r="97" spans="1:4">
      <c r="A97">
        <v>88000</v>
      </c>
      <c r="B97">
        <v>115.53</v>
      </c>
      <c r="C97">
        <v>2</v>
      </c>
      <c r="D97" s="29" t="str">
        <f t="shared" si="1"/>
        <v>A</v>
      </c>
    </row>
    <row r="98" spans="1:4">
      <c r="A98">
        <v>151000</v>
      </c>
      <c r="B98">
        <v>84.879199999999997</v>
      </c>
      <c r="C98">
        <v>1</v>
      </c>
      <c r="D98" s="29" t="str">
        <f t="shared" si="1"/>
        <v>A</v>
      </c>
    </row>
    <row r="99" spans="1:4">
      <c r="A99">
        <v>129000</v>
      </c>
      <c r="B99">
        <v>84.858000000000004</v>
      </c>
      <c r="C99">
        <v>1</v>
      </c>
      <c r="D99" s="29" t="str">
        <f t="shared" si="1"/>
        <v>A</v>
      </c>
    </row>
    <row r="100" spans="1:4">
      <c r="A100">
        <v>192000</v>
      </c>
      <c r="B100">
        <v>84.835999999999999</v>
      </c>
      <c r="C100">
        <v>15</v>
      </c>
      <c r="D100" s="29" t="str">
        <f t="shared" si="1"/>
        <v>A</v>
      </c>
    </row>
    <row r="101" spans="1:4">
      <c r="A101">
        <v>80000</v>
      </c>
      <c r="B101">
        <v>84.82</v>
      </c>
      <c r="C101">
        <v>1</v>
      </c>
      <c r="D101" s="29" t="str">
        <f t="shared" si="1"/>
        <v>B</v>
      </c>
    </row>
    <row r="102" spans="1:4">
      <c r="A102">
        <v>80000</v>
      </c>
      <c r="B102">
        <v>84.82</v>
      </c>
      <c r="C102">
        <v>1</v>
      </c>
      <c r="D102" s="29" t="str">
        <f t="shared" si="1"/>
        <v>B</v>
      </c>
    </row>
    <row r="103" spans="1:4">
      <c r="A103">
        <v>63000</v>
      </c>
      <c r="B103">
        <v>84.62</v>
      </c>
      <c r="C103">
        <v>1</v>
      </c>
      <c r="D103" s="29" t="str">
        <f t="shared" si="1"/>
        <v>B</v>
      </c>
    </row>
    <row r="104" spans="1:4">
      <c r="A104">
        <v>169500</v>
      </c>
      <c r="B104">
        <v>114.931</v>
      </c>
      <c r="C104">
        <v>16</v>
      </c>
      <c r="D104" s="29" t="str">
        <f t="shared" si="1"/>
        <v>A</v>
      </c>
    </row>
    <row r="105" spans="1:4">
      <c r="A105">
        <v>165000</v>
      </c>
      <c r="B105">
        <v>114.931</v>
      </c>
      <c r="C105">
        <v>16</v>
      </c>
      <c r="D105" s="29" t="str">
        <f t="shared" si="1"/>
        <v>A</v>
      </c>
    </row>
    <row r="106" spans="1:4">
      <c r="A106">
        <v>240000</v>
      </c>
      <c r="B106">
        <v>116.938</v>
      </c>
      <c r="C106">
        <v>7</v>
      </c>
      <c r="D106" s="29" t="str">
        <f t="shared" si="1"/>
        <v>A</v>
      </c>
    </row>
    <row r="107" spans="1:4">
      <c r="A107">
        <v>108500</v>
      </c>
      <c r="B107">
        <v>84.947800000000001</v>
      </c>
      <c r="C107">
        <v>16</v>
      </c>
      <c r="D107" s="29" t="str">
        <f t="shared" si="1"/>
        <v>A</v>
      </c>
    </row>
    <row r="108" spans="1:4">
      <c r="A108">
        <v>80000</v>
      </c>
      <c r="B108">
        <v>116.03</v>
      </c>
      <c r="C108">
        <v>14</v>
      </c>
      <c r="D108" s="29" t="str">
        <f t="shared" si="1"/>
        <v>B</v>
      </c>
    </row>
    <row r="109" spans="1:4">
      <c r="A109">
        <v>197000</v>
      </c>
      <c r="B109">
        <v>84.835999999999999</v>
      </c>
      <c r="C109">
        <v>16</v>
      </c>
      <c r="D109" s="29" t="str">
        <f t="shared" si="1"/>
        <v>A</v>
      </c>
    </row>
    <row r="110" spans="1:4">
      <c r="A110">
        <v>146000</v>
      </c>
      <c r="B110">
        <v>114.9</v>
      </c>
      <c r="C110">
        <v>17</v>
      </c>
      <c r="D110" s="29" t="str">
        <f t="shared" si="1"/>
        <v>A</v>
      </c>
    </row>
    <row r="111" spans="1:4">
      <c r="A111">
        <v>74000</v>
      </c>
      <c r="B111">
        <v>83.26</v>
      </c>
      <c r="C111">
        <v>13</v>
      </c>
      <c r="D111" s="29" t="str">
        <f t="shared" si="1"/>
        <v>B</v>
      </c>
    </row>
    <row r="112" spans="1:4">
      <c r="A112">
        <v>185000</v>
      </c>
      <c r="B112">
        <v>84.835999999999999</v>
      </c>
      <c r="C112">
        <v>17</v>
      </c>
      <c r="D112" s="29" t="str">
        <f t="shared" si="1"/>
        <v>A</v>
      </c>
    </row>
    <row r="113" spans="1:4">
      <c r="A113">
        <v>123460</v>
      </c>
      <c r="B113">
        <v>84.92</v>
      </c>
      <c r="C113">
        <v>18</v>
      </c>
      <c r="D113" s="29" t="str">
        <f t="shared" si="1"/>
        <v>A</v>
      </c>
    </row>
    <row r="114" spans="1:4">
      <c r="A114">
        <v>180000</v>
      </c>
      <c r="B114">
        <v>84.906999999999996</v>
      </c>
      <c r="C114">
        <v>18</v>
      </c>
      <c r="D114" s="29" t="str">
        <f t="shared" si="1"/>
        <v>A</v>
      </c>
    </row>
    <row r="115" spans="1:4">
      <c r="A115">
        <v>194500</v>
      </c>
      <c r="B115">
        <v>84.614000000000004</v>
      </c>
      <c r="C115">
        <v>18</v>
      </c>
      <c r="D115" s="29" t="str">
        <f t="shared" si="1"/>
        <v>A</v>
      </c>
    </row>
    <row r="116" spans="1:4">
      <c r="A116">
        <v>144950</v>
      </c>
      <c r="B116">
        <v>114.9</v>
      </c>
      <c r="C116">
        <v>19</v>
      </c>
      <c r="D116" s="29" t="str">
        <f t="shared" si="1"/>
        <v>A</v>
      </c>
    </row>
    <row r="117" spans="1:4">
      <c r="A117">
        <v>107500</v>
      </c>
      <c r="B117">
        <v>84.9</v>
      </c>
      <c r="C117">
        <v>19</v>
      </c>
      <c r="D117" s="29" t="str">
        <f t="shared" si="1"/>
        <v>A</v>
      </c>
    </row>
    <row r="118" spans="1:4">
      <c r="A118">
        <v>193000</v>
      </c>
      <c r="B118">
        <v>84.614000000000004</v>
      </c>
      <c r="C118">
        <v>19</v>
      </c>
      <c r="D118" s="29" t="str">
        <f t="shared" si="1"/>
        <v>A</v>
      </c>
    </row>
    <row r="119" spans="1:4">
      <c r="A119">
        <v>50000</v>
      </c>
      <c r="B119">
        <v>81.08</v>
      </c>
      <c r="C119">
        <v>5</v>
      </c>
      <c r="D119" s="29" t="str">
        <f t="shared" si="1"/>
        <v>B</v>
      </c>
    </row>
    <row r="120" spans="1:4">
      <c r="A120">
        <v>48500</v>
      </c>
      <c r="B120">
        <v>81</v>
      </c>
      <c r="C120">
        <v>5</v>
      </c>
      <c r="D120" s="29" t="str">
        <f t="shared" si="1"/>
        <v>B</v>
      </c>
    </row>
    <row r="121" spans="1:4">
      <c r="A121">
        <v>104500</v>
      </c>
      <c r="B121">
        <v>84.95</v>
      </c>
      <c r="C121">
        <v>20</v>
      </c>
      <c r="D121" s="29" t="str">
        <f t="shared" si="1"/>
        <v>A</v>
      </c>
    </row>
    <row r="122" spans="1:4">
      <c r="A122">
        <v>58400</v>
      </c>
      <c r="B122">
        <v>81</v>
      </c>
      <c r="C122">
        <v>4</v>
      </c>
      <c r="D122" s="29" t="str">
        <f t="shared" si="1"/>
        <v>B</v>
      </c>
    </row>
    <row r="123" spans="1:4">
      <c r="A123">
        <v>195000</v>
      </c>
      <c r="B123">
        <v>84.906999999999996</v>
      </c>
      <c r="C123">
        <v>21</v>
      </c>
      <c r="D123" s="29" t="str">
        <f t="shared" si="1"/>
        <v>A</v>
      </c>
    </row>
    <row r="124" spans="1:4">
      <c r="A124">
        <v>185000</v>
      </c>
      <c r="B124">
        <v>84.835999999999999</v>
      </c>
      <c r="C124">
        <v>21</v>
      </c>
      <c r="D124" s="29" t="str">
        <f t="shared" si="1"/>
        <v>A</v>
      </c>
    </row>
    <row r="125" spans="1:4">
      <c r="A125">
        <v>86000</v>
      </c>
      <c r="B125">
        <v>79.87</v>
      </c>
      <c r="C125">
        <v>8</v>
      </c>
      <c r="D125" s="29" t="str">
        <f t="shared" si="1"/>
        <v>B</v>
      </c>
    </row>
    <row r="126" spans="1:4">
      <c r="A126">
        <v>85000</v>
      </c>
      <c r="B126">
        <v>79.87</v>
      </c>
      <c r="C126">
        <v>7</v>
      </c>
      <c r="D126" s="29" t="str">
        <f t="shared" si="1"/>
        <v>B</v>
      </c>
    </row>
    <row r="127" spans="1:4">
      <c r="A127">
        <v>80000</v>
      </c>
      <c r="B127">
        <v>79.87</v>
      </c>
      <c r="C127">
        <v>7</v>
      </c>
      <c r="D127" s="29" t="str">
        <f t="shared" si="1"/>
        <v>B</v>
      </c>
    </row>
    <row r="128" spans="1:4">
      <c r="A128">
        <v>74000</v>
      </c>
      <c r="B128">
        <v>79.87</v>
      </c>
      <c r="C128">
        <v>7</v>
      </c>
      <c r="D128" s="29" t="str">
        <f t="shared" si="1"/>
        <v>B</v>
      </c>
    </row>
    <row r="129" spans="1:4">
      <c r="A129">
        <v>79400</v>
      </c>
      <c r="B129">
        <v>79.87</v>
      </c>
      <c r="C129">
        <v>6</v>
      </c>
      <c r="D129" s="29" t="str">
        <f t="shared" si="1"/>
        <v>B</v>
      </c>
    </row>
    <row r="130" spans="1:4">
      <c r="A130">
        <v>49000</v>
      </c>
      <c r="B130">
        <v>81</v>
      </c>
      <c r="C130">
        <v>1</v>
      </c>
      <c r="D130" s="29" t="str">
        <f t="shared" si="1"/>
        <v>B</v>
      </c>
    </row>
    <row r="131" spans="1:4">
      <c r="A131">
        <v>77500</v>
      </c>
      <c r="B131">
        <v>79.87</v>
      </c>
      <c r="C131">
        <v>12</v>
      </c>
      <c r="D131" s="29" t="str">
        <f t="shared" ref="D131:D194" si="2">IF(A131&gt;=$F$2,"A","B")</f>
        <v>B</v>
      </c>
    </row>
    <row r="132" spans="1:4">
      <c r="A132">
        <v>84000</v>
      </c>
      <c r="B132">
        <v>79.87</v>
      </c>
      <c r="C132">
        <v>12</v>
      </c>
      <c r="D132" s="29" t="str">
        <f t="shared" si="2"/>
        <v>B</v>
      </c>
    </row>
    <row r="133" spans="1:4">
      <c r="A133">
        <v>84500</v>
      </c>
      <c r="B133">
        <v>79.87</v>
      </c>
      <c r="C133">
        <v>13</v>
      </c>
      <c r="D133" s="29" t="str">
        <f t="shared" si="2"/>
        <v>B</v>
      </c>
    </row>
    <row r="134" spans="1:4">
      <c r="A134">
        <v>86500</v>
      </c>
      <c r="B134">
        <v>79.87</v>
      </c>
      <c r="C134">
        <v>13</v>
      </c>
      <c r="D134" s="29" t="str">
        <f t="shared" si="2"/>
        <v>B</v>
      </c>
    </row>
    <row r="135" spans="1:4">
      <c r="A135">
        <v>75000</v>
      </c>
      <c r="B135">
        <v>79.87</v>
      </c>
      <c r="C135">
        <v>2</v>
      </c>
      <c r="D135" s="29" t="str">
        <f t="shared" si="2"/>
        <v>B</v>
      </c>
    </row>
    <row r="136" spans="1:4">
      <c r="A136">
        <v>77800</v>
      </c>
      <c r="B136">
        <v>79.87</v>
      </c>
      <c r="C136">
        <v>14</v>
      </c>
      <c r="D136" s="29" t="str">
        <f t="shared" si="2"/>
        <v>B</v>
      </c>
    </row>
    <row r="137" spans="1:4">
      <c r="A137">
        <v>74000</v>
      </c>
      <c r="B137">
        <v>79.87</v>
      </c>
      <c r="C137">
        <v>14</v>
      </c>
      <c r="D137" s="29" t="str">
        <f t="shared" si="2"/>
        <v>B</v>
      </c>
    </row>
    <row r="138" spans="1:4">
      <c r="A138">
        <v>73000</v>
      </c>
      <c r="B138">
        <v>79.87</v>
      </c>
      <c r="C138">
        <v>2</v>
      </c>
      <c r="D138" s="29" t="str">
        <f t="shared" si="2"/>
        <v>B</v>
      </c>
    </row>
    <row r="139" spans="1:4">
      <c r="A139">
        <v>119500</v>
      </c>
      <c r="B139">
        <v>112.54</v>
      </c>
      <c r="C139">
        <v>25</v>
      </c>
      <c r="D139" s="29" t="str">
        <f t="shared" si="2"/>
        <v>A</v>
      </c>
    </row>
    <row r="140" spans="1:4">
      <c r="A140">
        <v>180000</v>
      </c>
      <c r="B140">
        <v>123.13</v>
      </c>
      <c r="C140">
        <v>13</v>
      </c>
      <c r="D140" s="29" t="str">
        <f t="shared" si="2"/>
        <v>A</v>
      </c>
    </row>
    <row r="141" spans="1:4">
      <c r="A141">
        <v>180000</v>
      </c>
      <c r="B141">
        <v>123.13</v>
      </c>
      <c r="C141">
        <v>13</v>
      </c>
      <c r="D141" s="29" t="str">
        <f t="shared" si="2"/>
        <v>A</v>
      </c>
    </row>
    <row r="142" spans="1:4">
      <c r="A142">
        <v>50000</v>
      </c>
      <c r="B142">
        <v>76.650000000000006</v>
      </c>
      <c r="C142">
        <v>2</v>
      </c>
      <c r="D142" s="29" t="str">
        <f t="shared" si="2"/>
        <v>B</v>
      </c>
    </row>
    <row r="143" spans="1:4">
      <c r="A143">
        <v>169000</v>
      </c>
      <c r="B143">
        <v>124.17</v>
      </c>
      <c r="C143">
        <v>8</v>
      </c>
      <c r="D143" s="29" t="str">
        <f t="shared" si="2"/>
        <v>A</v>
      </c>
    </row>
    <row r="144" spans="1:4">
      <c r="A144">
        <v>52000</v>
      </c>
      <c r="B144">
        <v>75.25</v>
      </c>
      <c r="C144">
        <v>4</v>
      </c>
      <c r="D144" s="29" t="str">
        <f t="shared" si="2"/>
        <v>B</v>
      </c>
    </row>
    <row r="145" spans="1:4">
      <c r="A145">
        <v>155000</v>
      </c>
      <c r="B145">
        <v>126.34</v>
      </c>
      <c r="C145">
        <v>1</v>
      </c>
      <c r="D145" s="29" t="str">
        <f t="shared" si="2"/>
        <v>A</v>
      </c>
    </row>
    <row r="146" spans="1:4">
      <c r="A146">
        <v>130000</v>
      </c>
      <c r="B146">
        <v>129.76</v>
      </c>
      <c r="C146">
        <v>2</v>
      </c>
      <c r="D146" s="29" t="str">
        <f t="shared" si="2"/>
        <v>A</v>
      </c>
    </row>
    <row r="147" spans="1:4">
      <c r="A147">
        <v>53000</v>
      </c>
      <c r="B147">
        <v>69.94</v>
      </c>
      <c r="C147">
        <v>2</v>
      </c>
      <c r="D147" s="29" t="str">
        <f t="shared" si="2"/>
        <v>B</v>
      </c>
    </row>
    <row r="148" spans="1:4">
      <c r="A148">
        <v>74800</v>
      </c>
      <c r="B148">
        <v>68.06</v>
      </c>
      <c r="C148">
        <v>6</v>
      </c>
      <c r="D148" s="29" t="str">
        <f t="shared" si="2"/>
        <v>B</v>
      </c>
    </row>
    <row r="149" spans="1:4">
      <c r="A149">
        <v>130000</v>
      </c>
      <c r="B149">
        <v>130.97999999999999</v>
      </c>
      <c r="C149">
        <v>17</v>
      </c>
      <c r="D149" s="29" t="str">
        <f t="shared" si="2"/>
        <v>A</v>
      </c>
    </row>
    <row r="150" spans="1:4">
      <c r="A150">
        <v>105000</v>
      </c>
      <c r="B150">
        <v>133.34</v>
      </c>
      <c r="C150">
        <v>5</v>
      </c>
      <c r="D150" s="29" t="str">
        <f t="shared" si="2"/>
        <v>A</v>
      </c>
    </row>
    <row r="151" spans="1:4">
      <c r="A151">
        <v>58500</v>
      </c>
      <c r="B151">
        <v>66.13</v>
      </c>
      <c r="C151">
        <v>3</v>
      </c>
      <c r="D151" s="29" t="str">
        <f t="shared" si="2"/>
        <v>B</v>
      </c>
    </row>
    <row r="152" spans="1:4">
      <c r="A152">
        <v>33000</v>
      </c>
      <c r="B152">
        <v>64.88</v>
      </c>
      <c r="C152">
        <v>11</v>
      </c>
      <c r="D152" s="29" t="str">
        <f t="shared" si="2"/>
        <v>B</v>
      </c>
    </row>
    <row r="153" spans="1:4">
      <c r="A153">
        <v>68000</v>
      </c>
      <c r="B153">
        <v>64.66</v>
      </c>
      <c r="C153">
        <v>8</v>
      </c>
      <c r="D153" s="29" t="str">
        <f t="shared" si="2"/>
        <v>B</v>
      </c>
    </row>
    <row r="154" spans="1:4">
      <c r="A154">
        <v>70000</v>
      </c>
      <c r="B154">
        <v>64.66</v>
      </c>
      <c r="C154">
        <v>9</v>
      </c>
      <c r="D154" s="29" t="str">
        <f t="shared" si="2"/>
        <v>B</v>
      </c>
    </row>
    <row r="155" spans="1:4">
      <c r="A155">
        <v>69900</v>
      </c>
      <c r="B155">
        <v>64.66</v>
      </c>
      <c r="C155">
        <v>7</v>
      </c>
      <c r="D155" s="29" t="str">
        <f t="shared" si="2"/>
        <v>B</v>
      </c>
    </row>
    <row r="156" spans="1:4">
      <c r="A156">
        <v>67500</v>
      </c>
      <c r="B156">
        <v>64.66</v>
      </c>
      <c r="C156">
        <v>7</v>
      </c>
      <c r="D156" s="29" t="str">
        <f t="shared" si="2"/>
        <v>B</v>
      </c>
    </row>
    <row r="157" spans="1:4">
      <c r="A157">
        <v>68800</v>
      </c>
      <c r="B157">
        <v>64.66</v>
      </c>
      <c r="C157">
        <v>12</v>
      </c>
      <c r="D157" s="29" t="str">
        <f t="shared" si="2"/>
        <v>B</v>
      </c>
    </row>
    <row r="158" spans="1:4">
      <c r="A158">
        <v>66000</v>
      </c>
      <c r="B158">
        <v>64.66</v>
      </c>
      <c r="C158">
        <v>4</v>
      </c>
      <c r="D158" s="29" t="str">
        <f t="shared" si="2"/>
        <v>B</v>
      </c>
    </row>
    <row r="159" spans="1:4">
      <c r="A159">
        <v>64000</v>
      </c>
      <c r="B159">
        <v>64.66</v>
      </c>
      <c r="C159">
        <v>4</v>
      </c>
      <c r="D159" s="29" t="str">
        <f t="shared" si="2"/>
        <v>B</v>
      </c>
    </row>
    <row r="160" spans="1:4">
      <c r="A160">
        <v>65500</v>
      </c>
      <c r="B160">
        <v>64.66</v>
      </c>
      <c r="C160">
        <v>3</v>
      </c>
      <c r="D160" s="29" t="str">
        <f t="shared" si="2"/>
        <v>B</v>
      </c>
    </row>
    <row r="161" spans="1:4">
      <c r="A161">
        <v>64800</v>
      </c>
      <c r="B161">
        <v>64.66</v>
      </c>
      <c r="C161">
        <v>2</v>
      </c>
      <c r="D161" s="29" t="str">
        <f t="shared" si="2"/>
        <v>B</v>
      </c>
    </row>
    <row r="162" spans="1:4">
      <c r="A162">
        <v>65000</v>
      </c>
      <c r="B162">
        <v>64.66</v>
      </c>
      <c r="C162">
        <v>14</v>
      </c>
      <c r="D162" s="29" t="str">
        <f t="shared" si="2"/>
        <v>B</v>
      </c>
    </row>
    <row r="163" spans="1:4">
      <c r="A163">
        <v>126500</v>
      </c>
      <c r="B163">
        <v>137.55000000000001</v>
      </c>
      <c r="C163">
        <v>6</v>
      </c>
      <c r="D163" s="29" t="str">
        <f t="shared" si="2"/>
        <v>A</v>
      </c>
    </row>
    <row r="164" spans="1:4">
      <c r="A164">
        <v>32000</v>
      </c>
      <c r="B164">
        <v>61.49</v>
      </c>
      <c r="C164">
        <v>3</v>
      </c>
      <c r="D164" s="29" t="str">
        <f t="shared" si="2"/>
        <v>B</v>
      </c>
    </row>
    <row r="165" spans="1:4">
      <c r="A165">
        <v>29000</v>
      </c>
      <c r="B165">
        <v>61.49</v>
      </c>
      <c r="C165">
        <v>3</v>
      </c>
      <c r="D165" s="29" t="str">
        <f t="shared" si="2"/>
        <v>B</v>
      </c>
    </row>
    <row r="166" spans="1:4">
      <c r="A166">
        <v>94490</v>
      </c>
      <c r="B166">
        <v>60</v>
      </c>
      <c r="C166">
        <v>6</v>
      </c>
      <c r="D166" s="29" t="str">
        <f t="shared" si="2"/>
        <v>A</v>
      </c>
    </row>
    <row r="167" spans="1:4">
      <c r="A167">
        <v>115000</v>
      </c>
      <c r="B167">
        <v>59.993000000000002</v>
      </c>
      <c r="C167">
        <v>6</v>
      </c>
      <c r="D167" s="29" t="str">
        <f t="shared" si="2"/>
        <v>A</v>
      </c>
    </row>
    <row r="168" spans="1:4">
      <c r="A168">
        <v>84000</v>
      </c>
      <c r="B168">
        <v>59.942599999999999</v>
      </c>
      <c r="C168">
        <v>8</v>
      </c>
      <c r="D168" s="29" t="str">
        <f t="shared" si="2"/>
        <v>B</v>
      </c>
    </row>
    <row r="169" spans="1:4">
      <c r="A169">
        <v>54000</v>
      </c>
      <c r="B169">
        <v>59.97</v>
      </c>
      <c r="C169">
        <v>10</v>
      </c>
      <c r="D169" s="29" t="str">
        <f t="shared" si="2"/>
        <v>B</v>
      </c>
    </row>
    <row r="170" spans="1:4">
      <c r="A170">
        <v>98000</v>
      </c>
      <c r="B170">
        <v>59.92</v>
      </c>
      <c r="C170">
        <v>8</v>
      </c>
      <c r="D170" s="29" t="str">
        <f t="shared" si="2"/>
        <v>A</v>
      </c>
    </row>
    <row r="171" spans="1:4">
      <c r="A171">
        <v>92400</v>
      </c>
      <c r="B171">
        <v>59.942599999999999</v>
      </c>
      <c r="C171">
        <v>6</v>
      </c>
      <c r="D171" s="29" t="str">
        <f t="shared" si="2"/>
        <v>A</v>
      </c>
    </row>
    <row r="172" spans="1:4">
      <c r="A172">
        <v>98950</v>
      </c>
      <c r="B172">
        <v>60</v>
      </c>
      <c r="C172">
        <v>5</v>
      </c>
      <c r="D172" s="29" t="str">
        <f t="shared" si="2"/>
        <v>A</v>
      </c>
    </row>
    <row r="173" spans="1:4">
      <c r="A173">
        <v>89970</v>
      </c>
      <c r="B173">
        <v>60</v>
      </c>
      <c r="C173">
        <v>4</v>
      </c>
      <c r="D173" s="29" t="str">
        <f t="shared" si="2"/>
        <v>A</v>
      </c>
    </row>
    <row r="174" spans="1:4">
      <c r="A174">
        <v>91900</v>
      </c>
      <c r="B174">
        <v>59.942599999999999</v>
      </c>
      <c r="C174">
        <v>4</v>
      </c>
      <c r="D174" s="29" t="str">
        <f t="shared" si="2"/>
        <v>A</v>
      </c>
    </row>
    <row r="175" spans="1:4">
      <c r="A175">
        <v>164700</v>
      </c>
      <c r="B175">
        <v>59.854999999999997</v>
      </c>
      <c r="C175">
        <v>11</v>
      </c>
      <c r="D175" s="29" t="str">
        <f t="shared" si="2"/>
        <v>A</v>
      </c>
    </row>
    <row r="176" spans="1:4">
      <c r="A176">
        <v>95000</v>
      </c>
      <c r="B176">
        <v>59.92</v>
      </c>
      <c r="C176">
        <v>4</v>
      </c>
      <c r="D176" s="29" t="str">
        <f t="shared" si="2"/>
        <v>A</v>
      </c>
    </row>
    <row r="177" spans="1:4">
      <c r="A177">
        <v>54900</v>
      </c>
      <c r="B177">
        <v>59.82</v>
      </c>
      <c r="C177">
        <v>5</v>
      </c>
      <c r="D177" s="29" t="str">
        <f t="shared" si="2"/>
        <v>B</v>
      </c>
    </row>
    <row r="178" spans="1:4">
      <c r="A178">
        <v>36000</v>
      </c>
      <c r="B178">
        <v>59.74</v>
      </c>
      <c r="C178">
        <v>6</v>
      </c>
      <c r="D178" s="29" t="str">
        <f t="shared" si="2"/>
        <v>B</v>
      </c>
    </row>
    <row r="179" spans="1:4">
      <c r="A179">
        <v>84970</v>
      </c>
      <c r="B179">
        <v>60</v>
      </c>
      <c r="C179">
        <v>13</v>
      </c>
      <c r="D179" s="29" t="str">
        <f t="shared" si="2"/>
        <v>B</v>
      </c>
    </row>
    <row r="180" spans="1:4">
      <c r="A180">
        <v>81000</v>
      </c>
      <c r="B180">
        <v>59.92</v>
      </c>
      <c r="C180">
        <v>3</v>
      </c>
      <c r="D180" s="29" t="str">
        <f t="shared" si="2"/>
        <v>B</v>
      </c>
    </row>
    <row r="181" spans="1:4">
      <c r="A181">
        <v>160000</v>
      </c>
      <c r="B181">
        <v>59.854999999999997</v>
      </c>
      <c r="C181">
        <v>13</v>
      </c>
      <c r="D181" s="29" t="str">
        <f t="shared" si="2"/>
        <v>A</v>
      </c>
    </row>
    <row r="182" spans="1:4">
      <c r="A182">
        <v>52000</v>
      </c>
      <c r="B182">
        <v>59.97</v>
      </c>
      <c r="C182">
        <v>2</v>
      </c>
      <c r="D182" s="29" t="str">
        <f t="shared" si="2"/>
        <v>B</v>
      </c>
    </row>
    <row r="183" spans="1:4">
      <c r="A183">
        <v>79500</v>
      </c>
      <c r="B183">
        <v>59.95</v>
      </c>
      <c r="C183">
        <v>2</v>
      </c>
      <c r="D183" s="29" t="str">
        <f t="shared" si="2"/>
        <v>B</v>
      </c>
    </row>
    <row r="184" spans="1:4">
      <c r="A184">
        <v>79500</v>
      </c>
      <c r="B184">
        <v>59.95</v>
      </c>
      <c r="C184">
        <v>14</v>
      </c>
      <c r="D184" s="29" t="str">
        <f t="shared" si="2"/>
        <v>B</v>
      </c>
    </row>
    <row r="185" spans="1:4">
      <c r="A185">
        <v>140000</v>
      </c>
      <c r="B185">
        <v>59.673699999999997</v>
      </c>
      <c r="C185">
        <v>4</v>
      </c>
      <c r="D185" s="29" t="str">
        <f t="shared" si="2"/>
        <v>A</v>
      </c>
    </row>
    <row r="186" spans="1:4">
      <c r="A186">
        <v>138000</v>
      </c>
      <c r="B186">
        <v>59.673699999999997</v>
      </c>
      <c r="C186">
        <v>4</v>
      </c>
      <c r="D186" s="29" t="str">
        <f t="shared" si="2"/>
        <v>A</v>
      </c>
    </row>
    <row r="187" spans="1:4">
      <c r="A187">
        <v>98000</v>
      </c>
      <c r="B187">
        <v>59.92</v>
      </c>
      <c r="C187">
        <v>2</v>
      </c>
      <c r="D187" s="29" t="str">
        <f t="shared" si="2"/>
        <v>A</v>
      </c>
    </row>
    <row r="188" spans="1:4">
      <c r="A188">
        <v>32000</v>
      </c>
      <c r="B188">
        <v>59.67</v>
      </c>
      <c r="C188">
        <v>4</v>
      </c>
      <c r="D188" s="29" t="str">
        <f t="shared" si="2"/>
        <v>B</v>
      </c>
    </row>
    <row r="189" spans="1:4">
      <c r="A189">
        <v>157000</v>
      </c>
      <c r="B189">
        <v>59.854999999999997</v>
      </c>
      <c r="C189">
        <v>14</v>
      </c>
      <c r="D189" s="29" t="str">
        <f t="shared" si="2"/>
        <v>A</v>
      </c>
    </row>
    <row r="190" spans="1:4">
      <c r="A190">
        <v>86470</v>
      </c>
      <c r="B190">
        <v>60</v>
      </c>
      <c r="C190">
        <v>1</v>
      </c>
      <c r="D190" s="29" t="str">
        <f t="shared" si="2"/>
        <v>B</v>
      </c>
    </row>
    <row r="191" spans="1:4">
      <c r="A191">
        <v>86500</v>
      </c>
      <c r="B191">
        <v>60</v>
      </c>
      <c r="C191">
        <v>1</v>
      </c>
      <c r="D191" s="29" t="str">
        <f t="shared" si="2"/>
        <v>B</v>
      </c>
    </row>
    <row r="192" spans="1:4">
      <c r="A192">
        <v>51500</v>
      </c>
      <c r="B192">
        <v>59.82</v>
      </c>
      <c r="C192">
        <v>2</v>
      </c>
      <c r="D192" s="29" t="str">
        <f t="shared" si="2"/>
        <v>B</v>
      </c>
    </row>
    <row r="193" spans="1:4">
      <c r="A193">
        <v>135000</v>
      </c>
      <c r="B193">
        <v>59.673699999999997</v>
      </c>
      <c r="C193">
        <v>13</v>
      </c>
      <c r="D193" s="29" t="str">
        <f t="shared" si="2"/>
        <v>A</v>
      </c>
    </row>
    <row r="194" spans="1:4">
      <c r="A194">
        <v>160000</v>
      </c>
      <c r="B194">
        <v>59.470999999999997</v>
      </c>
      <c r="C194">
        <v>5</v>
      </c>
      <c r="D194" s="29" t="str">
        <f t="shared" si="2"/>
        <v>A</v>
      </c>
    </row>
    <row r="195" spans="1:4">
      <c r="A195">
        <v>151000</v>
      </c>
      <c r="B195">
        <v>59.755000000000003</v>
      </c>
      <c r="C195">
        <v>2</v>
      </c>
      <c r="D195" s="29" t="str">
        <f t="shared" ref="D195:D258" si="3">IF(A195&gt;=$F$2,"A","B")</f>
        <v>A</v>
      </c>
    </row>
    <row r="196" spans="1:4">
      <c r="A196">
        <v>53000</v>
      </c>
      <c r="B196">
        <v>59.28</v>
      </c>
      <c r="C196">
        <v>5</v>
      </c>
      <c r="D196" s="29" t="str">
        <f t="shared" si="3"/>
        <v>B</v>
      </c>
    </row>
    <row r="197" spans="1:4">
      <c r="A197">
        <v>31000</v>
      </c>
      <c r="B197">
        <v>59.3</v>
      </c>
      <c r="C197">
        <v>4</v>
      </c>
      <c r="D197" s="29" t="str">
        <f t="shared" si="3"/>
        <v>B</v>
      </c>
    </row>
    <row r="198" spans="1:4">
      <c r="A198">
        <v>55900</v>
      </c>
      <c r="B198">
        <v>59.28</v>
      </c>
      <c r="C198">
        <v>4</v>
      </c>
      <c r="D198" s="29" t="str">
        <f t="shared" si="3"/>
        <v>B</v>
      </c>
    </row>
    <row r="199" spans="1:4">
      <c r="A199">
        <v>53000</v>
      </c>
      <c r="B199">
        <v>59.28</v>
      </c>
      <c r="C199">
        <v>4</v>
      </c>
      <c r="D199" s="29" t="str">
        <f t="shared" si="3"/>
        <v>B</v>
      </c>
    </row>
    <row r="200" spans="1:4">
      <c r="A200">
        <v>53000</v>
      </c>
      <c r="B200">
        <v>59.28</v>
      </c>
      <c r="C200">
        <v>4</v>
      </c>
      <c r="D200" s="29" t="str">
        <f t="shared" si="3"/>
        <v>B</v>
      </c>
    </row>
    <row r="201" spans="1:4">
      <c r="A201">
        <v>39000</v>
      </c>
      <c r="B201">
        <v>59.22</v>
      </c>
      <c r="C201">
        <v>4</v>
      </c>
      <c r="D201" s="29" t="str">
        <f t="shared" si="3"/>
        <v>B</v>
      </c>
    </row>
    <row r="202" spans="1:4">
      <c r="A202">
        <v>36000</v>
      </c>
      <c r="B202">
        <v>60</v>
      </c>
      <c r="C202">
        <v>-1</v>
      </c>
      <c r="D202" s="29" t="str">
        <f t="shared" si="3"/>
        <v>B</v>
      </c>
    </row>
    <row r="203" spans="1:4">
      <c r="A203">
        <v>56500</v>
      </c>
      <c r="B203">
        <v>59.04</v>
      </c>
      <c r="C203">
        <v>6</v>
      </c>
      <c r="D203" s="29" t="str">
        <f t="shared" si="3"/>
        <v>B</v>
      </c>
    </row>
    <row r="204" spans="1:4">
      <c r="A204">
        <v>100000</v>
      </c>
      <c r="B204">
        <v>140.49</v>
      </c>
      <c r="C204">
        <v>1</v>
      </c>
      <c r="D204" s="29" t="str">
        <f t="shared" si="3"/>
        <v>A</v>
      </c>
    </row>
    <row r="205" spans="1:4">
      <c r="A205">
        <v>31000</v>
      </c>
      <c r="B205">
        <v>59</v>
      </c>
      <c r="C205">
        <v>2</v>
      </c>
      <c r="D205" s="29" t="str">
        <f t="shared" si="3"/>
        <v>B</v>
      </c>
    </row>
    <row r="206" spans="1:4">
      <c r="A206">
        <v>30000</v>
      </c>
      <c r="B206">
        <v>58.79</v>
      </c>
      <c r="C206">
        <v>1</v>
      </c>
      <c r="D206" s="29" t="str">
        <f t="shared" si="3"/>
        <v>B</v>
      </c>
    </row>
    <row r="207" spans="1:4">
      <c r="A207">
        <v>83000</v>
      </c>
      <c r="B207">
        <v>59.95</v>
      </c>
      <c r="C207">
        <v>20</v>
      </c>
      <c r="D207" s="29" t="str">
        <f t="shared" si="3"/>
        <v>B</v>
      </c>
    </row>
    <row r="208" spans="1:4">
      <c r="A208">
        <v>167000</v>
      </c>
      <c r="B208">
        <v>144.52000000000001</v>
      </c>
      <c r="C208">
        <v>7</v>
      </c>
      <c r="D208" s="29" t="str">
        <f t="shared" si="3"/>
        <v>A</v>
      </c>
    </row>
    <row r="209" spans="1:4">
      <c r="A209">
        <v>150000</v>
      </c>
      <c r="B209">
        <v>144.52000000000001</v>
      </c>
      <c r="C209">
        <v>6</v>
      </c>
      <c r="D209" s="29" t="str">
        <f t="shared" si="3"/>
        <v>A</v>
      </c>
    </row>
    <row r="210" spans="1:4">
      <c r="A210">
        <v>61500</v>
      </c>
      <c r="B210">
        <v>54.7</v>
      </c>
      <c r="C210">
        <v>8</v>
      </c>
      <c r="D210" s="29" t="str">
        <f t="shared" si="3"/>
        <v>B</v>
      </c>
    </row>
    <row r="211" spans="1:4">
      <c r="A211">
        <v>69800</v>
      </c>
      <c r="B211">
        <v>54.7</v>
      </c>
      <c r="C211">
        <v>7</v>
      </c>
      <c r="D211" s="29" t="str">
        <f t="shared" si="3"/>
        <v>B</v>
      </c>
    </row>
    <row r="212" spans="1:4">
      <c r="A212">
        <v>74500</v>
      </c>
      <c r="B212">
        <v>54.7</v>
      </c>
      <c r="C212">
        <v>9</v>
      </c>
      <c r="D212" s="29" t="str">
        <f t="shared" si="3"/>
        <v>B</v>
      </c>
    </row>
    <row r="213" spans="1:4">
      <c r="A213">
        <v>63500</v>
      </c>
      <c r="B213">
        <v>54.7</v>
      </c>
      <c r="C213">
        <v>9</v>
      </c>
      <c r="D213" s="29" t="str">
        <f t="shared" si="3"/>
        <v>B</v>
      </c>
    </row>
    <row r="214" spans="1:4">
      <c r="A214">
        <v>67800</v>
      </c>
      <c r="B214">
        <v>54.7</v>
      </c>
      <c r="C214">
        <v>6</v>
      </c>
      <c r="D214" s="29" t="str">
        <f t="shared" si="3"/>
        <v>B</v>
      </c>
    </row>
    <row r="215" spans="1:4">
      <c r="A215">
        <v>68500</v>
      </c>
      <c r="B215">
        <v>54.7</v>
      </c>
      <c r="C215">
        <v>10</v>
      </c>
      <c r="D215" s="29" t="str">
        <f t="shared" si="3"/>
        <v>B</v>
      </c>
    </row>
    <row r="216" spans="1:4">
      <c r="A216">
        <v>64000</v>
      </c>
      <c r="B216">
        <v>54.7</v>
      </c>
      <c r="C216">
        <v>10</v>
      </c>
      <c r="D216" s="29" t="str">
        <f t="shared" si="3"/>
        <v>B</v>
      </c>
    </row>
    <row r="217" spans="1:4">
      <c r="A217">
        <v>54000</v>
      </c>
      <c r="B217">
        <v>54.7</v>
      </c>
      <c r="C217">
        <v>10</v>
      </c>
      <c r="D217" s="29" t="str">
        <f t="shared" si="3"/>
        <v>B</v>
      </c>
    </row>
    <row r="218" spans="1:4">
      <c r="A218">
        <v>64900</v>
      </c>
      <c r="B218">
        <v>54.7</v>
      </c>
      <c r="C218">
        <v>11</v>
      </c>
      <c r="D218" s="29" t="str">
        <f t="shared" si="3"/>
        <v>B</v>
      </c>
    </row>
    <row r="219" spans="1:4">
      <c r="A219">
        <v>67000</v>
      </c>
      <c r="B219">
        <v>54.7</v>
      </c>
      <c r="C219">
        <v>4</v>
      </c>
      <c r="D219" s="29" t="str">
        <f t="shared" si="3"/>
        <v>B</v>
      </c>
    </row>
    <row r="220" spans="1:4">
      <c r="A220">
        <v>69800</v>
      </c>
      <c r="B220">
        <v>54.7</v>
      </c>
      <c r="C220">
        <v>4</v>
      </c>
      <c r="D220" s="29" t="str">
        <f t="shared" si="3"/>
        <v>B</v>
      </c>
    </row>
    <row r="221" spans="1:4">
      <c r="A221">
        <v>63300</v>
      </c>
      <c r="B221">
        <v>54.7</v>
      </c>
      <c r="C221">
        <v>4</v>
      </c>
      <c r="D221" s="29" t="str">
        <f t="shared" si="3"/>
        <v>B</v>
      </c>
    </row>
    <row r="222" spans="1:4">
      <c r="A222">
        <v>66500</v>
      </c>
      <c r="B222">
        <v>54.7</v>
      </c>
      <c r="C222">
        <v>4</v>
      </c>
      <c r="D222" s="29" t="str">
        <f t="shared" si="3"/>
        <v>B</v>
      </c>
    </row>
    <row r="223" spans="1:4">
      <c r="A223">
        <v>67700</v>
      </c>
      <c r="B223">
        <v>54.7</v>
      </c>
      <c r="C223">
        <v>3</v>
      </c>
      <c r="D223" s="29" t="str">
        <f t="shared" si="3"/>
        <v>B</v>
      </c>
    </row>
    <row r="224" spans="1:4">
      <c r="A224">
        <v>64400</v>
      </c>
      <c r="B224">
        <v>54.7</v>
      </c>
      <c r="C224">
        <v>3</v>
      </c>
      <c r="D224" s="29" t="str">
        <f t="shared" si="3"/>
        <v>B</v>
      </c>
    </row>
    <row r="225" spans="1:4">
      <c r="A225">
        <v>62900</v>
      </c>
      <c r="B225">
        <v>54.7</v>
      </c>
      <c r="C225">
        <v>2</v>
      </c>
      <c r="D225" s="29" t="str">
        <f t="shared" si="3"/>
        <v>B</v>
      </c>
    </row>
    <row r="226" spans="1:4">
      <c r="A226">
        <v>61000</v>
      </c>
      <c r="B226">
        <v>54.7</v>
      </c>
      <c r="C226">
        <v>2</v>
      </c>
      <c r="D226" s="29" t="str">
        <f t="shared" si="3"/>
        <v>B</v>
      </c>
    </row>
    <row r="227" spans="1:4">
      <c r="A227">
        <v>183000</v>
      </c>
      <c r="B227">
        <v>146.38999999999999</v>
      </c>
      <c r="C227">
        <v>10</v>
      </c>
      <c r="D227" s="29" t="str">
        <f t="shared" si="3"/>
        <v>A</v>
      </c>
    </row>
    <row r="228" spans="1:4">
      <c r="A228">
        <v>48000</v>
      </c>
      <c r="B228">
        <v>53.42</v>
      </c>
      <c r="C228">
        <v>6</v>
      </c>
      <c r="D228" s="29" t="str">
        <f t="shared" si="3"/>
        <v>B</v>
      </c>
    </row>
    <row r="229" spans="1:4">
      <c r="A229">
        <v>180000</v>
      </c>
      <c r="B229">
        <v>147.31</v>
      </c>
      <c r="C229">
        <v>7</v>
      </c>
      <c r="D229" s="29" t="str">
        <f t="shared" si="3"/>
        <v>A</v>
      </c>
    </row>
    <row r="230" spans="1:4">
      <c r="A230">
        <v>175000</v>
      </c>
      <c r="B230">
        <v>147.62</v>
      </c>
      <c r="C230">
        <v>5</v>
      </c>
      <c r="D230" s="29" t="str">
        <f t="shared" si="3"/>
        <v>A</v>
      </c>
    </row>
    <row r="231" spans="1:4">
      <c r="A231">
        <v>175000</v>
      </c>
      <c r="B231">
        <v>147.62</v>
      </c>
      <c r="C231">
        <v>5</v>
      </c>
      <c r="D231" s="29" t="str">
        <f t="shared" si="3"/>
        <v>A</v>
      </c>
    </row>
    <row r="232" spans="1:4">
      <c r="A232">
        <v>124000</v>
      </c>
      <c r="B232">
        <v>149.80000000000001</v>
      </c>
      <c r="C232">
        <v>7</v>
      </c>
      <c r="D232" s="29" t="str">
        <f t="shared" si="3"/>
        <v>A</v>
      </c>
    </row>
    <row r="233" spans="1:4">
      <c r="A233">
        <v>127000</v>
      </c>
      <c r="B233">
        <v>149.80000000000001</v>
      </c>
      <c r="C233">
        <v>11</v>
      </c>
      <c r="D233" s="29" t="str">
        <f t="shared" si="3"/>
        <v>A</v>
      </c>
    </row>
    <row r="234" spans="1:4">
      <c r="A234">
        <v>205000</v>
      </c>
      <c r="B234">
        <v>150.47999999999999</v>
      </c>
      <c r="C234">
        <v>13</v>
      </c>
      <c r="D234" s="29" t="str">
        <f t="shared" si="3"/>
        <v>A</v>
      </c>
    </row>
    <row r="235" spans="1:4">
      <c r="A235">
        <v>177000</v>
      </c>
      <c r="B235">
        <v>150.47999999999999</v>
      </c>
      <c r="C235">
        <v>15</v>
      </c>
      <c r="D235" s="29" t="str">
        <f t="shared" si="3"/>
        <v>A</v>
      </c>
    </row>
    <row r="236" spans="1:4">
      <c r="A236">
        <v>140000</v>
      </c>
      <c r="B236">
        <v>150.83000000000001</v>
      </c>
      <c r="C236">
        <v>3</v>
      </c>
      <c r="D236" s="29" t="str">
        <f t="shared" si="3"/>
        <v>A</v>
      </c>
    </row>
    <row r="237" spans="1:4">
      <c r="A237">
        <v>32000</v>
      </c>
      <c r="B237">
        <v>48.54</v>
      </c>
      <c r="C237">
        <v>7</v>
      </c>
      <c r="D237" s="29" t="str">
        <f t="shared" si="3"/>
        <v>B</v>
      </c>
    </row>
    <row r="238" spans="1:4">
      <c r="A238">
        <v>33000</v>
      </c>
      <c r="B238">
        <v>48.54</v>
      </c>
      <c r="C238">
        <v>6</v>
      </c>
      <c r="D238" s="29" t="str">
        <f t="shared" si="3"/>
        <v>B</v>
      </c>
    </row>
    <row r="239" spans="1:4">
      <c r="A239">
        <v>31500</v>
      </c>
      <c r="B239">
        <v>48.54</v>
      </c>
      <c r="C239">
        <v>3</v>
      </c>
      <c r="D239" s="29" t="str">
        <f t="shared" si="3"/>
        <v>B</v>
      </c>
    </row>
    <row r="240" spans="1:4">
      <c r="A240">
        <v>177700</v>
      </c>
      <c r="B240">
        <v>151.81</v>
      </c>
      <c r="C240">
        <v>8</v>
      </c>
      <c r="D240" s="29" t="str">
        <f t="shared" si="3"/>
        <v>A</v>
      </c>
    </row>
    <row r="241" spans="1:4">
      <c r="A241">
        <v>170000</v>
      </c>
      <c r="B241">
        <v>151.81</v>
      </c>
      <c r="C241">
        <v>3</v>
      </c>
      <c r="D241" s="29" t="str">
        <f t="shared" si="3"/>
        <v>A</v>
      </c>
    </row>
    <row r="242" spans="1:4">
      <c r="A242">
        <v>31700</v>
      </c>
      <c r="B242">
        <v>46.64</v>
      </c>
      <c r="C242">
        <v>5</v>
      </c>
      <c r="D242" s="29" t="str">
        <f t="shared" si="3"/>
        <v>B</v>
      </c>
    </row>
    <row r="243" spans="1:4">
      <c r="A243">
        <v>30000</v>
      </c>
      <c r="B243">
        <v>46.64</v>
      </c>
      <c r="C243">
        <v>4</v>
      </c>
      <c r="D243" s="29" t="str">
        <f t="shared" si="3"/>
        <v>B</v>
      </c>
    </row>
    <row r="244" spans="1:4">
      <c r="A244">
        <v>32000</v>
      </c>
      <c r="B244">
        <v>46.64</v>
      </c>
      <c r="C244">
        <v>3</v>
      </c>
      <c r="D244" s="29" t="str">
        <f t="shared" si="3"/>
        <v>B</v>
      </c>
    </row>
    <row r="245" spans="1:4">
      <c r="A245">
        <v>30000</v>
      </c>
      <c r="B245">
        <v>45.5</v>
      </c>
      <c r="C245">
        <v>8</v>
      </c>
      <c r="D245" s="29" t="str">
        <f t="shared" si="3"/>
        <v>B</v>
      </c>
    </row>
    <row r="246" spans="1:4">
      <c r="A246">
        <v>29800</v>
      </c>
      <c r="B246">
        <v>45.5</v>
      </c>
      <c r="C246">
        <v>5</v>
      </c>
      <c r="D246" s="29" t="str">
        <f t="shared" si="3"/>
        <v>B</v>
      </c>
    </row>
    <row r="247" spans="1:4">
      <c r="A247">
        <v>29500</v>
      </c>
      <c r="B247">
        <v>45.5</v>
      </c>
      <c r="C247">
        <v>4</v>
      </c>
      <c r="D247" s="29" t="str">
        <f t="shared" si="3"/>
        <v>B</v>
      </c>
    </row>
    <row r="248" spans="1:4">
      <c r="A248">
        <v>25000</v>
      </c>
      <c r="B248">
        <v>45.5</v>
      </c>
      <c r="C248">
        <v>3</v>
      </c>
      <c r="D248" s="29" t="str">
        <f t="shared" si="3"/>
        <v>B</v>
      </c>
    </row>
    <row r="249" spans="1:4">
      <c r="A249">
        <v>114000</v>
      </c>
      <c r="B249">
        <v>45.878999999999998</v>
      </c>
      <c r="C249">
        <v>17</v>
      </c>
      <c r="D249" s="29" t="str">
        <f t="shared" si="3"/>
        <v>A</v>
      </c>
    </row>
    <row r="250" spans="1:4">
      <c r="A250">
        <v>119000</v>
      </c>
      <c r="B250">
        <v>45.878999999999998</v>
      </c>
      <c r="C250">
        <v>18</v>
      </c>
      <c r="D250" s="29" t="str">
        <f t="shared" si="3"/>
        <v>A</v>
      </c>
    </row>
    <row r="251" spans="1:4">
      <c r="A251">
        <v>23000</v>
      </c>
      <c r="B251">
        <v>45.39</v>
      </c>
      <c r="C251">
        <v>1</v>
      </c>
      <c r="D251" s="29" t="str">
        <f t="shared" si="3"/>
        <v>B</v>
      </c>
    </row>
    <row r="252" spans="1:4">
      <c r="A252">
        <v>20000</v>
      </c>
      <c r="B252">
        <v>44.4</v>
      </c>
      <c r="C252">
        <v>4</v>
      </c>
      <c r="D252" s="29" t="str">
        <f t="shared" si="3"/>
        <v>B</v>
      </c>
    </row>
    <row r="253" spans="1:4">
      <c r="A253">
        <v>29000</v>
      </c>
      <c r="B253">
        <v>43.98</v>
      </c>
      <c r="C253">
        <v>7</v>
      </c>
      <c r="D253" s="29" t="str">
        <f t="shared" si="3"/>
        <v>B</v>
      </c>
    </row>
    <row r="254" spans="1:4">
      <c r="A254">
        <v>30000</v>
      </c>
      <c r="B254">
        <v>43.98</v>
      </c>
      <c r="C254">
        <v>6</v>
      </c>
      <c r="D254" s="29" t="str">
        <f t="shared" si="3"/>
        <v>B</v>
      </c>
    </row>
    <row r="255" spans="1:4">
      <c r="A255">
        <v>165000</v>
      </c>
      <c r="B255">
        <v>157.28899999999999</v>
      </c>
      <c r="C255">
        <v>7</v>
      </c>
      <c r="D255" s="29" t="str">
        <f t="shared" si="3"/>
        <v>A</v>
      </c>
    </row>
    <row r="256" spans="1:4">
      <c r="A256">
        <v>375000</v>
      </c>
      <c r="B256">
        <v>158.32400000000001</v>
      </c>
      <c r="C256">
        <v>14</v>
      </c>
      <c r="D256" s="29" t="str">
        <f t="shared" si="3"/>
        <v>A</v>
      </c>
    </row>
    <row r="257" spans="1:4">
      <c r="A257">
        <v>360000</v>
      </c>
      <c r="B257">
        <v>158.32400000000001</v>
      </c>
      <c r="C257">
        <v>16</v>
      </c>
      <c r="D257" s="29" t="str">
        <f t="shared" si="3"/>
        <v>A</v>
      </c>
    </row>
    <row r="258" spans="1:4">
      <c r="A258">
        <v>170000</v>
      </c>
      <c r="B258">
        <v>158.99</v>
      </c>
      <c r="C258">
        <v>8</v>
      </c>
      <c r="D258" s="29" t="str">
        <f t="shared" si="3"/>
        <v>A</v>
      </c>
    </row>
    <row r="259" spans="1:4">
      <c r="A259">
        <v>155000</v>
      </c>
      <c r="B259">
        <v>158.99</v>
      </c>
      <c r="C259">
        <v>7</v>
      </c>
      <c r="D259" s="29" t="str">
        <f t="shared" ref="D259:D319" si="4">IF(A259&gt;=$F$2,"A","B")</f>
        <v>A</v>
      </c>
    </row>
    <row r="260" spans="1:4">
      <c r="A260">
        <v>164500</v>
      </c>
      <c r="B260">
        <v>159.01</v>
      </c>
      <c r="C260">
        <v>9</v>
      </c>
      <c r="D260" s="29" t="str">
        <f t="shared" si="4"/>
        <v>A</v>
      </c>
    </row>
    <row r="261" spans="1:4">
      <c r="A261">
        <v>184000</v>
      </c>
      <c r="B261">
        <v>159.01</v>
      </c>
      <c r="C261">
        <v>5</v>
      </c>
      <c r="D261" s="29" t="str">
        <f t="shared" si="4"/>
        <v>A</v>
      </c>
    </row>
    <row r="262" spans="1:4">
      <c r="A262">
        <v>160000</v>
      </c>
      <c r="B262">
        <v>158.99</v>
      </c>
      <c r="C262">
        <v>4</v>
      </c>
      <c r="D262" s="29" t="str">
        <f t="shared" si="4"/>
        <v>A</v>
      </c>
    </row>
    <row r="263" spans="1:4">
      <c r="A263">
        <v>87000</v>
      </c>
      <c r="B263">
        <v>37.263500000000001</v>
      </c>
      <c r="C263">
        <v>8</v>
      </c>
      <c r="D263" s="29" t="str">
        <f t="shared" si="4"/>
        <v>B</v>
      </c>
    </row>
    <row r="264" spans="1:4">
      <c r="A264">
        <v>85900</v>
      </c>
      <c r="B264">
        <v>37.263500000000001</v>
      </c>
      <c r="C264">
        <v>8</v>
      </c>
      <c r="D264" s="29" t="str">
        <f t="shared" si="4"/>
        <v>B</v>
      </c>
    </row>
    <row r="265" spans="1:4">
      <c r="A265">
        <v>89500</v>
      </c>
      <c r="B265">
        <v>37.263500000000001</v>
      </c>
      <c r="C265">
        <v>11</v>
      </c>
      <c r="D265" s="29" t="str">
        <f t="shared" si="4"/>
        <v>A</v>
      </c>
    </row>
    <row r="266" spans="1:4">
      <c r="A266">
        <v>88000</v>
      </c>
      <c r="B266">
        <v>37.263500000000001</v>
      </c>
      <c r="C266">
        <v>14</v>
      </c>
      <c r="D266" s="29" t="str">
        <f t="shared" si="4"/>
        <v>A</v>
      </c>
    </row>
    <row r="267" spans="1:4">
      <c r="A267">
        <v>85500</v>
      </c>
      <c r="B267">
        <v>37.263500000000001</v>
      </c>
      <c r="C267">
        <v>2</v>
      </c>
      <c r="D267" s="29" t="str">
        <f t="shared" si="4"/>
        <v>B</v>
      </c>
    </row>
    <row r="268" spans="1:4">
      <c r="A268">
        <v>209000</v>
      </c>
      <c r="B268">
        <v>163.33000000000001</v>
      </c>
      <c r="C268">
        <v>13</v>
      </c>
      <c r="D268" s="29" t="str">
        <f t="shared" si="4"/>
        <v>A</v>
      </c>
    </row>
    <row r="269" spans="1:4">
      <c r="A269">
        <v>26800</v>
      </c>
      <c r="B269">
        <v>36.08</v>
      </c>
      <c r="C269">
        <v>8</v>
      </c>
      <c r="D269" s="29" t="str">
        <f t="shared" si="4"/>
        <v>B</v>
      </c>
    </row>
    <row r="270" spans="1:4">
      <c r="A270">
        <v>26100</v>
      </c>
      <c r="B270">
        <v>36.08</v>
      </c>
      <c r="C270">
        <v>8</v>
      </c>
      <c r="D270" s="29" t="str">
        <f t="shared" si="4"/>
        <v>B</v>
      </c>
    </row>
    <row r="271" spans="1:4">
      <c r="A271">
        <v>26000</v>
      </c>
      <c r="B271">
        <v>36.08</v>
      </c>
      <c r="C271">
        <v>6</v>
      </c>
      <c r="D271" s="29" t="str">
        <f t="shared" si="4"/>
        <v>B</v>
      </c>
    </row>
    <row r="272" spans="1:4">
      <c r="A272">
        <v>85000</v>
      </c>
      <c r="B272">
        <v>33.981999999999999</v>
      </c>
      <c r="C272">
        <v>7</v>
      </c>
      <c r="D272" s="29" t="str">
        <f t="shared" si="4"/>
        <v>B</v>
      </c>
    </row>
    <row r="273" spans="1:4">
      <c r="A273">
        <v>19000</v>
      </c>
      <c r="B273">
        <v>30.46</v>
      </c>
      <c r="C273">
        <v>13</v>
      </c>
      <c r="D273" s="29" t="str">
        <f t="shared" si="4"/>
        <v>B</v>
      </c>
    </row>
    <row r="274" spans="1:4">
      <c r="A274">
        <v>20000</v>
      </c>
      <c r="B274">
        <v>30.28</v>
      </c>
      <c r="C274">
        <v>6</v>
      </c>
      <c r="D274" s="29" t="str">
        <f t="shared" si="4"/>
        <v>B</v>
      </c>
    </row>
    <row r="275" spans="1:4">
      <c r="A275">
        <v>21500</v>
      </c>
      <c r="B275">
        <v>30.28</v>
      </c>
      <c r="C275">
        <v>3</v>
      </c>
      <c r="D275" s="29" t="str">
        <f t="shared" si="4"/>
        <v>B</v>
      </c>
    </row>
    <row r="276" spans="1:4">
      <c r="A276">
        <v>18000</v>
      </c>
      <c r="B276">
        <v>30.28</v>
      </c>
      <c r="C276">
        <v>1</v>
      </c>
      <c r="D276" s="29" t="str">
        <f t="shared" si="4"/>
        <v>B</v>
      </c>
    </row>
    <row r="277" spans="1:4">
      <c r="A277">
        <v>16000</v>
      </c>
      <c r="B277">
        <v>30.28</v>
      </c>
      <c r="C277">
        <v>1</v>
      </c>
      <c r="D277" s="29" t="str">
        <f t="shared" si="4"/>
        <v>B</v>
      </c>
    </row>
    <row r="278" spans="1:4">
      <c r="A278">
        <v>23000</v>
      </c>
      <c r="B278">
        <v>28.1</v>
      </c>
      <c r="C278">
        <v>7</v>
      </c>
      <c r="D278" s="29" t="str">
        <f t="shared" si="4"/>
        <v>B</v>
      </c>
    </row>
    <row r="279" spans="1:4">
      <c r="A279">
        <v>160000</v>
      </c>
      <c r="B279">
        <v>172.17</v>
      </c>
      <c r="C279">
        <v>8</v>
      </c>
      <c r="D279" s="29" t="str">
        <f t="shared" si="4"/>
        <v>A</v>
      </c>
    </row>
    <row r="280" spans="1:4">
      <c r="A280">
        <v>160000</v>
      </c>
      <c r="B280">
        <v>172.17</v>
      </c>
      <c r="C280">
        <v>8</v>
      </c>
      <c r="D280" s="29" t="str">
        <f t="shared" si="4"/>
        <v>A</v>
      </c>
    </row>
    <row r="281" spans="1:4">
      <c r="A281">
        <v>175000</v>
      </c>
      <c r="B281">
        <v>174.55</v>
      </c>
      <c r="C281">
        <v>4</v>
      </c>
      <c r="D281" s="29" t="str">
        <f t="shared" si="4"/>
        <v>A</v>
      </c>
    </row>
    <row r="282" spans="1:4">
      <c r="A282">
        <v>175000</v>
      </c>
      <c r="B282">
        <v>174.55</v>
      </c>
      <c r="C282">
        <v>4</v>
      </c>
      <c r="D282" s="29" t="str">
        <f t="shared" si="4"/>
        <v>A</v>
      </c>
    </row>
    <row r="283" spans="1:4">
      <c r="A283">
        <v>189000</v>
      </c>
      <c r="B283">
        <v>174.55</v>
      </c>
      <c r="C283">
        <v>2</v>
      </c>
      <c r="D283" s="29" t="str">
        <f t="shared" si="4"/>
        <v>A</v>
      </c>
    </row>
    <row r="284" spans="1:4">
      <c r="A284">
        <v>15000</v>
      </c>
      <c r="B284">
        <v>22.17</v>
      </c>
      <c r="C284">
        <v>7</v>
      </c>
      <c r="D284" s="29" t="str">
        <f t="shared" si="4"/>
        <v>B</v>
      </c>
    </row>
    <row r="285" spans="1:4">
      <c r="A285">
        <v>15000</v>
      </c>
      <c r="B285">
        <v>22.17</v>
      </c>
      <c r="C285">
        <v>13</v>
      </c>
      <c r="D285" s="29" t="str">
        <f t="shared" si="4"/>
        <v>B</v>
      </c>
    </row>
    <row r="286" spans="1:4">
      <c r="A286">
        <v>26000</v>
      </c>
      <c r="B286">
        <v>22.058399999999999</v>
      </c>
      <c r="C286">
        <v>11</v>
      </c>
      <c r="D286" s="29" t="str">
        <f t="shared" si="4"/>
        <v>B</v>
      </c>
    </row>
    <row r="287" spans="1:4">
      <c r="A287">
        <v>14000</v>
      </c>
      <c r="B287">
        <v>19.27</v>
      </c>
      <c r="C287">
        <v>1</v>
      </c>
      <c r="D287" s="29" t="str">
        <f t="shared" si="4"/>
        <v>B</v>
      </c>
    </row>
    <row r="288" spans="1:4">
      <c r="A288">
        <v>7500</v>
      </c>
      <c r="B288">
        <v>19.27</v>
      </c>
      <c r="C288">
        <v>1</v>
      </c>
      <c r="D288" s="29" t="str">
        <f t="shared" si="4"/>
        <v>B</v>
      </c>
    </row>
    <row r="289" spans="1:4">
      <c r="A289">
        <v>12650</v>
      </c>
      <c r="B289">
        <v>17.811</v>
      </c>
      <c r="C289">
        <v>7</v>
      </c>
      <c r="D289" s="29" t="str">
        <f t="shared" si="4"/>
        <v>B</v>
      </c>
    </row>
    <row r="290" spans="1:4">
      <c r="A290">
        <v>12500</v>
      </c>
      <c r="B290">
        <v>17.811</v>
      </c>
      <c r="C290">
        <v>6</v>
      </c>
      <c r="D290" s="29" t="str">
        <f t="shared" si="4"/>
        <v>B</v>
      </c>
    </row>
    <row r="291" spans="1:4">
      <c r="A291">
        <v>13000</v>
      </c>
      <c r="B291">
        <v>17.811</v>
      </c>
      <c r="C291">
        <v>5</v>
      </c>
      <c r="D291" s="29" t="str">
        <f t="shared" si="4"/>
        <v>B</v>
      </c>
    </row>
    <row r="292" spans="1:4">
      <c r="A292">
        <v>12000</v>
      </c>
      <c r="B292">
        <v>17.96</v>
      </c>
      <c r="C292">
        <v>14</v>
      </c>
      <c r="D292" s="29" t="str">
        <f t="shared" si="4"/>
        <v>B</v>
      </c>
    </row>
    <row r="293" spans="1:4">
      <c r="A293">
        <v>12900</v>
      </c>
      <c r="B293">
        <v>17.811</v>
      </c>
      <c r="C293">
        <v>14</v>
      </c>
      <c r="D293" s="29" t="str">
        <f t="shared" si="4"/>
        <v>B</v>
      </c>
    </row>
    <row r="294" spans="1:4">
      <c r="A294">
        <v>19700</v>
      </c>
      <c r="B294">
        <v>16.98</v>
      </c>
      <c r="C294">
        <v>4</v>
      </c>
      <c r="D294" s="29" t="str">
        <f t="shared" si="4"/>
        <v>B</v>
      </c>
    </row>
    <row r="295" spans="1:4">
      <c r="A295">
        <v>20000</v>
      </c>
      <c r="B295">
        <v>16.98</v>
      </c>
      <c r="C295">
        <v>12</v>
      </c>
      <c r="D295" s="29" t="str">
        <f t="shared" si="4"/>
        <v>B</v>
      </c>
    </row>
    <row r="296" spans="1:4">
      <c r="A296">
        <v>11700</v>
      </c>
      <c r="B296">
        <v>16.670000000000002</v>
      </c>
      <c r="C296">
        <v>10</v>
      </c>
      <c r="D296" s="29" t="str">
        <f t="shared" si="4"/>
        <v>B</v>
      </c>
    </row>
    <row r="297" spans="1:4">
      <c r="A297">
        <v>12000</v>
      </c>
      <c r="B297">
        <v>16.670000000000002</v>
      </c>
      <c r="C297">
        <v>4</v>
      </c>
      <c r="D297" s="29" t="str">
        <f t="shared" si="4"/>
        <v>B</v>
      </c>
    </row>
    <row r="298" spans="1:4">
      <c r="A298">
        <v>10300</v>
      </c>
      <c r="B298">
        <v>16.670000000000002</v>
      </c>
      <c r="C298">
        <v>4</v>
      </c>
      <c r="D298" s="29" t="str">
        <f t="shared" si="4"/>
        <v>B</v>
      </c>
    </row>
    <row r="299" spans="1:4">
      <c r="A299">
        <v>12000</v>
      </c>
      <c r="B299">
        <v>15.855</v>
      </c>
      <c r="C299">
        <v>10</v>
      </c>
      <c r="D299" s="29" t="str">
        <f t="shared" si="4"/>
        <v>B</v>
      </c>
    </row>
    <row r="300" spans="1:4">
      <c r="A300">
        <v>10800</v>
      </c>
      <c r="B300">
        <v>15.855</v>
      </c>
      <c r="C300">
        <v>11</v>
      </c>
      <c r="D300" s="29" t="str">
        <f t="shared" si="4"/>
        <v>B</v>
      </c>
    </row>
    <row r="301" spans="1:4">
      <c r="A301">
        <v>10800</v>
      </c>
      <c r="B301">
        <v>15.855</v>
      </c>
      <c r="C301">
        <v>11</v>
      </c>
      <c r="D301" s="29" t="str">
        <f t="shared" si="4"/>
        <v>B</v>
      </c>
    </row>
    <row r="302" spans="1:4">
      <c r="A302">
        <v>11450</v>
      </c>
      <c r="B302">
        <v>15.855</v>
      </c>
      <c r="C302">
        <v>12</v>
      </c>
      <c r="D302" s="29" t="str">
        <f t="shared" si="4"/>
        <v>B</v>
      </c>
    </row>
    <row r="303" spans="1:4">
      <c r="A303">
        <v>11500</v>
      </c>
      <c r="B303">
        <v>15.855</v>
      </c>
      <c r="C303">
        <v>16</v>
      </c>
      <c r="D303" s="29" t="str">
        <f t="shared" si="4"/>
        <v>B</v>
      </c>
    </row>
    <row r="304" spans="1:4">
      <c r="A304">
        <v>12200</v>
      </c>
      <c r="B304">
        <v>15.09</v>
      </c>
      <c r="C304">
        <v>10</v>
      </c>
      <c r="D304" s="29" t="str">
        <f t="shared" si="4"/>
        <v>B</v>
      </c>
    </row>
    <row r="305" spans="1:4">
      <c r="A305">
        <v>12250</v>
      </c>
      <c r="B305">
        <v>15.09</v>
      </c>
      <c r="C305">
        <v>12</v>
      </c>
      <c r="D305" s="29" t="str">
        <f t="shared" si="4"/>
        <v>B</v>
      </c>
    </row>
    <row r="306" spans="1:4">
      <c r="A306">
        <v>11600</v>
      </c>
      <c r="B306">
        <v>15</v>
      </c>
      <c r="C306">
        <v>7</v>
      </c>
      <c r="D306" s="29" t="str">
        <f t="shared" si="4"/>
        <v>B</v>
      </c>
    </row>
    <row r="307" spans="1:4">
      <c r="A307">
        <v>13000</v>
      </c>
      <c r="B307">
        <v>15.09</v>
      </c>
      <c r="C307">
        <v>14</v>
      </c>
      <c r="D307" s="29" t="str">
        <f t="shared" si="4"/>
        <v>B</v>
      </c>
    </row>
    <row r="308" spans="1:4">
      <c r="A308">
        <v>12000</v>
      </c>
      <c r="B308">
        <v>15.09</v>
      </c>
      <c r="C308">
        <v>14</v>
      </c>
      <c r="D308" s="29" t="str">
        <f t="shared" si="4"/>
        <v>B</v>
      </c>
    </row>
    <row r="309" spans="1:4">
      <c r="A309">
        <v>162500</v>
      </c>
      <c r="B309">
        <v>186.9</v>
      </c>
      <c r="C309">
        <v>5</v>
      </c>
      <c r="D309" s="29" t="str">
        <f t="shared" si="4"/>
        <v>A</v>
      </c>
    </row>
    <row r="310" spans="1:4">
      <c r="A310">
        <v>11000</v>
      </c>
      <c r="B310">
        <v>12.09</v>
      </c>
      <c r="C310">
        <v>9</v>
      </c>
      <c r="D310" s="29" t="str">
        <f t="shared" si="4"/>
        <v>B</v>
      </c>
    </row>
    <row r="311" spans="1:4">
      <c r="A311">
        <v>11000</v>
      </c>
      <c r="B311">
        <v>12.01</v>
      </c>
      <c r="C311">
        <v>12</v>
      </c>
      <c r="D311" s="29" t="str">
        <f t="shared" si="4"/>
        <v>B</v>
      </c>
    </row>
    <row r="312" spans="1:4">
      <c r="A312">
        <v>10500</v>
      </c>
      <c r="B312">
        <v>12.15</v>
      </c>
      <c r="C312">
        <v>15</v>
      </c>
      <c r="D312" s="29" t="str">
        <f t="shared" si="4"/>
        <v>B</v>
      </c>
    </row>
    <row r="313" spans="1:4">
      <c r="A313">
        <v>120000</v>
      </c>
      <c r="B313">
        <v>200.19</v>
      </c>
      <c r="C313">
        <v>1</v>
      </c>
      <c r="D313" s="29" t="str">
        <f t="shared" si="4"/>
        <v>A</v>
      </c>
    </row>
    <row r="314" spans="1:4">
      <c r="A314">
        <v>175000</v>
      </c>
      <c r="B314">
        <v>201.82</v>
      </c>
      <c r="C314">
        <v>3</v>
      </c>
      <c r="D314" s="29" t="str">
        <f t="shared" si="4"/>
        <v>A</v>
      </c>
    </row>
    <row r="315" spans="1:4">
      <c r="A315">
        <v>155000</v>
      </c>
      <c r="B315">
        <v>210.53</v>
      </c>
      <c r="C315">
        <v>4</v>
      </c>
      <c r="D315" s="29" t="str">
        <f t="shared" si="4"/>
        <v>A</v>
      </c>
    </row>
    <row r="316" spans="1:4">
      <c r="A316">
        <v>125000</v>
      </c>
      <c r="B316">
        <v>213.07</v>
      </c>
      <c r="C316">
        <v>2</v>
      </c>
      <c r="D316" s="29" t="str">
        <f t="shared" si="4"/>
        <v>A</v>
      </c>
    </row>
    <row r="317" spans="1:4">
      <c r="A317">
        <v>175000</v>
      </c>
      <c r="B317">
        <v>215.14599999999999</v>
      </c>
      <c r="C317">
        <v>9</v>
      </c>
      <c r="D317" s="29" t="str">
        <f t="shared" si="4"/>
        <v>A</v>
      </c>
    </row>
    <row r="318" spans="1:4">
      <c r="A318">
        <v>123000</v>
      </c>
      <c r="B318">
        <v>236.07</v>
      </c>
      <c r="C318">
        <v>5</v>
      </c>
      <c r="D318" s="29" t="str">
        <f t="shared" si="4"/>
        <v>A</v>
      </c>
    </row>
    <row r="319" spans="1:4">
      <c r="A319">
        <v>210000</v>
      </c>
      <c r="B319">
        <v>238.858</v>
      </c>
      <c r="C319">
        <v>5</v>
      </c>
      <c r="D319" s="29" t="str">
        <f t="shared" si="4"/>
        <v>A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9940-A955-4BAF-A17F-8572841CDF1F}">
  <dimension ref="A1:Q322"/>
  <sheetViews>
    <sheetView zoomScale="110" zoomScaleNormal="110" workbookViewId="0">
      <selection activeCell="O5" sqref="O5"/>
    </sheetView>
  </sheetViews>
  <sheetFormatPr defaultColWidth="10.296875" defaultRowHeight="17.399999999999999"/>
  <cols>
    <col min="1" max="1" width="7.5" style="32" customWidth="1"/>
    <col min="2" max="2" width="11.69921875" style="32" customWidth="1"/>
    <col min="3" max="3" width="8.69921875" style="32" customWidth="1"/>
    <col min="4" max="4" width="9.8984375" style="32" customWidth="1"/>
    <col min="5" max="5" width="11.296875" style="34" customWidth="1"/>
    <col min="6" max="6" width="8" style="33" bestFit="1" customWidth="1"/>
    <col min="7" max="8" width="8.3984375" style="33" bestFit="1" customWidth="1"/>
    <col min="9" max="9" width="7.09765625" style="33" customWidth="1"/>
    <col min="10" max="10" width="6.8984375" style="35" customWidth="1"/>
    <col min="11" max="11" width="7.296875" style="35" customWidth="1"/>
    <col min="12" max="12" width="8.19921875" style="35" customWidth="1"/>
    <col min="13" max="13" width="7" style="32" customWidth="1"/>
    <col min="14" max="14" width="7.296875" style="27" bestFit="1" customWidth="1"/>
    <col min="15" max="17" width="8.19921875" style="32" bestFit="1" customWidth="1"/>
    <col min="18" max="16384" width="10.296875" style="32"/>
  </cols>
  <sheetData>
    <row r="1" spans="1:17">
      <c r="A1" s="32" t="s">
        <v>311</v>
      </c>
      <c r="C1" s="27">
        <f>MEDIAN(D5:D322)</f>
        <v>87250</v>
      </c>
      <c r="D1" s="55"/>
      <c r="M1" s="51" t="s">
        <v>369</v>
      </c>
      <c r="N1" s="52">
        <f>N2/(N2+P2)</f>
        <v>0.67610062893081757</v>
      </c>
      <c r="O1" s="55"/>
    </row>
    <row r="2" spans="1:17">
      <c r="A2" s="32" t="s">
        <v>368</v>
      </c>
      <c r="C2" s="32">
        <v>0.01</v>
      </c>
      <c r="E2" s="34" t="s">
        <v>321</v>
      </c>
      <c r="F2" s="33">
        <f>F322</f>
        <v>0.72999999999999976</v>
      </c>
      <c r="G2" s="33">
        <f>G322</f>
        <v>0.95029199999999914</v>
      </c>
      <c r="H2" s="33">
        <f>H322</f>
        <v>-0.11000000000000171</v>
      </c>
      <c r="M2" s="53" t="s">
        <v>356</v>
      </c>
      <c r="N2" s="27">
        <f>COUNTIF($N$5:$N$322,"0")</f>
        <v>215</v>
      </c>
      <c r="O2" s="53" t="s">
        <v>357</v>
      </c>
      <c r="P2" s="27">
        <f>COUNTIF($N$5:$N$322,"-1")+COUNTIF($N$5:$N$322,"1")</f>
        <v>103</v>
      </c>
    </row>
    <row r="3" spans="1:17">
      <c r="F3" s="56"/>
      <c r="G3" s="56"/>
      <c r="H3" s="56"/>
      <c r="N3" s="58"/>
    </row>
    <row r="4" spans="1:17">
      <c r="A4" s="32" t="s">
        <v>318</v>
      </c>
      <c r="B4" s="33" t="s">
        <v>319</v>
      </c>
      <c r="C4" s="33" t="s">
        <v>320</v>
      </c>
      <c r="D4" s="32" t="s">
        <v>240</v>
      </c>
      <c r="E4" s="34" t="s">
        <v>310</v>
      </c>
      <c r="F4" s="30" t="s">
        <v>358</v>
      </c>
      <c r="G4" s="30" t="s">
        <v>359</v>
      </c>
      <c r="H4" s="30" t="s">
        <v>360</v>
      </c>
      <c r="I4" s="30" t="s">
        <v>361</v>
      </c>
      <c r="J4" s="4" t="s">
        <v>362</v>
      </c>
      <c r="K4" s="4" t="s">
        <v>363</v>
      </c>
      <c r="L4" s="57" t="s">
        <v>364</v>
      </c>
      <c r="M4" s="35" t="s">
        <v>294</v>
      </c>
      <c r="N4" s="27" t="s">
        <v>295</v>
      </c>
      <c r="O4" s="12" t="s">
        <v>365</v>
      </c>
      <c r="P4" s="12" t="s">
        <v>366</v>
      </c>
      <c r="Q4" s="12" t="s">
        <v>367</v>
      </c>
    </row>
    <row r="5" spans="1:17">
      <c r="A5" s="32">
        <v>1</v>
      </c>
      <c r="B5" s="32">
        <v>100.77</v>
      </c>
      <c r="C5" s="32">
        <v>6</v>
      </c>
      <c r="D5" s="32">
        <v>85000</v>
      </c>
      <c r="E5" s="36">
        <f t="shared" ref="E5:E68" si="0">IF(D5&gt;=$C$1,1,0)</f>
        <v>0</v>
      </c>
      <c r="F5" s="33">
        <v>1</v>
      </c>
      <c r="G5" s="33">
        <v>1</v>
      </c>
      <c r="H5" s="33">
        <v>1</v>
      </c>
      <c r="I5" s="33">
        <f>A5*F5</f>
        <v>1</v>
      </c>
      <c r="J5" s="35">
        <f t="shared" ref="J5:K6" si="1">B5*G5</f>
        <v>100.77</v>
      </c>
      <c r="K5" s="35">
        <f t="shared" si="1"/>
        <v>6</v>
      </c>
      <c r="L5" s="35">
        <f>I5+J5+K5</f>
        <v>107.77</v>
      </c>
      <c r="M5" s="32">
        <f>IF(L5&gt;=0,1,0)</f>
        <v>1</v>
      </c>
      <c r="N5" s="27">
        <f>E5-M5</f>
        <v>-1</v>
      </c>
      <c r="O5" s="54">
        <f t="shared" ref="O5:Q6" si="2">A5*$N5*$C$2</f>
        <v>-0.01</v>
      </c>
      <c r="P5" s="54">
        <f t="shared" si="2"/>
        <v>-1.0077</v>
      </c>
      <c r="Q5" s="54">
        <f t="shared" si="2"/>
        <v>-0.06</v>
      </c>
    </row>
    <row r="6" spans="1:17">
      <c r="A6" s="32">
        <v>1</v>
      </c>
      <c r="B6" s="32">
        <v>97.61</v>
      </c>
      <c r="C6" s="32">
        <v>7</v>
      </c>
      <c r="D6" s="32">
        <v>129500</v>
      </c>
      <c r="E6" s="36">
        <f t="shared" si="0"/>
        <v>1</v>
      </c>
      <c r="F6" s="33">
        <f>F5+O5</f>
        <v>0.99</v>
      </c>
      <c r="G6" s="33">
        <f t="shared" ref="G6:H6" si="3">G5+P5</f>
        <v>-7.7000000000000401E-3</v>
      </c>
      <c r="H6" s="33">
        <f t="shared" si="3"/>
        <v>0.94</v>
      </c>
      <c r="I6" s="33">
        <f>A6*F6</f>
        <v>0.99</v>
      </c>
      <c r="J6" s="35">
        <f t="shared" si="1"/>
        <v>-0.75159700000000396</v>
      </c>
      <c r="K6" s="35">
        <f t="shared" si="1"/>
        <v>6.58</v>
      </c>
      <c r="L6" s="35">
        <f>I6+J6+K6</f>
        <v>6.8184029999999964</v>
      </c>
      <c r="M6" s="32">
        <f t="shared" ref="M6:M69" si="4">IF(L6&gt;=0,1,0)</f>
        <v>1</v>
      </c>
      <c r="N6" s="27">
        <f>E6-M6</f>
        <v>0</v>
      </c>
      <c r="O6" s="54">
        <f t="shared" si="2"/>
        <v>0</v>
      </c>
      <c r="P6" s="54">
        <f t="shared" si="2"/>
        <v>0</v>
      </c>
      <c r="Q6" s="54">
        <f t="shared" si="2"/>
        <v>0</v>
      </c>
    </row>
    <row r="7" spans="1:17">
      <c r="A7" s="32">
        <v>1</v>
      </c>
      <c r="B7" s="32">
        <v>101.991</v>
      </c>
      <c r="C7" s="32">
        <v>6</v>
      </c>
      <c r="D7" s="32">
        <v>220000</v>
      </c>
      <c r="E7" s="36">
        <f t="shared" si="0"/>
        <v>1</v>
      </c>
      <c r="F7" s="33">
        <f t="shared" ref="F7:F70" si="5">F6+O6</f>
        <v>0.99</v>
      </c>
      <c r="G7" s="33">
        <f t="shared" ref="G7:G70" si="6">G6+P6</f>
        <v>-7.7000000000000401E-3</v>
      </c>
      <c r="H7" s="33">
        <f t="shared" ref="H7:H70" si="7">H6+Q6</f>
        <v>0.94</v>
      </c>
      <c r="I7" s="33">
        <f t="shared" ref="I7:I70" si="8">A7*F7</f>
        <v>0.99</v>
      </c>
      <c r="J7" s="35">
        <f t="shared" ref="J7:J70" si="9">B7*G7</f>
        <v>-0.78533070000000404</v>
      </c>
      <c r="K7" s="35">
        <f t="shared" ref="K7:K70" si="10">C7*H7</f>
        <v>5.64</v>
      </c>
      <c r="L7" s="35">
        <f t="shared" ref="L7:L70" si="11">I7+J7+K7</f>
        <v>5.8446692999999961</v>
      </c>
      <c r="M7" s="32">
        <f t="shared" si="4"/>
        <v>1</v>
      </c>
      <c r="N7" s="27">
        <f t="shared" ref="N7:N70" si="12">E7-M7</f>
        <v>0</v>
      </c>
      <c r="O7" s="54">
        <f t="shared" ref="O7:O70" si="13">A7*$N7*$C$2</f>
        <v>0</v>
      </c>
      <c r="P7" s="54">
        <f t="shared" ref="P7:P70" si="14">B7*$N7*$C$2</f>
        <v>0</v>
      </c>
      <c r="Q7" s="54">
        <f t="shared" ref="Q7:Q70" si="15">C7*$N7*$C$2</f>
        <v>0</v>
      </c>
    </row>
    <row r="8" spans="1:17">
      <c r="A8" s="32">
        <v>1</v>
      </c>
      <c r="B8" s="32">
        <v>95.88</v>
      </c>
      <c r="C8" s="32">
        <v>5</v>
      </c>
      <c r="D8" s="32">
        <v>134000</v>
      </c>
      <c r="E8" s="36">
        <f t="shared" si="0"/>
        <v>1</v>
      </c>
      <c r="F8" s="33">
        <f t="shared" si="5"/>
        <v>0.99</v>
      </c>
      <c r="G8" s="33">
        <f t="shared" si="6"/>
        <v>-7.7000000000000401E-3</v>
      </c>
      <c r="H8" s="33">
        <f t="shared" si="7"/>
        <v>0.94</v>
      </c>
      <c r="I8" s="33">
        <f t="shared" si="8"/>
        <v>0.99</v>
      </c>
      <c r="J8" s="35">
        <f t="shared" si="9"/>
        <v>-0.73827600000000382</v>
      </c>
      <c r="K8" s="35">
        <f t="shared" si="10"/>
        <v>4.6999999999999993</v>
      </c>
      <c r="L8" s="35">
        <f t="shared" si="11"/>
        <v>4.9517239999999951</v>
      </c>
      <c r="M8" s="32">
        <f t="shared" si="4"/>
        <v>1</v>
      </c>
      <c r="N8" s="27">
        <f t="shared" si="12"/>
        <v>0</v>
      </c>
      <c r="O8" s="54">
        <f t="shared" si="13"/>
        <v>0</v>
      </c>
      <c r="P8" s="54">
        <f t="shared" si="14"/>
        <v>0</v>
      </c>
      <c r="Q8" s="54">
        <f t="shared" si="15"/>
        <v>0</v>
      </c>
    </row>
    <row r="9" spans="1:17">
      <c r="A9" s="32">
        <v>1</v>
      </c>
      <c r="B9" s="32">
        <v>95.88</v>
      </c>
      <c r="C9" s="32">
        <v>5</v>
      </c>
      <c r="D9" s="32">
        <v>134500</v>
      </c>
      <c r="E9" s="36">
        <f t="shared" si="0"/>
        <v>1</v>
      </c>
      <c r="F9" s="33">
        <f t="shared" si="5"/>
        <v>0.99</v>
      </c>
      <c r="G9" s="33">
        <f t="shared" si="6"/>
        <v>-7.7000000000000401E-3</v>
      </c>
      <c r="H9" s="33">
        <f t="shared" si="7"/>
        <v>0.94</v>
      </c>
      <c r="I9" s="33">
        <f t="shared" si="8"/>
        <v>0.99</v>
      </c>
      <c r="J9" s="35">
        <f t="shared" si="9"/>
        <v>-0.73827600000000382</v>
      </c>
      <c r="K9" s="35">
        <f t="shared" si="10"/>
        <v>4.6999999999999993</v>
      </c>
      <c r="L9" s="35">
        <f t="shared" si="11"/>
        <v>4.9517239999999951</v>
      </c>
      <c r="M9" s="32">
        <f t="shared" si="4"/>
        <v>1</v>
      </c>
      <c r="N9" s="27">
        <f t="shared" si="12"/>
        <v>0</v>
      </c>
      <c r="O9" s="54">
        <f t="shared" si="13"/>
        <v>0</v>
      </c>
      <c r="P9" s="54">
        <f t="shared" si="14"/>
        <v>0</v>
      </c>
      <c r="Q9" s="54">
        <f t="shared" si="15"/>
        <v>0</v>
      </c>
    </row>
    <row r="10" spans="1:17">
      <c r="A10" s="32">
        <v>1</v>
      </c>
      <c r="B10" s="32">
        <v>94.94</v>
      </c>
      <c r="C10" s="32">
        <v>7</v>
      </c>
      <c r="D10" s="32">
        <v>46300</v>
      </c>
      <c r="E10" s="36">
        <f t="shared" si="0"/>
        <v>0</v>
      </c>
      <c r="F10" s="33">
        <f t="shared" si="5"/>
        <v>0.99</v>
      </c>
      <c r="G10" s="33">
        <f t="shared" si="6"/>
        <v>-7.7000000000000401E-3</v>
      </c>
      <c r="H10" s="33">
        <f t="shared" si="7"/>
        <v>0.94</v>
      </c>
      <c r="I10" s="33">
        <f t="shared" si="8"/>
        <v>0.99</v>
      </c>
      <c r="J10" s="35">
        <f t="shared" si="9"/>
        <v>-0.73103800000000374</v>
      </c>
      <c r="K10" s="35">
        <f t="shared" si="10"/>
        <v>6.58</v>
      </c>
      <c r="L10" s="35">
        <f t="shared" si="11"/>
        <v>6.838961999999996</v>
      </c>
      <c r="M10" s="32">
        <f t="shared" si="4"/>
        <v>1</v>
      </c>
      <c r="N10" s="27">
        <f t="shared" si="12"/>
        <v>-1</v>
      </c>
      <c r="O10" s="54">
        <f t="shared" si="13"/>
        <v>-0.01</v>
      </c>
      <c r="P10" s="54">
        <f t="shared" si="14"/>
        <v>-0.94940000000000002</v>
      </c>
      <c r="Q10" s="54">
        <f t="shared" si="15"/>
        <v>-7.0000000000000007E-2</v>
      </c>
    </row>
    <row r="11" spans="1:17">
      <c r="A11" s="32">
        <v>1</v>
      </c>
      <c r="B11" s="32">
        <v>94.51</v>
      </c>
      <c r="C11" s="32">
        <v>8</v>
      </c>
      <c r="D11" s="32">
        <v>138000</v>
      </c>
      <c r="E11" s="36">
        <f t="shared" si="0"/>
        <v>1</v>
      </c>
      <c r="F11" s="33">
        <f t="shared" si="5"/>
        <v>0.98</v>
      </c>
      <c r="G11" s="33">
        <f t="shared" si="6"/>
        <v>-0.95710000000000006</v>
      </c>
      <c r="H11" s="33">
        <f t="shared" si="7"/>
        <v>0.86999999999999988</v>
      </c>
      <c r="I11" s="33">
        <f t="shared" si="8"/>
        <v>0.98</v>
      </c>
      <c r="J11" s="35">
        <f t="shared" si="9"/>
        <v>-90.455521000000005</v>
      </c>
      <c r="K11" s="35">
        <f t="shared" si="10"/>
        <v>6.9599999999999991</v>
      </c>
      <c r="L11" s="35">
        <f t="shared" si="11"/>
        <v>-82.515521000000007</v>
      </c>
      <c r="M11" s="32">
        <f t="shared" si="4"/>
        <v>0</v>
      </c>
      <c r="N11" s="27">
        <f t="shared" si="12"/>
        <v>1</v>
      </c>
      <c r="O11" s="54">
        <f t="shared" si="13"/>
        <v>0.01</v>
      </c>
      <c r="P11" s="54">
        <f t="shared" si="14"/>
        <v>0.94510000000000005</v>
      </c>
      <c r="Q11" s="54">
        <f t="shared" si="15"/>
        <v>0.08</v>
      </c>
    </row>
    <row r="12" spans="1:17">
      <c r="A12" s="32">
        <v>1</v>
      </c>
      <c r="B12" s="32">
        <v>94.51</v>
      </c>
      <c r="C12" s="32">
        <v>5</v>
      </c>
      <c r="D12" s="32">
        <v>140000</v>
      </c>
      <c r="E12" s="36">
        <f t="shared" si="0"/>
        <v>1</v>
      </c>
      <c r="F12" s="33">
        <f t="shared" si="5"/>
        <v>0.99</v>
      </c>
      <c r="G12" s="33">
        <f t="shared" si="6"/>
        <v>-1.2000000000000011E-2</v>
      </c>
      <c r="H12" s="33">
        <f t="shared" si="7"/>
        <v>0.94999999999999984</v>
      </c>
      <c r="I12" s="33">
        <f t="shared" si="8"/>
        <v>0.99</v>
      </c>
      <c r="J12" s="35">
        <f t="shared" si="9"/>
        <v>-1.1341200000000011</v>
      </c>
      <c r="K12" s="35">
        <f t="shared" si="10"/>
        <v>4.7499999999999991</v>
      </c>
      <c r="L12" s="35">
        <f t="shared" si="11"/>
        <v>4.6058799999999982</v>
      </c>
      <c r="M12" s="32">
        <f t="shared" si="4"/>
        <v>1</v>
      </c>
      <c r="N12" s="27">
        <f t="shared" si="12"/>
        <v>0</v>
      </c>
      <c r="O12" s="54">
        <f t="shared" si="13"/>
        <v>0</v>
      </c>
      <c r="P12" s="54">
        <f t="shared" si="14"/>
        <v>0</v>
      </c>
      <c r="Q12" s="54">
        <f t="shared" si="15"/>
        <v>0</v>
      </c>
    </row>
    <row r="13" spans="1:17">
      <c r="A13" s="32">
        <v>1</v>
      </c>
      <c r="B13" s="32">
        <v>94.51</v>
      </c>
      <c r="C13" s="32">
        <v>4</v>
      </c>
      <c r="D13" s="32">
        <v>134000</v>
      </c>
      <c r="E13" s="36">
        <f t="shared" si="0"/>
        <v>1</v>
      </c>
      <c r="F13" s="33">
        <f t="shared" si="5"/>
        <v>0.99</v>
      </c>
      <c r="G13" s="33">
        <f t="shared" si="6"/>
        <v>-1.2000000000000011E-2</v>
      </c>
      <c r="H13" s="33">
        <f t="shared" si="7"/>
        <v>0.94999999999999984</v>
      </c>
      <c r="I13" s="33">
        <f t="shared" si="8"/>
        <v>0.99</v>
      </c>
      <c r="J13" s="35">
        <f t="shared" si="9"/>
        <v>-1.1341200000000011</v>
      </c>
      <c r="K13" s="35">
        <f t="shared" si="10"/>
        <v>3.7999999999999994</v>
      </c>
      <c r="L13" s="35">
        <f t="shared" si="11"/>
        <v>3.655879999999998</v>
      </c>
      <c r="M13" s="32">
        <f t="shared" si="4"/>
        <v>1</v>
      </c>
      <c r="N13" s="27">
        <f t="shared" si="12"/>
        <v>0</v>
      </c>
      <c r="O13" s="54">
        <f t="shared" si="13"/>
        <v>0</v>
      </c>
      <c r="P13" s="54">
        <f t="shared" si="14"/>
        <v>0</v>
      </c>
      <c r="Q13" s="54">
        <f t="shared" si="15"/>
        <v>0</v>
      </c>
    </row>
    <row r="14" spans="1:17">
      <c r="A14" s="32">
        <v>1</v>
      </c>
      <c r="B14" s="32">
        <v>106.81</v>
      </c>
      <c r="C14" s="32">
        <v>8</v>
      </c>
      <c r="D14" s="32">
        <v>105000</v>
      </c>
      <c r="E14" s="36">
        <f t="shared" si="0"/>
        <v>1</v>
      </c>
      <c r="F14" s="33">
        <f t="shared" si="5"/>
        <v>0.99</v>
      </c>
      <c r="G14" s="33">
        <f t="shared" si="6"/>
        <v>-1.2000000000000011E-2</v>
      </c>
      <c r="H14" s="33">
        <f t="shared" si="7"/>
        <v>0.94999999999999984</v>
      </c>
      <c r="I14" s="33">
        <f t="shared" si="8"/>
        <v>0.99</v>
      </c>
      <c r="J14" s="35">
        <f t="shared" si="9"/>
        <v>-1.2817200000000011</v>
      </c>
      <c r="K14" s="35">
        <f t="shared" si="10"/>
        <v>7.5999999999999988</v>
      </c>
      <c r="L14" s="35">
        <f t="shared" si="11"/>
        <v>7.3082799999999981</v>
      </c>
      <c r="M14" s="32">
        <f t="shared" si="4"/>
        <v>1</v>
      </c>
      <c r="N14" s="27">
        <f t="shared" si="12"/>
        <v>0</v>
      </c>
      <c r="O14" s="54">
        <f t="shared" si="13"/>
        <v>0</v>
      </c>
      <c r="P14" s="54">
        <f t="shared" si="14"/>
        <v>0</v>
      </c>
      <c r="Q14" s="54">
        <f t="shared" si="15"/>
        <v>0</v>
      </c>
    </row>
    <row r="15" spans="1:17">
      <c r="A15" s="32">
        <v>1</v>
      </c>
      <c r="B15" s="32">
        <v>106.62</v>
      </c>
      <c r="C15" s="32">
        <v>11</v>
      </c>
      <c r="D15" s="32">
        <v>89700</v>
      </c>
      <c r="E15" s="36">
        <f t="shared" si="0"/>
        <v>1</v>
      </c>
      <c r="F15" s="33">
        <f t="shared" si="5"/>
        <v>0.99</v>
      </c>
      <c r="G15" s="33">
        <f t="shared" si="6"/>
        <v>-1.2000000000000011E-2</v>
      </c>
      <c r="H15" s="33">
        <f t="shared" si="7"/>
        <v>0.94999999999999984</v>
      </c>
      <c r="I15" s="33">
        <f t="shared" si="8"/>
        <v>0.99</v>
      </c>
      <c r="J15" s="35">
        <f t="shared" si="9"/>
        <v>-1.2794400000000012</v>
      </c>
      <c r="K15" s="35">
        <f t="shared" si="10"/>
        <v>10.449999999999998</v>
      </c>
      <c r="L15" s="35">
        <f t="shared" si="11"/>
        <v>10.160559999999997</v>
      </c>
      <c r="M15" s="32">
        <f t="shared" si="4"/>
        <v>1</v>
      </c>
      <c r="N15" s="27">
        <f t="shared" si="12"/>
        <v>0</v>
      </c>
      <c r="O15" s="54">
        <f t="shared" si="13"/>
        <v>0</v>
      </c>
      <c r="P15" s="54">
        <f t="shared" si="14"/>
        <v>0</v>
      </c>
      <c r="Q15" s="54">
        <f t="shared" si="15"/>
        <v>0</v>
      </c>
    </row>
    <row r="16" spans="1:17">
      <c r="A16" s="32">
        <v>1</v>
      </c>
      <c r="B16" s="32">
        <v>106.62</v>
      </c>
      <c r="C16" s="32">
        <v>12</v>
      </c>
      <c r="D16" s="32">
        <v>98500</v>
      </c>
      <c r="E16" s="36">
        <f t="shared" si="0"/>
        <v>1</v>
      </c>
      <c r="F16" s="33">
        <f t="shared" si="5"/>
        <v>0.99</v>
      </c>
      <c r="G16" s="33">
        <f t="shared" si="6"/>
        <v>-1.2000000000000011E-2</v>
      </c>
      <c r="H16" s="33">
        <f t="shared" si="7"/>
        <v>0.94999999999999984</v>
      </c>
      <c r="I16" s="33">
        <f t="shared" si="8"/>
        <v>0.99</v>
      </c>
      <c r="J16" s="35">
        <f t="shared" si="9"/>
        <v>-1.2794400000000012</v>
      </c>
      <c r="K16" s="35">
        <f t="shared" si="10"/>
        <v>11.399999999999999</v>
      </c>
      <c r="L16" s="35">
        <f t="shared" si="11"/>
        <v>11.110559999999998</v>
      </c>
      <c r="M16" s="32">
        <f t="shared" si="4"/>
        <v>1</v>
      </c>
      <c r="N16" s="27">
        <f t="shared" si="12"/>
        <v>0</v>
      </c>
      <c r="O16" s="54">
        <f t="shared" si="13"/>
        <v>0</v>
      </c>
      <c r="P16" s="54">
        <f t="shared" si="14"/>
        <v>0</v>
      </c>
      <c r="Q16" s="54">
        <f t="shared" si="15"/>
        <v>0</v>
      </c>
    </row>
    <row r="17" spans="1:17">
      <c r="A17" s="32">
        <v>1</v>
      </c>
      <c r="B17" s="32">
        <v>107.94</v>
      </c>
      <c r="C17" s="32">
        <v>7</v>
      </c>
      <c r="D17" s="32">
        <v>91000</v>
      </c>
      <c r="E17" s="36">
        <f t="shared" si="0"/>
        <v>1</v>
      </c>
      <c r="F17" s="33">
        <f t="shared" si="5"/>
        <v>0.99</v>
      </c>
      <c r="G17" s="33">
        <f t="shared" si="6"/>
        <v>-1.2000000000000011E-2</v>
      </c>
      <c r="H17" s="33">
        <f t="shared" si="7"/>
        <v>0.94999999999999984</v>
      </c>
      <c r="I17" s="33">
        <f t="shared" si="8"/>
        <v>0.99</v>
      </c>
      <c r="J17" s="35">
        <f t="shared" si="9"/>
        <v>-1.2952800000000011</v>
      </c>
      <c r="K17" s="35">
        <f t="shared" si="10"/>
        <v>6.6499999999999986</v>
      </c>
      <c r="L17" s="35">
        <f t="shared" si="11"/>
        <v>6.344719999999997</v>
      </c>
      <c r="M17" s="32">
        <f t="shared" si="4"/>
        <v>1</v>
      </c>
      <c r="N17" s="27">
        <f t="shared" si="12"/>
        <v>0</v>
      </c>
      <c r="O17" s="54">
        <f t="shared" si="13"/>
        <v>0</v>
      </c>
      <c r="P17" s="54">
        <f t="shared" si="14"/>
        <v>0</v>
      </c>
      <c r="Q17" s="54">
        <f t="shared" si="15"/>
        <v>0</v>
      </c>
    </row>
    <row r="18" spans="1:17">
      <c r="A18" s="32">
        <v>1</v>
      </c>
      <c r="B18" s="32">
        <v>91.53</v>
      </c>
      <c r="C18" s="32">
        <v>9</v>
      </c>
      <c r="D18" s="32">
        <v>78000</v>
      </c>
      <c r="E18" s="36">
        <f t="shared" si="0"/>
        <v>0</v>
      </c>
      <c r="F18" s="33">
        <f t="shared" si="5"/>
        <v>0.99</v>
      </c>
      <c r="G18" s="33">
        <f t="shared" si="6"/>
        <v>-1.2000000000000011E-2</v>
      </c>
      <c r="H18" s="33">
        <f t="shared" si="7"/>
        <v>0.94999999999999984</v>
      </c>
      <c r="I18" s="33">
        <f t="shared" si="8"/>
        <v>0.99</v>
      </c>
      <c r="J18" s="35">
        <f t="shared" si="9"/>
        <v>-1.0983600000000009</v>
      </c>
      <c r="K18" s="35">
        <f t="shared" si="10"/>
        <v>8.5499999999999989</v>
      </c>
      <c r="L18" s="35">
        <f t="shared" si="11"/>
        <v>8.4416399999999978</v>
      </c>
      <c r="M18" s="32">
        <f t="shared" si="4"/>
        <v>1</v>
      </c>
      <c r="N18" s="27">
        <f t="shared" si="12"/>
        <v>-1</v>
      </c>
      <c r="O18" s="54">
        <f t="shared" si="13"/>
        <v>-0.01</v>
      </c>
      <c r="P18" s="54">
        <f t="shared" si="14"/>
        <v>-0.9153</v>
      </c>
      <c r="Q18" s="54">
        <f t="shared" si="15"/>
        <v>-0.09</v>
      </c>
    </row>
    <row r="19" spans="1:17">
      <c r="A19" s="32">
        <v>1</v>
      </c>
      <c r="B19" s="32">
        <v>108.07</v>
      </c>
      <c r="C19" s="32">
        <v>5</v>
      </c>
      <c r="D19" s="32">
        <v>144000</v>
      </c>
      <c r="E19" s="36">
        <f t="shared" si="0"/>
        <v>1</v>
      </c>
      <c r="F19" s="33">
        <f t="shared" si="5"/>
        <v>0.98</v>
      </c>
      <c r="G19" s="33">
        <f t="shared" si="6"/>
        <v>-0.92730000000000001</v>
      </c>
      <c r="H19" s="33">
        <f t="shared" si="7"/>
        <v>0.85999999999999988</v>
      </c>
      <c r="I19" s="33">
        <f t="shared" si="8"/>
        <v>0.98</v>
      </c>
      <c r="J19" s="35">
        <f t="shared" si="9"/>
        <v>-100.21331099999999</v>
      </c>
      <c r="K19" s="35">
        <f t="shared" si="10"/>
        <v>4.2999999999999989</v>
      </c>
      <c r="L19" s="35">
        <f t="shared" si="11"/>
        <v>-94.933310999999989</v>
      </c>
      <c r="M19" s="32">
        <f t="shared" si="4"/>
        <v>0</v>
      </c>
      <c r="N19" s="27">
        <f t="shared" si="12"/>
        <v>1</v>
      </c>
      <c r="O19" s="54">
        <f t="shared" si="13"/>
        <v>0.01</v>
      </c>
      <c r="P19" s="54">
        <f t="shared" si="14"/>
        <v>1.0807</v>
      </c>
      <c r="Q19" s="54">
        <f t="shared" si="15"/>
        <v>0.05</v>
      </c>
    </row>
    <row r="20" spans="1:17">
      <c r="A20" s="32">
        <v>1</v>
      </c>
      <c r="B20" s="32">
        <v>108.07</v>
      </c>
      <c r="C20" s="32">
        <v>5</v>
      </c>
      <c r="D20" s="32">
        <v>144000</v>
      </c>
      <c r="E20" s="36">
        <f t="shared" si="0"/>
        <v>1</v>
      </c>
      <c r="F20" s="33">
        <f t="shared" si="5"/>
        <v>0.99</v>
      </c>
      <c r="G20" s="33">
        <f t="shared" si="6"/>
        <v>0.15339999999999998</v>
      </c>
      <c r="H20" s="33">
        <f t="shared" si="7"/>
        <v>0.90999999999999992</v>
      </c>
      <c r="I20" s="33">
        <f t="shared" si="8"/>
        <v>0.99</v>
      </c>
      <c r="J20" s="35">
        <f t="shared" si="9"/>
        <v>16.577937999999996</v>
      </c>
      <c r="K20" s="35">
        <f t="shared" si="10"/>
        <v>4.55</v>
      </c>
      <c r="L20" s="35">
        <f t="shared" si="11"/>
        <v>22.117937999999995</v>
      </c>
      <c r="M20" s="32">
        <f t="shared" si="4"/>
        <v>1</v>
      </c>
      <c r="N20" s="27">
        <f t="shared" si="12"/>
        <v>0</v>
      </c>
      <c r="O20" s="54">
        <f t="shared" si="13"/>
        <v>0</v>
      </c>
      <c r="P20" s="54">
        <f t="shared" si="14"/>
        <v>0</v>
      </c>
      <c r="Q20" s="54">
        <f t="shared" si="15"/>
        <v>0</v>
      </c>
    </row>
    <row r="21" spans="1:17">
      <c r="A21" s="32">
        <v>1</v>
      </c>
      <c r="B21" s="32">
        <v>91.87</v>
      </c>
      <c r="C21" s="32">
        <v>5</v>
      </c>
      <c r="D21" s="32">
        <v>44000</v>
      </c>
      <c r="E21" s="36">
        <f t="shared" si="0"/>
        <v>0</v>
      </c>
      <c r="F21" s="33">
        <f t="shared" si="5"/>
        <v>0.99</v>
      </c>
      <c r="G21" s="33">
        <f t="shared" si="6"/>
        <v>0.15339999999999998</v>
      </c>
      <c r="H21" s="33">
        <f t="shared" si="7"/>
        <v>0.90999999999999992</v>
      </c>
      <c r="I21" s="33">
        <f t="shared" si="8"/>
        <v>0.99</v>
      </c>
      <c r="J21" s="35">
        <f t="shared" si="9"/>
        <v>14.092858</v>
      </c>
      <c r="K21" s="35">
        <f t="shared" si="10"/>
        <v>4.55</v>
      </c>
      <c r="L21" s="35">
        <f t="shared" si="11"/>
        <v>19.632857999999999</v>
      </c>
      <c r="M21" s="32">
        <f t="shared" si="4"/>
        <v>1</v>
      </c>
      <c r="N21" s="27">
        <f t="shared" si="12"/>
        <v>-1</v>
      </c>
      <c r="O21" s="54">
        <f t="shared" si="13"/>
        <v>-0.01</v>
      </c>
      <c r="P21" s="54">
        <f t="shared" si="14"/>
        <v>-0.91870000000000007</v>
      </c>
      <c r="Q21" s="54">
        <f t="shared" si="15"/>
        <v>-0.05</v>
      </c>
    </row>
    <row r="22" spans="1:17">
      <c r="A22" s="32">
        <v>1</v>
      </c>
      <c r="B22" s="32">
        <v>108.18</v>
      </c>
      <c r="C22" s="32">
        <v>3</v>
      </c>
      <c r="D22" s="32">
        <v>74000</v>
      </c>
      <c r="E22" s="36">
        <f t="shared" si="0"/>
        <v>0</v>
      </c>
      <c r="F22" s="33">
        <f t="shared" si="5"/>
        <v>0.98</v>
      </c>
      <c r="G22" s="33">
        <f t="shared" si="6"/>
        <v>-0.76530000000000009</v>
      </c>
      <c r="H22" s="33">
        <f t="shared" si="7"/>
        <v>0.85999999999999988</v>
      </c>
      <c r="I22" s="33">
        <f t="shared" si="8"/>
        <v>0.98</v>
      </c>
      <c r="J22" s="35">
        <f t="shared" si="9"/>
        <v>-82.790154000000015</v>
      </c>
      <c r="K22" s="35">
        <f t="shared" si="10"/>
        <v>2.5799999999999996</v>
      </c>
      <c r="L22" s="35">
        <f t="shared" si="11"/>
        <v>-79.230154000000013</v>
      </c>
      <c r="M22" s="32">
        <f t="shared" si="4"/>
        <v>0</v>
      </c>
      <c r="N22" s="27">
        <f t="shared" si="12"/>
        <v>0</v>
      </c>
      <c r="O22" s="54">
        <f t="shared" si="13"/>
        <v>0</v>
      </c>
      <c r="P22" s="54">
        <f t="shared" si="14"/>
        <v>0</v>
      </c>
      <c r="Q22" s="54">
        <f t="shared" si="15"/>
        <v>0</v>
      </c>
    </row>
    <row r="23" spans="1:17">
      <c r="A23" s="32">
        <v>1</v>
      </c>
      <c r="B23" s="32">
        <v>92.81</v>
      </c>
      <c r="C23" s="32">
        <v>15</v>
      </c>
      <c r="D23" s="32">
        <v>95000</v>
      </c>
      <c r="E23" s="36">
        <f t="shared" si="0"/>
        <v>1</v>
      </c>
      <c r="F23" s="33">
        <f t="shared" si="5"/>
        <v>0.98</v>
      </c>
      <c r="G23" s="33">
        <f t="shared" si="6"/>
        <v>-0.76530000000000009</v>
      </c>
      <c r="H23" s="33">
        <f t="shared" si="7"/>
        <v>0.85999999999999988</v>
      </c>
      <c r="I23" s="33">
        <f t="shared" si="8"/>
        <v>0.98</v>
      </c>
      <c r="J23" s="35">
        <f t="shared" si="9"/>
        <v>-71.027493000000007</v>
      </c>
      <c r="K23" s="35">
        <f t="shared" si="10"/>
        <v>12.899999999999999</v>
      </c>
      <c r="L23" s="35">
        <f t="shared" si="11"/>
        <v>-57.147493000000004</v>
      </c>
      <c r="M23" s="32">
        <f t="shared" si="4"/>
        <v>0</v>
      </c>
      <c r="N23" s="27">
        <f t="shared" si="12"/>
        <v>1</v>
      </c>
      <c r="O23" s="54">
        <f t="shared" si="13"/>
        <v>0.01</v>
      </c>
      <c r="P23" s="54">
        <f t="shared" si="14"/>
        <v>0.92810000000000004</v>
      </c>
      <c r="Q23" s="54">
        <f t="shared" si="15"/>
        <v>0.15</v>
      </c>
    </row>
    <row r="24" spans="1:17">
      <c r="A24" s="32">
        <v>1</v>
      </c>
      <c r="B24" s="32">
        <v>110.53</v>
      </c>
      <c r="C24" s="32">
        <v>8</v>
      </c>
      <c r="D24" s="32">
        <v>108000</v>
      </c>
      <c r="E24" s="36">
        <f t="shared" si="0"/>
        <v>1</v>
      </c>
      <c r="F24" s="33">
        <f t="shared" si="5"/>
        <v>0.99</v>
      </c>
      <c r="G24" s="33">
        <f t="shared" si="6"/>
        <v>0.16279999999999994</v>
      </c>
      <c r="H24" s="33">
        <f t="shared" si="7"/>
        <v>1.0099999999999998</v>
      </c>
      <c r="I24" s="33">
        <f t="shared" si="8"/>
        <v>0.99</v>
      </c>
      <c r="J24" s="35">
        <f t="shared" si="9"/>
        <v>17.994283999999993</v>
      </c>
      <c r="K24" s="35">
        <f t="shared" si="10"/>
        <v>8.0799999999999983</v>
      </c>
      <c r="L24" s="35">
        <f t="shared" si="11"/>
        <v>27.06428399999999</v>
      </c>
      <c r="M24" s="32">
        <f t="shared" si="4"/>
        <v>1</v>
      </c>
      <c r="N24" s="27">
        <f t="shared" si="12"/>
        <v>0</v>
      </c>
      <c r="O24" s="54">
        <f t="shared" si="13"/>
        <v>0</v>
      </c>
      <c r="P24" s="54">
        <f t="shared" si="14"/>
        <v>0</v>
      </c>
      <c r="Q24" s="54">
        <f t="shared" si="15"/>
        <v>0</v>
      </c>
    </row>
    <row r="25" spans="1:17">
      <c r="A25" s="32">
        <v>1</v>
      </c>
      <c r="B25" s="32">
        <v>111.31</v>
      </c>
      <c r="C25" s="32">
        <v>5</v>
      </c>
      <c r="D25" s="32">
        <v>93500</v>
      </c>
      <c r="E25" s="36">
        <f t="shared" si="0"/>
        <v>1</v>
      </c>
      <c r="F25" s="33">
        <f t="shared" si="5"/>
        <v>0.99</v>
      </c>
      <c r="G25" s="33">
        <f t="shared" si="6"/>
        <v>0.16279999999999994</v>
      </c>
      <c r="H25" s="33">
        <f t="shared" si="7"/>
        <v>1.0099999999999998</v>
      </c>
      <c r="I25" s="33">
        <f t="shared" si="8"/>
        <v>0.99</v>
      </c>
      <c r="J25" s="35">
        <f t="shared" si="9"/>
        <v>18.121267999999993</v>
      </c>
      <c r="K25" s="35">
        <f t="shared" si="10"/>
        <v>5.0499999999999989</v>
      </c>
      <c r="L25" s="35">
        <f t="shared" si="11"/>
        <v>24.161267999999993</v>
      </c>
      <c r="M25" s="32">
        <f t="shared" si="4"/>
        <v>1</v>
      </c>
      <c r="N25" s="27">
        <f t="shared" si="12"/>
        <v>0</v>
      </c>
      <c r="O25" s="54">
        <f t="shared" si="13"/>
        <v>0</v>
      </c>
      <c r="P25" s="54">
        <f t="shared" si="14"/>
        <v>0</v>
      </c>
      <c r="Q25" s="54">
        <f t="shared" si="15"/>
        <v>0</v>
      </c>
    </row>
    <row r="26" spans="1:17">
      <c r="A26" s="32">
        <v>1</v>
      </c>
      <c r="B26" s="32">
        <v>111.73</v>
      </c>
      <c r="C26" s="32">
        <v>5</v>
      </c>
      <c r="D26" s="32">
        <v>107750</v>
      </c>
      <c r="E26" s="36">
        <f t="shared" si="0"/>
        <v>1</v>
      </c>
      <c r="F26" s="33">
        <f t="shared" si="5"/>
        <v>0.99</v>
      </c>
      <c r="G26" s="33">
        <f t="shared" si="6"/>
        <v>0.16279999999999994</v>
      </c>
      <c r="H26" s="33">
        <f t="shared" si="7"/>
        <v>1.0099999999999998</v>
      </c>
      <c r="I26" s="33">
        <f t="shared" si="8"/>
        <v>0.99</v>
      </c>
      <c r="J26" s="35">
        <f t="shared" si="9"/>
        <v>18.189643999999994</v>
      </c>
      <c r="K26" s="35">
        <f t="shared" si="10"/>
        <v>5.0499999999999989</v>
      </c>
      <c r="L26" s="35">
        <f t="shared" si="11"/>
        <v>24.229643999999993</v>
      </c>
      <c r="M26" s="32">
        <f t="shared" si="4"/>
        <v>1</v>
      </c>
      <c r="N26" s="27">
        <f t="shared" si="12"/>
        <v>0</v>
      </c>
      <c r="O26" s="54">
        <f t="shared" si="13"/>
        <v>0</v>
      </c>
      <c r="P26" s="54">
        <f t="shared" si="14"/>
        <v>0</v>
      </c>
      <c r="Q26" s="54">
        <f t="shared" si="15"/>
        <v>0</v>
      </c>
    </row>
    <row r="27" spans="1:17">
      <c r="A27" s="32">
        <v>1</v>
      </c>
      <c r="B27" s="32">
        <v>88.89</v>
      </c>
      <c r="C27" s="32">
        <v>1</v>
      </c>
      <c r="D27" s="32">
        <v>49000</v>
      </c>
      <c r="E27" s="36">
        <f t="shared" si="0"/>
        <v>0</v>
      </c>
      <c r="F27" s="33">
        <f t="shared" si="5"/>
        <v>0.99</v>
      </c>
      <c r="G27" s="33">
        <f t="shared" si="6"/>
        <v>0.16279999999999994</v>
      </c>
      <c r="H27" s="33">
        <f t="shared" si="7"/>
        <v>1.0099999999999998</v>
      </c>
      <c r="I27" s="33">
        <f t="shared" si="8"/>
        <v>0.99</v>
      </c>
      <c r="J27" s="35">
        <f t="shared" si="9"/>
        <v>14.471291999999995</v>
      </c>
      <c r="K27" s="35">
        <f t="shared" si="10"/>
        <v>1.0099999999999998</v>
      </c>
      <c r="L27" s="35">
        <f t="shared" si="11"/>
        <v>16.471291999999995</v>
      </c>
      <c r="M27" s="32">
        <f t="shared" si="4"/>
        <v>1</v>
      </c>
      <c r="N27" s="27">
        <f t="shared" si="12"/>
        <v>-1</v>
      </c>
      <c r="O27" s="54">
        <f t="shared" si="13"/>
        <v>-0.01</v>
      </c>
      <c r="P27" s="54">
        <f t="shared" si="14"/>
        <v>-0.88890000000000002</v>
      </c>
      <c r="Q27" s="54">
        <f t="shared" si="15"/>
        <v>-0.01</v>
      </c>
    </row>
    <row r="28" spans="1:17">
      <c r="A28" s="32">
        <v>1</v>
      </c>
      <c r="B28" s="32">
        <v>112.81440000000001</v>
      </c>
      <c r="C28" s="32">
        <v>5</v>
      </c>
      <c r="D28" s="32">
        <v>145000</v>
      </c>
      <c r="E28" s="36">
        <f t="shared" si="0"/>
        <v>1</v>
      </c>
      <c r="F28" s="33">
        <f t="shared" si="5"/>
        <v>0.98</v>
      </c>
      <c r="G28" s="33">
        <f t="shared" si="6"/>
        <v>-0.72610000000000008</v>
      </c>
      <c r="H28" s="33">
        <f t="shared" si="7"/>
        <v>0.99999999999999978</v>
      </c>
      <c r="I28" s="33">
        <f t="shared" si="8"/>
        <v>0.98</v>
      </c>
      <c r="J28" s="35">
        <f t="shared" si="9"/>
        <v>-81.914535840000013</v>
      </c>
      <c r="K28" s="35">
        <f t="shared" si="10"/>
        <v>4.9999999999999991</v>
      </c>
      <c r="L28" s="35">
        <f t="shared" si="11"/>
        <v>-75.934535840000009</v>
      </c>
      <c r="M28" s="32">
        <f t="shared" si="4"/>
        <v>0</v>
      </c>
      <c r="N28" s="27">
        <f t="shared" si="12"/>
        <v>1</v>
      </c>
      <c r="O28" s="54">
        <f t="shared" si="13"/>
        <v>0.01</v>
      </c>
      <c r="P28" s="54">
        <f t="shared" si="14"/>
        <v>1.128144</v>
      </c>
      <c r="Q28" s="54">
        <f t="shared" si="15"/>
        <v>0.05</v>
      </c>
    </row>
    <row r="29" spans="1:17">
      <c r="A29" s="32">
        <v>1</v>
      </c>
      <c r="B29" s="32">
        <v>111.73</v>
      </c>
      <c r="C29" s="32">
        <v>17</v>
      </c>
      <c r="D29" s="32">
        <v>127500</v>
      </c>
      <c r="E29" s="36">
        <f t="shared" si="0"/>
        <v>1</v>
      </c>
      <c r="F29" s="33">
        <f t="shared" si="5"/>
        <v>0.99</v>
      </c>
      <c r="G29" s="33">
        <f t="shared" si="6"/>
        <v>0.40204399999999996</v>
      </c>
      <c r="H29" s="33">
        <f t="shared" si="7"/>
        <v>1.0499999999999998</v>
      </c>
      <c r="I29" s="33">
        <f t="shared" si="8"/>
        <v>0.99</v>
      </c>
      <c r="J29" s="35">
        <f t="shared" si="9"/>
        <v>44.92037612</v>
      </c>
      <c r="K29" s="35">
        <f t="shared" si="10"/>
        <v>17.849999999999998</v>
      </c>
      <c r="L29" s="35">
        <f t="shared" si="11"/>
        <v>63.760376120000004</v>
      </c>
      <c r="M29" s="32">
        <f t="shared" si="4"/>
        <v>1</v>
      </c>
      <c r="N29" s="27">
        <f t="shared" si="12"/>
        <v>0</v>
      </c>
      <c r="O29" s="54">
        <f t="shared" si="13"/>
        <v>0</v>
      </c>
      <c r="P29" s="54">
        <f t="shared" si="14"/>
        <v>0</v>
      </c>
      <c r="Q29" s="54">
        <f t="shared" si="15"/>
        <v>0</v>
      </c>
    </row>
    <row r="30" spans="1:17">
      <c r="A30" s="32">
        <v>1</v>
      </c>
      <c r="B30" s="32">
        <v>114.9</v>
      </c>
      <c r="C30" s="32">
        <v>9</v>
      </c>
      <c r="D30" s="32">
        <v>149000</v>
      </c>
      <c r="E30" s="36">
        <f t="shared" si="0"/>
        <v>1</v>
      </c>
      <c r="F30" s="33">
        <f t="shared" si="5"/>
        <v>0.99</v>
      </c>
      <c r="G30" s="33">
        <f t="shared" si="6"/>
        <v>0.40204399999999996</v>
      </c>
      <c r="H30" s="33">
        <f t="shared" si="7"/>
        <v>1.0499999999999998</v>
      </c>
      <c r="I30" s="33">
        <f t="shared" si="8"/>
        <v>0.99</v>
      </c>
      <c r="J30" s="35">
        <f t="shared" si="9"/>
        <v>46.194855599999997</v>
      </c>
      <c r="K30" s="35">
        <f t="shared" si="10"/>
        <v>9.4499999999999993</v>
      </c>
      <c r="L30" s="35">
        <f t="shared" si="11"/>
        <v>56.634855599999995</v>
      </c>
      <c r="M30" s="32">
        <f t="shared" si="4"/>
        <v>1</v>
      </c>
      <c r="N30" s="27">
        <f t="shared" si="12"/>
        <v>0</v>
      </c>
      <c r="O30" s="54">
        <f t="shared" si="13"/>
        <v>0</v>
      </c>
      <c r="P30" s="54">
        <f t="shared" si="14"/>
        <v>0</v>
      </c>
      <c r="Q30" s="54">
        <f t="shared" si="15"/>
        <v>0</v>
      </c>
    </row>
    <row r="31" spans="1:17">
      <c r="A31" s="32">
        <v>1</v>
      </c>
      <c r="B31" s="32">
        <v>114.931</v>
      </c>
      <c r="C31" s="32">
        <v>9</v>
      </c>
      <c r="D31" s="32">
        <v>120000</v>
      </c>
      <c r="E31" s="36">
        <f t="shared" si="0"/>
        <v>1</v>
      </c>
      <c r="F31" s="33">
        <f t="shared" si="5"/>
        <v>0.99</v>
      </c>
      <c r="G31" s="33">
        <f t="shared" si="6"/>
        <v>0.40204399999999996</v>
      </c>
      <c r="H31" s="33">
        <f t="shared" si="7"/>
        <v>1.0499999999999998</v>
      </c>
      <c r="I31" s="33">
        <f t="shared" si="8"/>
        <v>0.99</v>
      </c>
      <c r="J31" s="35">
        <f t="shared" si="9"/>
        <v>46.207318963999995</v>
      </c>
      <c r="K31" s="35">
        <f t="shared" si="10"/>
        <v>9.4499999999999993</v>
      </c>
      <c r="L31" s="35">
        <f t="shared" si="11"/>
        <v>56.647318963999993</v>
      </c>
      <c r="M31" s="32">
        <f t="shared" si="4"/>
        <v>1</v>
      </c>
      <c r="N31" s="27">
        <f t="shared" si="12"/>
        <v>0</v>
      </c>
      <c r="O31" s="54">
        <f t="shared" si="13"/>
        <v>0</v>
      </c>
      <c r="P31" s="54">
        <f t="shared" si="14"/>
        <v>0</v>
      </c>
      <c r="Q31" s="54">
        <f t="shared" si="15"/>
        <v>0</v>
      </c>
    </row>
    <row r="32" spans="1:17">
      <c r="A32" s="32">
        <v>1</v>
      </c>
      <c r="B32" s="32">
        <v>114.7153</v>
      </c>
      <c r="C32" s="32">
        <v>5</v>
      </c>
      <c r="D32" s="32">
        <v>110000</v>
      </c>
      <c r="E32" s="36">
        <f t="shared" si="0"/>
        <v>1</v>
      </c>
      <c r="F32" s="33">
        <f t="shared" si="5"/>
        <v>0.99</v>
      </c>
      <c r="G32" s="33">
        <f t="shared" si="6"/>
        <v>0.40204399999999996</v>
      </c>
      <c r="H32" s="33">
        <f t="shared" si="7"/>
        <v>1.0499999999999998</v>
      </c>
      <c r="I32" s="33">
        <f t="shared" si="8"/>
        <v>0.99</v>
      </c>
      <c r="J32" s="35">
        <f t="shared" si="9"/>
        <v>46.120598073199993</v>
      </c>
      <c r="K32" s="35">
        <f t="shared" si="10"/>
        <v>5.2499999999999991</v>
      </c>
      <c r="L32" s="35">
        <f t="shared" si="11"/>
        <v>52.360598073199995</v>
      </c>
      <c r="M32" s="32">
        <f t="shared" si="4"/>
        <v>1</v>
      </c>
      <c r="N32" s="27">
        <f t="shared" si="12"/>
        <v>0</v>
      </c>
      <c r="O32" s="54">
        <f t="shared" si="13"/>
        <v>0</v>
      </c>
      <c r="P32" s="54">
        <f t="shared" si="14"/>
        <v>0</v>
      </c>
      <c r="Q32" s="54">
        <f t="shared" si="15"/>
        <v>0</v>
      </c>
    </row>
    <row r="33" spans="1:17">
      <c r="A33" s="32">
        <v>1</v>
      </c>
      <c r="B33" s="32">
        <v>84.98</v>
      </c>
      <c r="C33" s="32">
        <v>8</v>
      </c>
      <c r="D33" s="32">
        <v>78000</v>
      </c>
      <c r="E33" s="36">
        <f t="shared" si="0"/>
        <v>0</v>
      </c>
      <c r="F33" s="33">
        <f t="shared" si="5"/>
        <v>0.99</v>
      </c>
      <c r="G33" s="33">
        <f t="shared" si="6"/>
        <v>0.40204399999999996</v>
      </c>
      <c r="H33" s="33">
        <f t="shared" si="7"/>
        <v>1.0499999999999998</v>
      </c>
      <c r="I33" s="33">
        <f t="shared" si="8"/>
        <v>0.99</v>
      </c>
      <c r="J33" s="35">
        <f t="shared" si="9"/>
        <v>34.165699119999999</v>
      </c>
      <c r="K33" s="35">
        <f t="shared" si="10"/>
        <v>8.3999999999999986</v>
      </c>
      <c r="L33" s="35">
        <f t="shared" si="11"/>
        <v>43.55569912</v>
      </c>
      <c r="M33" s="32">
        <f t="shared" si="4"/>
        <v>1</v>
      </c>
      <c r="N33" s="27">
        <f t="shared" si="12"/>
        <v>-1</v>
      </c>
      <c r="O33" s="54">
        <f t="shared" si="13"/>
        <v>-0.01</v>
      </c>
      <c r="P33" s="54">
        <f t="shared" si="14"/>
        <v>-0.84980000000000011</v>
      </c>
      <c r="Q33" s="54">
        <f t="shared" si="15"/>
        <v>-0.08</v>
      </c>
    </row>
    <row r="34" spans="1:17">
      <c r="A34" s="32">
        <v>1</v>
      </c>
      <c r="B34" s="32">
        <v>114.9</v>
      </c>
      <c r="C34" s="32">
        <v>10</v>
      </c>
      <c r="D34" s="32">
        <v>139950</v>
      </c>
      <c r="E34" s="36">
        <f t="shared" si="0"/>
        <v>1</v>
      </c>
      <c r="F34" s="33">
        <f t="shared" si="5"/>
        <v>0.98</v>
      </c>
      <c r="G34" s="33">
        <f t="shared" si="6"/>
        <v>-0.44775600000000015</v>
      </c>
      <c r="H34" s="33">
        <f t="shared" si="7"/>
        <v>0.96999999999999986</v>
      </c>
      <c r="I34" s="33">
        <f t="shared" si="8"/>
        <v>0.98</v>
      </c>
      <c r="J34" s="35">
        <f t="shared" si="9"/>
        <v>-51.44716440000002</v>
      </c>
      <c r="K34" s="35">
        <f t="shared" si="10"/>
        <v>9.6999999999999993</v>
      </c>
      <c r="L34" s="35">
        <f t="shared" si="11"/>
        <v>-40.767164400000027</v>
      </c>
      <c r="M34" s="32">
        <f t="shared" si="4"/>
        <v>0</v>
      </c>
      <c r="N34" s="27">
        <f t="shared" si="12"/>
        <v>1</v>
      </c>
      <c r="O34" s="54">
        <f t="shared" si="13"/>
        <v>0.01</v>
      </c>
      <c r="P34" s="54">
        <f t="shared" si="14"/>
        <v>1.149</v>
      </c>
      <c r="Q34" s="54">
        <f t="shared" si="15"/>
        <v>0.1</v>
      </c>
    </row>
    <row r="35" spans="1:17">
      <c r="A35" s="32">
        <v>1</v>
      </c>
      <c r="B35" s="32">
        <v>84.98</v>
      </c>
      <c r="C35" s="32">
        <v>9</v>
      </c>
      <c r="D35" s="32">
        <v>86500</v>
      </c>
      <c r="E35" s="36">
        <f t="shared" si="0"/>
        <v>0</v>
      </c>
      <c r="F35" s="33">
        <f t="shared" si="5"/>
        <v>0.99</v>
      </c>
      <c r="G35" s="33">
        <f t="shared" si="6"/>
        <v>0.70124399999999987</v>
      </c>
      <c r="H35" s="33">
        <f t="shared" si="7"/>
        <v>1.0699999999999998</v>
      </c>
      <c r="I35" s="33">
        <f t="shared" si="8"/>
        <v>0.99</v>
      </c>
      <c r="J35" s="35">
        <f t="shared" si="9"/>
        <v>59.591715119999989</v>
      </c>
      <c r="K35" s="35">
        <f t="shared" si="10"/>
        <v>9.629999999999999</v>
      </c>
      <c r="L35" s="35">
        <f t="shared" si="11"/>
        <v>70.211715119999994</v>
      </c>
      <c r="M35" s="32">
        <f t="shared" si="4"/>
        <v>1</v>
      </c>
      <c r="N35" s="27">
        <f t="shared" si="12"/>
        <v>-1</v>
      </c>
      <c r="O35" s="54">
        <f t="shared" si="13"/>
        <v>-0.01</v>
      </c>
      <c r="P35" s="54">
        <f t="shared" si="14"/>
        <v>-0.84980000000000011</v>
      </c>
      <c r="Q35" s="54">
        <f t="shared" si="15"/>
        <v>-0.09</v>
      </c>
    </row>
    <row r="36" spans="1:17">
      <c r="A36" s="32">
        <v>1</v>
      </c>
      <c r="B36" s="32">
        <v>84.92</v>
      </c>
      <c r="C36" s="32">
        <v>9</v>
      </c>
      <c r="D36" s="32">
        <v>109990</v>
      </c>
      <c r="E36" s="36">
        <f t="shared" si="0"/>
        <v>1</v>
      </c>
      <c r="F36" s="33">
        <f t="shared" si="5"/>
        <v>0.98</v>
      </c>
      <c r="G36" s="33">
        <f t="shared" si="6"/>
        <v>-0.14855600000000024</v>
      </c>
      <c r="H36" s="33">
        <f t="shared" si="7"/>
        <v>0.97999999999999987</v>
      </c>
      <c r="I36" s="33">
        <f t="shared" si="8"/>
        <v>0.98</v>
      </c>
      <c r="J36" s="35">
        <f t="shared" si="9"/>
        <v>-12.61537552000002</v>
      </c>
      <c r="K36" s="35">
        <f t="shared" si="10"/>
        <v>8.8199999999999985</v>
      </c>
      <c r="L36" s="35">
        <f t="shared" si="11"/>
        <v>-2.8153755200000212</v>
      </c>
      <c r="M36" s="32">
        <f t="shared" si="4"/>
        <v>0</v>
      </c>
      <c r="N36" s="27">
        <f t="shared" si="12"/>
        <v>1</v>
      </c>
      <c r="O36" s="54">
        <f t="shared" si="13"/>
        <v>0.01</v>
      </c>
      <c r="P36" s="54">
        <f t="shared" si="14"/>
        <v>0.84920000000000007</v>
      </c>
      <c r="Q36" s="54">
        <f t="shared" si="15"/>
        <v>0.09</v>
      </c>
    </row>
    <row r="37" spans="1:17">
      <c r="A37" s="32">
        <v>1</v>
      </c>
      <c r="B37" s="32">
        <v>84.9</v>
      </c>
      <c r="C37" s="32">
        <v>7</v>
      </c>
      <c r="D37" s="32">
        <v>120000</v>
      </c>
      <c r="E37" s="36">
        <f t="shared" si="0"/>
        <v>1</v>
      </c>
      <c r="F37" s="33">
        <f t="shared" si="5"/>
        <v>0.99</v>
      </c>
      <c r="G37" s="33">
        <f t="shared" si="6"/>
        <v>0.70064399999999982</v>
      </c>
      <c r="H37" s="33">
        <f t="shared" si="7"/>
        <v>1.0699999999999998</v>
      </c>
      <c r="I37" s="33">
        <f t="shared" si="8"/>
        <v>0.99</v>
      </c>
      <c r="J37" s="35">
        <f t="shared" si="9"/>
        <v>59.484675599999989</v>
      </c>
      <c r="K37" s="35">
        <f t="shared" si="10"/>
        <v>7.4899999999999984</v>
      </c>
      <c r="L37" s="35">
        <f t="shared" si="11"/>
        <v>67.964675599999993</v>
      </c>
      <c r="M37" s="32">
        <f t="shared" si="4"/>
        <v>1</v>
      </c>
      <c r="N37" s="27">
        <f t="shared" si="12"/>
        <v>0</v>
      </c>
      <c r="O37" s="54">
        <f t="shared" si="13"/>
        <v>0</v>
      </c>
      <c r="P37" s="54">
        <f t="shared" si="14"/>
        <v>0</v>
      </c>
      <c r="Q37" s="54">
        <f t="shared" si="15"/>
        <v>0</v>
      </c>
    </row>
    <row r="38" spans="1:17">
      <c r="A38" s="32">
        <v>1</v>
      </c>
      <c r="B38" s="32">
        <v>84.9</v>
      </c>
      <c r="C38" s="32">
        <v>9</v>
      </c>
      <c r="D38" s="32">
        <v>109250</v>
      </c>
      <c r="E38" s="36">
        <f t="shared" si="0"/>
        <v>1</v>
      </c>
      <c r="F38" s="33">
        <f t="shared" si="5"/>
        <v>0.99</v>
      </c>
      <c r="G38" s="33">
        <f t="shared" si="6"/>
        <v>0.70064399999999982</v>
      </c>
      <c r="H38" s="33">
        <f t="shared" si="7"/>
        <v>1.0699999999999998</v>
      </c>
      <c r="I38" s="33">
        <f t="shared" si="8"/>
        <v>0.99</v>
      </c>
      <c r="J38" s="35">
        <f t="shared" si="9"/>
        <v>59.484675599999989</v>
      </c>
      <c r="K38" s="35">
        <f t="shared" si="10"/>
        <v>9.629999999999999</v>
      </c>
      <c r="L38" s="35">
        <f t="shared" si="11"/>
        <v>70.104675599999993</v>
      </c>
      <c r="M38" s="32">
        <f t="shared" si="4"/>
        <v>1</v>
      </c>
      <c r="N38" s="27">
        <f t="shared" si="12"/>
        <v>0</v>
      </c>
      <c r="O38" s="54">
        <f t="shared" si="13"/>
        <v>0</v>
      </c>
      <c r="P38" s="54">
        <f t="shared" si="14"/>
        <v>0</v>
      </c>
      <c r="Q38" s="54">
        <f t="shared" si="15"/>
        <v>0</v>
      </c>
    </row>
    <row r="39" spans="1:17">
      <c r="A39" s="32">
        <v>1</v>
      </c>
      <c r="B39" s="32">
        <v>84.9</v>
      </c>
      <c r="C39" s="32">
        <v>7</v>
      </c>
      <c r="D39" s="32">
        <v>110000</v>
      </c>
      <c r="E39" s="36">
        <f t="shared" si="0"/>
        <v>1</v>
      </c>
      <c r="F39" s="33">
        <f t="shared" si="5"/>
        <v>0.99</v>
      </c>
      <c r="G39" s="33">
        <f t="shared" si="6"/>
        <v>0.70064399999999982</v>
      </c>
      <c r="H39" s="33">
        <f t="shared" si="7"/>
        <v>1.0699999999999998</v>
      </c>
      <c r="I39" s="33">
        <f t="shared" si="8"/>
        <v>0.99</v>
      </c>
      <c r="J39" s="35">
        <f t="shared" si="9"/>
        <v>59.484675599999989</v>
      </c>
      <c r="K39" s="35">
        <f t="shared" si="10"/>
        <v>7.4899999999999984</v>
      </c>
      <c r="L39" s="35">
        <f t="shared" si="11"/>
        <v>67.964675599999993</v>
      </c>
      <c r="M39" s="32">
        <f t="shared" si="4"/>
        <v>1</v>
      </c>
      <c r="N39" s="27">
        <f t="shared" si="12"/>
        <v>0</v>
      </c>
      <c r="O39" s="54">
        <f t="shared" si="13"/>
        <v>0</v>
      </c>
      <c r="P39" s="54">
        <f t="shared" si="14"/>
        <v>0</v>
      </c>
      <c r="Q39" s="54">
        <f t="shared" si="15"/>
        <v>0</v>
      </c>
    </row>
    <row r="40" spans="1:17">
      <c r="A40" s="32">
        <v>1</v>
      </c>
      <c r="B40" s="32">
        <v>84.858000000000004</v>
      </c>
      <c r="C40" s="32">
        <v>8</v>
      </c>
      <c r="D40" s="32">
        <v>139800</v>
      </c>
      <c r="E40" s="36">
        <f t="shared" si="0"/>
        <v>1</v>
      </c>
      <c r="F40" s="33">
        <f t="shared" si="5"/>
        <v>0.99</v>
      </c>
      <c r="G40" s="33">
        <f t="shared" si="6"/>
        <v>0.70064399999999982</v>
      </c>
      <c r="H40" s="33">
        <f t="shared" si="7"/>
        <v>1.0699999999999998</v>
      </c>
      <c r="I40" s="33">
        <f t="shared" si="8"/>
        <v>0.99</v>
      </c>
      <c r="J40" s="35">
        <f t="shared" si="9"/>
        <v>59.455248551999986</v>
      </c>
      <c r="K40" s="35">
        <f t="shared" si="10"/>
        <v>8.5599999999999987</v>
      </c>
      <c r="L40" s="35">
        <f t="shared" si="11"/>
        <v>69.005248551999983</v>
      </c>
      <c r="M40" s="32">
        <f t="shared" si="4"/>
        <v>1</v>
      </c>
      <c r="N40" s="27">
        <f t="shared" si="12"/>
        <v>0</v>
      </c>
      <c r="O40" s="54">
        <f t="shared" si="13"/>
        <v>0</v>
      </c>
      <c r="P40" s="54">
        <f t="shared" si="14"/>
        <v>0</v>
      </c>
      <c r="Q40" s="54">
        <f t="shared" si="15"/>
        <v>0</v>
      </c>
    </row>
    <row r="41" spans="1:17">
      <c r="A41" s="32">
        <v>1</v>
      </c>
      <c r="B41" s="32">
        <v>84.858000000000004</v>
      </c>
      <c r="C41" s="32">
        <v>8</v>
      </c>
      <c r="D41" s="32">
        <v>139800</v>
      </c>
      <c r="E41" s="36">
        <f t="shared" si="0"/>
        <v>1</v>
      </c>
      <c r="F41" s="33">
        <f t="shared" si="5"/>
        <v>0.99</v>
      </c>
      <c r="G41" s="33">
        <f t="shared" si="6"/>
        <v>0.70064399999999982</v>
      </c>
      <c r="H41" s="33">
        <f t="shared" si="7"/>
        <v>1.0699999999999998</v>
      </c>
      <c r="I41" s="33">
        <f t="shared" si="8"/>
        <v>0.99</v>
      </c>
      <c r="J41" s="35">
        <f t="shared" si="9"/>
        <v>59.455248551999986</v>
      </c>
      <c r="K41" s="35">
        <f t="shared" si="10"/>
        <v>8.5599999999999987</v>
      </c>
      <c r="L41" s="35">
        <f t="shared" si="11"/>
        <v>69.005248551999983</v>
      </c>
      <c r="M41" s="32">
        <f t="shared" si="4"/>
        <v>1</v>
      </c>
      <c r="N41" s="27">
        <f t="shared" si="12"/>
        <v>0</v>
      </c>
      <c r="O41" s="54">
        <f t="shared" si="13"/>
        <v>0</v>
      </c>
      <c r="P41" s="54">
        <f t="shared" si="14"/>
        <v>0</v>
      </c>
      <c r="Q41" s="54">
        <f t="shared" si="15"/>
        <v>0</v>
      </c>
    </row>
    <row r="42" spans="1:17">
      <c r="A42" s="32">
        <v>1</v>
      </c>
      <c r="B42" s="32">
        <v>84.835999999999999</v>
      </c>
      <c r="C42" s="32">
        <v>8</v>
      </c>
      <c r="D42" s="32">
        <v>205000</v>
      </c>
      <c r="E42" s="36">
        <f t="shared" si="0"/>
        <v>1</v>
      </c>
      <c r="F42" s="33">
        <f t="shared" si="5"/>
        <v>0.99</v>
      </c>
      <c r="G42" s="33">
        <f t="shared" si="6"/>
        <v>0.70064399999999982</v>
      </c>
      <c r="H42" s="33">
        <f t="shared" si="7"/>
        <v>1.0699999999999998</v>
      </c>
      <c r="I42" s="33">
        <f t="shared" si="8"/>
        <v>0.99</v>
      </c>
      <c r="J42" s="35">
        <f t="shared" si="9"/>
        <v>59.439834383999987</v>
      </c>
      <c r="K42" s="35">
        <f t="shared" si="10"/>
        <v>8.5599999999999987</v>
      </c>
      <c r="L42" s="35">
        <f t="shared" si="11"/>
        <v>68.989834383999991</v>
      </c>
      <c r="M42" s="32">
        <f t="shared" si="4"/>
        <v>1</v>
      </c>
      <c r="N42" s="27">
        <f t="shared" si="12"/>
        <v>0</v>
      </c>
      <c r="O42" s="54">
        <f t="shared" si="13"/>
        <v>0</v>
      </c>
      <c r="P42" s="54">
        <f t="shared" si="14"/>
        <v>0</v>
      </c>
      <c r="Q42" s="54">
        <f t="shared" si="15"/>
        <v>0</v>
      </c>
    </row>
    <row r="43" spans="1:17">
      <c r="A43" s="32">
        <v>1</v>
      </c>
      <c r="B43" s="32">
        <v>84.835999999999999</v>
      </c>
      <c r="C43" s="32">
        <v>8</v>
      </c>
      <c r="D43" s="32">
        <v>175000</v>
      </c>
      <c r="E43" s="36">
        <f t="shared" si="0"/>
        <v>1</v>
      </c>
      <c r="F43" s="33">
        <f t="shared" si="5"/>
        <v>0.99</v>
      </c>
      <c r="G43" s="33">
        <f t="shared" si="6"/>
        <v>0.70064399999999982</v>
      </c>
      <c r="H43" s="33">
        <f t="shared" si="7"/>
        <v>1.0699999999999998</v>
      </c>
      <c r="I43" s="33">
        <f t="shared" si="8"/>
        <v>0.99</v>
      </c>
      <c r="J43" s="35">
        <f t="shared" si="9"/>
        <v>59.439834383999987</v>
      </c>
      <c r="K43" s="35">
        <f t="shared" si="10"/>
        <v>8.5599999999999987</v>
      </c>
      <c r="L43" s="35">
        <f t="shared" si="11"/>
        <v>68.989834383999991</v>
      </c>
      <c r="M43" s="32">
        <f t="shared" si="4"/>
        <v>1</v>
      </c>
      <c r="N43" s="27">
        <f t="shared" si="12"/>
        <v>0</v>
      </c>
      <c r="O43" s="54">
        <f t="shared" si="13"/>
        <v>0</v>
      </c>
      <c r="P43" s="54">
        <f t="shared" si="14"/>
        <v>0</v>
      </c>
      <c r="Q43" s="54">
        <f t="shared" si="15"/>
        <v>0</v>
      </c>
    </row>
    <row r="44" spans="1:17">
      <c r="A44" s="32">
        <v>1</v>
      </c>
      <c r="B44" s="32">
        <v>84.835999999999999</v>
      </c>
      <c r="C44" s="32">
        <v>7</v>
      </c>
      <c r="D44" s="32">
        <v>190000</v>
      </c>
      <c r="E44" s="36">
        <f t="shared" si="0"/>
        <v>1</v>
      </c>
      <c r="F44" s="33">
        <f t="shared" si="5"/>
        <v>0.99</v>
      </c>
      <c r="G44" s="33">
        <f t="shared" si="6"/>
        <v>0.70064399999999982</v>
      </c>
      <c r="H44" s="33">
        <f t="shared" si="7"/>
        <v>1.0699999999999998</v>
      </c>
      <c r="I44" s="33">
        <f t="shared" si="8"/>
        <v>0.99</v>
      </c>
      <c r="J44" s="35">
        <f t="shared" si="9"/>
        <v>59.439834383999987</v>
      </c>
      <c r="K44" s="35">
        <f t="shared" si="10"/>
        <v>7.4899999999999984</v>
      </c>
      <c r="L44" s="35">
        <f t="shared" si="11"/>
        <v>67.919834383999984</v>
      </c>
      <c r="M44" s="32">
        <f t="shared" si="4"/>
        <v>1</v>
      </c>
      <c r="N44" s="27">
        <f t="shared" si="12"/>
        <v>0</v>
      </c>
      <c r="O44" s="54">
        <f t="shared" si="13"/>
        <v>0</v>
      </c>
      <c r="P44" s="54">
        <f t="shared" si="14"/>
        <v>0</v>
      </c>
      <c r="Q44" s="54">
        <f t="shared" si="15"/>
        <v>0</v>
      </c>
    </row>
    <row r="45" spans="1:17">
      <c r="A45" s="32">
        <v>1</v>
      </c>
      <c r="B45" s="32">
        <v>84.93</v>
      </c>
      <c r="C45" s="32">
        <v>6</v>
      </c>
      <c r="D45" s="32">
        <v>70000</v>
      </c>
      <c r="E45" s="36">
        <f t="shared" si="0"/>
        <v>0</v>
      </c>
      <c r="F45" s="33">
        <f t="shared" si="5"/>
        <v>0.99</v>
      </c>
      <c r="G45" s="33">
        <f t="shared" si="6"/>
        <v>0.70064399999999982</v>
      </c>
      <c r="H45" s="33">
        <f t="shared" si="7"/>
        <v>1.0699999999999998</v>
      </c>
      <c r="I45" s="33">
        <f t="shared" si="8"/>
        <v>0.99</v>
      </c>
      <c r="J45" s="35">
        <f t="shared" si="9"/>
        <v>59.505694919999989</v>
      </c>
      <c r="K45" s="35">
        <f t="shared" si="10"/>
        <v>6.419999999999999</v>
      </c>
      <c r="L45" s="35">
        <f t="shared" si="11"/>
        <v>66.915694919999993</v>
      </c>
      <c r="M45" s="32">
        <f t="shared" si="4"/>
        <v>1</v>
      </c>
      <c r="N45" s="27">
        <f t="shared" si="12"/>
        <v>-1</v>
      </c>
      <c r="O45" s="54">
        <f t="shared" si="13"/>
        <v>-0.01</v>
      </c>
      <c r="P45" s="54">
        <f t="shared" si="14"/>
        <v>-0.84930000000000005</v>
      </c>
      <c r="Q45" s="54">
        <f t="shared" si="15"/>
        <v>-0.06</v>
      </c>
    </row>
    <row r="46" spans="1:17">
      <c r="A46" s="32">
        <v>1</v>
      </c>
      <c r="B46" s="32">
        <v>84.92</v>
      </c>
      <c r="C46" s="32">
        <v>6</v>
      </c>
      <c r="D46" s="32">
        <v>137900</v>
      </c>
      <c r="E46" s="36">
        <f t="shared" si="0"/>
        <v>1</v>
      </c>
      <c r="F46" s="33">
        <f t="shared" si="5"/>
        <v>0.98</v>
      </c>
      <c r="G46" s="33">
        <f t="shared" si="6"/>
        <v>-0.14865600000000023</v>
      </c>
      <c r="H46" s="33">
        <f t="shared" si="7"/>
        <v>1.0099999999999998</v>
      </c>
      <c r="I46" s="33">
        <f t="shared" si="8"/>
        <v>0.98</v>
      </c>
      <c r="J46" s="35">
        <f t="shared" si="9"/>
        <v>-12.623867520000021</v>
      </c>
      <c r="K46" s="35">
        <f t="shared" si="10"/>
        <v>6.0599999999999987</v>
      </c>
      <c r="L46" s="35">
        <f t="shared" si="11"/>
        <v>-5.5838675200000214</v>
      </c>
      <c r="M46" s="32">
        <f t="shared" si="4"/>
        <v>0</v>
      </c>
      <c r="N46" s="27">
        <f t="shared" si="12"/>
        <v>1</v>
      </c>
      <c r="O46" s="54">
        <f t="shared" si="13"/>
        <v>0.01</v>
      </c>
      <c r="P46" s="54">
        <f t="shared" si="14"/>
        <v>0.84920000000000007</v>
      </c>
      <c r="Q46" s="54">
        <f t="shared" si="15"/>
        <v>0.06</v>
      </c>
    </row>
    <row r="47" spans="1:17">
      <c r="A47" s="32">
        <v>1</v>
      </c>
      <c r="B47" s="32">
        <v>84.92</v>
      </c>
      <c r="C47" s="32">
        <v>10</v>
      </c>
      <c r="D47" s="32">
        <v>124950</v>
      </c>
      <c r="E47" s="36">
        <f t="shared" si="0"/>
        <v>1</v>
      </c>
      <c r="F47" s="33">
        <f t="shared" si="5"/>
        <v>0.99</v>
      </c>
      <c r="G47" s="33">
        <f t="shared" si="6"/>
        <v>0.70054399999999983</v>
      </c>
      <c r="H47" s="33">
        <f t="shared" si="7"/>
        <v>1.0699999999999998</v>
      </c>
      <c r="I47" s="33">
        <f t="shared" si="8"/>
        <v>0.99</v>
      </c>
      <c r="J47" s="35">
        <f t="shared" si="9"/>
        <v>59.490196479999987</v>
      </c>
      <c r="K47" s="35">
        <f t="shared" si="10"/>
        <v>10.7</v>
      </c>
      <c r="L47" s="35">
        <f t="shared" si="11"/>
        <v>71.180196479999992</v>
      </c>
      <c r="M47" s="32">
        <f t="shared" si="4"/>
        <v>1</v>
      </c>
      <c r="N47" s="27">
        <f t="shared" si="12"/>
        <v>0</v>
      </c>
      <c r="O47" s="54">
        <f t="shared" si="13"/>
        <v>0</v>
      </c>
      <c r="P47" s="54">
        <f t="shared" si="14"/>
        <v>0</v>
      </c>
      <c r="Q47" s="54">
        <f t="shared" si="15"/>
        <v>0</v>
      </c>
    </row>
    <row r="48" spans="1:17">
      <c r="A48" s="32">
        <v>1</v>
      </c>
      <c r="B48" s="32">
        <v>84.92</v>
      </c>
      <c r="C48" s="32">
        <v>6</v>
      </c>
      <c r="D48" s="32">
        <v>112400</v>
      </c>
      <c r="E48" s="36">
        <f t="shared" si="0"/>
        <v>1</v>
      </c>
      <c r="F48" s="33">
        <f t="shared" si="5"/>
        <v>0.99</v>
      </c>
      <c r="G48" s="33">
        <f t="shared" si="6"/>
        <v>0.70054399999999983</v>
      </c>
      <c r="H48" s="33">
        <f t="shared" si="7"/>
        <v>1.0699999999999998</v>
      </c>
      <c r="I48" s="33">
        <f t="shared" si="8"/>
        <v>0.99</v>
      </c>
      <c r="J48" s="35">
        <f t="shared" si="9"/>
        <v>59.490196479999987</v>
      </c>
      <c r="K48" s="35">
        <f t="shared" si="10"/>
        <v>6.419999999999999</v>
      </c>
      <c r="L48" s="35">
        <f t="shared" si="11"/>
        <v>66.900196479999991</v>
      </c>
      <c r="M48" s="32">
        <f t="shared" si="4"/>
        <v>1</v>
      </c>
      <c r="N48" s="27">
        <f t="shared" si="12"/>
        <v>0</v>
      </c>
      <c r="O48" s="54">
        <f t="shared" si="13"/>
        <v>0</v>
      </c>
      <c r="P48" s="54">
        <f t="shared" si="14"/>
        <v>0</v>
      </c>
      <c r="Q48" s="54">
        <f t="shared" si="15"/>
        <v>0</v>
      </c>
    </row>
    <row r="49" spans="1:17">
      <c r="A49" s="32">
        <v>1</v>
      </c>
      <c r="B49" s="32">
        <v>84.92</v>
      </c>
      <c r="C49" s="32">
        <v>6</v>
      </c>
      <c r="D49" s="32">
        <v>112400</v>
      </c>
      <c r="E49" s="36">
        <f t="shared" si="0"/>
        <v>1</v>
      </c>
      <c r="F49" s="33">
        <f t="shared" si="5"/>
        <v>0.99</v>
      </c>
      <c r="G49" s="33">
        <f t="shared" si="6"/>
        <v>0.70054399999999983</v>
      </c>
      <c r="H49" s="33">
        <f t="shared" si="7"/>
        <v>1.0699999999999998</v>
      </c>
      <c r="I49" s="33">
        <f t="shared" si="8"/>
        <v>0.99</v>
      </c>
      <c r="J49" s="35">
        <f t="shared" si="9"/>
        <v>59.490196479999987</v>
      </c>
      <c r="K49" s="35">
        <f t="shared" si="10"/>
        <v>6.419999999999999</v>
      </c>
      <c r="L49" s="35">
        <f t="shared" si="11"/>
        <v>66.900196479999991</v>
      </c>
      <c r="M49" s="32">
        <f t="shared" si="4"/>
        <v>1</v>
      </c>
      <c r="N49" s="27">
        <f t="shared" si="12"/>
        <v>0</v>
      </c>
      <c r="O49" s="54">
        <f t="shared" si="13"/>
        <v>0</v>
      </c>
      <c r="P49" s="54">
        <f t="shared" si="14"/>
        <v>0</v>
      </c>
      <c r="Q49" s="54">
        <f t="shared" si="15"/>
        <v>0</v>
      </c>
    </row>
    <row r="50" spans="1:17">
      <c r="A50" s="32">
        <v>1</v>
      </c>
      <c r="B50" s="32">
        <v>114.931</v>
      </c>
      <c r="C50" s="32">
        <v>11</v>
      </c>
      <c r="D50" s="32">
        <v>140000</v>
      </c>
      <c r="E50" s="36">
        <f t="shared" si="0"/>
        <v>1</v>
      </c>
      <c r="F50" s="33">
        <f t="shared" si="5"/>
        <v>0.99</v>
      </c>
      <c r="G50" s="33">
        <f t="shared" si="6"/>
        <v>0.70054399999999983</v>
      </c>
      <c r="H50" s="33">
        <f t="shared" si="7"/>
        <v>1.0699999999999998</v>
      </c>
      <c r="I50" s="33">
        <f t="shared" si="8"/>
        <v>0.99</v>
      </c>
      <c r="J50" s="35">
        <f t="shared" si="9"/>
        <v>80.514222463999985</v>
      </c>
      <c r="K50" s="35">
        <f t="shared" si="10"/>
        <v>11.769999999999998</v>
      </c>
      <c r="L50" s="35">
        <f t="shared" si="11"/>
        <v>93.274222463999976</v>
      </c>
      <c r="M50" s="32">
        <f t="shared" si="4"/>
        <v>1</v>
      </c>
      <c r="N50" s="27">
        <f t="shared" si="12"/>
        <v>0</v>
      </c>
      <c r="O50" s="54">
        <f t="shared" si="13"/>
        <v>0</v>
      </c>
      <c r="P50" s="54">
        <f t="shared" si="14"/>
        <v>0</v>
      </c>
      <c r="Q50" s="54">
        <f t="shared" si="15"/>
        <v>0</v>
      </c>
    </row>
    <row r="51" spans="1:17">
      <c r="A51" s="32">
        <v>1</v>
      </c>
      <c r="B51" s="32">
        <v>84.9</v>
      </c>
      <c r="C51" s="32">
        <v>6</v>
      </c>
      <c r="D51" s="32">
        <v>102000</v>
      </c>
      <c r="E51" s="36">
        <f t="shared" si="0"/>
        <v>1</v>
      </c>
      <c r="F51" s="33">
        <f t="shared" si="5"/>
        <v>0.99</v>
      </c>
      <c r="G51" s="33">
        <f t="shared" si="6"/>
        <v>0.70054399999999983</v>
      </c>
      <c r="H51" s="33">
        <f t="shared" si="7"/>
        <v>1.0699999999999998</v>
      </c>
      <c r="I51" s="33">
        <f t="shared" si="8"/>
        <v>0.99</v>
      </c>
      <c r="J51" s="35">
        <f t="shared" si="9"/>
        <v>59.476185599999987</v>
      </c>
      <c r="K51" s="35">
        <f t="shared" si="10"/>
        <v>6.419999999999999</v>
      </c>
      <c r="L51" s="35">
        <f t="shared" si="11"/>
        <v>66.88618559999999</v>
      </c>
      <c r="M51" s="32">
        <f t="shared" si="4"/>
        <v>1</v>
      </c>
      <c r="N51" s="27">
        <f t="shared" si="12"/>
        <v>0</v>
      </c>
      <c r="O51" s="54">
        <f t="shared" si="13"/>
        <v>0</v>
      </c>
      <c r="P51" s="54">
        <f t="shared" si="14"/>
        <v>0</v>
      </c>
      <c r="Q51" s="54">
        <f t="shared" si="15"/>
        <v>0</v>
      </c>
    </row>
    <row r="52" spans="1:17">
      <c r="A52" s="32">
        <v>1</v>
      </c>
      <c r="B52" s="32">
        <v>84.99</v>
      </c>
      <c r="C52" s="32">
        <v>5</v>
      </c>
      <c r="D52" s="32">
        <v>67900</v>
      </c>
      <c r="E52" s="36">
        <f t="shared" si="0"/>
        <v>0</v>
      </c>
      <c r="F52" s="33">
        <f t="shared" si="5"/>
        <v>0.99</v>
      </c>
      <c r="G52" s="33">
        <f t="shared" si="6"/>
        <v>0.70054399999999983</v>
      </c>
      <c r="H52" s="33">
        <f t="shared" si="7"/>
        <v>1.0699999999999998</v>
      </c>
      <c r="I52" s="33">
        <f t="shared" si="8"/>
        <v>0.99</v>
      </c>
      <c r="J52" s="35">
        <f t="shared" si="9"/>
        <v>59.539234559999983</v>
      </c>
      <c r="K52" s="35">
        <f t="shared" si="10"/>
        <v>5.35</v>
      </c>
      <c r="L52" s="35">
        <f t="shared" si="11"/>
        <v>65.879234559999986</v>
      </c>
      <c r="M52" s="32">
        <f t="shared" si="4"/>
        <v>1</v>
      </c>
      <c r="N52" s="27">
        <f t="shared" si="12"/>
        <v>-1</v>
      </c>
      <c r="O52" s="54">
        <f t="shared" si="13"/>
        <v>-0.01</v>
      </c>
      <c r="P52" s="54">
        <f t="shared" si="14"/>
        <v>-0.84989999999999999</v>
      </c>
      <c r="Q52" s="54">
        <f t="shared" si="15"/>
        <v>-0.05</v>
      </c>
    </row>
    <row r="53" spans="1:17">
      <c r="A53" s="32">
        <v>1</v>
      </c>
      <c r="B53" s="32">
        <v>84.944000000000003</v>
      </c>
      <c r="C53" s="32">
        <v>11</v>
      </c>
      <c r="D53" s="32">
        <v>194000</v>
      </c>
      <c r="E53" s="36">
        <f t="shared" si="0"/>
        <v>1</v>
      </c>
      <c r="F53" s="33">
        <f t="shared" si="5"/>
        <v>0.98</v>
      </c>
      <c r="G53" s="33">
        <f t="shared" si="6"/>
        <v>-0.14935600000000016</v>
      </c>
      <c r="H53" s="33">
        <f t="shared" si="7"/>
        <v>1.0199999999999998</v>
      </c>
      <c r="I53" s="33">
        <f t="shared" si="8"/>
        <v>0.98</v>
      </c>
      <c r="J53" s="35">
        <f t="shared" si="9"/>
        <v>-12.686896064000013</v>
      </c>
      <c r="K53" s="35">
        <f t="shared" si="10"/>
        <v>11.219999999999997</v>
      </c>
      <c r="L53" s="35">
        <f t="shared" si="11"/>
        <v>-0.48689606400001573</v>
      </c>
      <c r="M53" s="32">
        <f t="shared" si="4"/>
        <v>0</v>
      </c>
      <c r="N53" s="27">
        <f t="shared" si="12"/>
        <v>1</v>
      </c>
      <c r="O53" s="54">
        <f t="shared" si="13"/>
        <v>0.01</v>
      </c>
      <c r="P53" s="54">
        <f t="shared" si="14"/>
        <v>0.84944000000000008</v>
      </c>
      <c r="Q53" s="54">
        <f t="shared" si="15"/>
        <v>0.11</v>
      </c>
    </row>
    <row r="54" spans="1:17">
      <c r="A54" s="32">
        <v>1</v>
      </c>
      <c r="B54" s="32">
        <v>84.93</v>
      </c>
      <c r="C54" s="32">
        <v>5</v>
      </c>
      <c r="D54" s="32">
        <v>75700</v>
      </c>
      <c r="E54" s="36">
        <f t="shared" si="0"/>
        <v>0</v>
      </c>
      <c r="F54" s="33">
        <f t="shared" si="5"/>
        <v>0.99</v>
      </c>
      <c r="G54" s="33">
        <f t="shared" si="6"/>
        <v>0.70008399999999993</v>
      </c>
      <c r="H54" s="33">
        <f t="shared" si="7"/>
        <v>1.1299999999999999</v>
      </c>
      <c r="I54" s="33">
        <f t="shared" si="8"/>
        <v>0.99</v>
      </c>
      <c r="J54" s="35">
        <f t="shared" si="9"/>
        <v>59.458134119999997</v>
      </c>
      <c r="K54" s="35">
        <f t="shared" si="10"/>
        <v>5.6499999999999995</v>
      </c>
      <c r="L54" s="35">
        <f t="shared" si="11"/>
        <v>66.098134119999997</v>
      </c>
      <c r="M54" s="32">
        <f t="shared" si="4"/>
        <v>1</v>
      </c>
      <c r="N54" s="27">
        <f t="shared" si="12"/>
        <v>-1</v>
      </c>
      <c r="O54" s="54">
        <f t="shared" si="13"/>
        <v>-0.01</v>
      </c>
      <c r="P54" s="54">
        <f t="shared" si="14"/>
        <v>-0.84930000000000005</v>
      </c>
      <c r="Q54" s="54">
        <f t="shared" si="15"/>
        <v>-0.05</v>
      </c>
    </row>
    <row r="55" spans="1:17">
      <c r="A55" s="32">
        <v>1</v>
      </c>
      <c r="B55" s="32">
        <v>84.614000000000004</v>
      </c>
      <c r="C55" s="32">
        <v>8</v>
      </c>
      <c r="D55" s="32">
        <v>185000</v>
      </c>
      <c r="E55" s="36">
        <f t="shared" si="0"/>
        <v>1</v>
      </c>
      <c r="F55" s="33">
        <f t="shared" si="5"/>
        <v>0.98</v>
      </c>
      <c r="G55" s="33">
        <f t="shared" si="6"/>
        <v>-0.14921600000000013</v>
      </c>
      <c r="H55" s="33">
        <f t="shared" si="7"/>
        <v>1.0799999999999998</v>
      </c>
      <c r="I55" s="33">
        <f t="shared" si="8"/>
        <v>0.98</v>
      </c>
      <c r="J55" s="35">
        <f t="shared" si="9"/>
        <v>-12.625762624000011</v>
      </c>
      <c r="K55" s="35">
        <f t="shared" si="10"/>
        <v>8.6399999999999988</v>
      </c>
      <c r="L55" s="35">
        <f t="shared" si="11"/>
        <v>-3.0057626240000115</v>
      </c>
      <c r="M55" s="32">
        <f t="shared" si="4"/>
        <v>0</v>
      </c>
      <c r="N55" s="27">
        <f t="shared" si="12"/>
        <v>1</v>
      </c>
      <c r="O55" s="54">
        <f t="shared" si="13"/>
        <v>0.01</v>
      </c>
      <c r="P55" s="54">
        <f t="shared" si="14"/>
        <v>0.84614000000000011</v>
      </c>
      <c r="Q55" s="54">
        <f t="shared" si="15"/>
        <v>0.08</v>
      </c>
    </row>
    <row r="56" spans="1:17">
      <c r="A56" s="32">
        <v>1</v>
      </c>
      <c r="B56" s="32">
        <v>84.64</v>
      </c>
      <c r="C56" s="32">
        <v>7</v>
      </c>
      <c r="D56" s="32">
        <v>89000</v>
      </c>
      <c r="E56" s="36">
        <f t="shared" si="0"/>
        <v>1</v>
      </c>
      <c r="F56" s="33">
        <f t="shared" si="5"/>
        <v>0.99</v>
      </c>
      <c r="G56" s="33">
        <f t="shared" si="6"/>
        <v>0.69692399999999999</v>
      </c>
      <c r="H56" s="33">
        <f t="shared" si="7"/>
        <v>1.1599999999999999</v>
      </c>
      <c r="I56" s="33">
        <f t="shared" si="8"/>
        <v>0.99</v>
      </c>
      <c r="J56" s="35">
        <f t="shared" si="9"/>
        <v>58.987647359999997</v>
      </c>
      <c r="K56" s="35">
        <f t="shared" si="10"/>
        <v>8.1199999999999992</v>
      </c>
      <c r="L56" s="35">
        <f t="shared" si="11"/>
        <v>68.097647359999996</v>
      </c>
      <c r="M56" s="32">
        <f t="shared" si="4"/>
        <v>1</v>
      </c>
      <c r="N56" s="27">
        <f t="shared" si="12"/>
        <v>0</v>
      </c>
      <c r="O56" s="54">
        <f t="shared" si="13"/>
        <v>0</v>
      </c>
      <c r="P56" s="54">
        <f t="shared" si="14"/>
        <v>0</v>
      </c>
      <c r="Q56" s="54">
        <f t="shared" si="15"/>
        <v>0</v>
      </c>
    </row>
    <row r="57" spans="1:17">
      <c r="A57" s="32">
        <v>1</v>
      </c>
      <c r="B57" s="32">
        <v>84.64</v>
      </c>
      <c r="C57" s="32">
        <v>7</v>
      </c>
      <c r="D57" s="32">
        <v>87500</v>
      </c>
      <c r="E57" s="36">
        <f t="shared" si="0"/>
        <v>1</v>
      </c>
      <c r="F57" s="33">
        <f t="shared" si="5"/>
        <v>0.99</v>
      </c>
      <c r="G57" s="33">
        <f t="shared" si="6"/>
        <v>0.69692399999999999</v>
      </c>
      <c r="H57" s="33">
        <f t="shared" si="7"/>
        <v>1.1599999999999999</v>
      </c>
      <c r="I57" s="33">
        <f t="shared" si="8"/>
        <v>0.99</v>
      </c>
      <c r="J57" s="35">
        <f t="shared" si="9"/>
        <v>58.987647359999997</v>
      </c>
      <c r="K57" s="35">
        <f t="shared" si="10"/>
        <v>8.1199999999999992</v>
      </c>
      <c r="L57" s="35">
        <f t="shared" si="11"/>
        <v>68.097647359999996</v>
      </c>
      <c r="M57" s="32">
        <f t="shared" si="4"/>
        <v>1</v>
      </c>
      <c r="N57" s="27">
        <f t="shared" si="12"/>
        <v>0</v>
      </c>
      <c r="O57" s="54">
        <f t="shared" si="13"/>
        <v>0</v>
      </c>
      <c r="P57" s="54">
        <f t="shared" si="14"/>
        <v>0</v>
      </c>
      <c r="Q57" s="54">
        <f t="shared" si="15"/>
        <v>0</v>
      </c>
    </row>
    <row r="58" spans="1:17">
      <c r="A58" s="32">
        <v>1</v>
      </c>
      <c r="B58" s="32">
        <v>84.9</v>
      </c>
      <c r="C58" s="32">
        <v>11</v>
      </c>
      <c r="D58" s="32">
        <v>120000</v>
      </c>
      <c r="E58" s="36">
        <f t="shared" si="0"/>
        <v>1</v>
      </c>
      <c r="F58" s="33">
        <f t="shared" si="5"/>
        <v>0.99</v>
      </c>
      <c r="G58" s="33">
        <f t="shared" si="6"/>
        <v>0.69692399999999999</v>
      </c>
      <c r="H58" s="33">
        <f t="shared" si="7"/>
        <v>1.1599999999999999</v>
      </c>
      <c r="I58" s="33">
        <f t="shared" si="8"/>
        <v>0.99</v>
      </c>
      <c r="J58" s="35">
        <f t="shared" si="9"/>
        <v>59.168847599999999</v>
      </c>
      <c r="K58" s="35">
        <f t="shared" si="10"/>
        <v>12.76</v>
      </c>
      <c r="L58" s="35">
        <f t="shared" si="11"/>
        <v>72.918847600000007</v>
      </c>
      <c r="M58" s="32">
        <f t="shared" si="4"/>
        <v>1</v>
      </c>
      <c r="N58" s="27">
        <f t="shared" si="12"/>
        <v>0</v>
      </c>
      <c r="O58" s="54">
        <f t="shared" si="13"/>
        <v>0</v>
      </c>
      <c r="P58" s="54">
        <f t="shared" si="14"/>
        <v>0</v>
      </c>
      <c r="Q58" s="54">
        <f t="shared" si="15"/>
        <v>0</v>
      </c>
    </row>
    <row r="59" spans="1:17">
      <c r="A59" s="32">
        <v>1</v>
      </c>
      <c r="B59" s="32">
        <v>84.9</v>
      </c>
      <c r="C59" s="32">
        <v>5</v>
      </c>
      <c r="D59" s="32">
        <v>92000</v>
      </c>
      <c r="E59" s="36">
        <f t="shared" si="0"/>
        <v>1</v>
      </c>
      <c r="F59" s="33">
        <f t="shared" si="5"/>
        <v>0.99</v>
      </c>
      <c r="G59" s="33">
        <f t="shared" si="6"/>
        <v>0.69692399999999999</v>
      </c>
      <c r="H59" s="33">
        <f t="shared" si="7"/>
        <v>1.1599999999999999</v>
      </c>
      <c r="I59" s="33">
        <f t="shared" si="8"/>
        <v>0.99</v>
      </c>
      <c r="J59" s="35">
        <f t="shared" si="9"/>
        <v>59.168847599999999</v>
      </c>
      <c r="K59" s="35">
        <f t="shared" si="10"/>
        <v>5.8</v>
      </c>
      <c r="L59" s="35">
        <f t="shared" si="11"/>
        <v>65.958847599999999</v>
      </c>
      <c r="M59" s="32">
        <f t="shared" si="4"/>
        <v>1</v>
      </c>
      <c r="N59" s="27">
        <f t="shared" si="12"/>
        <v>0</v>
      </c>
      <c r="O59" s="54">
        <f t="shared" si="13"/>
        <v>0</v>
      </c>
      <c r="P59" s="54">
        <f t="shared" si="14"/>
        <v>0</v>
      </c>
      <c r="Q59" s="54">
        <f t="shared" si="15"/>
        <v>0</v>
      </c>
    </row>
    <row r="60" spans="1:17">
      <c r="A60" s="32">
        <v>1</v>
      </c>
      <c r="B60" s="32">
        <v>84.879199999999997</v>
      </c>
      <c r="C60" s="32">
        <v>5</v>
      </c>
      <c r="D60" s="32">
        <v>163000</v>
      </c>
      <c r="E60" s="36">
        <f t="shared" si="0"/>
        <v>1</v>
      </c>
      <c r="F60" s="33">
        <f t="shared" si="5"/>
        <v>0.99</v>
      </c>
      <c r="G60" s="33">
        <f t="shared" si="6"/>
        <v>0.69692399999999999</v>
      </c>
      <c r="H60" s="33">
        <f t="shared" si="7"/>
        <v>1.1599999999999999</v>
      </c>
      <c r="I60" s="33">
        <f t="shared" si="8"/>
        <v>0.99</v>
      </c>
      <c r="J60" s="35">
        <f t="shared" si="9"/>
        <v>59.154351580799997</v>
      </c>
      <c r="K60" s="35">
        <f t="shared" si="10"/>
        <v>5.8</v>
      </c>
      <c r="L60" s="35">
        <f t="shared" si="11"/>
        <v>65.944351580800003</v>
      </c>
      <c r="M60" s="32">
        <f t="shared" si="4"/>
        <v>1</v>
      </c>
      <c r="N60" s="27">
        <f t="shared" si="12"/>
        <v>0</v>
      </c>
      <c r="O60" s="54">
        <f t="shared" si="13"/>
        <v>0</v>
      </c>
      <c r="P60" s="54">
        <f t="shared" si="14"/>
        <v>0</v>
      </c>
      <c r="Q60" s="54">
        <f t="shared" si="15"/>
        <v>0</v>
      </c>
    </row>
    <row r="61" spans="1:17">
      <c r="A61" s="32">
        <v>1</v>
      </c>
      <c r="B61" s="32">
        <v>84.858000000000004</v>
      </c>
      <c r="C61" s="32">
        <v>5</v>
      </c>
      <c r="D61" s="32">
        <v>139400</v>
      </c>
      <c r="E61" s="36">
        <f t="shared" si="0"/>
        <v>1</v>
      </c>
      <c r="F61" s="33">
        <f t="shared" si="5"/>
        <v>0.99</v>
      </c>
      <c r="G61" s="33">
        <f t="shared" si="6"/>
        <v>0.69692399999999999</v>
      </c>
      <c r="H61" s="33">
        <f t="shared" si="7"/>
        <v>1.1599999999999999</v>
      </c>
      <c r="I61" s="33">
        <f t="shared" si="8"/>
        <v>0.99</v>
      </c>
      <c r="J61" s="35">
        <f t="shared" si="9"/>
        <v>59.139576792</v>
      </c>
      <c r="K61" s="35">
        <f t="shared" si="10"/>
        <v>5.8</v>
      </c>
      <c r="L61" s="35">
        <f t="shared" si="11"/>
        <v>65.929576792000006</v>
      </c>
      <c r="M61" s="32">
        <f t="shared" si="4"/>
        <v>1</v>
      </c>
      <c r="N61" s="27">
        <f t="shared" si="12"/>
        <v>0</v>
      </c>
      <c r="O61" s="54">
        <f t="shared" si="13"/>
        <v>0</v>
      </c>
      <c r="P61" s="54">
        <f t="shared" si="14"/>
        <v>0</v>
      </c>
      <c r="Q61" s="54">
        <f t="shared" si="15"/>
        <v>0</v>
      </c>
    </row>
    <row r="62" spans="1:17">
      <c r="A62" s="32">
        <v>1</v>
      </c>
      <c r="B62" s="32">
        <v>84.858000000000004</v>
      </c>
      <c r="C62" s="32">
        <v>11</v>
      </c>
      <c r="D62" s="32">
        <v>142000</v>
      </c>
      <c r="E62" s="36">
        <f t="shared" si="0"/>
        <v>1</v>
      </c>
      <c r="F62" s="33">
        <f t="shared" si="5"/>
        <v>0.99</v>
      </c>
      <c r="G62" s="33">
        <f t="shared" si="6"/>
        <v>0.69692399999999999</v>
      </c>
      <c r="H62" s="33">
        <f t="shared" si="7"/>
        <v>1.1599999999999999</v>
      </c>
      <c r="I62" s="33">
        <f t="shared" si="8"/>
        <v>0.99</v>
      </c>
      <c r="J62" s="35">
        <f t="shared" si="9"/>
        <v>59.139576792</v>
      </c>
      <c r="K62" s="35">
        <f t="shared" si="10"/>
        <v>12.76</v>
      </c>
      <c r="L62" s="35">
        <f t="shared" si="11"/>
        <v>72.889576792</v>
      </c>
      <c r="M62" s="32">
        <f t="shared" si="4"/>
        <v>1</v>
      </c>
      <c r="N62" s="27">
        <f t="shared" si="12"/>
        <v>0</v>
      </c>
      <c r="O62" s="54">
        <f t="shared" si="13"/>
        <v>0</v>
      </c>
      <c r="P62" s="54">
        <f t="shared" si="14"/>
        <v>0</v>
      </c>
      <c r="Q62" s="54">
        <f t="shared" si="15"/>
        <v>0</v>
      </c>
    </row>
    <row r="63" spans="1:17">
      <c r="A63" s="32">
        <v>1</v>
      </c>
      <c r="B63" s="32">
        <v>84.5</v>
      </c>
      <c r="C63" s="32">
        <v>9</v>
      </c>
      <c r="D63" s="32">
        <v>83500</v>
      </c>
      <c r="E63" s="36">
        <f t="shared" si="0"/>
        <v>0</v>
      </c>
      <c r="F63" s="33">
        <f t="shared" si="5"/>
        <v>0.99</v>
      </c>
      <c r="G63" s="33">
        <f t="shared" si="6"/>
        <v>0.69692399999999999</v>
      </c>
      <c r="H63" s="33">
        <f t="shared" si="7"/>
        <v>1.1599999999999999</v>
      </c>
      <c r="I63" s="33">
        <f t="shared" si="8"/>
        <v>0.99</v>
      </c>
      <c r="J63" s="35">
        <f t="shared" si="9"/>
        <v>58.890077999999995</v>
      </c>
      <c r="K63" s="35">
        <f t="shared" si="10"/>
        <v>10.44</v>
      </c>
      <c r="L63" s="35">
        <f t="shared" si="11"/>
        <v>70.320077999999995</v>
      </c>
      <c r="M63" s="32">
        <f t="shared" si="4"/>
        <v>1</v>
      </c>
      <c r="N63" s="27">
        <f t="shared" si="12"/>
        <v>-1</v>
      </c>
      <c r="O63" s="54">
        <f t="shared" si="13"/>
        <v>-0.01</v>
      </c>
      <c r="P63" s="54">
        <f t="shared" si="14"/>
        <v>-0.84499999999999997</v>
      </c>
      <c r="Q63" s="54">
        <f t="shared" si="15"/>
        <v>-0.09</v>
      </c>
    </row>
    <row r="64" spans="1:17">
      <c r="A64" s="32">
        <v>1</v>
      </c>
      <c r="B64" s="32">
        <v>84.933999999999997</v>
      </c>
      <c r="C64" s="32">
        <v>4</v>
      </c>
      <c r="D64" s="32">
        <v>175000</v>
      </c>
      <c r="E64" s="36">
        <f t="shared" si="0"/>
        <v>1</v>
      </c>
      <c r="F64" s="33">
        <f t="shared" si="5"/>
        <v>0.98</v>
      </c>
      <c r="G64" s="33">
        <f t="shared" si="6"/>
        <v>-0.14807599999999999</v>
      </c>
      <c r="H64" s="33">
        <f t="shared" si="7"/>
        <v>1.0699999999999998</v>
      </c>
      <c r="I64" s="33">
        <f t="shared" si="8"/>
        <v>0.98</v>
      </c>
      <c r="J64" s="35">
        <f t="shared" si="9"/>
        <v>-12.576686983999998</v>
      </c>
      <c r="K64" s="35">
        <f t="shared" si="10"/>
        <v>4.2799999999999994</v>
      </c>
      <c r="L64" s="35">
        <f t="shared" si="11"/>
        <v>-7.3166869839999986</v>
      </c>
      <c r="M64" s="32">
        <f t="shared" si="4"/>
        <v>0</v>
      </c>
      <c r="N64" s="27">
        <f t="shared" si="12"/>
        <v>1</v>
      </c>
      <c r="O64" s="54">
        <f t="shared" si="13"/>
        <v>0.01</v>
      </c>
      <c r="P64" s="54">
        <f t="shared" si="14"/>
        <v>0.84933999999999998</v>
      </c>
      <c r="Q64" s="54">
        <f t="shared" si="15"/>
        <v>0.04</v>
      </c>
    </row>
    <row r="65" spans="1:17">
      <c r="A65" s="32">
        <v>1</v>
      </c>
      <c r="B65" s="32">
        <v>84.93</v>
      </c>
      <c r="C65" s="32">
        <v>12</v>
      </c>
      <c r="D65" s="32">
        <v>74500</v>
      </c>
      <c r="E65" s="36">
        <f t="shared" si="0"/>
        <v>0</v>
      </c>
      <c r="F65" s="33">
        <f t="shared" si="5"/>
        <v>0.99</v>
      </c>
      <c r="G65" s="33">
        <f t="shared" si="6"/>
        <v>0.701264</v>
      </c>
      <c r="H65" s="33">
        <f t="shared" si="7"/>
        <v>1.1099999999999999</v>
      </c>
      <c r="I65" s="33">
        <f t="shared" si="8"/>
        <v>0.99</v>
      </c>
      <c r="J65" s="35">
        <f t="shared" si="9"/>
        <v>59.558351520000002</v>
      </c>
      <c r="K65" s="35">
        <f t="shared" si="10"/>
        <v>13.319999999999999</v>
      </c>
      <c r="L65" s="35">
        <f t="shared" si="11"/>
        <v>73.868351520000004</v>
      </c>
      <c r="M65" s="32">
        <f t="shared" si="4"/>
        <v>1</v>
      </c>
      <c r="N65" s="27">
        <f t="shared" si="12"/>
        <v>-1</v>
      </c>
      <c r="O65" s="54">
        <f t="shared" si="13"/>
        <v>-0.01</v>
      </c>
      <c r="P65" s="54">
        <f t="shared" si="14"/>
        <v>-0.84930000000000005</v>
      </c>
      <c r="Q65" s="54">
        <f t="shared" si="15"/>
        <v>-0.12</v>
      </c>
    </row>
    <row r="66" spans="1:17">
      <c r="A66" s="32">
        <v>1</v>
      </c>
      <c r="B66" s="32">
        <v>84.92</v>
      </c>
      <c r="C66" s="32">
        <v>4</v>
      </c>
      <c r="D66" s="32">
        <v>119960</v>
      </c>
      <c r="E66" s="36">
        <f t="shared" si="0"/>
        <v>1</v>
      </c>
      <c r="F66" s="33">
        <f t="shared" si="5"/>
        <v>0.98</v>
      </c>
      <c r="G66" s="33">
        <f t="shared" si="6"/>
        <v>-0.14803600000000006</v>
      </c>
      <c r="H66" s="33">
        <f t="shared" si="7"/>
        <v>0.98999999999999988</v>
      </c>
      <c r="I66" s="33">
        <f t="shared" si="8"/>
        <v>0.98</v>
      </c>
      <c r="J66" s="35">
        <f t="shared" si="9"/>
        <v>-12.571217120000005</v>
      </c>
      <c r="K66" s="35">
        <f t="shared" si="10"/>
        <v>3.9599999999999995</v>
      </c>
      <c r="L66" s="35">
        <f t="shared" si="11"/>
        <v>-7.6312171200000058</v>
      </c>
      <c r="M66" s="32">
        <f t="shared" si="4"/>
        <v>0</v>
      </c>
      <c r="N66" s="27">
        <f t="shared" si="12"/>
        <v>1</v>
      </c>
      <c r="O66" s="54">
        <f t="shared" si="13"/>
        <v>0.01</v>
      </c>
      <c r="P66" s="54">
        <f t="shared" si="14"/>
        <v>0.84920000000000007</v>
      </c>
      <c r="Q66" s="54">
        <f t="shared" si="15"/>
        <v>0.04</v>
      </c>
    </row>
    <row r="67" spans="1:17">
      <c r="A67" s="32">
        <v>1</v>
      </c>
      <c r="B67" s="32">
        <v>84.906999999999996</v>
      </c>
      <c r="C67" s="32">
        <v>4</v>
      </c>
      <c r="D67" s="32">
        <v>175000</v>
      </c>
      <c r="E67" s="36">
        <f t="shared" si="0"/>
        <v>1</v>
      </c>
      <c r="F67" s="33">
        <f t="shared" si="5"/>
        <v>0.99</v>
      </c>
      <c r="G67" s="33">
        <f t="shared" si="6"/>
        <v>0.70116400000000001</v>
      </c>
      <c r="H67" s="33">
        <f t="shared" si="7"/>
        <v>1.0299999999999998</v>
      </c>
      <c r="I67" s="33">
        <f t="shared" si="8"/>
        <v>0.99</v>
      </c>
      <c r="J67" s="35">
        <f t="shared" si="9"/>
        <v>59.533731748000001</v>
      </c>
      <c r="K67" s="35">
        <f t="shared" si="10"/>
        <v>4.1199999999999992</v>
      </c>
      <c r="L67" s="35">
        <f t="shared" si="11"/>
        <v>64.643731748000008</v>
      </c>
      <c r="M67" s="32">
        <f t="shared" si="4"/>
        <v>1</v>
      </c>
      <c r="N67" s="27">
        <f t="shared" si="12"/>
        <v>0</v>
      </c>
      <c r="O67" s="54">
        <f t="shared" si="13"/>
        <v>0</v>
      </c>
      <c r="P67" s="54">
        <f t="shared" si="14"/>
        <v>0</v>
      </c>
      <c r="Q67" s="54">
        <f t="shared" si="15"/>
        <v>0</v>
      </c>
    </row>
    <row r="68" spans="1:17">
      <c r="A68" s="32">
        <v>1</v>
      </c>
      <c r="B68" s="32">
        <v>84.906999999999996</v>
      </c>
      <c r="C68" s="32">
        <v>4</v>
      </c>
      <c r="D68" s="32">
        <v>175000</v>
      </c>
      <c r="E68" s="36">
        <f t="shared" si="0"/>
        <v>1</v>
      </c>
      <c r="F68" s="33">
        <f t="shared" si="5"/>
        <v>0.99</v>
      </c>
      <c r="G68" s="33">
        <f t="shared" si="6"/>
        <v>0.70116400000000001</v>
      </c>
      <c r="H68" s="33">
        <f t="shared" si="7"/>
        <v>1.0299999999999998</v>
      </c>
      <c r="I68" s="33">
        <f t="shared" si="8"/>
        <v>0.99</v>
      </c>
      <c r="J68" s="35">
        <f t="shared" si="9"/>
        <v>59.533731748000001</v>
      </c>
      <c r="K68" s="35">
        <f t="shared" si="10"/>
        <v>4.1199999999999992</v>
      </c>
      <c r="L68" s="35">
        <f t="shared" si="11"/>
        <v>64.643731748000008</v>
      </c>
      <c r="M68" s="32">
        <f t="shared" si="4"/>
        <v>1</v>
      </c>
      <c r="N68" s="27">
        <f t="shared" si="12"/>
        <v>0</v>
      </c>
      <c r="O68" s="54">
        <f t="shared" si="13"/>
        <v>0</v>
      </c>
      <c r="P68" s="54">
        <f t="shared" si="14"/>
        <v>0</v>
      </c>
      <c r="Q68" s="54">
        <f t="shared" si="15"/>
        <v>0</v>
      </c>
    </row>
    <row r="69" spans="1:17">
      <c r="A69" s="32">
        <v>1</v>
      </c>
      <c r="B69" s="32">
        <v>84.9</v>
      </c>
      <c r="C69" s="32">
        <v>4</v>
      </c>
      <c r="D69" s="32">
        <v>108500</v>
      </c>
      <c r="E69" s="36">
        <f t="shared" ref="E69:E132" si="16">IF(D69&gt;=$C$1,1,0)</f>
        <v>1</v>
      </c>
      <c r="F69" s="33">
        <f t="shared" si="5"/>
        <v>0.99</v>
      </c>
      <c r="G69" s="33">
        <f t="shared" si="6"/>
        <v>0.70116400000000001</v>
      </c>
      <c r="H69" s="33">
        <f t="shared" si="7"/>
        <v>1.0299999999999998</v>
      </c>
      <c r="I69" s="33">
        <f t="shared" si="8"/>
        <v>0.99</v>
      </c>
      <c r="J69" s="35">
        <f t="shared" si="9"/>
        <v>59.528823600000003</v>
      </c>
      <c r="K69" s="35">
        <f t="shared" si="10"/>
        <v>4.1199999999999992</v>
      </c>
      <c r="L69" s="35">
        <f t="shared" si="11"/>
        <v>64.638823600000009</v>
      </c>
      <c r="M69" s="32">
        <f t="shared" si="4"/>
        <v>1</v>
      </c>
      <c r="N69" s="27">
        <f t="shared" si="12"/>
        <v>0</v>
      </c>
      <c r="O69" s="54">
        <f t="shared" si="13"/>
        <v>0</v>
      </c>
      <c r="P69" s="54">
        <f t="shared" si="14"/>
        <v>0</v>
      </c>
      <c r="Q69" s="54">
        <f t="shared" si="15"/>
        <v>0</v>
      </c>
    </row>
    <row r="70" spans="1:17">
      <c r="A70" s="32">
        <v>1</v>
      </c>
      <c r="B70" s="32">
        <v>84.858000000000004</v>
      </c>
      <c r="C70" s="32">
        <v>12</v>
      </c>
      <c r="D70" s="32">
        <v>145000</v>
      </c>
      <c r="E70" s="36">
        <f t="shared" si="16"/>
        <v>1</v>
      </c>
      <c r="F70" s="33">
        <f t="shared" si="5"/>
        <v>0.99</v>
      </c>
      <c r="G70" s="33">
        <f t="shared" si="6"/>
        <v>0.70116400000000001</v>
      </c>
      <c r="H70" s="33">
        <f t="shared" si="7"/>
        <v>1.0299999999999998</v>
      </c>
      <c r="I70" s="33">
        <f t="shared" si="8"/>
        <v>0.99</v>
      </c>
      <c r="J70" s="35">
        <f t="shared" si="9"/>
        <v>59.499374712000005</v>
      </c>
      <c r="K70" s="35">
        <f t="shared" si="10"/>
        <v>12.359999999999998</v>
      </c>
      <c r="L70" s="35">
        <f t="shared" si="11"/>
        <v>72.849374711999999</v>
      </c>
      <c r="M70" s="32">
        <f t="shared" ref="M70:M133" si="17">IF(L70&gt;=0,1,0)</f>
        <v>1</v>
      </c>
      <c r="N70" s="27">
        <f t="shared" si="12"/>
        <v>0</v>
      </c>
      <c r="O70" s="54">
        <f t="shared" si="13"/>
        <v>0</v>
      </c>
      <c r="P70" s="54">
        <f t="shared" si="14"/>
        <v>0</v>
      </c>
      <c r="Q70" s="54">
        <f t="shared" si="15"/>
        <v>0</v>
      </c>
    </row>
    <row r="71" spans="1:17">
      <c r="A71" s="32">
        <v>1</v>
      </c>
      <c r="B71" s="32">
        <v>84.614000000000004</v>
      </c>
      <c r="C71" s="32">
        <v>5</v>
      </c>
      <c r="D71" s="32">
        <v>197000</v>
      </c>
      <c r="E71" s="36">
        <f t="shared" si="16"/>
        <v>1</v>
      </c>
      <c r="F71" s="33">
        <f t="shared" ref="F71:F134" si="18">F70+O70</f>
        <v>0.99</v>
      </c>
      <c r="G71" s="33">
        <f t="shared" ref="G71:G134" si="19">G70+P70</f>
        <v>0.70116400000000001</v>
      </c>
      <c r="H71" s="33">
        <f t="shared" ref="H71:H134" si="20">H70+Q70</f>
        <v>1.0299999999999998</v>
      </c>
      <c r="I71" s="33">
        <f t="shared" ref="I71:I134" si="21">A71*F71</f>
        <v>0.99</v>
      </c>
      <c r="J71" s="35">
        <f t="shared" ref="J71:J134" si="22">B71*G71</f>
        <v>59.328290696000003</v>
      </c>
      <c r="K71" s="35">
        <f t="shared" ref="K71:K134" si="23">C71*H71</f>
        <v>5.1499999999999986</v>
      </c>
      <c r="L71" s="35">
        <f t="shared" ref="L71:L134" si="24">I71+J71+K71</f>
        <v>65.468290695999997</v>
      </c>
      <c r="M71" s="32">
        <f t="shared" si="17"/>
        <v>1</v>
      </c>
      <c r="N71" s="27">
        <f t="shared" ref="N71:N134" si="25">E71-M71</f>
        <v>0</v>
      </c>
      <c r="O71" s="54">
        <f t="shared" ref="O71:O134" si="26">A71*$N71*$C$2</f>
        <v>0</v>
      </c>
      <c r="P71" s="54">
        <f t="shared" ref="P71:P134" si="27">B71*$N71*$C$2</f>
        <v>0</v>
      </c>
      <c r="Q71" s="54">
        <f t="shared" ref="Q71:Q134" si="28">C71*$N71*$C$2</f>
        <v>0</v>
      </c>
    </row>
    <row r="72" spans="1:17">
      <c r="A72" s="32">
        <v>1</v>
      </c>
      <c r="B72" s="32">
        <v>84.5</v>
      </c>
      <c r="C72" s="32">
        <v>5</v>
      </c>
      <c r="D72" s="32">
        <v>84800</v>
      </c>
      <c r="E72" s="36">
        <f t="shared" si="16"/>
        <v>0</v>
      </c>
      <c r="F72" s="33">
        <f t="shared" si="18"/>
        <v>0.99</v>
      </c>
      <c r="G72" s="33">
        <f t="shared" si="19"/>
        <v>0.70116400000000001</v>
      </c>
      <c r="H72" s="33">
        <f t="shared" si="20"/>
        <v>1.0299999999999998</v>
      </c>
      <c r="I72" s="33">
        <f t="shared" si="21"/>
        <v>0.99</v>
      </c>
      <c r="J72" s="35">
        <f t="shared" si="22"/>
        <v>59.248358000000003</v>
      </c>
      <c r="K72" s="35">
        <f t="shared" si="23"/>
        <v>5.1499999999999986</v>
      </c>
      <c r="L72" s="35">
        <f t="shared" si="24"/>
        <v>65.388358000000011</v>
      </c>
      <c r="M72" s="32">
        <f t="shared" si="17"/>
        <v>1</v>
      </c>
      <c r="N72" s="27">
        <f t="shared" si="25"/>
        <v>-1</v>
      </c>
      <c r="O72" s="54">
        <f t="shared" si="26"/>
        <v>-0.01</v>
      </c>
      <c r="P72" s="54">
        <f t="shared" si="27"/>
        <v>-0.84499999999999997</v>
      </c>
      <c r="Q72" s="54">
        <f t="shared" si="28"/>
        <v>-0.05</v>
      </c>
    </row>
    <row r="73" spans="1:17">
      <c r="A73" s="32">
        <v>1</v>
      </c>
      <c r="B73" s="32">
        <v>84.5</v>
      </c>
      <c r="C73" s="32">
        <v>5</v>
      </c>
      <c r="D73" s="32">
        <v>84800</v>
      </c>
      <c r="E73" s="36">
        <f t="shared" si="16"/>
        <v>0</v>
      </c>
      <c r="F73" s="33">
        <f t="shared" si="18"/>
        <v>0.98</v>
      </c>
      <c r="G73" s="33">
        <f t="shared" si="19"/>
        <v>-0.14383599999999996</v>
      </c>
      <c r="H73" s="33">
        <f t="shared" si="20"/>
        <v>0.97999999999999976</v>
      </c>
      <c r="I73" s="33">
        <f t="shared" si="21"/>
        <v>0.98</v>
      </c>
      <c r="J73" s="35">
        <f t="shared" si="22"/>
        <v>-12.154141999999997</v>
      </c>
      <c r="K73" s="35">
        <f t="shared" si="23"/>
        <v>4.8999999999999986</v>
      </c>
      <c r="L73" s="35">
        <f t="shared" si="24"/>
        <v>-6.2741419999999977</v>
      </c>
      <c r="M73" s="32">
        <f t="shared" si="17"/>
        <v>0</v>
      </c>
      <c r="N73" s="27">
        <f t="shared" si="25"/>
        <v>0</v>
      </c>
      <c r="O73" s="54">
        <f t="shared" si="26"/>
        <v>0</v>
      </c>
      <c r="P73" s="54">
        <f t="shared" si="27"/>
        <v>0</v>
      </c>
      <c r="Q73" s="54">
        <f t="shared" si="28"/>
        <v>0</v>
      </c>
    </row>
    <row r="74" spans="1:17">
      <c r="A74" s="32">
        <v>1</v>
      </c>
      <c r="B74" s="32">
        <v>84.67</v>
      </c>
      <c r="C74" s="32">
        <v>12</v>
      </c>
      <c r="D74" s="32">
        <v>84500</v>
      </c>
      <c r="E74" s="36">
        <f t="shared" si="16"/>
        <v>0</v>
      </c>
      <c r="F74" s="33">
        <f t="shared" si="18"/>
        <v>0.98</v>
      </c>
      <c r="G74" s="33">
        <f t="shared" si="19"/>
        <v>-0.14383599999999996</v>
      </c>
      <c r="H74" s="33">
        <f t="shared" si="20"/>
        <v>0.97999999999999976</v>
      </c>
      <c r="I74" s="33">
        <f t="shared" si="21"/>
        <v>0.98</v>
      </c>
      <c r="J74" s="35">
        <f t="shared" si="22"/>
        <v>-12.178594119999998</v>
      </c>
      <c r="K74" s="35">
        <f t="shared" si="23"/>
        <v>11.759999999999998</v>
      </c>
      <c r="L74" s="35">
        <f t="shared" si="24"/>
        <v>0.56140588000000058</v>
      </c>
      <c r="M74" s="32">
        <f t="shared" si="17"/>
        <v>1</v>
      </c>
      <c r="N74" s="27">
        <f t="shared" si="25"/>
        <v>-1</v>
      </c>
      <c r="O74" s="54">
        <f t="shared" si="26"/>
        <v>-0.01</v>
      </c>
      <c r="P74" s="54">
        <f t="shared" si="27"/>
        <v>-0.84670000000000001</v>
      </c>
      <c r="Q74" s="54">
        <f t="shared" si="28"/>
        <v>-0.12</v>
      </c>
    </row>
    <row r="75" spans="1:17">
      <c r="A75" s="32">
        <v>1</v>
      </c>
      <c r="B75" s="32">
        <v>84.42</v>
      </c>
      <c r="C75" s="32">
        <v>5</v>
      </c>
      <c r="D75" s="32">
        <v>47500</v>
      </c>
      <c r="E75" s="36">
        <f t="shared" si="16"/>
        <v>0</v>
      </c>
      <c r="F75" s="33">
        <f t="shared" si="18"/>
        <v>0.97</v>
      </c>
      <c r="G75" s="33">
        <f t="shared" si="19"/>
        <v>-0.99053599999999997</v>
      </c>
      <c r="H75" s="33">
        <f t="shared" si="20"/>
        <v>0.85999999999999976</v>
      </c>
      <c r="I75" s="33">
        <f t="shared" si="21"/>
        <v>0.97</v>
      </c>
      <c r="J75" s="35">
        <f t="shared" si="22"/>
        <v>-83.621049119999995</v>
      </c>
      <c r="K75" s="35">
        <f t="shared" si="23"/>
        <v>4.2999999999999989</v>
      </c>
      <c r="L75" s="35">
        <f t="shared" si="24"/>
        <v>-78.351049119999999</v>
      </c>
      <c r="M75" s="32">
        <f t="shared" si="17"/>
        <v>0</v>
      </c>
      <c r="N75" s="27">
        <f t="shared" si="25"/>
        <v>0</v>
      </c>
      <c r="O75" s="54">
        <f t="shared" si="26"/>
        <v>0</v>
      </c>
      <c r="P75" s="54">
        <f t="shared" si="27"/>
        <v>0</v>
      </c>
      <c r="Q75" s="54">
        <f t="shared" si="28"/>
        <v>0</v>
      </c>
    </row>
    <row r="76" spans="1:17">
      <c r="A76" s="32">
        <v>1</v>
      </c>
      <c r="B76" s="32">
        <v>84.94</v>
      </c>
      <c r="C76" s="32">
        <v>3</v>
      </c>
      <c r="D76" s="32">
        <v>45000</v>
      </c>
      <c r="E76" s="36">
        <f t="shared" si="16"/>
        <v>0</v>
      </c>
      <c r="F76" s="33">
        <f t="shared" si="18"/>
        <v>0.97</v>
      </c>
      <c r="G76" s="33">
        <f t="shared" si="19"/>
        <v>-0.99053599999999997</v>
      </c>
      <c r="H76" s="33">
        <f t="shared" si="20"/>
        <v>0.85999999999999976</v>
      </c>
      <c r="I76" s="33">
        <f t="shared" si="21"/>
        <v>0.97</v>
      </c>
      <c r="J76" s="35">
        <f t="shared" si="22"/>
        <v>-84.13612784</v>
      </c>
      <c r="K76" s="35">
        <f t="shared" si="23"/>
        <v>2.5799999999999992</v>
      </c>
      <c r="L76" s="35">
        <f t="shared" si="24"/>
        <v>-80.586127840000003</v>
      </c>
      <c r="M76" s="32">
        <f t="shared" si="17"/>
        <v>0</v>
      </c>
      <c r="N76" s="27">
        <f t="shared" si="25"/>
        <v>0</v>
      </c>
      <c r="O76" s="54">
        <f t="shared" si="26"/>
        <v>0</v>
      </c>
      <c r="P76" s="54">
        <f t="shared" si="27"/>
        <v>0</v>
      </c>
      <c r="Q76" s="54">
        <f t="shared" si="28"/>
        <v>0</v>
      </c>
    </row>
    <row r="77" spans="1:17">
      <c r="A77" s="32">
        <v>1</v>
      </c>
      <c r="B77" s="32">
        <v>84.93</v>
      </c>
      <c r="C77" s="32">
        <v>13</v>
      </c>
      <c r="D77" s="32">
        <v>75300</v>
      </c>
      <c r="E77" s="36">
        <f t="shared" si="16"/>
        <v>0</v>
      </c>
      <c r="F77" s="33">
        <f t="shared" si="18"/>
        <v>0.97</v>
      </c>
      <c r="G77" s="33">
        <f t="shared" si="19"/>
        <v>-0.99053599999999997</v>
      </c>
      <c r="H77" s="33">
        <f t="shared" si="20"/>
        <v>0.85999999999999976</v>
      </c>
      <c r="I77" s="33">
        <f t="shared" si="21"/>
        <v>0.97</v>
      </c>
      <c r="J77" s="35">
        <f t="shared" si="22"/>
        <v>-84.12622248000001</v>
      </c>
      <c r="K77" s="35">
        <f t="shared" si="23"/>
        <v>11.179999999999996</v>
      </c>
      <c r="L77" s="35">
        <f t="shared" si="24"/>
        <v>-71.976222480000018</v>
      </c>
      <c r="M77" s="32">
        <f t="shared" si="17"/>
        <v>0</v>
      </c>
      <c r="N77" s="27">
        <f t="shared" si="25"/>
        <v>0</v>
      </c>
      <c r="O77" s="54">
        <f t="shared" si="26"/>
        <v>0</v>
      </c>
      <c r="P77" s="54">
        <f t="shared" si="27"/>
        <v>0</v>
      </c>
      <c r="Q77" s="54">
        <f t="shared" si="28"/>
        <v>0</v>
      </c>
    </row>
    <row r="78" spans="1:17">
      <c r="A78" s="32">
        <v>1</v>
      </c>
      <c r="B78" s="32">
        <v>84.9</v>
      </c>
      <c r="C78" s="32">
        <v>13</v>
      </c>
      <c r="D78" s="32">
        <v>123000</v>
      </c>
      <c r="E78" s="36">
        <f t="shared" si="16"/>
        <v>1</v>
      </c>
      <c r="F78" s="33">
        <f t="shared" si="18"/>
        <v>0.97</v>
      </c>
      <c r="G78" s="33">
        <f t="shared" si="19"/>
        <v>-0.99053599999999997</v>
      </c>
      <c r="H78" s="33">
        <f t="shared" si="20"/>
        <v>0.85999999999999976</v>
      </c>
      <c r="I78" s="33">
        <f t="shared" si="21"/>
        <v>0.97</v>
      </c>
      <c r="J78" s="35">
        <f t="shared" si="22"/>
        <v>-84.09650640000001</v>
      </c>
      <c r="K78" s="35">
        <f t="shared" si="23"/>
        <v>11.179999999999996</v>
      </c>
      <c r="L78" s="35">
        <f t="shared" si="24"/>
        <v>-71.946506400000018</v>
      </c>
      <c r="M78" s="32">
        <f t="shared" si="17"/>
        <v>0</v>
      </c>
      <c r="N78" s="27">
        <f t="shared" si="25"/>
        <v>1</v>
      </c>
      <c r="O78" s="54">
        <f t="shared" si="26"/>
        <v>0.01</v>
      </c>
      <c r="P78" s="54">
        <f t="shared" si="27"/>
        <v>0.84900000000000009</v>
      </c>
      <c r="Q78" s="54">
        <f t="shared" si="28"/>
        <v>0.13</v>
      </c>
    </row>
    <row r="79" spans="1:17">
      <c r="A79" s="32">
        <v>1</v>
      </c>
      <c r="B79" s="32">
        <v>84.858000000000004</v>
      </c>
      <c r="C79" s="32">
        <v>3</v>
      </c>
      <c r="D79" s="32">
        <v>126500</v>
      </c>
      <c r="E79" s="36">
        <f t="shared" si="16"/>
        <v>1</v>
      </c>
      <c r="F79" s="33">
        <f t="shared" si="18"/>
        <v>0.98</v>
      </c>
      <c r="G79" s="33">
        <f t="shared" si="19"/>
        <v>-0.14153599999999988</v>
      </c>
      <c r="H79" s="33">
        <f t="shared" si="20"/>
        <v>0.98999999999999977</v>
      </c>
      <c r="I79" s="33">
        <f t="shared" si="21"/>
        <v>0.98</v>
      </c>
      <c r="J79" s="35">
        <f t="shared" si="22"/>
        <v>-12.010461887999991</v>
      </c>
      <c r="K79" s="35">
        <f t="shared" si="23"/>
        <v>2.9699999999999993</v>
      </c>
      <c r="L79" s="35">
        <f t="shared" si="24"/>
        <v>-8.0604618879999919</v>
      </c>
      <c r="M79" s="32">
        <f t="shared" si="17"/>
        <v>0</v>
      </c>
      <c r="N79" s="27">
        <f t="shared" si="25"/>
        <v>1</v>
      </c>
      <c r="O79" s="54">
        <f t="shared" si="26"/>
        <v>0.01</v>
      </c>
      <c r="P79" s="54">
        <f t="shared" si="27"/>
        <v>0.84858000000000011</v>
      </c>
      <c r="Q79" s="54">
        <f t="shared" si="28"/>
        <v>0.03</v>
      </c>
    </row>
    <row r="80" spans="1:17">
      <c r="A80" s="32">
        <v>1</v>
      </c>
      <c r="B80" s="32">
        <v>84.858000000000004</v>
      </c>
      <c r="C80" s="32">
        <v>13</v>
      </c>
      <c r="D80" s="32">
        <v>130000</v>
      </c>
      <c r="E80" s="36">
        <f t="shared" si="16"/>
        <v>1</v>
      </c>
      <c r="F80" s="33">
        <f t="shared" si="18"/>
        <v>0.99</v>
      </c>
      <c r="G80" s="33">
        <f t="shared" si="19"/>
        <v>0.70704400000000023</v>
      </c>
      <c r="H80" s="33">
        <f t="shared" si="20"/>
        <v>1.0199999999999998</v>
      </c>
      <c r="I80" s="33">
        <f t="shared" si="21"/>
        <v>0.99</v>
      </c>
      <c r="J80" s="35">
        <f t="shared" si="22"/>
        <v>59.998339752000021</v>
      </c>
      <c r="K80" s="35">
        <f t="shared" si="23"/>
        <v>13.259999999999998</v>
      </c>
      <c r="L80" s="35">
        <f t="shared" si="24"/>
        <v>74.248339752000021</v>
      </c>
      <c r="M80" s="32">
        <f t="shared" si="17"/>
        <v>1</v>
      </c>
      <c r="N80" s="27">
        <f t="shared" si="25"/>
        <v>0</v>
      </c>
      <c r="O80" s="54">
        <f t="shared" si="26"/>
        <v>0</v>
      </c>
      <c r="P80" s="54">
        <f t="shared" si="27"/>
        <v>0</v>
      </c>
      <c r="Q80" s="54">
        <f t="shared" si="28"/>
        <v>0</v>
      </c>
    </row>
    <row r="81" spans="1:17">
      <c r="A81" s="32">
        <v>1</v>
      </c>
      <c r="B81" s="32">
        <v>84.858000000000004</v>
      </c>
      <c r="C81" s="32">
        <v>13</v>
      </c>
      <c r="D81" s="32">
        <v>144000</v>
      </c>
      <c r="E81" s="36">
        <f t="shared" si="16"/>
        <v>1</v>
      </c>
      <c r="F81" s="33">
        <f t="shared" si="18"/>
        <v>0.99</v>
      </c>
      <c r="G81" s="33">
        <f t="shared" si="19"/>
        <v>0.70704400000000023</v>
      </c>
      <c r="H81" s="33">
        <f t="shared" si="20"/>
        <v>1.0199999999999998</v>
      </c>
      <c r="I81" s="33">
        <f t="shared" si="21"/>
        <v>0.99</v>
      </c>
      <c r="J81" s="35">
        <f t="shared" si="22"/>
        <v>59.998339752000021</v>
      </c>
      <c r="K81" s="35">
        <f t="shared" si="23"/>
        <v>13.259999999999998</v>
      </c>
      <c r="L81" s="35">
        <f t="shared" si="24"/>
        <v>74.248339752000021</v>
      </c>
      <c r="M81" s="32">
        <f t="shared" si="17"/>
        <v>1</v>
      </c>
      <c r="N81" s="27">
        <f t="shared" si="25"/>
        <v>0</v>
      </c>
      <c r="O81" s="54">
        <f t="shared" si="26"/>
        <v>0</v>
      </c>
      <c r="P81" s="54">
        <f t="shared" si="27"/>
        <v>0</v>
      </c>
      <c r="Q81" s="54">
        <f t="shared" si="28"/>
        <v>0</v>
      </c>
    </row>
    <row r="82" spans="1:17">
      <c r="A82" s="32">
        <v>1</v>
      </c>
      <c r="B82" s="32">
        <v>84.454099999999997</v>
      </c>
      <c r="C82" s="32">
        <v>12</v>
      </c>
      <c r="D82" s="32">
        <v>126000</v>
      </c>
      <c r="E82" s="36">
        <f t="shared" si="16"/>
        <v>1</v>
      </c>
      <c r="F82" s="33">
        <f t="shared" si="18"/>
        <v>0.99</v>
      </c>
      <c r="G82" s="33">
        <f t="shared" si="19"/>
        <v>0.70704400000000023</v>
      </c>
      <c r="H82" s="33">
        <f t="shared" si="20"/>
        <v>1.0199999999999998</v>
      </c>
      <c r="I82" s="33">
        <f t="shared" si="21"/>
        <v>0.99</v>
      </c>
      <c r="J82" s="35">
        <f t="shared" si="22"/>
        <v>59.712764680400014</v>
      </c>
      <c r="K82" s="35">
        <f t="shared" si="23"/>
        <v>12.239999999999998</v>
      </c>
      <c r="L82" s="35">
        <f t="shared" si="24"/>
        <v>72.942764680400018</v>
      </c>
      <c r="M82" s="32">
        <f t="shared" si="17"/>
        <v>1</v>
      </c>
      <c r="N82" s="27">
        <f t="shared" si="25"/>
        <v>0</v>
      </c>
      <c r="O82" s="54">
        <f t="shared" si="26"/>
        <v>0</v>
      </c>
      <c r="P82" s="54">
        <f t="shared" si="27"/>
        <v>0</v>
      </c>
      <c r="Q82" s="54">
        <f t="shared" si="28"/>
        <v>0</v>
      </c>
    </row>
    <row r="83" spans="1:17">
      <c r="A83" s="32">
        <v>1</v>
      </c>
      <c r="B83" s="32">
        <v>84.947800000000001</v>
      </c>
      <c r="C83" s="32">
        <v>14</v>
      </c>
      <c r="D83" s="32">
        <v>104000</v>
      </c>
      <c r="E83" s="36">
        <f t="shared" si="16"/>
        <v>1</v>
      </c>
      <c r="F83" s="33">
        <f t="shared" si="18"/>
        <v>0.99</v>
      </c>
      <c r="G83" s="33">
        <f t="shared" si="19"/>
        <v>0.70704400000000023</v>
      </c>
      <c r="H83" s="33">
        <f t="shared" si="20"/>
        <v>1.0199999999999998</v>
      </c>
      <c r="I83" s="33">
        <f t="shared" si="21"/>
        <v>0.99</v>
      </c>
      <c r="J83" s="35">
        <f t="shared" si="22"/>
        <v>60.061832303200021</v>
      </c>
      <c r="K83" s="35">
        <f t="shared" si="23"/>
        <v>14.279999999999998</v>
      </c>
      <c r="L83" s="35">
        <f t="shared" si="24"/>
        <v>75.331832303200017</v>
      </c>
      <c r="M83" s="32">
        <f t="shared" si="17"/>
        <v>1</v>
      </c>
      <c r="N83" s="27">
        <f t="shared" si="25"/>
        <v>0</v>
      </c>
      <c r="O83" s="54">
        <f t="shared" si="26"/>
        <v>0</v>
      </c>
      <c r="P83" s="54">
        <f t="shared" si="27"/>
        <v>0</v>
      </c>
      <c r="Q83" s="54">
        <f t="shared" si="28"/>
        <v>0</v>
      </c>
    </row>
    <row r="84" spans="1:17">
      <c r="A84" s="32">
        <v>1</v>
      </c>
      <c r="B84" s="32">
        <v>84.944000000000003</v>
      </c>
      <c r="C84" s="32">
        <v>2</v>
      </c>
      <c r="D84" s="32">
        <v>172000</v>
      </c>
      <c r="E84" s="36">
        <f t="shared" si="16"/>
        <v>1</v>
      </c>
      <c r="F84" s="33">
        <f t="shared" si="18"/>
        <v>0.99</v>
      </c>
      <c r="G84" s="33">
        <f t="shared" si="19"/>
        <v>0.70704400000000023</v>
      </c>
      <c r="H84" s="33">
        <f t="shared" si="20"/>
        <v>1.0199999999999998</v>
      </c>
      <c r="I84" s="33">
        <f t="shared" si="21"/>
        <v>0.99</v>
      </c>
      <c r="J84" s="35">
        <f t="shared" si="22"/>
        <v>60.059145536000024</v>
      </c>
      <c r="K84" s="35">
        <f t="shared" si="23"/>
        <v>2.0399999999999996</v>
      </c>
      <c r="L84" s="35">
        <f t="shared" si="24"/>
        <v>63.089145536000025</v>
      </c>
      <c r="M84" s="32">
        <f t="shared" si="17"/>
        <v>1</v>
      </c>
      <c r="N84" s="27">
        <f t="shared" si="25"/>
        <v>0</v>
      </c>
      <c r="O84" s="54">
        <f t="shared" si="26"/>
        <v>0</v>
      </c>
      <c r="P84" s="54">
        <f t="shared" si="27"/>
        <v>0</v>
      </c>
      <c r="Q84" s="54">
        <f t="shared" si="28"/>
        <v>0</v>
      </c>
    </row>
    <row r="85" spans="1:17">
      <c r="A85" s="32">
        <v>1</v>
      </c>
      <c r="B85" s="32">
        <v>84.944000000000003</v>
      </c>
      <c r="C85" s="32">
        <v>2</v>
      </c>
      <c r="D85" s="32">
        <v>172000</v>
      </c>
      <c r="E85" s="36">
        <f t="shared" si="16"/>
        <v>1</v>
      </c>
      <c r="F85" s="33">
        <f t="shared" si="18"/>
        <v>0.99</v>
      </c>
      <c r="G85" s="33">
        <f t="shared" si="19"/>
        <v>0.70704400000000023</v>
      </c>
      <c r="H85" s="33">
        <f t="shared" si="20"/>
        <v>1.0199999999999998</v>
      </c>
      <c r="I85" s="33">
        <f t="shared" si="21"/>
        <v>0.99</v>
      </c>
      <c r="J85" s="35">
        <f t="shared" si="22"/>
        <v>60.059145536000024</v>
      </c>
      <c r="K85" s="35">
        <f t="shared" si="23"/>
        <v>2.0399999999999996</v>
      </c>
      <c r="L85" s="35">
        <f t="shared" si="24"/>
        <v>63.089145536000025</v>
      </c>
      <c r="M85" s="32">
        <f t="shared" si="17"/>
        <v>1</v>
      </c>
      <c r="N85" s="27">
        <f t="shared" si="25"/>
        <v>0</v>
      </c>
      <c r="O85" s="54">
        <f t="shared" si="26"/>
        <v>0</v>
      </c>
      <c r="P85" s="54">
        <f t="shared" si="27"/>
        <v>0</v>
      </c>
      <c r="Q85" s="54">
        <f t="shared" si="28"/>
        <v>0</v>
      </c>
    </row>
    <row r="86" spans="1:17">
      <c r="A86" s="32">
        <v>1</v>
      </c>
      <c r="B86" s="32">
        <v>84.92</v>
      </c>
      <c r="C86" s="32">
        <v>14</v>
      </c>
      <c r="D86" s="32">
        <v>125000</v>
      </c>
      <c r="E86" s="36">
        <f t="shared" si="16"/>
        <v>1</v>
      </c>
      <c r="F86" s="33">
        <f t="shared" si="18"/>
        <v>0.99</v>
      </c>
      <c r="G86" s="33">
        <f t="shared" si="19"/>
        <v>0.70704400000000023</v>
      </c>
      <c r="H86" s="33">
        <f t="shared" si="20"/>
        <v>1.0199999999999998</v>
      </c>
      <c r="I86" s="33">
        <f t="shared" si="21"/>
        <v>0.99</v>
      </c>
      <c r="J86" s="35">
        <f t="shared" si="22"/>
        <v>60.042176480000023</v>
      </c>
      <c r="K86" s="35">
        <f t="shared" si="23"/>
        <v>14.279999999999998</v>
      </c>
      <c r="L86" s="35">
        <f t="shared" si="24"/>
        <v>75.312176480000019</v>
      </c>
      <c r="M86" s="32">
        <f t="shared" si="17"/>
        <v>1</v>
      </c>
      <c r="N86" s="27">
        <f t="shared" si="25"/>
        <v>0</v>
      </c>
      <c r="O86" s="54">
        <f t="shared" si="26"/>
        <v>0</v>
      </c>
      <c r="P86" s="54">
        <f t="shared" si="27"/>
        <v>0</v>
      </c>
      <c r="Q86" s="54">
        <f t="shared" si="28"/>
        <v>0</v>
      </c>
    </row>
    <row r="87" spans="1:17">
      <c r="A87" s="32">
        <v>1</v>
      </c>
      <c r="B87" s="32">
        <v>84.92</v>
      </c>
      <c r="C87" s="32">
        <v>14</v>
      </c>
      <c r="D87" s="32">
        <v>126990</v>
      </c>
      <c r="E87" s="36">
        <f t="shared" si="16"/>
        <v>1</v>
      </c>
      <c r="F87" s="33">
        <f t="shared" si="18"/>
        <v>0.99</v>
      </c>
      <c r="G87" s="33">
        <f t="shared" si="19"/>
        <v>0.70704400000000023</v>
      </c>
      <c r="H87" s="33">
        <f t="shared" si="20"/>
        <v>1.0199999999999998</v>
      </c>
      <c r="I87" s="33">
        <f t="shared" si="21"/>
        <v>0.99</v>
      </c>
      <c r="J87" s="35">
        <f t="shared" si="22"/>
        <v>60.042176480000023</v>
      </c>
      <c r="K87" s="35">
        <f t="shared" si="23"/>
        <v>14.279999999999998</v>
      </c>
      <c r="L87" s="35">
        <f t="shared" si="24"/>
        <v>75.312176480000019</v>
      </c>
      <c r="M87" s="32">
        <f t="shared" si="17"/>
        <v>1</v>
      </c>
      <c r="N87" s="27">
        <f t="shared" si="25"/>
        <v>0</v>
      </c>
      <c r="O87" s="54">
        <f t="shared" si="26"/>
        <v>0</v>
      </c>
      <c r="P87" s="54">
        <f t="shared" si="27"/>
        <v>0</v>
      </c>
      <c r="Q87" s="54">
        <f t="shared" si="28"/>
        <v>0</v>
      </c>
    </row>
    <row r="88" spans="1:17">
      <c r="A88" s="32">
        <v>1</v>
      </c>
      <c r="B88" s="32">
        <v>84.92</v>
      </c>
      <c r="C88" s="32">
        <v>14</v>
      </c>
      <c r="D88" s="32">
        <v>116000</v>
      </c>
      <c r="E88" s="36">
        <f t="shared" si="16"/>
        <v>1</v>
      </c>
      <c r="F88" s="33">
        <f t="shared" si="18"/>
        <v>0.99</v>
      </c>
      <c r="G88" s="33">
        <f t="shared" si="19"/>
        <v>0.70704400000000023</v>
      </c>
      <c r="H88" s="33">
        <f t="shared" si="20"/>
        <v>1.0199999999999998</v>
      </c>
      <c r="I88" s="33">
        <f t="shared" si="21"/>
        <v>0.99</v>
      </c>
      <c r="J88" s="35">
        <f t="shared" si="22"/>
        <v>60.042176480000023</v>
      </c>
      <c r="K88" s="35">
        <f t="shared" si="23"/>
        <v>14.279999999999998</v>
      </c>
      <c r="L88" s="35">
        <f t="shared" si="24"/>
        <v>75.312176480000019</v>
      </c>
      <c r="M88" s="32">
        <f t="shared" si="17"/>
        <v>1</v>
      </c>
      <c r="N88" s="27">
        <f t="shared" si="25"/>
        <v>0</v>
      </c>
      <c r="O88" s="54">
        <f t="shared" si="26"/>
        <v>0</v>
      </c>
      <c r="P88" s="54">
        <f t="shared" si="27"/>
        <v>0</v>
      </c>
      <c r="Q88" s="54">
        <f t="shared" si="28"/>
        <v>0</v>
      </c>
    </row>
    <row r="89" spans="1:17">
      <c r="A89" s="32">
        <v>1</v>
      </c>
      <c r="B89" s="32">
        <v>84.858000000000004</v>
      </c>
      <c r="C89" s="32">
        <v>2</v>
      </c>
      <c r="D89" s="32">
        <v>120000</v>
      </c>
      <c r="E89" s="36">
        <f t="shared" si="16"/>
        <v>1</v>
      </c>
      <c r="F89" s="33">
        <f t="shared" si="18"/>
        <v>0.99</v>
      </c>
      <c r="G89" s="33">
        <f t="shared" si="19"/>
        <v>0.70704400000000023</v>
      </c>
      <c r="H89" s="33">
        <f t="shared" si="20"/>
        <v>1.0199999999999998</v>
      </c>
      <c r="I89" s="33">
        <f t="shared" si="21"/>
        <v>0.99</v>
      </c>
      <c r="J89" s="35">
        <f t="shared" si="22"/>
        <v>59.998339752000021</v>
      </c>
      <c r="K89" s="35">
        <f t="shared" si="23"/>
        <v>2.0399999999999996</v>
      </c>
      <c r="L89" s="35">
        <f t="shared" si="24"/>
        <v>63.028339752000022</v>
      </c>
      <c r="M89" s="32">
        <f t="shared" si="17"/>
        <v>1</v>
      </c>
      <c r="N89" s="27">
        <f t="shared" si="25"/>
        <v>0</v>
      </c>
      <c r="O89" s="54">
        <f t="shared" si="26"/>
        <v>0</v>
      </c>
      <c r="P89" s="54">
        <f t="shared" si="27"/>
        <v>0</v>
      </c>
      <c r="Q89" s="54">
        <f t="shared" si="28"/>
        <v>0</v>
      </c>
    </row>
    <row r="90" spans="1:17">
      <c r="A90" s="32">
        <v>1</v>
      </c>
      <c r="B90" s="32">
        <v>84.858000000000004</v>
      </c>
      <c r="C90" s="32">
        <v>2</v>
      </c>
      <c r="D90" s="32">
        <v>120000</v>
      </c>
      <c r="E90" s="36">
        <f t="shared" si="16"/>
        <v>1</v>
      </c>
      <c r="F90" s="33">
        <f t="shared" si="18"/>
        <v>0.99</v>
      </c>
      <c r="G90" s="33">
        <f t="shared" si="19"/>
        <v>0.70704400000000023</v>
      </c>
      <c r="H90" s="33">
        <f t="shared" si="20"/>
        <v>1.0199999999999998</v>
      </c>
      <c r="I90" s="33">
        <f t="shared" si="21"/>
        <v>0.99</v>
      </c>
      <c r="J90" s="35">
        <f t="shared" si="22"/>
        <v>59.998339752000021</v>
      </c>
      <c r="K90" s="35">
        <f t="shared" si="23"/>
        <v>2.0399999999999996</v>
      </c>
      <c r="L90" s="35">
        <f t="shared" si="24"/>
        <v>63.028339752000022</v>
      </c>
      <c r="M90" s="32">
        <f t="shared" si="17"/>
        <v>1</v>
      </c>
      <c r="N90" s="27">
        <f t="shared" si="25"/>
        <v>0</v>
      </c>
      <c r="O90" s="54">
        <f t="shared" si="26"/>
        <v>0</v>
      </c>
      <c r="P90" s="54">
        <f t="shared" si="27"/>
        <v>0</v>
      </c>
      <c r="Q90" s="54">
        <f t="shared" si="28"/>
        <v>0</v>
      </c>
    </row>
    <row r="91" spans="1:17">
      <c r="A91" s="32">
        <v>1</v>
      </c>
      <c r="B91" s="32">
        <v>84.835999999999999</v>
      </c>
      <c r="C91" s="32">
        <v>14</v>
      </c>
      <c r="D91" s="32">
        <v>199500</v>
      </c>
      <c r="E91" s="36">
        <f t="shared" si="16"/>
        <v>1</v>
      </c>
      <c r="F91" s="33">
        <f t="shared" si="18"/>
        <v>0.99</v>
      </c>
      <c r="G91" s="33">
        <f t="shared" si="19"/>
        <v>0.70704400000000023</v>
      </c>
      <c r="H91" s="33">
        <f t="shared" si="20"/>
        <v>1.0199999999999998</v>
      </c>
      <c r="I91" s="33">
        <f t="shared" si="21"/>
        <v>0.99</v>
      </c>
      <c r="J91" s="35">
        <f t="shared" si="22"/>
        <v>59.982784784000017</v>
      </c>
      <c r="K91" s="35">
        <f t="shared" si="23"/>
        <v>14.279999999999998</v>
      </c>
      <c r="L91" s="35">
        <f t="shared" si="24"/>
        <v>75.252784784000013</v>
      </c>
      <c r="M91" s="32">
        <f t="shared" si="17"/>
        <v>1</v>
      </c>
      <c r="N91" s="27">
        <f t="shared" si="25"/>
        <v>0</v>
      </c>
      <c r="O91" s="54">
        <f t="shared" si="26"/>
        <v>0</v>
      </c>
      <c r="P91" s="54">
        <f t="shared" si="27"/>
        <v>0</v>
      </c>
      <c r="Q91" s="54">
        <f t="shared" si="28"/>
        <v>0</v>
      </c>
    </row>
    <row r="92" spans="1:17">
      <c r="A92" s="32">
        <v>1</v>
      </c>
      <c r="B92" s="32">
        <v>116.03</v>
      </c>
      <c r="C92" s="32">
        <v>5</v>
      </c>
      <c r="D92" s="32">
        <v>96000</v>
      </c>
      <c r="E92" s="36">
        <f t="shared" si="16"/>
        <v>1</v>
      </c>
      <c r="F92" s="33">
        <f t="shared" si="18"/>
        <v>0.99</v>
      </c>
      <c r="G92" s="33">
        <f t="shared" si="19"/>
        <v>0.70704400000000023</v>
      </c>
      <c r="H92" s="33">
        <f t="shared" si="20"/>
        <v>1.0199999999999998</v>
      </c>
      <c r="I92" s="33">
        <f t="shared" si="21"/>
        <v>0.99</v>
      </c>
      <c r="J92" s="35">
        <f t="shared" si="22"/>
        <v>82.038315320000024</v>
      </c>
      <c r="K92" s="35">
        <f t="shared" si="23"/>
        <v>5.0999999999999988</v>
      </c>
      <c r="L92" s="35">
        <f t="shared" si="24"/>
        <v>88.128315320000013</v>
      </c>
      <c r="M92" s="32">
        <f t="shared" si="17"/>
        <v>1</v>
      </c>
      <c r="N92" s="27">
        <f t="shared" si="25"/>
        <v>0</v>
      </c>
      <c r="O92" s="54">
        <f t="shared" si="26"/>
        <v>0</v>
      </c>
      <c r="P92" s="54">
        <f t="shared" si="27"/>
        <v>0</v>
      </c>
      <c r="Q92" s="54">
        <f t="shared" si="28"/>
        <v>0</v>
      </c>
    </row>
    <row r="93" spans="1:17">
      <c r="A93" s="32">
        <v>1</v>
      </c>
      <c r="B93" s="32">
        <v>84.41</v>
      </c>
      <c r="C93" s="32">
        <v>3</v>
      </c>
      <c r="D93" s="32">
        <v>65000</v>
      </c>
      <c r="E93" s="36">
        <f t="shared" si="16"/>
        <v>0</v>
      </c>
      <c r="F93" s="33">
        <f t="shared" si="18"/>
        <v>0.99</v>
      </c>
      <c r="G93" s="33">
        <f t="shared" si="19"/>
        <v>0.70704400000000023</v>
      </c>
      <c r="H93" s="33">
        <f t="shared" si="20"/>
        <v>1.0199999999999998</v>
      </c>
      <c r="I93" s="33">
        <f t="shared" si="21"/>
        <v>0.99</v>
      </c>
      <c r="J93" s="35">
        <f t="shared" si="22"/>
        <v>59.681584040000018</v>
      </c>
      <c r="K93" s="35">
        <f t="shared" si="23"/>
        <v>3.0599999999999996</v>
      </c>
      <c r="L93" s="35">
        <f t="shared" si="24"/>
        <v>63.731584040000023</v>
      </c>
      <c r="M93" s="32">
        <f t="shared" si="17"/>
        <v>1</v>
      </c>
      <c r="N93" s="27">
        <f t="shared" si="25"/>
        <v>-1</v>
      </c>
      <c r="O93" s="54">
        <f t="shared" si="26"/>
        <v>-0.01</v>
      </c>
      <c r="P93" s="54">
        <f t="shared" si="27"/>
        <v>-0.84409999999999996</v>
      </c>
      <c r="Q93" s="54">
        <f t="shared" si="28"/>
        <v>-0.03</v>
      </c>
    </row>
    <row r="94" spans="1:17">
      <c r="A94" s="32">
        <v>1</v>
      </c>
      <c r="B94" s="32">
        <v>84.028300000000002</v>
      </c>
      <c r="C94" s="32">
        <v>4</v>
      </c>
      <c r="D94" s="32">
        <v>125000</v>
      </c>
      <c r="E94" s="36">
        <f t="shared" si="16"/>
        <v>1</v>
      </c>
      <c r="F94" s="33">
        <f t="shared" si="18"/>
        <v>0.98</v>
      </c>
      <c r="G94" s="33">
        <f t="shared" si="19"/>
        <v>-0.13705599999999973</v>
      </c>
      <c r="H94" s="33">
        <f t="shared" si="20"/>
        <v>0.98999999999999977</v>
      </c>
      <c r="I94" s="33">
        <f t="shared" si="21"/>
        <v>0.98</v>
      </c>
      <c r="J94" s="35">
        <f t="shared" si="22"/>
        <v>-11.516582684799978</v>
      </c>
      <c r="K94" s="35">
        <f t="shared" si="23"/>
        <v>3.9599999999999991</v>
      </c>
      <c r="L94" s="35">
        <f t="shared" si="24"/>
        <v>-6.5765826847999787</v>
      </c>
      <c r="M94" s="32">
        <f t="shared" si="17"/>
        <v>0</v>
      </c>
      <c r="N94" s="27">
        <f t="shared" si="25"/>
        <v>1</v>
      </c>
      <c r="O94" s="54">
        <f t="shared" si="26"/>
        <v>0.01</v>
      </c>
      <c r="P94" s="54">
        <f t="shared" si="27"/>
        <v>0.840283</v>
      </c>
      <c r="Q94" s="54">
        <f t="shared" si="28"/>
        <v>0.04</v>
      </c>
    </row>
    <row r="95" spans="1:17">
      <c r="A95" s="32">
        <v>1</v>
      </c>
      <c r="B95" s="32">
        <v>84.614000000000004</v>
      </c>
      <c r="C95" s="32">
        <v>2</v>
      </c>
      <c r="D95" s="32">
        <v>189000</v>
      </c>
      <c r="E95" s="36">
        <f t="shared" si="16"/>
        <v>1</v>
      </c>
      <c r="F95" s="33">
        <f t="shared" si="18"/>
        <v>0.99</v>
      </c>
      <c r="G95" s="33">
        <f t="shared" si="19"/>
        <v>0.70322700000000027</v>
      </c>
      <c r="H95" s="33">
        <f t="shared" si="20"/>
        <v>1.0299999999999998</v>
      </c>
      <c r="I95" s="33">
        <f t="shared" si="21"/>
        <v>0.99</v>
      </c>
      <c r="J95" s="35">
        <f t="shared" si="22"/>
        <v>59.502849378000029</v>
      </c>
      <c r="K95" s="35">
        <f t="shared" si="23"/>
        <v>2.0599999999999996</v>
      </c>
      <c r="L95" s="35">
        <f t="shared" si="24"/>
        <v>62.552849378000033</v>
      </c>
      <c r="M95" s="32">
        <f t="shared" si="17"/>
        <v>1</v>
      </c>
      <c r="N95" s="27">
        <f t="shared" si="25"/>
        <v>0</v>
      </c>
      <c r="O95" s="54">
        <f t="shared" si="26"/>
        <v>0</v>
      </c>
      <c r="P95" s="54">
        <f t="shared" si="27"/>
        <v>0</v>
      </c>
      <c r="Q95" s="54">
        <f t="shared" si="28"/>
        <v>0</v>
      </c>
    </row>
    <row r="96" spans="1:17">
      <c r="A96" s="32">
        <v>1</v>
      </c>
      <c r="B96" s="32">
        <v>84.239500000000007</v>
      </c>
      <c r="C96" s="32">
        <v>3</v>
      </c>
      <c r="D96" s="32">
        <v>127000</v>
      </c>
      <c r="E96" s="36">
        <f t="shared" si="16"/>
        <v>1</v>
      </c>
      <c r="F96" s="33">
        <f t="shared" si="18"/>
        <v>0.99</v>
      </c>
      <c r="G96" s="33">
        <f t="shared" si="19"/>
        <v>0.70322700000000027</v>
      </c>
      <c r="H96" s="33">
        <f t="shared" si="20"/>
        <v>1.0299999999999998</v>
      </c>
      <c r="I96" s="33">
        <f t="shared" si="21"/>
        <v>0.99</v>
      </c>
      <c r="J96" s="35">
        <f t="shared" si="22"/>
        <v>59.239490866500027</v>
      </c>
      <c r="K96" s="35">
        <f t="shared" si="23"/>
        <v>3.0899999999999994</v>
      </c>
      <c r="L96" s="35">
        <f t="shared" si="24"/>
        <v>63.319490866500026</v>
      </c>
      <c r="M96" s="32">
        <f t="shared" si="17"/>
        <v>1</v>
      </c>
      <c r="N96" s="27">
        <f t="shared" si="25"/>
        <v>0</v>
      </c>
      <c r="O96" s="54">
        <f t="shared" si="26"/>
        <v>0</v>
      </c>
      <c r="P96" s="54">
        <f t="shared" si="27"/>
        <v>0</v>
      </c>
      <c r="Q96" s="54">
        <f t="shared" si="28"/>
        <v>0</v>
      </c>
    </row>
    <row r="97" spans="1:17">
      <c r="A97" s="32">
        <v>1</v>
      </c>
      <c r="B97" s="32">
        <v>84.99</v>
      </c>
      <c r="C97" s="32">
        <v>1</v>
      </c>
      <c r="D97" s="32">
        <v>76500</v>
      </c>
      <c r="E97" s="36">
        <f t="shared" si="16"/>
        <v>0</v>
      </c>
      <c r="F97" s="33">
        <f t="shared" si="18"/>
        <v>0.99</v>
      </c>
      <c r="G97" s="33">
        <f t="shared" si="19"/>
        <v>0.70322700000000027</v>
      </c>
      <c r="H97" s="33">
        <f t="shared" si="20"/>
        <v>1.0299999999999998</v>
      </c>
      <c r="I97" s="33">
        <f t="shared" si="21"/>
        <v>0.99</v>
      </c>
      <c r="J97" s="35">
        <f t="shared" si="22"/>
        <v>59.76726273000002</v>
      </c>
      <c r="K97" s="35">
        <f t="shared" si="23"/>
        <v>1.0299999999999998</v>
      </c>
      <c r="L97" s="35">
        <f t="shared" si="24"/>
        <v>61.787262730000023</v>
      </c>
      <c r="M97" s="32">
        <f t="shared" si="17"/>
        <v>1</v>
      </c>
      <c r="N97" s="27">
        <f t="shared" si="25"/>
        <v>-1</v>
      </c>
      <c r="O97" s="54">
        <f t="shared" si="26"/>
        <v>-0.01</v>
      </c>
      <c r="P97" s="54">
        <f t="shared" si="27"/>
        <v>-0.84989999999999999</v>
      </c>
      <c r="Q97" s="54">
        <f t="shared" si="28"/>
        <v>-0.01</v>
      </c>
    </row>
    <row r="98" spans="1:17">
      <c r="A98" s="32">
        <v>1</v>
      </c>
      <c r="B98" s="32">
        <v>84.98</v>
      </c>
      <c r="C98" s="32">
        <v>1</v>
      </c>
      <c r="D98" s="32">
        <v>50000</v>
      </c>
      <c r="E98" s="36">
        <f t="shared" si="16"/>
        <v>0</v>
      </c>
      <c r="F98" s="33">
        <f t="shared" si="18"/>
        <v>0.98</v>
      </c>
      <c r="G98" s="33">
        <f t="shared" si="19"/>
        <v>-0.14667299999999972</v>
      </c>
      <c r="H98" s="33">
        <f t="shared" si="20"/>
        <v>1.0199999999999998</v>
      </c>
      <c r="I98" s="33">
        <f t="shared" si="21"/>
        <v>0.98</v>
      </c>
      <c r="J98" s="35">
        <f t="shared" si="22"/>
        <v>-12.464271539999977</v>
      </c>
      <c r="K98" s="35">
        <f t="shared" si="23"/>
        <v>1.0199999999999998</v>
      </c>
      <c r="L98" s="35">
        <f t="shared" si="24"/>
        <v>-10.464271539999977</v>
      </c>
      <c r="M98" s="32">
        <f t="shared" si="17"/>
        <v>0</v>
      </c>
      <c r="N98" s="27">
        <f t="shared" si="25"/>
        <v>0</v>
      </c>
      <c r="O98" s="54">
        <f t="shared" si="26"/>
        <v>0</v>
      </c>
      <c r="P98" s="54">
        <f t="shared" si="27"/>
        <v>0</v>
      </c>
      <c r="Q98" s="54">
        <f t="shared" si="28"/>
        <v>0</v>
      </c>
    </row>
    <row r="99" spans="1:17">
      <c r="A99" s="32">
        <v>1</v>
      </c>
      <c r="B99" s="32">
        <v>84.92</v>
      </c>
      <c r="C99" s="32">
        <v>15</v>
      </c>
      <c r="D99" s="32">
        <v>119950</v>
      </c>
      <c r="E99" s="36">
        <f t="shared" si="16"/>
        <v>1</v>
      </c>
      <c r="F99" s="33">
        <f t="shared" si="18"/>
        <v>0.98</v>
      </c>
      <c r="G99" s="33">
        <f t="shared" si="19"/>
        <v>-0.14667299999999972</v>
      </c>
      <c r="H99" s="33">
        <f t="shared" si="20"/>
        <v>1.0199999999999998</v>
      </c>
      <c r="I99" s="33">
        <f t="shared" si="21"/>
        <v>0.98</v>
      </c>
      <c r="J99" s="35">
        <f t="shared" si="22"/>
        <v>-12.455471159999977</v>
      </c>
      <c r="K99" s="35">
        <f t="shared" si="23"/>
        <v>15.299999999999997</v>
      </c>
      <c r="L99" s="35">
        <f t="shared" si="24"/>
        <v>3.8245288400000206</v>
      </c>
      <c r="M99" s="32">
        <f t="shared" si="17"/>
        <v>1</v>
      </c>
      <c r="N99" s="27">
        <f t="shared" si="25"/>
        <v>0</v>
      </c>
      <c r="O99" s="54">
        <f t="shared" si="26"/>
        <v>0</v>
      </c>
      <c r="P99" s="54">
        <f t="shared" si="27"/>
        <v>0</v>
      </c>
      <c r="Q99" s="54">
        <f t="shared" si="28"/>
        <v>0</v>
      </c>
    </row>
    <row r="100" spans="1:17">
      <c r="A100" s="32">
        <v>1</v>
      </c>
      <c r="B100" s="32">
        <v>115.53</v>
      </c>
      <c r="C100" s="32">
        <v>2</v>
      </c>
      <c r="D100" s="32">
        <v>88000</v>
      </c>
      <c r="E100" s="36">
        <f t="shared" si="16"/>
        <v>1</v>
      </c>
      <c r="F100" s="33">
        <f t="shared" si="18"/>
        <v>0.98</v>
      </c>
      <c r="G100" s="33">
        <f t="shared" si="19"/>
        <v>-0.14667299999999972</v>
      </c>
      <c r="H100" s="33">
        <f t="shared" si="20"/>
        <v>1.0199999999999998</v>
      </c>
      <c r="I100" s="33">
        <f t="shared" si="21"/>
        <v>0.98</v>
      </c>
      <c r="J100" s="35">
        <f t="shared" si="22"/>
        <v>-16.945131689999968</v>
      </c>
      <c r="K100" s="35">
        <f t="shared" si="23"/>
        <v>2.0399999999999996</v>
      </c>
      <c r="L100" s="35">
        <f t="shared" si="24"/>
        <v>-13.925131689999969</v>
      </c>
      <c r="M100" s="32">
        <f t="shared" si="17"/>
        <v>0</v>
      </c>
      <c r="N100" s="27">
        <f t="shared" si="25"/>
        <v>1</v>
      </c>
      <c r="O100" s="54">
        <f t="shared" si="26"/>
        <v>0.01</v>
      </c>
      <c r="P100" s="54">
        <f t="shared" si="27"/>
        <v>1.1553</v>
      </c>
      <c r="Q100" s="54">
        <f t="shared" si="28"/>
        <v>0.02</v>
      </c>
    </row>
    <row r="101" spans="1:17">
      <c r="A101" s="32">
        <v>1</v>
      </c>
      <c r="B101" s="32">
        <v>84.879199999999997</v>
      </c>
      <c r="C101" s="32">
        <v>1</v>
      </c>
      <c r="D101" s="32">
        <v>151000</v>
      </c>
      <c r="E101" s="36">
        <f t="shared" si="16"/>
        <v>1</v>
      </c>
      <c r="F101" s="33">
        <f t="shared" si="18"/>
        <v>0.99</v>
      </c>
      <c r="G101" s="33">
        <f t="shared" si="19"/>
        <v>1.0086270000000002</v>
      </c>
      <c r="H101" s="33">
        <f t="shared" si="20"/>
        <v>1.0399999999999998</v>
      </c>
      <c r="I101" s="33">
        <f t="shared" si="21"/>
        <v>0.99</v>
      </c>
      <c r="J101" s="35">
        <f t="shared" si="22"/>
        <v>85.611452858400014</v>
      </c>
      <c r="K101" s="35">
        <f t="shared" si="23"/>
        <v>1.0399999999999998</v>
      </c>
      <c r="L101" s="35">
        <f t="shared" si="24"/>
        <v>87.641452858400015</v>
      </c>
      <c r="M101" s="32">
        <f t="shared" si="17"/>
        <v>1</v>
      </c>
      <c r="N101" s="27">
        <f t="shared" si="25"/>
        <v>0</v>
      </c>
      <c r="O101" s="54">
        <f t="shared" si="26"/>
        <v>0</v>
      </c>
      <c r="P101" s="54">
        <f t="shared" si="27"/>
        <v>0</v>
      </c>
      <c r="Q101" s="54">
        <f t="shared" si="28"/>
        <v>0</v>
      </c>
    </row>
    <row r="102" spans="1:17">
      <c r="A102" s="32">
        <v>1</v>
      </c>
      <c r="B102" s="32">
        <v>84.858000000000004</v>
      </c>
      <c r="C102" s="32">
        <v>1</v>
      </c>
      <c r="D102" s="32">
        <v>129000</v>
      </c>
      <c r="E102" s="36">
        <f t="shared" si="16"/>
        <v>1</v>
      </c>
      <c r="F102" s="33">
        <f t="shared" si="18"/>
        <v>0.99</v>
      </c>
      <c r="G102" s="33">
        <f t="shared" si="19"/>
        <v>1.0086270000000002</v>
      </c>
      <c r="H102" s="33">
        <f t="shared" si="20"/>
        <v>1.0399999999999998</v>
      </c>
      <c r="I102" s="33">
        <f t="shared" si="21"/>
        <v>0.99</v>
      </c>
      <c r="J102" s="35">
        <f t="shared" si="22"/>
        <v>85.590069966000016</v>
      </c>
      <c r="K102" s="35">
        <f t="shared" si="23"/>
        <v>1.0399999999999998</v>
      </c>
      <c r="L102" s="35">
        <f t="shared" si="24"/>
        <v>87.620069966000017</v>
      </c>
      <c r="M102" s="32">
        <f t="shared" si="17"/>
        <v>1</v>
      </c>
      <c r="N102" s="27">
        <f t="shared" si="25"/>
        <v>0</v>
      </c>
      <c r="O102" s="54">
        <f t="shared" si="26"/>
        <v>0</v>
      </c>
      <c r="P102" s="54">
        <f t="shared" si="27"/>
        <v>0</v>
      </c>
      <c r="Q102" s="54">
        <f t="shared" si="28"/>
        <v>0</v>
      </c>
    </row>
    <row r="103" spans="1:17">
      <c r="A103" s="32">
        <v>1</v>
      </c>
      <c r="B103" s="32">
        <v>84.835999999999999</v>
      </c>
      <c r="C103" s="32">
        <v>15</v>
      </c>
      <c r="D103" s="32">
        <v>192000</v>
      </c>
      <c r="E103" s="36">
        <f t="shared" si="16"/>
        <v>1</v>
      </c>
      <c r="F103" s="33">
        <f t="shared" si="18"/>
        <v>0.99</v>
      </c>
      <c r="G103" s="33">
        <f t="shared" si="19"/>
        <v>1.0086270000000002</v>
      </c>
      <c r="H103" s="33">
        <f t="shared" si="20"/>
        <v>1.0399999999999998</v>
      </c>
      <c r="I103" s="33">
        <f t="shared" si="21"/>
        <v>0.99</v>
      </c>
      <c r="J103" s="35">
        <f t="shared" si="22"/>
        <v>85.567880172000017</v>
      </c>
      <c r="K103" s="35">
        <f t="shared" si="23"/>
        <v>15.599999999999998</v>
      </c>
      <c r="L103" s="35">
        <f t="shared" si="24"/>
        <v>102.15788017200001</v>
      </c>
      <c r="M103" s="32">
        <f t="shared" si="17"/>
        <v>1</v>
      </c>
      <c r="N103" s="27">
        <f t="shared" si="25"/>
        <v>0</v>
      </c>
      <c r="O103" s="54">
        <f t="shared" si="26"/>
        <v>0</v>
      </c>
      <c r="P103" s="54">
        <f t="shared" si="27"/>
        <v>0</v>
      </c>
      <c r="Q103" s="54">
        <f t="shared" si="28"/>
        <v>0</v>
      </c>
    </row>
    <row r="104" spans="1:17">
      <c r="A104" s="32">
        <v>1</v>
      </c>
      <c r="B104" s="32">
        <v>84.82</v>
      </c>
      <c r="C104" s="32">
        <v>1</v>
      </c>
      <c r="D104" s="32">
        <v>80000</v>
      </c>
      <c r="E104" s="36">
        <f t="shared" si="16"/>
        <v>0</v>
      </c>
      <c r="F104" s="33">
        <f t="shared" si="18"/>
        <v>0.99</v>
      </c>
      <c r="G104" s="33">
        <f t="shared" si="19"/>
        <v>1.0086270000000002</v>
      </c>
      <c r="H104" s="33">
        <f t="shared" si="20"/>
        <v>1.0399999999999998</v>
      </c>
      <c r="I104" s="33">
        <f t="shared" si="21"/>
        <v>0.99</v>
      </c>
      <c r="J104" s="35">
        <f t="shared" si="22"/>
        <v>85.551742140000002</v>
      </c>
      <c r="K104" s="35">
        <f t="shared" si="23"/>
        <v>1.0399999999999998</v>
      </c>
      <c r="L104" s="35">
        <f t="shared" si="24"/>
        <v>87.581742140000003</v>
      </c>
      <c r="M104" s="32">
        <f t="shared" si="17"/>
        <v>1</v>
      </c>
      <c r="N104" s="27">
        <f t="shared" si="25"/>
        <v>-1</v>
      </c>
      <c r="O104" s="54">
        <f t="shared" si="26"/>
        <v>-0.01</v>
      </c>
      <c r="P104" s="54">
        <f t="shared" si="27"/>
        <v>-0.84819999999999995</v>
      </c>
      <c r="Q104" s="54">
        <f t="shared" si="28"/>
        <v>-0.01</v>
      </c>
    </row>
    <row r="105" spans="1:17">
      <c r="A105" s="32">
        <v>1</v>
      </c>
      <c r="B105" s="32">
        <v>84.82</v>
      </c>
      <c r="C105" s="32">
        <v>1</v>
      </c>
      <c r="D105" s="32">
        <v>80000</v>
      </c>
      <c r="E105" s="36">
        <f t="shared" si="16"/>
        <v>0</v>
      </c>
      <c r="F105" s="33">
        <f t="shared" si="18"/>
        <v>0.98</v>
      </c>
      <c r="G105" s="33">
        <f t="shared" si="19"/>
        <v>0.16042700000000021</v>
      </c>
      <c r="H105" s="33">
        <f t="shared" si="20"/>
        <v>1.0299999999999998</v>
      </c>
      <c r="I105" s="33">
        <f t="shared" si="21"/>
        <v>0.98</v>
      </c>
      <c r="J105" s="35">
        <f t="shared" si="22"/>
        <v>13.607418140000016</v>
      </c>
      <c r="K105" s="35">
        <f t="shared" si="23"/>
        <v>1.0299999999999998</v>
      </c>
      <c r="L105" s="35">
        <f t="shared" si="24"/>
        <v>15.617418140000016</v>
      </c>
      <c r="M105" s="32">
        <f t="shared" si="17"/>
        <v>1</v>
      </c>
      <c r="N105" s="27">
        <f t="shared" si="25"/>
        <v>-1</v>
      </c>
      <c r="O105" s="54">
        <f t="shared" si="26"/>
        <v>-0.01</v>
      </c>
      <c r="P105" s="54">
        <f t="shared" si="27"/>
        <v>-0.84819999999999995</v>
      </c>
      <c r="Q105" s="54">
        <f t="shared" si="28"/>
        <v>-0.01</v>
      </c>
    </row>
    <row r="106" spans="1:17">
      <c r="A106" s="32">
        <v>1</v>
      </c>
      <c r="B106" s="32">
        <v>84.62</v>
      </c>
      <c r="C106" s="32">
        <v>1</v>
      </c>
      <c r="D106" s="32">
        <v>63000</v>
      </c>
      <c r="E106" s="36">
        <f t="shared" si="16"/>
        <v>0</v>
      </c>
      <c r="F106" s="33">
        <f t="shared" si="18"/>
        <v>0.97</v>
      </c>
      <c r="G106" s="33">
        <f t="shared" si="19"/>
        <v>-0.68777299999999975</v>
      </c>
      <c r="H106" s="33">
        <f t="shared" si="20"/>
        <v>1.0199999999999998</v>
      </c>
      <c r="I106" s="33">
        <f t="shared" si="21"/>
        <v>0.97</v>
      </c>
      <c r="J106" s="35">
        <f t="shared" si="22"/>
        <v>-58.199351259999979</v>
      </c>
      <c r="K106" s="35">
        <f t="shared" si="23"/>
        <v>1.0199999999999998</v>
      </c>
      <c r="L106" s="35">
        <f t="shared" si="24"/>
        <v>-56.209351259999977</v>
      </c>
      <c r="M106" s="32">
        <f t="shared" si="17"/>
        <v>0</v>
      </c>
      <c r="N106" s="27">
        <f t="shared" si="25"/>
        <v>0</v>
      </c>
      <c r="O106" s="54">
        <f t="shared" si="26"/>
        <v>0</v>
      </c>
      <c r="P106" s="54">
        <f t="shared" si="27"/>
        <v>0</v>
      </c>
      <c r="Q106" s="54">
        <f t="shared" si="28"/>
        <v>0</v>
      </c>
    </row>
    <row r="107" spans="1:17">
      <c r="A107" s="32">
        <v>1</v>
      </c>
      <c r="B107" s="32">
        <v>114.931</v>
      </c>
      <c r="C107" s="32">
        <v>16</v>
      </c>
      <c r="D107" s="32">
        <v>169500</v>
      </c>
      <c r="E107" s="36">
        <f t="shared" si="16"/>
        <v>1</v>
      </c>
      <c r="F107" s="33">
        <f t="shared" si="18"/>
        <v>0.97</v>
      </c>
      <c r="G107" s="33">
        <f t="shared" si="19"/>
        <v>-0.68777299999999975</v>
      </c>
      <c r="H107" s="33">
        <f t="shared" si="20"/>
        <v>1.0199999999999998</v>
      </c>
      <c r="I107" s="33">
        <f t="shared" si="21"/>
        <v>0.97</v>
      </c>
      <c r="J107" s="35">
        <f t="shared" si="22"/>
        <v>-79.046438662999975</v>
      </c>
      <c r="K107" s="35">
        <f t="shared" si="23"/>
        <v>16.319999999999997</v>
      </c>
      <c r="L107" s="35">
        <f t="shared" si="24"/>
        <v>-61.756438662999983</v>
      </c>
      <c r="M107" s="32">
        <f t="shared" si="17"/>
        <v>0</v>
      </c>
      <c r="N107" s="27">
        <f t="shared" si="25"/>
        <v>1</v>
      </c>
      <c r="O107" s="54">
        <f t="shared" si="26"/>
        <v>0.01</v>
      </c>
      <c r="P107" s="54">
        <f t="shared" si="27"/>
        <v>1.1493100000000001</v>
      </c>
      <c r="Q107" s="54">
        <f t="shared" si="28"/>
        <v>0.16</v>
      </c>
    </row>
    <row r="108" spans="1:17">
      <c r="A108" s="32">
        <v>1</v>
      </c>
      <c r="B108" s="32">
        <v>114.931</v>
      </c>
      <c r="C108" s="32">
        <v>16</v>
      </c>
      <c r="D108" s="32">
        <v>165000</v>
      </c>
      <c r="E108" s="36">
        <f t="shared" si="16"/>
        <v>1</v>
      </c>
      <c r="F108" s="33">
        <f t="shared" si="18"/>
        <v>0.98</v>
      </c>
      <c r="G108" s="33">
        <f t="shared" si="19"/>
        <v>0.46153700000000031</v>
      </c>
      <c r="H108" s="33">
        <f t="shared" si="20"/>
        <v>1.1799999999999997</v>
      </c>
      <c r="I108" s="33">
        <f t="shared" si="21"/>
        <v>0.98</v>
      </c>
      <c r="J108" s="35">
        <f t="shared" si="22"/>
        <v>53.044908947000032</v>
      </c>
      <c r="K108" s="35">
        <f t="shared" si="23"/>
        <v>18.879999999999995</v>
      </c>
      <c r="L108" s="35">
        <f t="shared" si="24"/>
        <v>72.904908947000024</v>
      </c>
      <c r="M108" s="32">
        <f t="shared" si="17"/>
        <v>1</v>
      </c>
      <c r="N108" s="27">
        <f t="shared" si="25"/>
        <v>0</v>
      </c>
      <c r="O108" s="54">
        <f t="shared" si="26"/>
        <v>0</v>
      </c>
      <c r="P108" s="54">
        <f t="shared" si="27"/>
        <v>0</v>
      </c>
      <c r="Q108" s="54">
        <f t="shared" si="28"/>
        <v>0</v>
      </c>
    </row>
    <row r="109" spans="1:17">
      <c r="A109" s="32">
        <v>1</v>
      </c>
      <c r="B109" s="32">
        <v>116.938</v>
      </c>
      <c r="C109" s="32">
        <v>7</v>
      </c>
      <c r="D109" s="32">
        <v>240000</v>
      </c>
      <c r="E109" s="36">
        <f t="shared" si="16"/>
        <v>1</v>
      </c>
      <c r="F109" s="33">
        <f t="shared" si="18"/>
        <v>0.98</v>
      </c>
      <c r="G109" s="33">
        <f t="shared" si="19"/>
        <v>0.46153700000000031</v>
      </c>
      <c r="H109" s="33">
        <f t="shared" si="20"/>
        <v>1.1799999999999997</v>
      </c>
      <c r="I109" s="33">
        <f t="shared" si="21"/>
        <v>0.98</v>
      </c>
      <c r="J109" s="35">
        <f t="shared" si="22"/>
        <v>53.971213706000036</v>
      </c>
      <c r="K109" s="35">
        <f t="shared" si="23"/>
        <v>8.259999999999998</v>
      </c>
      <c r="L109" s="35">
        <f t="shared" si="24"/>
        <v>63.211213706000031</v>
      </c>
      <c r="M109" s="32">
        <f t="shared" si="17"/>
        <v>1</v>
      </c>
      <c r="N109" s="27">
        <f t="shared" si="25"/>
        <v>0</v>
      </c>
      <c r="O109" s="54">
        <f t="shared" si="26"/>
        <v>0</v>
      </c>
      <c r="P109" s="54">
        <f t="shared" si="27"/>
        <v>0</v>
      </c>
      <c r="Q109" s="54">
        <f t="shared" si="28"/>
        <v>0</v>
      </c>
    </row>
    <row r="110" spans="1:17">
      <c r="A110" s="32">
        <v>1</v>
      </c>
      <c r="B110" s="32">
        <v>84.947800000000001</v>
      </c>
      <c r="C110" s="32">
        <v>16</v>
      </c>
      <c r="D110" s="32">
        <v>108500</v>
      </c>
      <c r="E110" s="36">
        <f t="shared" si="16"/>
        <v>1</v>
      </c>
      <c r="F110" s="33">
        <f t="shared" si="18"/>
        <v>0.98</v>
      </c>
      <c r="G110" s="33">
        <f t="shared" si="19"/>
        <v>0.46153700000000031</v>
      </c>
      <c r="H110" s="33">
        <f t="shared" si="20"/>
        <v>1.1799999999999997</v>
      </c>
      <c r="I110" s="33">
        <f t="shared" si="21"/>
        <v>0.98</v>
      </c>
      <c r="J110" s="35">
        <f t="shared" si="22"/>
        <v>39.206552768600027</v>
      </c>
      <c r="K110" s="35">
        <f t="shared" si="23"/>
        <v>18.879999999999995</v>
      </c>
      <c r="L110" s="35">
        <f t="shared" si="24"/>
        <v>59.066552768600019</v>
      </c>
      <c r="M110" s="32">
        <f t="shared" si="17"/>
        <v>1</v>
      </c>
      <c r="N110" s="27">
        <f t="shared" si="25"/>
        <v>0</v>
      </c>
      <c r="O110" s="54">
        <f t="shared" si="26"/>
        <v>0</v>
      </c>
      <c r="P110" s="54">
        <f t="shared" si="27"/>
        <v>0</v>
      </c>
      <c r="Q110" s="54">
        <f t="shared" si="28"/>
        <v>0</v>
      </c>
    </row>
    <row r="111" spans="1:17">
      <c r="A111" s="32">
        <v>1</v>
      </c>
      <c r="B111" s="32">
        <v>116.03</v>
      </c>
      <c r="C111" s="32">
        <v>14</v>
      </c>
      <c r="D111" s="32">
        <v>80000</v>
      </c>
      <c r="E111" s="36">
        <f t="shared" si="16"/>
        <v>0</v>
      </c>
      <c r="F111" s="33">
        <f t="shared" si="18"/>
        <v>0.98</v>
      </c>
      <c r="G111" s="33">
        <f t="shared" si="19"/>
        <v>0.46153700000000031</v>
      </c>
      <c r="H111" s="33">
        <f t="shared" si="20"/>
        <v>1.1799999999999997</v>
      </c>
      <c r="I111" s="33">
        <f t="shared" si="21"/>
        <v>0.98</v>
      </c>
      <c r="J111" s="35">
        <f t="shared" si="22"/>
        <v>53.552138110000037</v>
      </c>
      <c r="K111" s="35">
        <f t="shared" si="23"/>
        <v>16.519999999999996</v>
      </c>
      <c r="L111" s="35">
        <f t="shared" si="24"/>
        <v>71.05213811000003</v>
      </c>
      <c r="M111" s="32">
        <f t="shared" si="17"/>
        <v>1</v>
      </c>
      <c r="N111" s="27">
        <f t="shared" si="25"/>
        <v>-1</v>
      </c>
      <c r="O111" s="54">
        <f t="shared" si="26"/>
        <v>-0.01</v>
      </c>
      <c r="P111" s="54">
        <f t="shared" si="27"/>
        <v>-1.1603000000000001</v>
      </c>
      <c r="Q111" s="54">
        <f t="shared" si="28"/>
        <v>-0.14000000000000001</v>
      </c>
    </row>
    <row r="112" spans="1:17">
      <c r="A112" s="32">
        <v>1</v>
      </c>
      <c r="B112" s="32">
        <v>84.835999999999999</v>
      </c>
      <c r="C112" s="32">
        <v>16</v>
      </c>
      <c r="D112" s="32">
        <v>197000</v>
      </c>
      <c r="E112" s="36">
        <f t="shared" si="16"/>
        <v>1</v>
      </c>
      <c r="F112" s="33">
        <f t="shared" si="18"/>
        <v>0.97</v>
      </c>
      <c r="G112" s="33">
        <f t="shared" si="19"/>
        <v>-0.6987629999999998</v>
      </c>
      <c r="H112" s="33">
        <f t="shared" si="20"/>
        <v>1.0399999999999996</v>
      </c>
      <c r="I112" s="33">
        <f t="shared" si="21"/>
        <v>0.97</v>
      </c>
      <c r="J112" s="35">
        <f t="shared" si="22"/>
        <v>-59.280257867999985</v>
      </c>
      <c r="K112" s="35">
        <f t="shared" si="23"/>
        <v>16.639999999999993</v>
      </c>
      <c r="L112" s="35">
        <f t="shared" si="24"/>
        <v>-41.670257867999993</v>
      </c>
      <c r="M112" s="32">
        <f t="shared" si="17"/>
        <v>0</v>
      </c>
      <c r="N112" s="27">
        <f t="shared" si="25"/>
        <v>1</v>
      </c>
      <c r="O112" s="54">
        <f t="shared" si="26"/>
        <v>0.01</v>
      </c>
      <c r="P112" s="54">
        <f t="shared" si="27"/>
        <v>0.84836</v>
      </c>
      <c r="Q112" s="54">
        <f t="shared" si="28"/>
        <v>0.16</v>
      </c>
    </row>
    <row r="113" spans="1:17">
      <c r="A113" s="32">
        <v>1</v>
      </c>
      <c r="B113" s="32">
        <v>114.9</v>
      </c>
      <c r="C113" s="32">
        <v>17</v>
      </c>
      <c r="D113" s="32">
        <v>146000</v>
      </c>
      <c r="E113" s="36">
        <f t="shared" si="16"/>
        <v>1</v>
      </c>
      <c r="F113" s="33">
        <f t="shared" si="18"/>
        <v>0.98</v>
      </c>
      <c r="G113" s="33">
        <f t="shared" si="19"/>
        <v>0.1495970000000002</v>
      </c>
      <c r="H113" s="33">
        <f t="shared" si="20"/>
        <v>1.1999999999999995</v>
      </c>
      <c r="I113" s="33">
        <f t="shared" si="21"/>
        <v>0.98</v>
      </c>
      <c r="J113" s="35">
        <f t="shared" si="22"/>
        <v>17.188695300000024</v>
      </c>
      <c r="K113" s="35">
        <f t="shared" si="23"/>
        <v>20.399999999999991</v>
      </c>
      <c r="L113" s="35">
        <f t="shared" si="24"/>
        <v>38.568695300000016</v>
      </c>
      <c r="M113" s="32">
        <f t="shared" si="17"/>
        <v>1</v>
      </c>
      <c r="N113" s="27">
        <f t="shared" si="25"/>
        <v>0</v>
      </c>
      <c r="O113" s="54">
        <f t="shared" si="26"/>
        <v>0</v>
      </c>
      <c r="P113" s="54">
        <f t="shared" si="27"/>
        <v>0</v>
      </c>
      <c r="Q113" s="54">
        <f t="shared" si="28"/>
        <v>0</v>
      </c>
    </row>
    <row r="114" spans="1:17">
      <c r="A114" s="32">
        <v>1</v>
      </c>
      <c r="B114" s="32">
        <v>83.26</v>
      </c>
      <c r="C114" s="32">
        <v>13</v>
      </c>
      <c r="D114" s="32">
        <v>74000</v>
      </c>
      <c r="E114" s="36">
        <f t="shared" si="16"/>
        <v>0</v>
      </c>
      <c r="F114" s="33">
        <f t="shared" si="18"/>
        <v>0.98</v>
      </c>
      <c r="G114" s="33">
        <f t="shared" si="19"/>
        <v>0.1495970000000002</v>
      </c>
      <c r="H114" s="33">
        <f t="shared" si="20"/>
        <v>1.1999999999999995</v>
      </c>
      <c r="I114" s="33">
        <f t="shared" si="21"/>
        <v>0.98</v>
      </c>
      <c r="J114" s="35">
        <f t="shared" si="22"/>
        <v>12.455446220000018</v>
      </c>
      <c r="K114" s="35">
        <f t="shared" si="23"/>
        <v>15.599999999999994</v>
      </c>
      <c r="L114" s="35">
        <f t="shared" si="24"/>
        <v>29.035446220000011</v>
      </c>
      <c r="M114" s="32">
        <f t="shared" si="17"/>
        <v>1</v>
      </c>
      <c r="N114" s="27">
        <f t="shared" si="25"/>
        <v>-1</v>
      </c>
      <c r="O114" s="54">
        <f t="shared" si="26"/>
        <v>-0.01</v>
      </c>
      <c r="P114" s="54">
        <f t="shared" si="27"/>
        <v>-0.83260000000000012</v>
      </c>
      <c r="Q114" s="54">
        <f t="shared" si="28"/>
        <v>-0.13</v>
      </c>
    </row>
    <row r="115" spans="1:17">
      <c r="A115" s="32">
        <v>1</v>
      </c>
      <c r="B115" s="32">
        <v>84.835999999999999</v>
      </c>
      <c r="C115" s="32">
        <v>17</v>
      </c>
      <c r="D115" s="32">
        <v>185000</v>
      </c>
      <c r="E115" s="36">
        <f t="shared" si="16"/>
        <v>1</v>
      </c>
      <c r="F115" s="33">
        <f t="shared" si="18"/>
        <v>0.97</v>
      </c>
      <c r="G115" s="33">
        <f t="shared" si="19"/>
        <v>-0.68300299999999992</v>
      </c>
      <c r="H115" s="33">
        <f t="shared" si="20"/>
        <v>1.0699999999999994</v>
      </c>
      <c r="I115" s="33">
        <f t="shared" si="21"/>
        <v>0.97</v>
      </c>
      <c r="J115" s="35">
        <f t="shared" si="22"/>
        <v>-57.94324250799999</v>
      </c>
      <c r="K115" s="35">
        <f t="shared" si="23"/>
        <v>18.189999999999991</v>
      </c>
      <c r="L115" s="35">
        <f t="shared" si="24"/>
        <v>-38.783242508000001</v>
      </c>
      <c r="M115" s="32">
        <f t="shared" si="17"/>
        <v>0</v>
      </c>
      <c r="N115" s="27">
        <f t="shared" si="25"/>
        <v>1</v>
      </c>
      <c r="O115" s="54">
        <f t="shared" si="26"/>
        <v>0.01</v>
      </c>
      <c r="P115" s="54">
        <f t="shared" si="27"/>
        <v>0.84836</v>
      </c>
      <c r="Q115" s="54">
        <f t="shared" si="28"/>
        <v>0.17</v>
      </c>
    </row>
    <row r="116" spans="1:17">
      <c r="A116" s="32">
        <v>1</v>
      </c>
      <c r="B116" s="32">
        <v>84.92</v>
      </c>
      <c r="C116" s="32">
        <v>18</v>
      </c>
      <c r="D116" s="32">
        <v>123460</v>
      </c>
      <c r="E116" s="36">
        <f t="shared" si="16"/>
        <v>1</v>
      </c>
      <c r="F116" s="33">
        <f t="shared" si="18"/>
        <v>0.98</v>
      </c>
      <c r="G116" s="33">
        <f t="shared" si="19"/>
        <v>0.16535700000000009</v>
      </c>
      <c r="H116" s="33">
        <f t="shared" si="20"/>
        <v>1.2399999999999993</v>
      </c>
      <c r="I116" s="33">
        <f t="shared" si="21"/>
        <v>0.98</v>
      </c>
      <c r="J116" s="35">
        <f t="shared" si="22"/>
        <v>14.042116440000008</v>
      </c>
      <c r="K116" s="35">
        <f t="shared" si="23"/>
        <v>22.319999999999986</v>
      </c>
      <c r="L116" s="35">
        <f t="shared" si="24"/>
        <v>37.342116439999998</v>
      </c>
      <c r="M116" s="32">
        <f t="shared" si="17"/>
        <v>1</v>
      </c>
      <c r="N116" s="27">
        <f t="shared" si="25"/>
        <v>0</v>
      </c>
      <c r="O116" s="54">
        <f t="shared" si="26"/>
        <v>0</v>
      </c>
      <c r="P116" s="54">
        <f t="shared" si="27"/>
        <v>0</v>
      </c>
      <c r="Q116" s="54">
        <f t="shared" si="28"/>
        <v>0</v>
      </c>
    </row>
    <row r="117" spans="1:17">
      <c r="A117" s="32">
        <v>1</v>
      </c>
      <c r="B117" s="32">
        <v>84.906999999999996</v>
      </c>
      <c r="C117" s="32">
        <v>18</v>
      </c>
      <c r="D117" s="32">
        <v>180000</v>
      </c>
      <c r="E117" s="36">
        <f t="shared" si="16"/>
        <v>1</v>
      </c>
      <c r="F117" s="33">
        <f t="shared" si="18"/>
        <v>0.98</v>
      </c>
      <c r="G117" s="33">
        <f t="shared" si="19"/>
        <v>0.16535700000000009</v>
      </c>
      <c r="H117" s="33">
        <f t="shared" si="20"/>
        <v>1.2399999999999993</v>
      </c>
      <c r="I117" s="33">
        <f t="shared" si="21"/>
        <v>0.98</v>
      </c>
      <c r="J117" s="35">
        <f t="shared" si="22"/>
        <v>14.039966799000007</v>
      </c>
      <c r="K117" s="35">
        <f t="shared" si="23"/>
        <v>22.319999999999986</v>
      </c>
      <c r="L117" s="35">
        <f t="shared" si="24"/>
        <v>37.339966798999995</v>
      </c>
      <c r="M117" s="32">
        <f t="shared" si="17"/>
        <v>1</v>
      </c>
      <c r="N117" s="27">
        <f t="shared" si="25"/>
        <v>0</v>
      </c>
      <c r="O117" s="54">
        <f t="shared" si="26"/>
        <v>0</v>
      </c>
      <c r="P117" s="54">
        <f t="shared" si="27"/>
        <v>0</v>
      </c>
      <c r="Q117" s="54">
        <f t="shared" si="28"/>
        <v>0</v>
      </c>
    </row>
    <row r="118" spans="1:17">
      <c r="A118" s="32">
        <v>1</v>
      </c>
      <c r="B118" s="32">
        <v>84.614000000000004</v>
      </c>
      <c r="C118" s="32">
        <v>18</v>
      </c>
      <c r="D118" s="32">
        <v>194500</v>
      </c>
      <c r="E118" s="36">
        <f t="shared" si="16"/>
        <v>1</v>
      </c>
      <c r="F118" s="33">
        <f t="shared" si="18"/>
        <v>0.98</v>
      </c>
      <c r="G118" s="33">
        <f t="shared" si="19"/>
        <v>0.16535700000000009</v>
      </c>
      <c r="H118" s="33">
        <f t="shared" si="20"/>
        <v>1.2399999999999993</v>
      </c>
      <c r="I118" s="33">
        <f t="shared" si="21"/>
        <v>0.98</v>
      </c>
      <c r="J118" s="35">
        <f t="shared" si="22"/>
        <v>13.991517198000007</v>
      </c>
      <c r="K118" s="35">
        <f t="shared" si="23"/>
        <v>22.319999999999986</v>
      </c>
      <c r="L118" s="35">
        <f t="shared" si="24"/>
        <v>37.291517197999994</v>
      </c>
      <c r="M118" s="32">
        <f t="shared" si="17"/>
        <v>1</v>
      </c>
      <c r="N118" s="27">
        <f t="shared" si="25"/>
        <v>0</v>
      </c>
      <c r="O118" s="54">
        <f t="shared" si="26"/>
        <v>0</v>
      </c>
      <c r="P118" s="54">
        <f t="shared" si="27"/>
        <v>0</v>
      </c>
      <c r="Q118" s="54">
        <f t="shared" si="28"/>
        <v>0</v>
      </c>
    </row>
    <row r="119" spans="1:17">
      <c r="A119" s="32">
        <v>1</v>
      </c>
      <c r="B119" s="32">
        <v>114.9</v>
      </c>
      <c r="C119" s="32">
        <v>19</v>
      </c>
      <c r="D119" s="32">
        <v>144950</v>
      </c>
      <c r="E119" s="36">
        <f t="shared" si="16"/>
        <v>1</v>
      </c>
      <c r="F119" s="33">
        <f t="shared" si="18"/>
        <v>0.98</v>
      </c>
      <c r="G119" s="33">
        <f t="shared" si="19"/>
        <v>0.16535700000000009</v>
      </c>
      <c r="H119" s="33">
        <f t="shared" si="20"/>
        <v>1.2399999999999993</v>
      </c>
      <c r="I119" s="33">
        <f t="shared" si="21"/>
        <v>0.98</v>
      </c>
      <c r="J119" s="35">
        <f t="shared" si="22"/>
        <v>18.99951930000001</v>
      </c>
      <c r="K119" s="35">
        <f t="shared" si="23"/>
        <v>23.559999999999988</v>
      </c>
      <c r="L119" s="35">
        <f t="shared" si="24"/>
        <v>43.539519299999995</v>
      </c>
      <c r="M119" s="32">
        <f t="shared" si="17"/>
        <v>1</v>
      </c>
      <c r="N119" s="27">
        <f t="shared" si="25"/>
        <v>0</v>
      </c>
      <c r="O119" s="54">
        <f t="shared" si="26"/>
        <v>0</v>
      </c>
      <c r="P119" s="54">
        <f t="shared" si="27"/>
        <v>0</v>
      </c>
      <c r="Q119" s="54">
        <f t="shared" si="28"/>
        <v>0</v>
      </c>
    </row>
    <row r="120" spans="1:17">
      <c r="A120" s="32">
        <v>1</v>
      </c>
      <c r="B120" s="32">
        <v>84.9</v>
      </c>
      <c r="C120" s="32">
        <v>19</v>
      </c>
      <c r="D120" s="32">
        <v>107500</v>
      </c>
      <c r="E120" s="36">
        <f t="shared" si="16"/>
        <v>1</v>
      </c>
      <c r="F120" s="33">
        <f t="shared" si="18"/>
        <v>0.98</v>
      </c>
      <c r="G120" s="33">
        <f t="shared" si="19"/>
        <v>0.16535700000000009</v>
      </c>
      <c r="H120" s="33">
        <f t="shared" si="20"/>
        <v>1.2399999999999993</v>
      </c>
      <c r="I120" s="33">
        <f t="shared" si="21"/>
        <v>0.98</v>
      </c>
      <c r="J120" s="35">
        <f t="shared" si="22"/>
        <v>14.038809300000008</v>
      </c>
      <c r="K120" s="35">
        <f t="shared" si="23"/>
        <v>23.559999999999988</v>
      </c>
      <c r="L120" s="35">
        <f t="shared" si="24"/>
        <v>38.578809299999996</v>
      </c>
      <c r="M120" s="32">
        <f t="shared" si="17"/>
        <v>1</v>
      </c>
      <c r="N120" s="27">
        <f t="shared" si="25"/>
        <v>0</v>
      </c>
      <c r="O120" s="54">
        <f t="shared" si="26"/>
        <v>0</v>
      </c>
      <c r="P120" s="54">
        <f t="shared" si="27"/>
        <v>0</v>
      </c>
      <c r="Q120" s="54">
        <f t="shared" si="28"/>
        <v>0</v>
      </c>
    </row>
    <row r="121" spans="1:17">
      <c r="A121" s="32">
        <v>1</v>
      </c>
      <c r="B121" s="32">
        <v>84.614000000000004</v>
      </c>
      <c r="C121" s="32">
        <v>19</v>
      </c>
      <c r="D121" s="32">
        <v>193000</v>
      </c>
      <c r="E121" s="36">
        <f t="shared" si="16"/>
        <v>1</v>
      </c>
      <c r="F121" s="33">
        <f t="shared" si="18"/>
        <v>0.98</v>
      </c>
      <c r="G121" s="33">
        <f t="shared" si="19"/>
        <v>0.16535700000000009</v>
      </c>
      <c r="H121" s="33">
        <f t="shared" si="20"/>
        <v>1.2399999999999993</v>
      </c>
      <c r="I121" s="33">
        <f t="shared" si="21"/>
        <v>0.98</v>
      </c>
      <c r="J121" s="35">
        <f t="shared" si="22"/>
        <v>13.991517198000007</v>
      </c>
      <c r="K121" s="35">
        <f t="shared" si="23"/>
        <v>23.559999999999988</v>
      </c>
      <c r="L121" s="35">
        <f t="shared" si="24"/>
        <v>38.531517197999996</v>
      </c>
      <c r="M121" s="32">
        <f t="shared" si="17"/>
        <v>1</v>
      </c>
      <c r="N121" s="27">
        <f t="shared" si="25"/>
        <v>0</v>
      </c>
      <c r="O121" s="54">
        <f t="shared" si="26"/>
        <v>0</v>
      </c>
      <c r="P121" s="54">
        <f t="shared" si="27"/>
        <v>0</v>
      </c>
      <c r="Q121" s="54">
        <f t="shared" si="28"/>
        <v>0</v>
      </c>
    </row>
    <row r="122" spans="1:17">
      <c r="A122" s="32">
        <v>1</v>
      </c>
      <c r="B122" s="32">
        <v>81.08</v>
      </c>
      <c r="C122" s="32">
        <v>5</v>
      </c>
      <c r="D122" s="32">
        <v>50000</v>
      </c>
      <c r="E122" s="36">
        <f t="shared" si="16"/>
        <v>0</v>
      </c>
      <c r="F122" s="33">
        <f t="shared" si="18"/>
        <v>0.98</v>
      </c>
      <c r="G122" s="33">
        <f t="shared" si="19"/>
        <v>0.16535700000000009</v>
      </c>
      <c r="H122" s="33">
        <f t="shared" si="20"/>
        <v>1.2399999999999993</v>
      </c>
      <c r="I122" s="33">
        <f t="shared" si="21"/>
        <v>0.98</v>
      </c>
      <c r="J122" s="35">
        <f t="shared" si="22"/>
        <v>13.407145560000007</v>
      </c>
      <c r="K122" s="35">
        <f t="shared" si="23"/>
        <v>6.1999999999999966</v>
      </c>
      <c r="L122" s="35">
        <f t="shared" si="24"/>
        <v>20.587145560000003</v>
      </c>
      <c r="M122" s="32">
        <f t="shared" si="17"/>
        <v>1</v>
      </c>
      <c r="N122" s="27">
        <f t="shared" si="25"/>
        <v>-1</v>
      </c>
      <c r="O122" s="54">
        <f t="shared" si="26"/>
        <v>-0.01</v>
      </c>
      <c r="P122" s="54">
        <f t="shared" si="27"/>
        <v>-0.81079999999999997</v>
      </c>
      <c r="Q122" s="54">
        <f t="shared" si="28"/>
        <v>-0.05</v>
      </c>
    </row>
    <row r="123" spans="1:17">
      <c r="A123" s="32">
        <v>1</v>
      </c>
      <c r="B123" s="32">
        <v>81</v>
      </c>
      <c r="C123" s="32">
        <v>5</v>
      </c>
      <c r="D123" s="32">
        <v>48500</v>
      </c>
      <c r="E123" s="36">
        <f t="shared" si="16"/>
        <v>0</v>
      </c>
      <c r="F123" s="33">
        <f t="shared" si="18"/>
        <v>0.97</v>
      </c>
      <c r="G123" s="33">
        <f t="shared" si="19"/>
        <v>-0.64544299999999988</v>
      </c>
      <c r="H123" s="33">
        <f t="shared" si="20"/>
        <v>1.1899999999999993</v>
      </c>
      <c r="I123" s="33">
        <f t="shared" si="21"/>
        <v>0.97</v>
      </c>
      <c r="J123" s="35">
        <f t="shared" si="22"/>
        <v>-52.280882999999989</v>
      </c>
      <c r="K123" s="35">
        <f t="shared" si="23"/>
        <v>5.9499999999999966</v>
      </c>
      <c r="L123" s="35">
        <f t="shared" si="24"/>
        <v>-45.360882999999994</v>
      </c>
      <c r="M123" s="32">
        <f t="shared" si="17"/>
        <v>0</v>
      </c>
      <c r="N123" s="27">
        <f t="shared" si="25"/>
        <v>0</v>
      </c>
      <c r="O123" s="54">
        <f t="shared" si="26"/>
        <v>0</v>
      </c>
      <c r="P123" s="54">
        <f t="shared" si="27"/>
        <v>0</v>
      </c>
      <c r="Q123" s="54">
        <f t="shared" si="28"/>
        <v>0</v>
      </c>
    </row>
    <row r="124" spans="1:17">
      <c r="A124" s="32">
        <v>1</v>
      </c>
      <c r="B124" s="32">
        <v>84.95</v>
      </c>
      <c r="C124" s="32">
        <v>20</v>
      </c>
      <c r="D124" s="32">
        <v>104500</v>
      </c>
      <c r="E124" s="36">
        <f t="shared" si="16"/>
        <v>1</v>
      </c>
      <c r="F124" s="33">
        <f t="shared" si="18"/>
        <v>0.97</v>
      </c>
      <c r="G124" s="33">
        <f t="shared" si="19"/>
        <v>-0.64544299999999988</v>
      </c>
      <c r="H124" s="33">
        <f t="shared" si="20"/>
        <v>1.1899999999999993</v>
      </c>
      <c r="I124" s="33">
        <f t="shared" si="21"/>
        <v>0.97</v>
      </c>
      <c r="J124" s="35">
        <f t="shared" si="22"/>
        <v>-54.830382849999992</v>
      </c>
      <c r="K124" s="35">
        <f t="shared" si="23"/>
        <v>23.799999999999986</v>
      </c>
      <c r="L124" s="35">
        <f t="shared" si="24"/>
        <v>-30.060382850000007</v>
      </c>
      <c r="M124" s="32">
        <f t="shared" si="17"/>
        <v>0</v>
      </c>
      <c r="N124" s="27">
        <f t="shared" si="25"/>
        <v>1</v>
      </c>
      <c r="O124" s="54">
        <f t="shared" si="26"/>
        <v>0.01</v>
      </c>
      <c r="P124" s="54">
        <f t="shared" si="27"/>
        <v>0.84950000000000003</v>
      </c>
      <c r="Q124" s="54">
        <f t="shared" si="28"/>
        <v>0.2</v>
      </c>
    </row>
    <row r="125" spans="1:17">
      <c r="A125" s="32">
        <v>1</v>
      </c>
      <c r="B125" s="32">
        <v>81</v>
      </c>
      <c r="C125" s="32">
        <v>4</v>
      </c>
      <c r="D125" s="32">
        <v>58400</v>
      </c>
      <c r="E125" s="36">
        <f t="shared" si="16"/>
        <v>0</v>
      </c>
      <c r="F125" s="33">
        <f t="shared" si="18"/>
        <v>0.98</v>
      </c>
      <c r="G125" s="33">
        <f t="shared" si="19"/>
        <v>0.20405700000000015</v>
      </c>
      <c r="H125" s="33">
        <f t="shared" si="20"/>
        <v>1.3899999999999992</v>
      </c>
      <c r="I125" s="33">
        <f t="shared" si="21"/>
        <v>0.98</v>
      </c>
      <c r="J125" s="35">
        <f t="shared" si="22"/>
        <v>16.528617000000011</v>
      </c>
      <c r="K125" s="35">
        <f t="shared" si="23"/>
        <v>5.5599999999999969</v>
      </c>
      <c r="L125" s="35">
        <f t="shared" si="24"/>
        <v>23.06861700000001</v>
      </c>
      <c r="M125" s="32">
        <f t="shared" si="17"/>
        <v>1</v>
      </c>
      <c r="N125" s="27">
        <f t="shared" si="25"/>
        <v>-1</v>
      </c>
      <c r="O125" s="54">
        <f t="shared" si="26"/>
        <v>-0.01</v>
      </c>
      <c r="P125" s="54">
        <f t="shared" si="27"/>
        <v>-0.81</v>
      </c>
      <c r="Q125" s="54">
        <f t="shared" si="28"/>
        <v>-0.04</v>
      </c>
    </row>
    <row r="126" spans="1:17">
      <c r="A126" s="32">
        <v>1</v>
      </c>
      <c r="B126" s="32">
        <v>84.906999999999996</v>
      </c>
      <c r="C126" s="32">
        <v>21</v>
      </c>
      <c r="D126" s="32">
        <v>195000</v>
      </c>
      <c r="E126" s="36">
        <f t="shared" si="16"/>
        <v>1</v>
      </c>
      <c r="F126" s="33">
        <f t="shared" si="18"/>
        <v>0.97</v>
      </c>
      <c r="G126" s="33">
        <f t="shared" si="19"/>
        <v>-0.6059429999999999</v>
      </c>
      <c r="H126" s="33">
        <f t="shared" si="20"/>
        <v>1.3499999999999992</v>
      </c>
      <c r="I126" s="33">
        <f t="shared" si="21"/>
        <v>0.97</v>
      </c>
      <c r="J126" s="35">
        <f t="shared" si="22"/>
        <v>-51.448802300999986</v>
      </c>
      <c r="K126" s="35">
        <f t="shared" si="23"/>
        <v>28.349999999999984</v>
      </c>
      <c r="L126" s="35">
        <f t="shared" si="24"/>
        <v>-22.128802301000004</v>
      </c>
      <c r="M126" s="32">
        <f t="shared" si="17"/>
        <v>0</v>
      </c>
      <c r="N126" s="27">
        <f t="shared" si="25"/>
        <v>1</v>
      </c>
      <c r="O126" s="54">
        <f t="shared" si="26"/>
        <v>0.01</v>
      </c>
      <c r="P126" s="54">
        <f t="shared" si="27"/>
        <v>0.84906999999999999</v>
      </c>
      <c r="Q126" s="54">
        <f t="shared" si="28"/>
        <v>0.21</v>
      </c>
    </row>
    <row r="127" spans="1:17">
      <c r="A127" s="32">
        <v>1</v>
      </c>
      <c r="B127" s="32">
        <v>84.835999999999999</v>
      </c>
      <c r="C127" s="32">
        <v>21</v>
      </c>
      <c r="D127" s="32">
        <v>185000</v>
      </c>
      <c r="E127" s="36">
        <f t="shared" si="16"/>
        <v>1</v>
      </c>
      <c r="F127" s="33">
        <f t="shared" si="18"/>
        <v>0.98</v>
      </c>
      <c r="G127" s="33">
        <f t="shared" si="19"/>
        <v>0.24312700000000009</v>
      </c>
      <c r="H127" s="33">
        <f t="shared" si="20"/>
        <v>1.5599999999999992</v>
      </c>
      <c r="I127" s="33">
        <f t="shared" si="21"/>
        <v>0.98</v>
      </c>
      <c r="J127" s="35">
        <f t="shared" si="22"/>
        <v>20.625922172000006</v>
      </c>
      <c r="K127" s="35">
        <f t="shared" si="23"/>
        <v>32.759999999999984</v>
      </c>
      <c r="L127" s="35">
        <f t="shared" si="24"/>
        <v>54.365922171999991</v>
      </c>
      <c r="M127" s="32">
        <f t="shared" si="17"/>
        <v>1</v>
      </c>
      <c r="N127" s="27">
        <f t="shared" si="25"/>
        <v>0</v>
      </c>
      <c r="O127" s="54">
        <f t="shared" si="26"/>
        <v>0</v>
      </c>
      <c r="P127" s="54">
        <f t="shared" si="27"/>
        <v>0</v>
      </c>
      <c r="Q127" s="54">
        <f t="shared" si="28"/>
        <v>0</v>
      </c>
    </row>
    <row r="128" spans="1:17">
      <c r="A128" s="32">
        <v>1</v>
      </c>
      <c r="B128" s="32">
        <v>79.87</v>
      </c>
      <c r="C128" s="32">
        <v>8</v>
      </c>
      <c r="D128" s="32">
        <v>86000</v>
      </c>
      <c r="E128" s="36">
        <f t="shared" si="16"/>
        <v>0</v>
      </c>
      <c r="F128" s="33">
        <f t="shared" si="18"/>
        <v>0.98</v>
      </c>
      <c r="G128" s="33">
        <f t="shared" si="19"/>
        <v>0.24312700000000009</v>
      </c>
      <c r="H128" s="33">
        <f t="shared" si="20"/>
        <v>1.5599999999999992</v>
      </c>
      <c r="I128" s="33">
        <f t="shared" si="21"/>
        <v>0.98</v>
      </c>
      <c r="J128" s="35">
        <f t="shared" si="22"/>
        <v>19.418553490000008</v>
      </c>
      <c r="K128" s="35">
        <f t="shared" si="23"/>
        <v>12.479999999999993</v>
      </c>
      <c r="L128" s="35">
        <f t="shared" si="24"/>
        <v>32.878553490000002</v>
      </c>
      <c r="M128" s="32">
        <f t="shared" si="17"/>
        <v>1</v>
      </c>
      <c r="N128" s="27">
        <f t="shared" si="25"/>
        <v>-1</v>
      </c>
      <c r="O128" s="54">
        <f t="shared" si="26"/>
        <v>-0.01</v>
      </c>
      <c r="P128" s="54">
        <f t="shared" si="27"/>
        <v>-0.79870000000000008</v>
      </c>
      <c r="Q128" s="54">
        <f t="shared" si="28"/>
        <v>-0.08</v>
      </c>
    </row>
    <row r="129" spans="1:17">
      <c r="A129" s="32">
        <v>1</v>
      </c>
      <c r="B129" s="32">
        <v>79.87</v>
      </c>
      <c r="C129" s="32">
        <v>7</v>
      </c>
      <c r="D129" s="32">
        <v>85000</v>
      </c>
      <c r="E129" s="36">
        <f t="shared" si="16"/>
        <v>0</v>
      </c>
      <c r="F129" s="33">
        <f t="shared" si="18"/>
        <v>0.97</v>
      </c>
      <c r="G129" s="33">
        <f t="shared" si="19"/>
        <v>-0.55557299999999998</v>
      </c>
      <c r="H129" s="33">
        <f t="shared" si="20"/>
        <v>1.4799999999999991</v>
      </c>
      <c r="I129" s="33">
        <f t="shared" si="21"/>
        <v>0.97</v>
      </c>
      <c r="J129" s="35">
        <f t="shared" si="22"/>
        <v>-44.37361551</v>
      </c>
      <c r="K129" s="35">
        <f t="shared" si="23"/>
        <v>10.359999999999994</v>
      </c>
      <c r="L129" s="35">
        <f t="shared" si="24"/>
        <v>-33.043615510000009</v>
      </c>
      <c r="M129" s="32">
        <f t="shared" si="17"/>
        <v>0</v>
      </c>
      <c r="N129" s="27">
        <f t="shared" si="25"/>
        <v>0</v>
      </c>
      <c r="O129" s="54">
        <f t="shared" si="26"/>
        <v>0</v>
      </c>
      <c r="P129" s="54">
        <f t="shared" si="27"/>
        <v>0</v>
      </c>
      <c r="Q129" s="54">
        <f t="shared" si="28"/>
        <v>0</v>
      </c>
    </row>
    <row r="130" spans="1:17">
      <c r="A130" s="32">
        <v>1</v>
      </c>
      <c r="B130" s="32">
        <v>79.87</v>
      </c>
      <c r="C130" s="32">
        <v>7</v>
      </c>
      <c r="D130" s="32">
        <v>80000</v>
      </c>
      <c r="E130" s="36">
        <f t="shared" si="16"/>
        <v>0</v>
      </c>
      <c r="F130" s="33">
        <f t="shared" si="18"/>
        <v>0.97</v>
      </c>
      <c r="G130" s="33">
        <f t="shared" si="19"/>
        <v>-0.55557299999999998</v>
      </c>
      <c r="H130" s="33">
        <f t="shared" si="20"/>
        <v>1.4799999999999991</v>
      </c>
      <c r="I130" s="33">
        <f t="shared" si="21"/>
        <v>0.97</v>
      </c>
      <c r="J130" s="35">
        <f t="shared" si="22"/>
        <v>-44.37361551</v>
      </c>
      <c r="K130" s="35">
        <f t="shared" si="23"/>
        <v>10.359999999999994</v>
      </c>
      <c r="L130" s="35">
        <f t="shared" si="24"/>
        <v>-33.043615510000009</v>
      </c>
      <c r="M130" s="32">
        <f t="shared" si="17"/>
        <v>0</v>
      </c>
      <c r="N130" s="27">
        <f t="shared" si="25"/>
        <v>0</v>
      </c>
      <c r="O130" s="54">
        <f t="shared" si="26"/>
        <v>0</v>
      </c>
      <c r="P130" s="54">
        <f t="shared" si="27"/>
        <v>0</v>
      </c>
      <c r="Q130" s="54">
        <f t="shared" si="28"/>
        <v>0</v>
      </c>
    </row>
    <row r="131" spans="1:17">
      <c r="A131" s="32">
        <v>1</v>
      </c>
      <c r="B131" s="32">
        <v>79.87</v>
      </c>
      <c r="C131" s="32">
        <v>7</v>
      </c>
      <c r="D131" s="32">
        <v>74000</v>
      </c>
      <c r="E131" s="36">
        <f t="shared" si="16"/>
        <v>0</v>
      </c>
      <c r="F131" s="33">
        <f t="shared" si="18"/>
        <v>0.97</v>
      </c>
      <c r="G131" s="33">
        <f t="shared" si="19"/>
        <v>-0.55557299999999998</v>
      </c>
      <c r="H131" s="33">
        <f t="shared" si="20"/>
        <v>1.4799999999999991</v>
      </c>
      <c r="I131" s="33">
        <f t="shared" si="21"/>
        <v>0.97</v>
      </c>
      <c r="J131" s="35">
        <f t="shared" si="22"/>
        <v>-44.37361551</v>
      </c>
      <c r="K131" s="35">
        <f t="shared" si="23"/>
        <v>10.359999999999994</v>
      </c>
      <c r="L131" s="35">
        <f t="shared" si="24"/>
        <v>-33.043615510000009</v>
      </c>
      <c r="M131" s="32">
        <f t="shared" si="17"/>
        <v>0</v>
      </c>
      <c r="N131" s="27">
        <f t="shared" si="25"/>
        <v>0</v>
      </c>
      <c r="O131" s="54">
        <f t="shared" si="26"/>
        <v>0</v>
      </c>
      <c r="P131" s="54">
        <f t="shared" si="27"/>
        <v>0</v>
      </c>
      <c r="Q131" s="54">
        <f t="shared" si="28"/>
        <v>0</v>
      </c>
    </row>
    <row r="132" spans="1:17">
      <c r="A132" s="32">
        <v>1</v>
      </c>
      <c r="B132" s="32">
        <v>79.87</v>
      </c>
      <c r="C132" s="32">
        <v>6</v>
      </c>
      <c r="D132" s="32">
        <v>79400</v>
      </c>
      <c r="E132" s="36">
        <f t="shared" si="16"/>
        <v>0</v>
      </c>
      <c r="F132" s="33">
        <f t="shared" si="18"/>
        <v>0.97</v>
      </c>
      <c r="G132" s="33">
        <f t="shared" si="19"/>
        <v>-0.55557299999999998</v>
      </c>
      <c r="H132" s="33">
        <f t="shared" si="20"/>
        <v>1.4799999999999991</v>
      </c>
      <c r="I132" s="33">
        <f t="shared" si="21"/>
        <v>0.97</v>
      </c>
      <c r="J132" s="35">
        <f t="shared" si="22"/>
        <v>-44.37361551</v>
      </c>
      <c r="K132" s="35">
        <f t="shared" si="23"/>
        <v>8.8799999999999955</v>
      </c>
      <c r="L132" s="35">
        <f t="shared" si="24"/>
        <v>-34.523615510000006</v>
      </c>
      <c r="M132" s="32">
        <f t="shared" si="17"/>
        <v>0</v>
      </c>
      <c r="N132" s="27">
        <f t="shared" si="25"/>
        <v>0</v>
      </c>
      <c r="O132" s="54">
        <f t="shared" si="26"/>
        <v>0</v>
      </c>
      <c r="P132" s="54">
        <f t="shared" si="27"/>
        <v>0</v>
      </c>
      <c r="Q132" s="54">
        <f t="shared" si="28"/>
        <v>0</v>
      </c>
    </row>
    <row r="133" spans="1:17">
      <c r="A133" s="32">
        <v>1</v>
      </c>
      <c r="B133" s="32">
        <v>81</v>
      </c>
      <c r="C133" s="32">
        <v>1</v>
      </c>
      <c r="D133" s="32">
        <v>49000</v>
      </c>
      <c r="E133" s="36">
        <f t="shared" ref="E133:E196" si="29">IF(D133&gt;=$C$1,1,0)</f>
        <v>0</v>
      </c>
      <c r="F133" s="33">
        <f t="shared" si="18"/>
        <v>0.97</v>
      </c>
      <c r="G133" s="33">
        <f t="shared" si="19"/>
        <v>-0.55557299999999998</v>
      </c>
      <c r="H133" s="33">
        <f t="shared" si="20"/>
        <v>1.4799999999999991</v>
      </c>
      <c r="I133" s="33">
        <f t="shared" si="21"/>
        <v>0.97</v>
      </c>
      <c r="J133" s="35">
        <f t="shared" si="22"/>
        <v>-45.001412999999999</v>
      </c>
      <c r="K133" s="35">
        <f t="shared" si="23"/>
        <v>1.4799999999999991</v>
      </c>
      <c r="L133" s="35">
        <f t="shared" si="24"/>
        <v>-42.551413000000004</v>
      </c>
      <c r="M133" s="32">
        <f t="shared" si="17"/>
        <v>0</v>
      </c>
      <c r="N133" s="27">
        <f t="shared" si="25"/>
        <v>0</v>
      </c>
      <c r="O133" s="54">
        <f t="shared" si="26"/>
        <v>0</v>
      </c>
      <c r="P133" s="54">
        <f t="shared" si="27"/>
        <v>0</v>
      </c>
      <c r="Q133" s="54">
        <f t="shared" si="28"/>
        <v>0</v>
      </c>
    </row>
    <row r="134" spans="1:17">
      <c r="A134" s="32">
        <v>1</v>
      </c>
      <c r="B134" s="32">
        <v>79.87</v>
      </c>
      <c r="C134" s="32">
        <v>12</v>
      </c>
      <c r="D134" s="32">
        <v>77500</v>
      </c>
      <c r="E134" s="36">
        <f t="shared" si="29"/>
        <v>0</v>
      </c>
      <c r="F134" s="33">
        <f t="shared" si="18"/>
        <v>0.97</v>
      </c>
      <c r="G134" s="33">
        <f t="shared" si="19"/>
        <v>-0.55557299999999998</v>
      </c>
      <c r="H134" s="33">
        <f t="shared" si="20"/>
        <v>1.4799999999999991</v>
      </c>
      <c r="I134" s="33">
        <f t="shared" si="21"/>
        <v>0.97</v>
      </c>
      <c r="J134" s="35">
        <f t="shared" si="22"/>
        <v>-44.37361551</v>
      </c>
      <c r="K134" s="35">
        <f t="shared" si="23"/>
        <v>17.759999999999991</v>
      </c>
      <c r="L134" s="35">
        <f t="shared" si="24"/>
        <v>-25.643615510000011</v>
      </c>
      <c r="M134" s="32">
        <f t="shared" ref="M134:M197" si="30">IF(L134&gt;=0,1,0)</f>
        <v>0</v>
      </c>
      <c r="N134" s="27">
        <f t="shared" si="25"/>
        <v>0</v>
      </c>
      <c r="O134" s="54">
        <f t="shared" si="26"/>
        <v>0</v>
      </c>
      <c r="P134" s="54">
        <f t="shared" si="27"/>
        <v>0</v>
      </c>
      <c r="Q134" s="54">
        <f t="shared" si="28"/>
        <v>0</v>
      </c>
    </row>
    <row r="135" spans="1:17">
      <c r="A135" s="32">
        <v>1</v>
      </c>
      <c r="B135" s="32">
        <v>79.87</v>
      </c>
      <c r="C135" s="32">
        <v>12</v>
      </c>
      <c r="D135" s="32">
        <v>84000</v>
      </c>
      <c r="E135" s="36">
        <f t="shared" si="29"/>
        <v>0</v>
      </c>
      <c r="F135" s="33">
        <f t="shared" ref="F135:F198" si="31">F134+O134</f>
        <v>0.97</v>
      </c>
      <c r="G135" s="33">
        <f t="shared" ref="G135:G198" si="32">G134+P134</f>
        <v>-0.55557299999999998</v>
      </c>
      <c r="H135" s="33">
        <f t="shared" ref="H135:H198" si="33">H134+Q134</f>
        <v>1.4799999999999991</v>
      </c>
      <c r="I135" s="33">
        <f t="shared" ref="I135:I198" si="34">A135*F135</f>
        <v>0.97</v>
      </c>
      <c r="J135" s="35">
        <f t="shared" ref="J135:J198" si="35">B135*G135</f>
        <v>-44.37361551</v>
      </c>
      <c r="K135" s="35">
        <f t="shared" ref="K135:K198" si="36">C135*H135</f>
        <v>17.759999999999991</v>
      </c>
      <c r="L135" s="35">
        <f t="shared" ref="L135:L198" si="37">I135+J135+K135</f>
        <v>-25.643615510000011</v>
      </c>
      <c r="M135" s="32">
        <f t="shared" si="30"/>
        <v>0</v>
      </c>
      <c r="N135" s="27">
        <f t="shared" ref="N135:N198" si="38">E135-M135</f>
        <v>0</v>
      </c>
      <c r="O135" s="54">
        <f t="shared" ref="O135:O198" si="39">A135*$N135*$C$2</f>
        <v>0</v>
      </c>
      <c r="P135" s="54">
        <f t="shared" ref="P135:P198" si="40">B135*$N135*$C$2</f>
        <v>0</v>
      </c>
      <c r="Q135" s="54">
        <f t="shared" ref="Q135:Q198" si="41">C135*$N135*$C$2</f>
        <v>0</v>
      </c>
    </row>
    <row r="136" spans="1:17">
      <c r="A136" s="32">
        <v>1</v>
      </c>
      <c r="B136" s="32">
        <v>79.87</v>
      </c>
      <c r="C136" s="32">
        <v>13</v>
      </c>
      <c r="D136" s="32">
        <v>84500</v>
      </c>
      <c r="E136" s="36">
        <f t="shared" si="29"/>
        <v>0</v>
      </c>
      <c r="F136" s="33">
        <f t="shared" si="31"/>
        <v>0.97</v>
      </c>
      <c r="G136" s="33">
        <f t="shared" si="32"/>
        <v>-0.55557299999999998</v>
      </c>
      <c r="H136" s="33">
        <f t="shared" si="33"/>
        <v>1.4799999999999991</v>
      </c>
      <c r="I136" s="33">
        <f t="shared" si="34"/>
        <v>0.97</v>
      </c>
      <c r="J136" s="35">
        <f t="shared" si="35"/>
        <v>-44.37361551</v>
      </c>
      <c r="K136" s="35">
        <f t="shared" si="36"/>
        <v>19.239999999999988</v>
      </c>
      <c r="L136" s="35">
        <f t="shared" si="37"/>
        <v>-24.163615510000014</v>
      </c>
      <c r="M136" s="32">
        <f t="shared" si="30"/>
        <v>0</v>
      </c>
      <c r="N136" s="27">
        <f t="shared" si="38"/>
        <v>0</v>
      </c>
      <c r="O136" s="54">
        <f t="shared" si="39"/>
        <v>0</v>
      </c>
      <c r="P136" s="54">
        <f t="shared" si="40"/>
        <v>0</v>
      </c>
      <c r="Q136" s="54">
        <f t="shared" si="41"/>
        <v>0</v>
      </c>
    </row>
    <row r="137" spans="1:17">
      <c r="A137" s="32">
        <v>1</v>
      </c>
      <c r="B137" s="32">
        <v>79.87</v>
      </c>
      <c r="C137" s="32">
        <v>13</v>
      </c>
      <c r="D137" s="32">
        <v>86500</v>
      </c>
      <c r="E137" s="36">
        <f t="shared" si="29"/>
        <v>0</v>
      </c>
      <c r="F137" s="33">
        <f t="shared" si="31"/>
        <v>0.97</v>
      </c>
      <c r="G137" s="33">
        <f t="shared" si="32"/>
        <v>-0.55557299999999998</v>
      </c>
      <c r="H137" s="33">
        <f t="shared" si="33"/>
        <v>1.4799999999999991</v>
      </c>
      <c r="I137" s="33">
        <f t="shared" si="34"/>
        <v>0.97</v>
      </c>
      <c r="J137" s="35">
        <f t="shared" si="35"/>
        <v>-44.37361551</v>
      </c>
      <c r="K137" s="35">
        <f t="shared" si="36"/>
        <v>19.239999999999988</v>
      </c>
      <c r="L137" s="35">
        <f t="shared" si="37"/>
        <v>-24.163615510000014</v>
      </c>
      <c r="M137" s="32">
        <f t="shared" si="30"/>
        <v>0</v>
      </c>
      <c r="N137" s="27">
        <f t="shared" si="38"/>
        <v>0</v>
      </c>
      <c r="O137" s="54">
        <f t="shared" si="39"/>
        <v>0</v>
      </c>
      <c r="P137" s="54">
        <f t="shared" si="40"/>
        <v>0</v>
      </c>
      <c r="Q137" s="54">
        <f t="shared" si="41"/>
        <v>0</v>
      </c>
    </row>
    <row r="138" spans="1:17">
      <c r="A138" s="32">
        <v>1</v>
      </c>
      <c r="B138" s="32">
        <v>79.87</v>
      </c>
      <c r="C138" s="32">
        <v>2</v>
      </c>
      <c r="D138" s="32">
        <v>75000</v>
      </c>
      <c r="E138" s="36">
        <f t="shared" si="29"/>
        <v>0</v>
      </c>
      <c r="F138" s="33">
        <f t="shared" si="31"/>
        <v>0.97</v>
      </c>
      <c r="G138" s="33">
        <f t="shared" si="32"/>
        <v>-0.55557299999999998</v>
      </c>
      <c r="H138" s="33">
        <f t="shared" si="33"/>
        <v>1.4799999999999991</v>
      </c>
      <c r="I138" s="33">
        <f t="shared" si="34"/>
        <v>0.97</v>
      </c>
      <c r="J138" s="35">
        <f t="shared" si="35"/>
        <v>-44.37361551</v>
      </c>
      <c r="K138" s="35">
        <f t="shared" si="36"/>
        <v>2.9599999999999982</v>
      </c>
      <c r="L138" s="35">
        <f t="shared" si="37"/>
        <v>-40.443615510000001</v>
      </c>
      <c r="M138" s="32">
        <f t="shared" si="30"/>
        <v>0</v>
      </c>
      <c r="N138" s="27">
        <f t="shared" si="38"/>
        <v>0</v>
      </c>
      <c r="O138" s="54">
        <f t="shared" si="39"/>
        <v>0</v>
      </c>
      <c r="P138" s="54">
        <f t="shared" si="40"/>
        <v>0</v>
      </c>
      <c r="Q138" s="54">
        <f t="shared" si="41"/>
        <v>0</v>
      </c>
    </row>
    <row r="139" spans="1:17">
      <c r="A139" s="32">
        <v>1</v>
      </c>
      <c r="B139" s="32">
        <v>79.87</v>
      </c>
      <c r="C139" s="32">
        <v>14</v>
      </c>
      <c r="D139" s="32">
        <v>77800</v>
      </c>
      <c r="E139" s="36">
        <f t="shared" si="29"/>
        <v>0</v>
      </c>
      <c r="F139" s="33">
        <f t="shared" si="31"/>
        <v>0.97</v>
      </c>
      <c r="G139" s="33">
        <f t="shared" si="32"/>
        <v>-0.55557299999999998</v>
      </c>
      <c r="H139" s="33">
        <f t="shared" si="33"/>
        <v>1.4799999999999991</v>
      </c>
      <c r="I139" s="33">
        <f t="shared" si="34"/>
        <v>0.97</v>
      </c>
      <c r="J139" s="35">
        <f t="shared" si="35"/>
        <v>-44.37361551</v>
      </c>
      <c r="K139" s="35">
        <f t="shared" si="36"/>
        <v>20.719999999999988</v>
      </c>
      <c r="L139" s="35">
        <f t="shared" si="37"/>
        <v>-22.683615510000013</v>
      </c>
      <c r="M139" s="32">
        <f t="shared" si="30"/>
        <v>0</v>
      </c>
      <c r="N139" s="27">
        <f t="shared" si="38"/>
        <v>0</v>
      </c>
      <c r="O139" s="54">
        <f t="shared" si="39"/>
        <v>0</v>
      </c>
      <c r="P139" s="54">
        <f t="shared" si="40"/>
        <v>0</v>
      </c>
      <c r="Q139" s="54">
        <f t="shared" si="41"/>
        <v>0</v>
      </c>
    </row>
    <row r="140" spans="1:17">
      <c r="A140" s="32">
        <v>1</v>
      </c>
      <c r="B140" s="32">
        <v>79.87</v>
      </c>
      <c r="C140" s="32">
        <v>14</v>
      </c>
      <c r="D140" s="32">
        <v>74000</v>
      </c>
      <c r="E140" s="36">
        <f t="shared" si="29"/>
        <v>0</v>
      </c>
      <c r="F140" s="33">
        <f t="shared" si="31"/>
        <v>0.97</v>
      </c>
      <c r="G140" s="33">
        <f t="shared" si="32"/>
        <v>-0.55557299999999998</v>
      </c>
      <c r="H140" s="33">
        <f t="shared" si="33"/>
        <v>1.4799999999999991</v>
      </c>
      <c r="I140" s="33">
        <f t="shared" si="34"/>
        <v>0.97</v>
      </c>
      <c r="J140" s="35">
        <f t="shared" si="35"/>
        <v>-44.37361551</v>
      </c>
      <c r="K140" s="35">
        <f t="shared" si="36"/>
        <v>20.719999999999988</v>
      </c>
      <c r="L140" s="35">
        <f t="shared" si="37"/>
        <v>-22.683615510000013</v>
      </c>
      <c r="M140" s="32">
        <f t="shared" si="30"/>
        <v>0</v>
      </c>
      <c r="N140" s="27">
        <f t="shared" si="38"/>
        <v>0</v>
      </c>
      <c r="O140" s="54">
        <f t="shared" si="39"/>
        <v>0</v>
      </c>
      <c r="P140" s="54">
        <f t="shared" si="40"/>
        <v>0</v>
      </c>
      <c r="Q140" s="54">
        <f t="shared" si="41"/>
        <v>0</v>
      </c>
    </row>
    <row r="141" spans="1:17">
      <c r="A141" s="32">
        <v>1</v>
      </c>
      <c r="B141" s="32">
        <v>79.87</v>
      </c>
      <c r="C141" s="32">
        <v>2</v>
      </c>
      <c r="D141" s="32">
        <v>73000</v>
      </c>
      <c r="E141" s="36">
        <f t="shared" si="29"/>
        <v>0</v>
      </c>
      <c r="F141" s="33">
        <f t="shared" si="31"/>
        <v>0.97</v>
      </c>
      <c r="G141" s="33">
        <f t="shared" si="32"/>
        <v>-0.55557299999999998</v>
      </c>
      <c r="H141" s="33">
        <f t="shared" si="33"/>
        <v>1.4799999999999991</v>
      </c>
      <c r="I141" s="33">
        <f t="shared" si="34"/>
        <v>0.97</v>
      </c>
      <c r="J141" s="35">
        <f t="shared" si="35"/>
        <v>-44.37361551</v>
      </c>
      <c r="K141" s="35">
        <f t="shared" si="36"/>
        <v>2.9599999999999982</v>
      </c>
      <c r="L141" s="35">
        <f t="shared" si="37"/>
        <v>-40.443615510000001</v>
      </c>
      <c r="M141" s="32">
        <f t="shared" si="30"/>
        <v>0</v>
      </c>
      <c r="N141" s="27">
        <f t="shared" si="38"/>
        <v>0</v>
      </c>
      <c r="O141" s="54">
        <f t="shared" si="39"/>
        <v>0</v>
      </c>
      <c r="P141" s="54">
        <f t="shared" si="40"/>
        <v>0</v>
      </c>
      <c r="Q141" s="54">
        <f t="shared" si="41"/>
        <v>0</v>
      </c>
    </row>
    <row r="142" spans="1:17">
      <c r="A142" s="32">
        <v>1</v>
      </c>
      <c r="B142" s="32">
        <v>112.54</v>
      </c>
      <c r="C142" s="32">
        <v>25</v>
      </c>
      <c r="D142" s="32">
        <v>119500</v>
      </c>
      <c r="E142" s="36">
        <f t="shared" si="29"/>
        <v>1</v>
      </c>
      <c r="F142" s="33">
        <f t="shared" si="31"/>
        <v>0.97</v>
      </c>
      <c r="G142" s="33">
        <f t="shared" si="32"/>
        <v>-0.55557299999999998</v>
      </c>
      <c r="H142" s="33">
        <f t="shared" si="33"/>
        <v>1.4799999999999991</v>
      </c>
      <c r="I142" s="33">
        <f t="shared" si="34"/>
        <v>0.97</v>
      </c>
      <c r="J142" s="35">
        <f t="shared" si="35"/>
        <v>-62.524185420000002</v>
      </c>
      <c r="K142" s="35">
        <f t="shared" si="36"/>
        <v>36.999999999999979</v>
      </c>
      <c r="L142" s="35">
        <f t="shared" si="37"/>
        <v>-24.554185420000024</v>
      </c>
      <c r="M142" s="32">
        <f t="shared" si="30"/>
        <v>0</v>
      </c>
      <c r="N142" s="27">
        <f t="shared" si="38"/>
        <v>1</v>
      </c>
      <c r="O142" s="54">
        <f t="shared" si="39"/>
        <v>0.01</v>
      </c>
      <c r="P142" s="54">
        <f t="shared" si="40"/>
        <v>1.1254000000000002</v>
      </c>
      <c r="Q142" s="54">
        <f t="shared" si="41"/>
        <v>0.25</v>
      </c>
    </row>
    <row r="143" spans="1:17">
      <c r="A143" s="32">
        <v>1</v>
      </c>
      <c r="B143" s="32">
        <v>123.13</v>
      </c>
      <c r="C143" s="32">
        <v>13</v>
      </c>
      <c r="D143" s="32">
        <v>180000</v>
      </c>
      <c r="E143" s="36">
        <f t="shared" si="29"/>
        <v>1</v>
      </c>
      <c r="F143" s="33">
        <f t="shared" si="31"/>
        <v>0.98</v>
      </c>
      <c r="G143" s="33">
        <f t="shared" si="32"/>
        <v>0.56982700000000019</v>
      </c>
      <c r="H143" s="33">
        <f t="shared" si="33"/>
        <v>1.7299999999999991</v>
      </c>
      <c r="I143" s="33">
        <f t="shared" si="34"/>
        <v>0.98</v>
      </c>
      <c r="J143" s="35">
        <f t="shared" si="35"/>
        <v>70.162798510000016</v>
      </c>
      <c r="K143" s="35">
        <f t="shared" si="36"/>
        <v>22.489999999999988</v>
      </c>
      <c r="L143" s="35">
        <f t="shared" si="37"/>
        <v>93.632798510000015</v>
      </c>
      <c r="M143" s="32">
        <f t="shared" si="30"/>
        <v>1</v>
      </c>
      <c r="N143" s="27">
        <f t="shared" si="38"/>
        <v>0</v>
      </c>
      <c r="O143" s="54">
        <f t="shared" si="39"/>
        <v>0</v>
      </c>
      <c r="P143" s="54">
        <f t="shared" si="40"/>
        <v>0</v>
      </c>
      <c r="Q143" s="54">
        <f t="shared" si="41"/>
        <v>0</v>
      </c>
    </row>
    <row r="144" spans="1:17">
      <c r="A144" s="32">
        <v>1</v>
      </c>
      <c r="B144" s="32">
        <v>123.13</v>
      </c>
      <c r="C144" s="32">
        <v>13</v>
      </c>
      <c r="D144" s="32">
        <v>180000</v>
      </c>
      <c r="E144" s="36">
        <f t="shared" si="29"/>
        <v>1</v>
      </c>
      <c r="F144" s="33">
        <f t="shared" si="31"/>
        <v>0.98</v>
      </c>
      <c r="G144" s="33">
        <f t="shared" si="32"/>
        <v>0.56982700000000019</v>
      </c>
      <c r="H144" s="33">
        <f t="shared" si="33"/>
        <v>1.7299999999999991</v>
      </c>
      <c r="I144" s="33">
        <f t="shared" si="34"/>
        <v>0.98</v>
      </c>
      <c r="J144" s="35">
        <f t="shared" si="35"/>
        <v>70.162798510000016</v>
      </c>
      <c r="K144" s="35">
        <f t="shared" si="36"/>
        <v>22.489999999999988</v>
      </c>
      <c r="L144" s="35">
        <f t="shared" si="37"/>
        <v>93.632798510000015</v>
      </c>
      <c r="M144" s="32">
        <f t="shared" si="30"/>
        <v>1</v>
      </c>
      <c r="N144" s="27">
        <f t="shared" si="38"/>
        <v>0</v>
      </c>
      <c r="O144" s="54">
        <f t="shared" si="39"/>
        <v>0</v>
      </c>
      <c r="P144" s="54">
        <f t="shared" si="40"/>
        <v>0</v>
      </c>
      <c r="Q144" s="54">
        <f t="shared" si="41"/>
        <v>0</v>
      </c>
    </row>
    <row r="145" spans="1:17">
      <c r="A145" s="32">
        <v>1</v>
      </c>
      <c r="B145" s="32">
        <v>76.650000000000006</v>
      </c>
      <c r="C145" s="32">
        <v>2</v>
      </c>
      <c r="D145" s="32">
        <v>50000</v>
      </c>
      <c r="E145" s="36">
        <f t="shared" si="29"/>
        <v>0</v>
      </c>
      <c r="F145" s="33">
        <f t="shared" si="31"/>
        <v>0.98</v>
      </c>
      <c r="G145" s="33">
        <f t="shared" si="32"/>
        <v>0.56982700000000019</v>
      </c>
      <c r="H145" s="33">
        <f t="shared" si="33"/>
        <v>1.7299999999999991</v>
      </c>
      <c r="I145" s="33">
        <f t="shared" si="34"/>
        <v>0.98</v>
      </c>
      <c r="J145" s="35">
        <f t="shared" si="35"/>
        <v>43.677239550000017</v>
      </c>
      <c r="K145" s="35">
        <f t="shared" si="36"/>
        <v>3.4599999999999982</v>
      </c>
      <c r="L145" s="35">
        <f t="shared" si="37"/>
        <v>48.117239550000015</v>
      </c>
      <c r="M145" s="32">
        <f t="shared" si="30"/>
        <v>1</v>
      </c>
      <c r="N145" s="27">
        <f t="shared" si="38"/>
        <v>-1</v>
      </c>
      <c r="O145" s="54">
        <f t="shared" si="39"/>
        <v>-0.01</v>
      </c>
      <c r="P145" s="54">
        <f t="shared" si="40"/>
        <v>-0.76650000000000007</v>
      </c>
      <c r="Q145" s="54">
        <f t="shared" si="41"/>
        <v>-0.02</v>
      </c>
    </row>
    <row r="146" spans="1:17">
      <c r="A146" s="32">
        <v>1</v>
      </c>
      <c r="B146" s="32">
        <v>124.17</v>
      </c>
      <c r="C146" s="32">
        <v>8</v>
      </c>
      <c r="D146" s="32">
        <v>169000</v>
      </c>
      <c r="E146" s="36">
        <f t="shared" si="29"/>
        <v>1</v>
      </c>
      <c r="F146" s="33">
        <f t="shared" si="31"/>
        <v>0.97</v>
      </c>
      <c r="G146" s="33">
        <f t="shared" si="32"/>
        <v>-0.19667299999999988</v>
      </c>
      <c r="H146" s="33">
        <f t="shared" si="33"/>
        <v>1.7099999999999991</v>
      </c>
      <c r="I146" s="33">
        <f t="shared" si="34"/>
        <v>0.97</v>
      </c>
      <c r="J146" s="35">
        <f t="shared" si="35"/>
        <v>-24.420886409999984</v>
      </c>
      <c r="K146" s="35">
        <f t="shared" si="36"/>
        <v>13.679999999999993</v>
      </c>
      <c r="L146" s="35">
        <f t="shared" si="37"/>
        <v>-9.7708864099999921</v>
      </c>
      <c r="M146" s="32">
        <f t="shared" si="30"/>
        <v>0</v>
      </c>
      <c r="N146" s="27">
        <f t="shared" si="38"/>
        <v>1</v>
      </c>
      <c r="O146" s="54">
        <f t="shared" si="39"/>
        <v>0.01</v>
      </c>
      <c r="P146" s="54">
        <f t="shared" si="40"/>
        <v>1.2417</v>
      </c>
      <c r="Q146" s="54">
        <f t="shared" si="41"/>
        <v>0.08</v>
      </c>
    </row>
    <row r="147" spans="1:17">
      <c r="A147" s="32">
        <v>1</v>
      </c>
      <c r="B147" s="32">
        <v>75.25</v>
      </c>
      <c r="C147" s="32">
        <v>4</v>
      </c>
      <c r="D147" s="32">
        <v>52000</v>
      </c>
      <c r="E147" s="36">
        <f t="shared" si="29"/>
        <v>0</v>
      </c>
      <c r="F147" s="33">
        <f t="shared" si="31"/>
        <v>0.98</v>
      </c>
      <c r="G147" s="33">
        <f t="shared" si="32"/>
        <v>1.0450270000000002</v>
      </c>
      <c r="H147" s="33">
        <f t="shared" si="33"/>
        <v>1.7899999999999991</v>
      </c>
      <c r="I147" s="33">
        <f t="shared" si="34"/>
        <v>0.98</v>
      </c>
      <c r="J147" s="35">
        <f t="shared" si="35"/>
        <v>78.638281750000004</v>
      </c>
      <c r="K147" s="35">
        <f t="shared" si="36"/>
        <v>7.1599999999999966</v>
      </c>
      <c r="L147" s="35">
        <f t="shared" si="37"/>
        <v>86.778281750000005</v>
      </c>
      <c r="M147" s="32">
        <f t="shared" si="30"/>
        <v>1</v>
      </c>
      <c r="N147" s="27">
        <f t="shared" si="38"/>
        <v>-1</v>
      </c>
      <c r="O147" s="54">
        <f t="shared" si="39"/>
        <v>-0.01</v>
      </c>
      <c r="P147" s="54">
        <f t="shared" si="40"/>
        <v>-0.75250000000000006</v>
      </c>
      <c r="Q147" s="54">
        <f t="shared" si="41"/>
        <v>-0.04</v>
      </c>
    </row>
    <row r="148" spans="1:17">
      <c r="A148" s="32">
        <v>1</v>
      </c>
      <c r="B148" s="32">
        <v>126.34</v>
      </c>
      <c r="C148" s="32">
        <v>1</v>
      </c>
      <c r="D148" s="32">
        <v>155000</v>
      </c>
      <c r="E148" s="36">
        <f t="shared" si="29"/>
        <v>1</v>
      </c>
      <c r="F148" s="33">
        <f t="shared" si="31"/>
        <v>0.97</v>
      </c>
      <c r="G148" s="33">
        <f t="shared" si="32"/>
        <v>0.29252700000000009</v>
      </c>
      <c r="H148" s="33">
        <f t="shared" si="33"/>
        <v>1.7499999999999991</v>
      </c>
      <c r="I148" s="33">
        <f t="shared" si="34"/>
        <v>0.97</v>
      </c>
      <c r="J148" s="35">
        <f t="shared" si="35"/>
        <v>36.957861180000016</v>
      </c>
      <c r="K148" s="35">
        <f t="shared" si="36"/>
        <v>1.7499999999999991</v>
      </c>
      <c r="L148" s="35">
        <f t="shared" si="37"/>
        <v>39.677861180000015</v>
      </c>
      <c r="M148" s="32">
        <f t="shared" si="30"/>
        <v>1</v>
      </c>
      <c r="N148" s="27">
        <f t="shared" si="38"/>
        <v>0</v>
      </c>
      <c r="O148" s="54">
        <f t="shared" si="39"/>
        <v>0</v>
      </c>
      <c r="P148" s="54">
        <f t="shared" si="40"/>
        <v>0</v>
      </c>
      <c r="Q148" s="54">
        <f t="shared" si="41"/>
        <v>0</v>
      </c>
    </row>
    <row r="149" spans="1:17">
      <c r="A149" s="32">
        <v>1</v>
      </c>
      <c r="B149" s="32">
        <v>129.76</v>
      </c>
      <c r="C149" s="32">
        <v>2</v>
      </c>
      <c r="D149" s="32">
        <v>130000</v>
      </c>
      <c r="E149" s="36">
        <f t="shared" si="29"/>
        <v>1</v>
      </c>
      <c r="F149" s="33">
        <f t="shared" si="31"/>
        <v>0.97</v>
      </c>
      <c r="G149" s="33">
        <f t="shared" si="32"/>
        <v>0.29252700000000009</v>
      </c>
      <c r="H149" s="33">
        <f t="shared" si="33"/>
        <v>1.7499999999999991</v>
      </c>
      <c r="I149" s="33">
        <f t="shared" si="34"/>
        <v>0.97</v>
      </c>
      <c r="J149" s="35">
        <f t="shared" si="35"/>
        <v>37.958303520000008</v>
      </c>
      <c r="K149" s="35">
        <f t="shared" si="36"/>
        <v>3.4999999999999982</v>
      </c>
      <c r="L149" s="35">
        <f t="shared" si="37"/>
        <v>42.428303520000007</v>
      </c>
      <c r="M149" s="32">
        <f t="shared" si="30"/>
        <v>1</v>
      </c>
      <c r="N149" s="27">
        <f t="shared" si="38"/>
        <v>0</v>
      </c>
      <c r="O149" s="54">
        <f t="shared" si="39"/>
        <v>0</v>
      </c>
      <c r="P149" s="54">
        <f t="shared" si="40"/>
        <v>0</v>
      </c>
      <c r="Q149" s="54">
        <f t="shared" si="41"/>
        <v>0</v>
      </c>
    </row>
    <row r="150" spans="1:17">
      <c r="A150" s="32">
        <v>1</v>
      </c>
      <c r="B150" s="32">
        <v>69.94</v>
      </c>
      <c r="C150" s="32">
        <v>2</v>
      </c>
      <c r="D150" s="32">
        <v>53000</v>
      </c>
      <c r="E150" s="36">
        <f t="shared" si="29"/>
        <v>0</v>
      </c>
      <c r="F150" s="33">
        <f t="shared" si="31"/>
        <v>0.97</v>
      </c>
      <c r="G150" s="33">
        <f t="shared" si="32"/>
        <v>0.29252700000000009</v>
      </c>
      <c r="H150" s="33">
        <f t="shared" si="33"/>
        <v>1.7499999999999991</v>
      </c>
      <c r="I150" s="33">
        <f t="shared" si="34"/>
        <v>0.97</v>
      </c>
      <c r="J150" s="35">
        <f t="shared" si="35"/>
        <v>20.459338380000005</v>
      </c>
      <c r="K150" s="35">
        <f t="shared" si="36"/>
        <v>3.4999999999999982</v>
      </c>
      <c r="L150" s="35">
        <f t="shared" si="37"/>
        <v>24.929338380000004</v>
      </c>
      <c r="M150" s="32">
        <f t="shared" si="30"/>
        <v>1</v>
      </c>
      <c r="N150" s="27">
        <f t="shared" si="38"/>
        <v>-1</v>
      </c>
      <c r="O150" s="54">
        <f t="shared" si="39"/>
        <v>-0.01</v>
      </c>
      <c r="P150" s="54">
        <f t="shared" si="40"/>
        <v>-0.69940000000000002</v>
      </c>
      <c r="Q150" s="54">
        <f t="shared" si="41"/>
        <v>-0.02</v>
      </c>
    </row>
    <row r="151" spans="1:17">
      <c r="A151" s="32">
        <v>1</v>
      </c>
      <c r="B151" s="32">
        <v>68.06</v>
      </c>
      <c r="C151" s="32">
        <v>6</v>
      </c>
      <c r="D151" s="32">
        <v>74800</v>
      </c>
      <c r="E151" s="36">
        <f t="shared" si="29"/>
        <v>0</v>
      </c>
      <c r="F151" s="33">
        <f t="shared" si="31"/>
        <v>0.96</v>
      </c>
      <c r="G151" s="33">
        <f t="shared" si="32"/>
        <v>-0.40687299999999993</v>
      </c>
      <c r="H151" s="33">
        <f t="shared" si="33"/>
        <v>1.7299999999999991</v>
      </c>
      <c r="I151" s="33">
        <f t="shared" si="34"/>
        <v>0.96</v>
      </c>
      <c r="J151" s="35">
        <f t="shared" si="35"/>
        <v>-27.691776379999997</v>
      </c>
      <c r="K151" s="35">
        <f t="shared" si="36"/>
        <v>10.379999999999995</v>
      </c>
      <c r="L151" s="35">
        <f t="shared" si="37"/>
        <v>-16.35177638</v>
      </c>
      <c r="M151" s="32">
        <f t="shared" si="30"/>
        <v>0</v>
      </c>
      <c r="N151" s="27">
        <f t="shared" si="38"/>
        <v>0</v>
      </c>
      <c r="O151" s="54">
        <f t="shared" si="39"/>
        <v>0</v>
      </c>
      <c r="P151" s="54">
        <f t="shared" si="40"/>
        <v>0</v>
      </c>
      <c r="Q151" s="54">
        <f t="shared" si="41"/>
        <v>0</v>
      </c>
    </row>
    <row r="152" spans="1:17">
      <c r="A152" s="32">
        <v>1</v>
      </c>
      <c r="B152" s="32">
        <v>130.97999999999999</v>
      </c>
      <c r="C152" s="32">
        <v>17</v>
      </c>
      <c r="D152" s="32">
        <v>130000</v>
      </c>
      <c r="E152" s="36">
        <f t="shared" si="29"/>
        <v>1</v>
      </c>
      <c r="F152" s="33">
        <f t="shared" si="31"/>
        <v>0.96</v>
      </c>
      <c r="G152" s="33">
        <f t="shared" si="32"/>
        <v>-0.40687299999999993</v>
      </c>
      <c r="H152" s="33">
        <f t="shared" si="33"/>
        <v>1.7299999999999991</v>
      </c>
      <c r="I152" s="33">
        <f t="shared" si="34"/>
        <v>0.96</v>
      </c>
      <c r="J152" s="35">
        <f t="shared" si="35"/>
        <v>-53.29222553999999</v>
      </c>
      <c r="K152" s="35">
        <f t="shared" si="36"/>
        <v>29.409999999999986</v>
      </c>
      <c r="L152" s="35">
        <f t="shared" si="37"/>
        <v>-22.922225540000003</v>
      </c>
      <c r="M152" s="32">
        <f t="shared" si="30"/>
        <v>0</v>
      </c>
      <c r="N152" s="27">
        <f t="shared" si="38"/>
        <v>1</v>
      </c>
      <c r="O152" s="54">
        <f t="shared" si="39"/>
        <v>0.01</v>
      </c>
      <c r="P152" s="54">
        <f t="shared" si="40"/>
        <v>1.3097999999999999</v>
      </c>
      <c r="Q152" s="54">
        <f t="shared" si="41"/>
        <v>0.17</v>
      </c>
    </row>
    <row r="153" spans="1:17">
      <c r="A153" s="32">
        <v>1</v>
      </c>
      <c r="B153" s="32">
        <v>133.34</v>
      </c>
      <c r="C153" s="32">
        <v>5</v>
      </c>
      <c r="D153" s="32">
        <v>105000</v>
      </c>
      <c r="E153" s="36">
        <f t="shared" si="29"/>
        <v>1</v>
      </c>
      <c r="F153" s="33">
        <f t="shared" si="31"/>
        <v>0.97</v>
      </c>
      <c r="G153" s="33">
        <f t="shared" si="32"/>
        <v>0.90292699999999992</v>
      </c>
      <c r="H153" s="33">
        <f t="shared" si="33"/>
        <v>1.899999999999999</v>
      </c>
      <c r="I153" s="33">
        <f t="shared" si="34"/>
        <v>0.97</v>
      </c>
      <c r="J153" s="35">
        <f t="shared" si="35"/>
        <v>120.39628617999999</v>
      </c>
      <c r="K153" s="35">
        <f t="shared" si="36"/>
        <v>9.4999999999999947</v>
      </c>
      <c r="L153" s="35">
        <f t="shared" si="37"/>
        <v>130.86628617999997</v>
      </c>
      <c r="M153" s="32">
        <f t="shared" si="30"/>
        <v>1</v>
      </c>
      <c r="N153" s="27">
        <f t="shared" si="38"/>
        <v>0</v>
      </c>
      <c r="O153" s="54">
        <f t="shared" si="39"/>
        <v>0</v>
      </c>
      <c r="P153" s="54">
        <f t="shared" si="40"/>
        <v>0</v>
      </c>
      <c r="Q153" s="54">
        <f t="shared" si="41"/>
        <v>0</v>
      </c>
    </row>
    <row r="154" spans="1:17">
      <c r="A154" s="32">
        <v>1</v>
      </c>
      <c r="B154" s="32">
        <v>66.13</v>
      </c>
      <c r="C154" s="32">
        <v>3</v>
      </c>
      <c r="D154" s="32">
        <v>58500</v>
      </c>
      <c r="E154" s="36">
        <f t="shared" si="29"/>
        <v>0</v>
      </c>
      <c r="F154" s="33">
        <f t="shared" si="31"/>
        <v>0.97</v>
      </c>
      <c r="G154" s="33">
        <f t="shared" si="32"/>
        <v>0.90292699999999992</v>
      </c>
      <c r="H154" s="33">
        <f t="shared" si="33"/>
        <v>1.899999999999999</v>
      </c>
      <c r="I154" s="33">
        <f t="shared" si="34"/>
        <v>0.97</v>
      </c>
      <c r="J154" s="35">
        <f t="shared" si="35"/>
        <v>59.710562509999988</v>
      </c>
      <c r="K154" s="35">
        <f t="shared" si="36"/>
        <v>5.6999999999999975</v>
      </c>
      <c r="L154" s="35">
        <f t="shared" si="37"/>
        <v>66.38056250999999</v>
      </c>
      <c r="M154" s="32">
        <f t="shared" si="30"/>
        <v>1</v>
      </c>
      <c r="N154" s="27">
        <f t="shared" si="38"/>
        <v>-1</v>
      </c>
      <c r="O154" s="54">
        <f t="shared" si="39"/>
        <v>-0.01</v>
      </c>
      <c r="P154" s="54">
        <f t="shared" si="40"/>
        <v>-0.6613</v>
      </c>
      <c r="Q154" s="54">
        <f t="shared" si="41"/>
        <v>-0.03</v>
      </c>
    </row>
    <row r="155" spans="1:17">
      <c r="A155" s="32">
        <v>1</v>
      </c>
      <c r="B155" s="32">
        <v>64.88</v>
      </c>
      <c r="C155" s="32">
        <v>11</v>
      </c>
      <c r="D155" s="32">
        <v>33000</v>
      </c>
      <c r="E155" s="36">
        <f t="shared" si="29"/>
        <v>0</v>
      </c>
      <c r="F155" s="33">
        <f t="shared" si="31"/>
        <v>0.96</v>
      </c>
      <c r="G155" s="33">
        <f t="shared" si="32"/>
        <v>0.24162699999999993</v>
      </c>
      <c r="H155" s="33">
        <f t="shared" si="33"/>
        <v>1.869999999999999</v>
      </c>
      <c r="I155" s="33">
        <f t="shared" si="34"/>
        <v>0.96</v>
      </c>
      <c r="J155" s="35">
        <f t="shared" si="35"/>
        <v>15.676759759999994</v>
      </c>
      <c r="K155" s="35">
        <f t="shared" si="36"/>
        <v>20.56999999999999</v>
      </c>
      <c r="L155" s="35">
        <f t="shared" si="37"/>
        <v>37.206759759999983</v>
      </c>
      <c r="M155" s="32">
        <f t="shared" si="30"/>
        <v>1</v>
      </c>
      <c r="N155" s="27">
        <f t="shared" si="38"/>
        <v>-1</v>
      </c>
      <c r="O155" s="54">
        <f t="shared" si="39"/>
        <v>-0.01</v>
      </c>
      <c r="P155" s="54">
        <f t="shared" si="40"/>
        <v>-0.64879999999999993</v>
      </c>
      <c r="Q155" s="54">
        <f t="shared" si="41"/>
        <v>-0.11</v>
      </c>
    </row>
    <row r="156" spans="1:17">
      <c r="A156" s="32">
        <v>1</v>
      </c>
      <c r="B156" s="32">
        <v>64.66</v>
      </c>
      <c r="C156" s="32">
        <v>8</v>
      </c>
      <c r="D156" s="32">
        <v>68000</v>
      </c>
      <c r="E156" s="36">
        <f t="shared" si="29"/>
        <v>0</v>
      </c>
      <c r="F156" s="33">
        <f t="shared" si="31"/>
        <v>0.95</v>
      </c>
      <c r="G156" s="33">
        <f t="shared" si="32"/>
        <v>-0.40717300000000001</v>
      </c>
      <c r="H156" s="33">
        <f t="shared" si="33"/>
        <v>1.7599999999999989</v>
      </c>
      <c r="I156" s="33">
        <f t="shared" si="34"/>
        <v>0.95</v>
      </c>
      <c r="J156" s="35">
        <f t="shared" si="35"/>
        <v>-26.32780618</v>
      </c>
      <c r="K156" s="35">
        <f t="shared" si="36"/>
        <v>14.079999999999991</v>
      </c>
      <c r="L156" s="35">
        <f t="shared" si="37"/>
        <v>-11.297806180000009</v>
      </c>
      <c r="M156" s="32">
        <f t="shared" si="30"/>
        <v>0</v>
      </c>
      <c r="N156" s="27">
        <f t="shared" si="38"/>
        <v>0</v>
      </c>
      <c r="O156" s="54">
        <f t="shared" si="39"/>
        <v>0</v>
      </c>
      <c r="P156" s="54">
        <f t="shared" si="40"/>
        <v>0</v>
      </c>
      <c r="Q156" s="54">
        <f t="shared" si="41"/>
        <v>0</v>
      </c>
    </row>
    <row r="157" spans="1:17">
      <c r="A157" s="32">
        <v>1</v>
      </c>
      <c r="B157" s="32">
        <v>64.66</v>
      </c>
      <c r="C157" s="32">
        <v>9</v>
      </c>
      <c r="D157" s="32">
        <v>70000</v>
      </c>
      <c r="E157" s="36">
        <f t="shared" si="29"/>
        <v>0</v>
      </c>
      <c r="F157" s="33">
        <f t="shared" si="31"/>
        <v>0.95</v>
      </c>
      <c r="G157" s="33">
        <f t="shared" si="32"/>
        <v>-0.40717300000000001</v>
      </c>
      <c r="H157" s="33">
        <f t="shared" si="33"/>
        <v>1.7599999999999989</v>
      </c>
      <c r="I157" s="33">
        <f t="shared" si="34"/>
        <v>0.95</v>
      </c>
      <c r="J157" s="35">
        <f t="shared" si="35"/>
        <v>-26.32780618</v>
      </c>
      <c r="K157" s="35">
        <f t="shared" si="36"/>
        <v>15.839999999999989</v>
      </c>
      <c r="L157" s="35">
        <f t="shared" si="37"/>
        <v>-9.5378061800000111</v>
      </c>
      <c r="M157" s="32">
        <f t="shared" si="30"/>
        <v>0</v>
      </c>
      <c r="N157" s="27">
        <f t="shared" si="38"/>
        <v>0</v>
      </c>
      <c r="O157" s="54">
        <f t="shared" si="39"/>
        <v>0</v>
      </c>
      <c r="P157" s="54">
        <f t="shared" si="40"/>
        <v>0</v>
      </c>
      <c r="Q157" s="54">
        <f t="shared" si="41"/>
        <v>0</v>
      </c>
    </row>
    <row r="158" spans="1:17">
      <c r="A158" s="32">
        <v>1</v>
      </c>
      <c r="B158" s="32">
        <v>64.66</v>
      </c>
      <c r="C158" s="32">
        <v>7</v>
      </c>
      <c r="D158" s="32">
        <v>69900</v>
      </c>
      <c r="E158" s="36">
        <f t="shared" si="29"/>
        <v>0</v>
      </c>
      <c r="F158" s="33">
        <f t="shared" si="31"/>
        <v>0.95</v>
      </c>
      <c r="G158" s="33">
        <f t="shared" si="32"/>
        <v>-0.40717300000000001</v>
      </c>
      <c r="H158" s="33">
        <f t="shared" si="33"/>
        <v>1.7599999999999989</v>
      </c>
      <c r="I158" s="33">
        <f t="shared" si="34"/>
        <v>0.95</v>
      </c>
      <c r="J158" s="35">
        <f t="shared" si="35"/>
        <v>-26.32780618</v>
      </c>
      <c r="K158" s="35">
        <f t="shared" si="36"/>
        <v>12.319999999999993</v>
      </c>
      <c r="L158" s="35">
        <f t="shared" si="37"/>
        <v>-13.057806180000007</v>
      </c>
      <c r="M158" s="32">
        <f t="shared" si="30"/>
        <v>0</v>
      </c>
      <c r="N158" s="27">
        <f t="shared" si="38"/>
        <v>0</v>
      </c>
      <c r="O158" s="54">
        <f t="shared" si="39"/>
        <v>0</v>
      </c>
      <c r="P158" s="54">
        <f t="shared" si="40"/>
        <v>0</v>
      </c>
      <c r="Q158" s="54">
        <f t="shared" si="41"/>
        <v>0</v>
      </c>
    </row>
    <row r="159" spans="1:17">
      <c r="A159" s="32">
        <v>1</v>
      </c>
      <c r="B159" s="32">
        <v>64.66</v>
      </c>
      <c r="C159" s="32">
        <v>7</v>
      </c>
      <c r="D159" s="32">
        <v>67500</v>
      </c>
      <c r="E159" s="36">
        <f t="shared" si="29"/>
        <v>0</v>
      </c>
      <c r="F159" s="33">
        <f t="shared" si="31"/>
        <v>0.95</v>
      </c>
      <c r="G159" s="33">
        <f t="shared" si="32"/>
        <v>-0.40717300000000001</v>
      </c>
      <c r="H159" s="33">
        <f t="shared" si="33"/>
        <v>1.7599999999999989</v>
      </c>
      <c r="I159" s="33">
        <f t="shared" si="34"/>
        <v>0.95</v>
      </c>
      <c r="J159" s="35">
        <f t="shared" si="35"/>
        <v>-26.32780618</v>
      </c>
      <c r="K159" s="35">
        <f t="shared" si="36"/>
        <v>12.319999999999993</v>
      </c>
      <c r="L159" s="35">
        <f t="shared" si="37"/>
        <v>-13.057806180000007</v>
      </c>
      <c r="M159" s="32">
        <f t="shared" si="30"/>
        <v>0</v>
      </c>
      <c r="N159" s="27">
        <f t="shared" si="38"/>
        <v>0</v>
      </c>
      <c r="O159" s="54">
        <f t="shared" si="39"/>
        <v>0</v>
      </c>
      <c r="P159" s="54">
        <f t="shared" si="40"/>
        <v>0</v>
      </c>
      <c r="Q159" s="54">
        <f t="shared" si="41"/>
        <v>0</v>
      </c>
    </row>
    <row r="160" spans="1:17">
      <c r="A160" s="32">
        <v>1</v>
      </c>
      <c r="B160" s="32">
        <v>64.66</v>
      </c>
      <c r="C160" s="32">
        <v>12</v>
      </c>
      <c r="D160" s="32">
        <v>68800</v>
      </c>
      <c r="E160" s="36">
        <f t="shared" si="29"/>
        <v>0</v>
      </c>
      <c r="F160" s="33">
        <f t="shared" si="31"/>
        <v>0.95</v>
      </c>
      <c r="G160" s="33">
        <f t="shared" si="32"/>
        <v>-0.40717300000000001</v>
      </c>
      <c r="H160" s="33">
        <f t="shared" si="33"/>
        <v>1.7599999999999989</v>
      </c>
      <c r="I160" s="33">
        <f t="shared" si="34"/>
        <v>0.95</v>
      </c>
      <c r="J160" s="35">
        <f t="shared" si="35"/>
        <v>-26.32780618</v>
      </c>
      <c r="K160" s="35">
        <f t="shared" si="36"/>
        <v>21.119999999999987</v>
      </c>
      <c r="L160" s="35">
        <f t="shared" si="37"/>
        <v>-4.2578061800000135</v>
      </c>
      <c r="M160" s="32">
        <f t="shared" si="30"/>
        <v>0</v>
      </c>
      <c r="N160" s="27">
        <f t="shared" si="38"/>
        <v>0</v>
      </c>
      <c r="O160" s="54">
        <f t="shared" si="39"/>
        <v>0</v>
      </c>
      <c r="P160" s="54">
        <f t="shared" si="40"/>
        <v>0</v>
      </c>
      <c r="Q160" s="54">
        <f t="shared" si="41"/>
        <v>0</v>
      </c>
    </row>
    <row r="161" spans="1:17">
      <c r="A161" s="32">
        <v>1</v>
      </c>
      <c r="B161" s="32">
        <v>64.66</v>
      </c>
      <c r="C161" s="32">
        <v>4</v>
      </c>
      <c r="D161" s="32">
        <v>66000</v>
      </c>
      <c r="E161" s="36">
        <f t="shared" si="29"/>
        <v>0</v>
      </c>
      <c r="F161" s="33">
        <f t="shared" si="31"/>
        <v>0.95</v>
      </c>
      <c r="G161" s="33">
        <f t="shared" si="32"/>
        <v>-0.40717300000000001</v>
      </c>
      <c r="H161" s="33">
        <f t="shared" si="33"/>
        <v>1.7599999999999989</v>
      </c>
      <c r="I161" s="33">
        <f t="shared" si="34"/>
        <v>0.95</v>
      </c>
      <c r="J161" s="35">
        <f t="shared" si="35"/>
        <v>-26.32780618</v>
      </c>
      <c r="K161" s="35">
        <f t="shared" si="36"/>
        <v>7.0399999999999956</v>
      </c>
      <c r="L161" s="35">
        <f t="shared" si="37"/>
        <v>-18.337806180000005</v>
      </c>
      <c r="M161" s="32">
        <f t="shared" si="30"/>
        <v>0</v>
      </c>
      <c r="N161" s="27">
        <f t="shared" si="38"/>
        <v>0</v>
      </c>
      <c r="O161" s="54">
        <f t="shared" si="39"/>
        <v>0</v>
      </c>
      <c r="P161" s="54">
        <f t="shared" si="40"/>
        <v>0</v>
      </c>
      <c r="Q161" s="54">
        <f t="shared" si="41"/>
        <v>0</v>
      </c>
    </row>
    <row r="162" spans="1:17">
      <c r="A162" s="32">
        <v>1</v>
      </c>
      <c r="B162" s="32">
        <v>64.66</v>
      </c>
      <c r="C162" s="32">
        <v>4</v>
      </c>
      <c r="D162" s="32">
        <v>64000</v>
      </c>
      <c r="E162" s="36">
        <f t="shared" si="29"/>
        <v>0</v>
      </c>
      <c r="F162" s="33">
        <f t="shared" si="31"/>
        <v>0.95</v>
      </c>
      <c r="G162" s="33">
        <f t="shared" si="32"/>
        <v>-0.40717300000000001</v>
      </c>
      <c r="H162" s="33">
        <f t="shared" si="33"/>
        <v>1.7599999999999989</v>
      </c>
      <c r="I162" s="33">
        <f t="shared" si="34"/>
        <v>0.95</v>
      </c>
      <c r="J162" s="35">
        <f t="shared" si="35"/>
        <v>-26.32780618</v>
      </c>
      <c r="K162" s="35">
        <f t="shared" si="36"/>
        <v>7.0399999999999956</v>
      </c>
      <c r="L162" s="35">
        <f t="shared" si="37"/>
        <v>-18.337806180000005</v>
      </c>
      <c r="M162" s="32">
        <f t="shared" si="30"/>
        <v>0</v>
      </c>
      <c r="N162" s="27">
        <f t="shared" si="38"/>
        <v>0</v>
      </c>
      <c r="O162" s="54">
        <f t="shared" si="39"/>
        <v>0</v>
      </c>
      <c r="P162" s="54">
        <f t="shared" si="40"/>
        <v>0</v>
      </c>
      <c r="Q162" s="54">
        <f t="shared" si="41"/>
        <v>0</v>
      </c>
    </row>
    <row r="163" spans="1:17">
      <c r="A163" s="32">
        <v>1</v>
      </c>
      <c r="B163" s="32">
        <v>64.66</v>
      </c>
      <c r="C163" s="32">
        <v>3</v>
      </c>
      <c r="D163" s="32">
        <v>65500</v>
      </c>
      <c r="E163" s="36">
        <f t="shared" si="29"/>
        <v>0</v>
      </c>
      <c r="F163" s="33">
        <f t="shared" si="31"/>
        <v>0.95</v>
      </c>
      <c r="G163" s="33">
        <f t="shared" si="32"/>
        <v>-0.40717300000000001</v>
      </c>
      <c r="H163" s="33">
        <f t="shared" si="33"/>
        <v>1.7599999999999989</v>
      </c>
      <c r="I163" s="33">
        <f t="shared" si="34"/>
        <v>0.95</v>
      </c>
      <c r="J163" s="35">
        <f t="shared" si="35"/>
        <v>-26.32780618</v>
      </c>
      <c r="K163" s="35">
        <f t="shared" si="36"/>
        <v>5.2799999999999967</v>
      </c>
      <c r="L163" s="35">
        <f t="shared" si="37"/>
        <v>-20.097806180000003</v>
      </c>
      <c r="M163" s="32">
        <f t="shared" si="30"/>
        <v>0</v>
      </c>
      <c r="N163" s="27">
        <f t="shared" si="38"/>
        <v>0</v>
      </c>
      <c r="O163" s="54">
        <f t="shared" si="39"/>
        <v>0</v>
      </c>
      <c r="P163" s="54">
        <f t="shared" si="40"/>
        <v>0</v>
      </c>
      <c r="Q163" s="54">
        <f t="shared" si="41"/>
        <v>0</v>
      </c>
    </row>
    <row r="164" spans="1:17">
      <c r="A164" s="32">
        <v>1</v>
      </c>
      <c r="B164" s="32">
        <v>64.66</v>
      </c>
      <c r="C164" s="32">
        <v>2</v>
      </c>
      <c r="D164" s="32">
        <v>64800</v>
      </c>
      <c r="E164" s="36">
        <f t="shared" si="29"/>
        <v>0</v>
      </c>
      <c r="F164" s="33">
        <f t="shared" si="31"/>
        <v>0.95</v>
      </c>
      <c r="G164" s="33">
        <f t="shared" si="32"/>
        <v>-0.40717300000000001</v>
      </c>
      <c r="H164" s="33">
        <f t="shared" si="33"/>
        <v>1.7599999999999989</v>
      </c>
      <c r="I164" s="33">
        <f t="shared" si="34"/>
        <v>0.95</v>
      </c>
      <c r="J164" s="35">
        <f t="shared" si="35"/>
        <v>-26.32780618</v>
      </c>
      <c r="K164" s="35">
        <f t="shared" si="36"/>
        <v>3.5199999999999978</v>
      </c>
      <c r="L164" s="35">
        <f t="shared" si="37"/>
        <v>-21.857806180000004</v>
      </c>
      <c r="M164" s="32">
        <f t="shared" si="30"/>
        <v>0</v>
      </c>
      <c r="N164" s="27">
        <f t="shared" si="38"/>
        <v>0</v>
      </c>
      <c r="O164" s="54">
        <f t="shared" si="39"/>
        <v>0</v>
      </c>
      <c r="P164" s="54">
        <f t="shared" si="40"/>
        <v>0</v>
      </c>
      <c r="Q164" s="54">
        <f t="shared" si="41"/>
        <v>0</v>
      </c>
    </row>
    <row r="165" spans="1:17">
      <c r="A165" s="32">
        <v>1</v>
      </c>
      <c r="B165" s="32">
        <v>64.66</v>
      </c>
      <c r="C165" s="32">
        <v>14</v>
      </c>
      <c r="D165" s="32">
        <v>65000</v>
      </c>
      <c r="E165" s="36">
        <f t="shared" si="29"/>
        <v>0</v>
      </c>
      <c r="F165" s="33">
        <f t="shared" si="31"/>
        <v>0.95</v>
      </c>
      <c r="G165" s="33">
        <f t="shared" si="32"/>
        <v>-0.40717300000000001</v>
      </c>
      <c r="H165" s="33">
        <f t="shared" si="33"/>
        <v>1.7599999999999989</v>
      </c>
      <c r="I165" s="33">
        <f t="shared" si="34"/>
        <v>0.95</v>
      </c>
      <c r="J165" s="35">
        <f t="shared" si="35"/>
        <v>-26.32780618</v>
      </c>
      <c r="K165" s="35">
        <f t="shared" si="36"/>
        <v>24.639999999999986</v>
      </c>
      <c r="L165" s="35">
        <f t="shared" si="37"/>
        <v>-0.73780618000001397</v>
      </c>
      <c r="M165" s="32">
        <f t="shared" si="30"/>
        <v>0</v>
      </c>
      <c r="N165" s="27">
        <f t="shared" si="38"/>
        <v>0</v>
      </c>
      <c r="O165" s="54">
        <f t="shared" si="39"/>
        <v>0</v>
      </c>
      <c r="P165" s="54">
        <f t="shared" si="40"/>
        <v>0</v>
      </c>
      <c r="Q165" s="54">
        <f t="shared" si="41"/>
        <v>0</v>
      </c>
    </row>
    <row r="166" spans="1:17">
      <c r="A166" s="32">
        <v>1</v>
      </c>
      <c r="B166" s="32">
        <v>137.55000000000001</v>
      </c>
      <c r="C166" s="32">
        <v>6</v>
      </c>
      <c r="D166" s="32">
        <v>126500</v>
      </c>
      <c r="E166" s="36">
        <f t="shared" si="29"/>
        <v>1</v>
      </c>
      <c r="F166" s="33">
        <f t="shared" si="31"/>
        <v>0.95</v>
      </c>
      <c r="G166" s="33">
        <f t="shared" si="32"/>
        <v>-0.40717300000000001</v>
      </c>
      <c r="H166" s="33">
        <f t="shared" si="33"/>
        <v>1.7599999999999989</v>
      </c>
      <c r="I166" s="33">
        <f t="shared" si="34"/>
        <v>0.95</v>
      </c>
      <c r="J166" s="35">
        <f t="shared" si="35"/>
        <v>-56.006646150000009</v>
      </c>
      <c r="K166" s="35">
        <f t="shared" si="36"/>
        <v>10.559999999999993</v>
      </c>
      <c r="L166" s="35">
        <f t="shared" si="37"/>
        <v>-44.496646150000011</v>
      </c>
      <c r="M166" s="32">
        <f t="shared" si="30"/>
        <v>0</v>
      </c>
      <c r="N166" s="27">
        <f t="shared" si="38"/>
        <v>1</v>
      </c>
      <c r="O166" s="54">
        <f t="shared" si="39"/>
        <v>0.01</v>
      </c>
      <c r="P166" s="54">
        <f t="shared" si="40"/>
        <v>1.3755000000000002</v>
      </c>
      <c r="Q166" s="54">
        <f t="shared" si="41"/>
        <v>0.06</v>
      </c>
    </row>
    <row r="167" spans="1:17">
      <c r="A167" s="32">
        <v>1</v>
      </c>
      <c r="B167" s="32">
        <v>61.49</v>
      </c>
      <c r="C167" s="32">
        <v>3</v>
      </c>
      <c r="D167" s="32">
        <v>32000</v>
      </c>
      <c r="E167" s="36">
        <f t="shared" si="29"/>
        <v>0</v>
      </c>
      <c r="F167" s="33">
        <f t="shared" si="31"/>
        <v>0.96</v>
      </c>
      <c r="G167" s="33">
        <f t="shared" si="32"/>
        <v>0.96832700000000016</v>
      </c>
      <c r="H167" s="33">
        <f t="shared" si="33"/>
        <v>1.819999999999999</v>
      </c>
      <c r="I167" s="33">
        <f t="shared" si="34"/>
        <v>0.96</v>
      </c>
      <c r="J167" s="35">
        <f t="shared" si="35"/>
        <v>59.542427230000008</v>
      </c>
      <c r="K167" s="35">
        <f t="shared" si="36"/>
        <v>5.4599999999999973</v>
      </c>
      <c r="L167" s="35">
        <f t="shared" si="37"/>
        <v>65.962427230000003</v>
      </c>
      <c r="M167" s="32">
        <f t="shared" si="30"/>
        <v>1</v>
      </c>
      <c r="N167" s="27">
        <f t="shared" si="38"/>
        <v>-1</v>
      </c>
      <c r="O167" s="54">
        <f t="shared" si="39"/>
        <v>-0.01</v>
      </c>
      <c r="P167" s="54">
        <f t="shared" si="40"/>
        <v>-0.6149</v>
      </c>
      <c r="Q167" s="54">
        <f t="shared" si="41"/>
        <v>-0.03</v>
      </c>
    </row>
    <row r="168" spans="1:17">
      <c r="A168" s="32">
        <v>1</v>
      </c>
      <c r="B168" s="32">
        <v>61.49</v>
      </c>
      <c r="C168" s="32">
        <v>3</v>
      </c>
      <c r="D168" s="32">
        <v>29000</v>
      </c>
      <c r="E168" s="36">
        <f t="shared" si="29"/>
        <v>0</v>
      </c>
      <c r="F168" s="33">
        <f t="shared" si="31"/>
        <v>0.95</v>
      </c>
      <c r="G168" s="33">
        <f t="shared" si="32"/>
        <v>0.35342700000000016</v>
      </c>
      <c r="H168" s="33">
        <f t="shared" si="33"/>
        <v>1.7899999999999989</v>
      </c>
      <c r="I168" s="33">
        <f t="shared" si="34"/>
        <v>0.95</v>
      </c>
      <c r="J168" s="35">
        <f t="shared" si="35"/>
        <v>21.732226230000009</v>
      </c>
      <c r="K168" s="35">
        <f t="shared" si="36"/>
        <v>5.3699999999999966</v>
      </c>
      <c r="L168" s="35">
        <f t="shared" si="37"/>
        <v>28.052226230000006</v>
      </c>
      <c r="M168" s="32">
        <f t="shared" si="30"/>
        <v>1</v>
      </c>
      <c r="N168" s="27">
        <f t="shared" si="38"/>
        <v>-1</v>
      </c>
      <c r="O168" s="54">
        <f t="shared" si="39"/>
        <v>-0.01</v>
      </c>
      <c r="P168" s="54">
        <f t="shared" si="40"/>
        <v>-0.6149</v>
      </c>
      <c r="Q168" s="54">
        <f t="shared" si="41"/>
        <v>-0.03</v>
      </c>
    </row>
    <row r="169" spans="1:17">
      <c r="A169" s="32">
        <v>1</v>
      </c>
      <c r="B169" s="32">
        <v>60</v>
      </c>
      <c r="C169" s="32">
        <v>6</v>
      </c>
      <c r="D169" s="32">
        <v>94490</v>
      </c>
      <c r="E169" s="36">
        <f t="shared" si="29"/>
        <v>1</v>
      </c>
      <c r="F169" s="33">
        <f t="shared" si="31"/>
        <v>0.94</v>
      </c>
      <c r="G169" s="33">
        <f t="shared" si="32"/>
        <v>-0.26147299999999984</v>
      </c>
      <c r="H169" s="33">
        <f t="shared" si="33"/>
        <v>1.7599999999999989</v>
      </c>
      <c r="I169" s="33">
        <f t="shared" si="34"/>
        <v>0.94</v>
      </c>
      <c r="J169" s="35">
        <f t="shared" si="35"/>
        <v>-15.688379999999992</v>
      </c>
      <c r="K169" s="35">
        <f t="shared" si="36"/>
        <v>10.559999999999993</v>
      </c>
      <c r="L169" s="35">
        <f t="shared" si="37"/>
        <v>-4.1883799999999987</v>
      </c>
      <c r="M169" s="32">
        <f t="shared" si="30"/>
        <v>0</v>
      </c>
      <c r="N169" s="27">
        <f t="shared" si="38"/>
        <v>1</v>
      </c>
      <c r="O169" s="54">
        <f t="shared" si="39"/>
        <v>0.01</v>
      </c>
      <c r="P169" s="54">
        <f t="shared" si="40"/>
        <v>0.6</v>
      </c>
      <c r="Q169" s="54">
        <f t="shared" si="41"/>
        <v>0.06</v>
      </c>
    </row>
    <row r="170" spans="1:17">
      <c r="A170" s="32">
        <v>1</v>
      </c>
      <c r="B170" s="32">
        <v>59.993000000000002</v>
      </c>
      <c r="C170" s="32">
        <v>6</v>
      </c>
      <c r="D170" s="32">
        <v>115000</v>
      </c>
      <c r="E170" s="36">
        <f t="shared" si="29"/>
        <v>1</v>
      </c>
      <c r="F170" s="33">
        <f t="shared" si="31"/>
        <v>0.95</v>
      </c>
      <c r="G170" s="33">
        <f t="shared" si="32"/>
        <v>0.33852700000000013</v>
      </c>
      <c r="H170" s="33">
        <f t="shared" si="33"/>
        <v>1.819999999999999</v>
      </c>
      <c r="I170" s="33">
        <f t="shared" si="34"/>
        <v>0.95</v>
      </c>
      <c r="J170" s="35">
        <f t="shared" si="35"/>
        <v>20.30925031100001</v>
      </c>
      <c r="K170" s="35">
        <f t="shared" si="36"/>
        <v>10.919999999999995</v>
      </c>
      <c r="L170" s="35">
        <f t="shared" si="37"/>
        <v>32.179250311000004</v>
      </c>
      <c r="M170" s="32">
        <f t="shared" si="30"/>
        <v>1</v>
      </c>
      <c r="N170" s="27">
        <f t="shared" si="38"/>
        <v>0</v>
      </c>
      <c r="O170" s="54">
        <f t="shared" si="39"/>
        <v>0</v>
      </c>
      <c r="P170" s="54">
        <f t="shared" si="40"/>
        <v>0</v>
      </c>
      <c r="Q170" s="54">
        <f t="shared" si="41"/>
        <v>0</v>
      </c>
    </row>
    <row r="171" spans="1:17">
      <c r="A171" s="32">
        <v>1</v>
      </c>
      <c r="B171" s="32">
        <v>59.942599999999999</v>
      </c>
      <c r="C171" s="32">
        <v>8</v>
      </c>
      <c r="D171" s="32">
        <v>84000</v>
      </c>
      <c r="E171" s="36">
        <f t="shared" si="29"/>
        <v>0</v>
      </c>
      <c r="F171" s="33">
        <f t="shared" si="31"/>
        <v>0.95</v>
      </c>
      <c r="G171" s="33">
        <f t="shared" si="32"/>
        <v>0.33852700000000013</v>
      </c>
      <c r="H171" s="33">
        <f t="shared" si="33"/>
        <v>1.819999999999999</v>
      </c>
      <c r="I171" s="33">
        <f t="shared" si="34"/>
        <v>0.95</v>
      </c>
      <c r="J171" s="35">
        <f t="shared" si="35"/>
        <v>20.292188550200006</v>
      </c>
      <c r="K171" s="35">
        <f t="shared" si="36"/>
        <v>14.559999999999992</v>
      </c>
      <c r="L171" s="35">
        <f t="shared" si="37"/>
        <v>35.8021885502</v>
      </c>
      <c r="M171" s="32">
        <f t="shared" si="30"/>
        <v>1</v>
      </c>
      <c r="N171" s="27">
        <f t="shared" si="38"/>
        <v>-1</v>
      </c>
      <c r="O171" s="54">
        <f t="shared" si="39"/>
        <v>-0.01</v>
      </c>
      <c r="P171" s="54">
        <f t="shared" si="40"/>
        <v>-0.59942600000000001</v>
      </c>
      <c r="Q171" s="54">
        <f t="shared" si="41"/>
        <v>-0.08</v>
      </c>
    </row>
    <row r="172" spans="1:17">
      <c r="A172" s="32">
        <v>1</v>
      </c>
      <c r="B172" s="32">
        <v>59.97</v>
      </c>
      <c r="C172" s="32">
        <v>10</v>
      </c>
      <c r="D172" s="32">
        <v>54000</v>
      </c>
      <c r="E172" s="36">
        <f t="shared" si="29"/>
        <v>0</v>
      </c>
      <c r="F172" s="33">
        <f t="shared" si="31"/>
        <v>0.94</v>
      </c>
      <c r="G172" s="33">
        <f t="shared" si="32"/>
        <v>-0.26089899999999988</v>
      </c>
      <c r="H172" s="33">
        <f t="shared" si="33"/>
        <v>1.7399999999999989</v>
      </c>
      <c r="I172" s="33">
        <f t="shared" si="34"/>
        <v>0.94</v>
      </c>
      <c r="J172" s="35">
        <f t="shared" si="35"/>
        <v>-15.646113029999993</v>
      </c>
      <c r="K172" s="35">
        <f t="shared" si="36"/>
        <v>17.399999999999988</v>
      </c>
      <c r="L172" s="35">
        <f t="shared" si="37"/>
        <v>2.6938869699999941</v>
      </c>
      <c r="M172" s="32">
        <f t="shared" si="30"/>
        <v>1</v>
      </c>
      <c r="N172" s="27">
        <f t="shared" si="38"/>
        <v>-1</v>
      </c>
      <c r="O172" s="54">
        <f t="shared" si="39"/>
        <v>-0.01</v>
      </c>
      <c r="P172" s="54">
        <f t="shared" si="40"/>
        <v>-0.59970000000000001</v>
      </c>
      <c r="Q172" s="54">
        <f t="shared" si="41"/>
        <v>-0.1</v>
      </c>
    </row>
    <row r="173" spans="1:17">
      <c r="A173" s="32">
        <v>1</v>
      </c>
      <c r="B173" s="32">
        <v>59.92</v>
      </c>
      <c r="C173" s="32">
        <v>8</v>
      </c>
      <c r="D173" s="32">
        <v>98000</v>
      </c>
      <c r="E173" s="36">
        <f t="shared" si="29"/>
        <v>1</v>
      </c>
      <c r="F173" s="33">
        <f t="shared" si="31"/>
        <v>0.92999999999999994</v>
      </c>
      <c r="G173" s="33">
        <f t="shared" si="32"/>
        <v>-0.86059899999999989</v>
      </c>
      <c r="H173" s="33">
        <f t="shared" si="33"/>
        <v>1.6399999999999988</v>
      </c>
      <c r="I173" s="33">
        <f t="shared" si="34"/>
        <v>0.92999999999999994</v>
      </c>
      <c r="J173" s="35">
        <f t="shared" si="35"/>
        <v>-51.567092079999995</v>
      </c>
      <c r="K173" s="35">
        <f t="shared" si="36"/>
        <v>13.11999999999999</v>
      </c>
      <c r="L173" s="35">
        <f t="shared" si="37"/>
        <v>-37.517092080000005</v>
      </c>
      <c r="M173" s="32">
        <f t="shared" si="30"/>
        <v>0</v>
      </c>
      <c r="N173" s="27">
        <f t="shared" si="38"/>
        <v>1</v>
      </c>
      <c r="O173" s="54">
        <f t="shared" si="39"/>
        <v>0.01</v>
      </c>
      <c r="P173" s="54">
        <f t="shared" si="40"/>
        <v>0.59920000000000007</v>
      </c>
      <c r="Q173" s="54">
        <f t="shared" si="41"/>
        <v>0.08</v>
      </c>
    </row>
    <row r="174" spans="1:17">
      <c r="A174" s="32">
        <v>1</v>
      </c>
      <c r="B174" s="32">
        <v>59.942599999999999</v>
      </c>
      <c r="C174" s="32">
        <v>6</v>
      </c>
      <c r="D174" s="32">
        <v>92400</v>
      </c>
      <c r="E174" s="36">
        <f t="shared" si="29"/>
        <v>1</v>
      </c>
      <c r="F174" s="33">
        <f t="shared" si="31"/>
        <v>0.94</v>
      </c>
      <c r="G174" s="33">
        <f t="shared" si="32"/>
        <v>-0.26139899999999983</v>
      </c>
      <c r="H174" s="33">
        <f t="shared" si="33"/>
        <v>1.7199999999999989</v>
      </c>
      <c r="I174" s="33">
        <f t="shared" si="34"/>
        <v>0.94</v>
      </c>
      <c r="J174" s="35">
        <f t="shared" si="35"/>
        <v>-15.66893569739999</v>
      </c>
      <c r="K174" s="35">
        <f t="shared" si="36"/>
        <v>10.319999999999993</v>
      </c>
      <c r="L174" s="35">
        <f t="shared" si="37"/>
        <v>-4.4089356973999969</v>
      </c>
      <c r="M174" s="32">
        <f t="shared" si="30"/>
        <v>0</v>
      </c>
      <c r="N174" s="27">
        <f t="shared" si="38"/>
        <v>1</v>
      </c>
      <c r="O174" s="54">
        <f t="shared" si="39"/>
        <v>0.01</v>
      </c>
      <c r="P174" s="54">
        <f t="shared" si="40"/>
        <v>0.59942600000000001</v>
      </c>
      <c r="Q174" s="54">
        <f t="shared" si="41"/>
        <v>0.06</v>
      </c>
    </row>
    <row r="175" spans="1:17">
      <c r="A175" s="32">
        <v>1</v>
      </c>
      <c r="B175" s="32">
        <v>60</v>
      </c>
      <c r="C175" s="32">
        <v>5</v>
      </c>
      <c r="D175" s="32">
        <v>98950</v>
      </c>
      <c r="E175" s="36">
        <f t="shared" si="29"/>
        <v>1</v>
      </c>
      <c r="F175" s="33">
        <f t="shared" si="31"/>
        <v>0.95</v>
      </c>
      <c r="G175" s="33">
        <f t="shared" si="32"/>
        <v>0.33802700000000019</v>
      </c>
      <c r="H175" s="33">
        <f t="shared" si="33"/>
        <v>1.7799999999999989</v>
      </c>
      <c r="I175" s="33">
        <f t="shared" si="34"/>
        <v>0.95</v>
      </c>
      <c r="J175" s="35">
        <f t="shared" si="35"/>
        <v>20.281620000000011</v>
      </c>
      <c r="K175" s="35">
        <f t="shared" si="36"/>
        <v>8.899999999999995</v>
      </c>
      <c r="L175" s="35">
        <f t="shared" si="37"/>
        <v>30.131620000000005</v>
      </c>
      <c r="M175" s="32">
        <f t="shared" si="30"/>
        <v>1</v>
      </c>
      <c r="N175" s="27">
        <f t="shared" si="38"/>
        <v>0</v>
      </c>
      <c r="O175" s="54">
        <f t="shared" si="39"/>
        <v>0</v>
      </c>
      <c r="P175" s="54">
        <f t="shared" si="40"/>
        <v>0</v>
      </c>
      <c r="Q175" s="54">
        <f t="shared" si="41"/>
        <v>0</v>
      </c>
    </row>
    <row r="176" spans="1:17">
      <c r="A176" s="32">
        <v>1</v>
      </c>
      <c r="B176" s="32">
        <v>60</v>
      </c>
      <c r="C176" s="32">
        <v>4</v>
      </c>
      <c r="D176" s="32">
        <v>89970</v>
      </c>
      <c r="E176" s="36">
        <f t="shared" si="29"/>
        <v>1</v>
      </c>
      <c r="F176" s="33">
        <f t="shared" si="31"/>
        <v>0.95</v>
      </c>
      <c r="G176" s="33">
        <f t="shared" si="32"/>
        <v>0.33802700000000019</v>
      </c>
      <c r="H176" s="33">
        <f t="shared" si="33"/>
        <v>1.7799999999999989</v>
      </c>
      <c r="I176" s="33">
        <f t="shared" si="34"/>
        <v>0.95</v>
      </c>
      <c r="J176" s="35">
        <f t="shared" si="35"/>
        <v>20.281620000000011</v>
      </c>
      <c r="K176" s="35">
        <f t="shared" si="36"/>
        <v>7.1199999999999957</v>
      </c>
      <c r="L176" s="35">
        <f t="shared" si="37"/>
        <v>28.351620000000004</v>
      </c>
      <c r="M176" s="32">
        <f t="shared" si="30"/>
        <v>1</v>
      </c>
      <c r="N176" s="27">
        <f t="shared" si="38"/>
        <v>0</v>
      </c>
      <c r="O176" s="54">
        <f t="shared" si="39"/>
        <v>0</v>
      </c>
      <c r="P176" s="54">
        <f t="shared" si="40"/>
        <v>0</v>
      </c>
      <c r="Q176" s="54">
        <f t="shared" si="41"/>
        <v>0</v>
      </c>
    </row>
    <row r="177" spans="1:17">
      <c r="A177" s="32">
        <v>1</v>
      </c>
      <c r="B177" s="32">
        <v>59.942599999999999</v>
      </c>
      <c r="C177" s="32">
        <v>4</v>
      </c>
      <c r="D177" s="32">
        <v>91900</v>
      </c>
      <c r="E177" s="36">
        <f t="shared" si="29"/>
        <v>1</v>
      </c>
      <c r="F177" s="33">
        <f t="shared" si="31"/>
        <v>0.95</v>
      </c>
      <c r="G177" s="33">
        <f t="shared" si="32"/>
        <v>0.33802700000000019</v>
      </c>
      <c r="H177" s="33">
        <f t="shared" si="33"/>
        <v>1.7799999999999989</v>
      </c>
      <c r="I177" s="33">
        <f t="shared" si="34"/>
        <v>0.95</v>
      </c>
      <c r="J177" s="35">
        <f t="shared" si="35"/>
        <v>20.26221725020001</v>
      </c>
      <c r="K177" s="35">
        <f t="shared" si="36"/>
        <v>7.1199999999999957</v>
      </c>
      <c r="L177" s="35">
        <f t="shared" si="37"/>
        <v>28.332217250200003</v>
      </c>
      <c r="M177" s="32">
        <f t="shared" si="30"/>
        <v>1</v>
      </c>
      <c r="N177" s="27">
        <f t="shared" si="38"/>
        <v>0</v>
      </c>
      <c r="O177" s="54">
        <f t="shared" si="39"/>
        <v>0</v>
      </c>
      <c r="P177" s="54">
        <f t="shared" si="40"/>
        <v>0</v>
      </c>
      <c r="Q177" s="54">
        <f t="shared" si="41"/>
        <v>0</v>
      </c>
    </row>
    <row r="178" spans="1:17">
      <c r="A178" s="32">
        <v>1</v>
      </c>
      <c r="B178" s="32">
        <v>59.854999999999997</v>
      </c>
      <c r="C178" s="32">
        <v>11</v>
      </c>
      <c r="D178" s="32">
        <v>164700</v>
      </c>
      <c r="E178" s="36">
        <f t="shared" si="29"/>
        <v>1</v>
      </c>
      <c r="F178" s="33">
        <f t="shared" si="31"/>
        <v>0.95</v>
      </c>
      <c r="G178" s="33">
        <f t="shared" si="32"/>
        <v>0.33802700000000019</v>
      </c>
      <c r="H178" s="33">
        <f t="shared" si="33"/>
        <v>1.7799999999999989</v>
      </c>
      <c r="I178" s="33">
        <f t="shared" si="34"/>
        <v>0.95</v>
      </c>
      <c r="J178" s="35">
        <f t="shared" si="35"/>
        <v>20.232606085000011</v>
      </c>
      <c r="K178" s="35">
        <f t="shared" si="36"/>
        <v>19.579999999999988</v>
      </c>
      <c r="L178" s="35">
        <f t="shared" si="37"/>
        <v>40.762606085000002</v>
      </c>
      <c r="M178" s="32">
        <f t="shared" si="30"/>
        <v>1</v>
      </c>
      <c r="N178" s="27">
        <f t="shared" si="38"/>
        <v>0</v>
      </c>
      <c r="O178" s="54">
        <f t="shared" si="39"/>
        <v>0</v>
      </c>
      <c r="P178" s="54">
        <f t="shared" si="40"/>
        <v>0</v>
      </c>
      <c r="Q178" s="54">
        <f t="shared" si="41"/>
        <v>0</v>
      </c>
    </row>
    <row r="179" spans="1:17">
      <c r="A179" s="32">
        <v>1</v>
      </c>
      <c r="B179" s="32">
        <v>59.92</v>
      </c>
      <c r="C179" s="32">
        <v>4</v>
      </c>
      <c r="D179" s="32">
        <v>95000</v>
      </c>
      <c r="E179" s="36">
        <f t="shared" si="29"/>
        <v>1</v>
      </c>
      <c r="F179" s="33">
        <f t="shared" si="31"/>
        <v>0.95</v>
      </c>
      <c r="G179" s="33">
        <f t="shared" si="32"/>
        <v>0.33802700000000019</v>
      </c>
      <c r="H179" s="33">
        <f t="shared" si="33"/>
        <v>1.7799999999999989</v>
      </c>
      <c r="I179" s="33">
        <f t="shared" si="34"/>
        <v>0.95</v>
      </c>
      <c r="J179" s="35">
        <f t="shared" si="35"/>
        <v>20.25457784000001</v>
      </c>
      <c r="K179" s="35">
        <f t="shared" si="36"/>
        <v>7.1199999999999957</v>
      </c>
      <c r="L179" s="35">
        <f t="shared" si="37"/>
        <v>28.324577840000003</v>
      </c>
      <c r="M179" s="32">
        <f t="shared" si="30"/>
        <v>1</v>
      </c>
      <c r="N179" s="27">
        <f t="shared" si="38"/>
        <v>0</v>
      </c>
      <c r="O179" s="54">
        <f t="shared" si="39"/>
        <v>0</v>
      </c>
      <c r="P179" s="54">
        <f t="shared" si="40"/>
        <v>0</v>
      </c>
      <c r="Q179" s="54">
        <f t="shared" si="41"/>
        <v>0</v>
      </c>
    </row>
    <row r="180" spans="1:17">
      <c r="A180" s="32">
        <v>1</v>
      </c>
      <c r="B180" s="32">
        <v>59.82</v>
      </c>
      <c r="C180" s="32">
        <v>5</v>
      </c>
      <c r="D180" s="32">
        <v>54900</v>
      </c>
      <c r="E180" s="36">
        <f t="shared" si="29"/>
        <v>0</v>
      </c>
      <c r="F180" s="33">
        <f t="shared" si="31"/>
        <v>0.95</v>
      </c>
      <c r="G180" s="33">
        <f t="shared" si="32"/>
        <v>0.33802700000000019</v>
      </c>
      <c r="H180" s="33">
        <f t="shared" si="33"/>
        <v>1.7799999999999989</v>
      </c>
      <c r="I180" s="33">
        <f t="shared" si="34"/>
        <v>0.95</v>
      </c>
      <c r="J180" s="35">
        <f t="shared" si="35"/>
        <v>20.220775140000011</v>
      </c>
      <c r="K180" s="35">
        <f t="shared" si="36"/>
        <v>8.899999999999995</v>
      </c>
      <c r="L180" s="35">
        <f t="shared" si="37"/>
        <v>30.070775140000006</v>
      </c>
      <c r="M180" s="32">
        <f t="shared" si="30"/>
        <v>1</v>
      </c>
      <c r="N180" s="27">
        <f t="shared" si="38"/>
        <v>-1</v>
      </c>
      <c r="O180" s="54">
        <f t="shared" si="39"/>
        <v>-0.01</v>
      </c>
      <c r="P180" s="54">
        <f t="shared" si="40"/>
        <v>-0.59820000000000007</v>
      </c>
      <c r="Q180" s="54">
        <f t="shared" si="41"/>
        <v>-0.05</v>
      </c>
    </row>
    <row r="181" spans="1:17">
      <c r="A181" s="32">
        <v>1</v>
      </c>
      <c r="B181" s="32">
        <v>59.74</v>
      </c>
      <c r="C181" s="32">
        <v>6</v>
      </c>
      <c r="D181" s="32">
        <v>36000</v>
      </c>
      <c r="E181" s="36">
        <f t="shared" si="29"/>
        <v>0</v>
      </c>
      <c r="F181" s="33">
        <f t="shared" si="31"/>
        <v>0.94</v>
      </c>
      <c r="G181" s="33">
        <f t="shared" si="32"/>
        <v>-0.26017299999999988</v>
      </c>
      <c r="H181" s="33">
        <f t="shared" si="33"/>
        <v>1.7299999999999989</v>
      </c>
      <c r="I181" s="33">
        <f t="shared" si="34"/>
        <v>0.94</v>
      </c>
      <c r="J181" s="35">
        <f t="shared" si="35"/>
        <v>-15.542735019999993</v>
      </c>
      <c r="K181" s="35">
        <f t="shared" si="36"/>
        <v>10.379999999999994</v>
      </c>
      <c r="L181" s="35">
        <f t="shared" si="37"/>
        <v>-4.22273502</v>
      </c>
      <c r="M181" s="32">
        <f t="shared" si="30"/>
        <v>0</v>
      </c>
      <c r="N181" s="27">
        <f t="shared" si="38"/>
        <v>0</v>
      </c>
      <c r="O181" s="54">
        <f t="shared" si="39"/>
        <v>0</v>
      </c>
      <c r="P181" s="54">
        <f t="shared" si="40"/>
        <v>0</v>
      </c>
      <c r="Q181" s="54">
        <f t="shared" si="41"/>
        <v>0</v>
      </c>
    </row>
    <row r="182" spans="1:17">
      <c r="A182" s="32">
        <v>1</v>
      </c>
      <c r="B182" s="32">
        <v>60</v>
      </c>
      <c r="C182" s="32">
        <v>13</v>
      </c>
      <c r="D182" s="32">
        <v>84970</v>
      </c>
      <c r="E182" s="36">
        <f t="shared" si="29"/>
        <v>0</v>
      </c>
      <c r="F182" s="33">
        <f t="shared" si="31"/>
        <v>0.94</v>
      </c>
      <c r="G182" s="33">
        <f t="shared" si="32"/>
        <v>-0.26017299999999988</v>
      </c>
      <c r="H182" s="33">
        <f t="shared" si="33"/>
        <v>1.7299999999999989</v>
      </c>
      <c r="I182" s="33">
        <f t="shared" si="34"/>
        <v>0.94</v>
      </c>
      <c r="J182" s="35">
        <f t="shared" si="35"/>
        <v>-15.610379999999992</v>
      </c>
      <c r="K182" s="35">
        <f t="shared" si="36"/>
        <v>22.489999999999984</v>
      </c>
      <c r="L182" s="35">
        <f t="shared" si="37"/>
        <v>7.8196199999999916</v>
      </c>
      <c r="M182" s="32">
        <f t="shared" si="30"/>
        <v>1</v>
      </c>
      <c r="N182" s="27">
        <f t="shared" si="38"/>
        <v>-1</v>
      </c>
      <c r="O182" s="54">
        <f t="shared" si="39"/>
        <v>-0.01</v>
      </c>
      <c r="P182" s="54">
        <f t="shared" si="40"/>
        <v>-0.6</v>
      </c>
      <c r="Q182" s="54">
        <f t="shared" si="41"/>
        <v>-0.13</v>
      </c>
    </row>
    <row r="183" spans="1:17">
      <c r="A183" s="32">
        <v>1</v>
      </c>
      <c r="B183" s="32">
        <v>59.92</v>
      </c>
      <c r="C183" s="32">
        <v>3</v>
      </c>
      <c r="D183" s="32">
        <v>81000</v>
      </c>
      <c r="E183" s="36">
        <f t="shared" si="29"/>
        <v>0</v>
      </c>
      <c r="F183" s="33">
        <f t="shared" si="31"/>
        <v>0.92999999999999994</v>
      </c>
      <c r="G183" s="33">
        <f t="shared" si="32"/>
        <v>-0.86017299999999985</v>
      </c>
      <c r="H183" s="33">
        <f t="shared" si="33"/>
        <v>1.5999999999999988</v>
      </c>
      <c r="I183" s="33">
        <f t="shared" si="34"/>
        <v>0.92999999999999994</v>
      </c>
      <c r="J183" s="35">
        <f t="shared" si="35"/>
        <v>-51.541566159999995</v>
      </c>
      <c r="K183" s="35">
        <f t="shared" si="36"/>
        <v>4.7999999999999963</v>
      </c>
      <c r="L183" s="35">
        <f t="shared" si="37"/>
        <v>-45.811566159999998</v>
      </c>
      <c r="M183" s="32">
        <f t="shared" si="30"/>
        <v>0</v>
      </c>
      <c r="N183" s="27">
        <f t="shared" si="38"/>
        <v>0</v>
      </c>
      <c r="O183" s="54">
        <f t="shared" si="39"/>
        <v>0</v>
      </c>
      <c r="P183" s="54">
        <f t="shared" si="40"/>
        <v>0</v>
      </c>
      <c r="Q183" s="54">
        <f t="shared" si="41"/>
        <v>0</v>
      </c>
    </row>
    <row r="184" spans="1:17">
      <c r="A184" s="32">
        <v>1</v>
      </c>
      <c r="B184" s="32">
        <v>59.854999999999997</v>
      </c>
      <c r="C184" s="32">
        <v>13</v>
      </c>
      <c r="D184" s="32">
        <v>160000</v>
      </c>
      <c r="E184" s="36">
        <f t="shared" si="29"/>
        <v>1</v>
      </c>
      <c r="F184" s="33">
        <f t="shared" si="31"/>
        <v>0.92999999999999994</v>
      </c>
      <c r="G184" s="33">
        <f t="shared" si="32"/>
        <v>-0.86017299999999985</v>
      </c>
      <c r="H184" s="33">
        <f t="shared" si="33"/>
        <v>1.5999999999999988</v>
      </c>
      <c r="I184" s="33">
        <f t="shared" si="34"/>
        <v>0.92999999999999994</v>
      </c>
      <c r="J184" s="35">
        <f t="shared" si="35"/>
        <v>-51.485654914999991</v>
      </c>
      <c r="K184" s="35">
        <f t="shared" si="36"/>
        <v>20.799999999999983</v>
      </c>
      <c r="L184" s="35">
        <f t="shared" si="37"/>
        <v>-29.755654915000008</v>
      </c>
      <c r="M184" s="32">
        <f t="shared" si="30"/>
        <v>0</v>
      </c>
      <c r="N184" s="27">
        <f t="shared" si="38"/>
        <v>1</v>
      </c>
      <c r="O184" s="54">
        <f t="shared" si="39"/>
        <v>0.01</v>
      </c>
      <c r="P184" s="54">
        <f t="shared" si="40"/>
        <v>0.59855000000000003</v>
      </c>
      <c r="Q184" s="54">
        <f t="shared" si="41"/>
        <v>0.13</v>
      </c>
    </row>
    <row r="185" spans="1:17">
      <c r="A185" s="32">
        <v>1</v>
      </c>
      <c r="B185" s="32">
        <v>59.97</v>
      </c>
      <c r="C185" s="32">
        <v>2</v>
      </c>
      <c r="D185" s="32">
        <v>52000</v>
      </c>
      <c r="E185" s="36">
        <f t="shared" si="29"/>
        <v>0</v>
      </c>
      <c r="F185" s="33">
        <f t="shared" si="31"/>
        <v>0.94</v>
      </c>
      <c r="G185" s="33">
        <f t="shared" si="32"/>
        <v>-0.26162299999999983</v>
      </c>
      <c r="H185" s="33">
        <f t="shared" si="33"/>
        <v>1.7299999999999986</v>
      </c>
      <c r="I185" s="33">
        <f t="shared" si="34"/>
        <v>0.94</v>
      </c>
      <c r="J185" s="35">
        <f t="shared" si="35"/>
        <v>-15.689531309999989</v>
      </c>
      <c r="K185" s="35">
        <f t="shared" si="36"/>
        <v>3.4599999999999973</v>
      </c>
      <c r="L185" s="35">
        <f t="shared" si="37"/>
        <v>-11.289531309999992</v>
      </c>
      <c r="M185" s="32">
        <f t="shared" si="30"/>
        <v>0</v>
      </c>
      <c r="N185" s="27">
        <f t="shared" si="38"/>
        <v>0</v>
      </c>
      <c r="O185" s="54">
        <f t="shared" si="39"/>
        <v>0</v>
      </c>
      <c r="P185" s="54">
        <f t="shared" si="40"/>
        <v>0</v>
      </c>
      <c r="Q185" s="54">
        <f t="shared" si="41"/>
        <v>0</v>
      </c>
    </row>
    <row r="186" spans="1:17">
      <c r="A186" s="32">
        <v>1</v>
      </c>
      <c r="B186" s="32">
        <v>59.95</v>
      </c>
      <c r="C186" s="32">
        <v>2</v>
      </c>
      <c r="D186" s="32">
        <v>79500</v>
      </c>
      <c r="E186" s="36">
        <f t="shared" si="29"/>
        <v>0</v>
      </c>
      <c r="F186" s="33">
        <f t="shared" si="31"/>
        <v>0.94</v>
      </c>
      <c r="G186" s="33">
        <f t="shared" si="32"/>
        <v>-0.26162299999999983</v>
      </c>
      <c r="H186" s="33">
        <f t="shared" si="33"/>
        <v>1.7299999999999986</v>
      </c>
      <c r="I186" s="33">
        <f t="shared" si="34"/>
        <v>0.94</v>
      </c>
      <c r="J186" s="35">
        <f t="shared" si="35"/>
        <v>-15.68429884999999</v>
      </c>
      <c r="K186" s="35">
        <f t="shared" si="36"/>
        <v>3.4599999999999973</v>
      </c>
      <c r="L186" s="35">
        <f t="shared" si="37"/>
        <v>-11.284298849999994</v>
      </c>
      <c r="M186" s="32">
        <f t="shared" si="30"/>
        <v>0</v>
      </c>
      <c r="N186" s="27">
        <f t="shared" si="38"/>
        <v>0</v>
      </c>
      <c r="O186" s="54">
        <f t="shared" si="39"/>
        <v>0</v>
      </c>
      <c r="P186" s="54">
        <f t="shared" si="40"/>
        <v>0</v>
      </c>
      <c r="Q186" s="54">
        <f t="shared" si="41"/>
        <v>0</v>
      </c>
    </row>
    <row r="187" spans="1:17">
      <c r="A187" s="32">
        <v>1</v>
      </c>
      <c r="B187" s="32">
        <v>59.95</v>
      </c>
      <c r="C187" s="32">
        <v>14</v>
      </c>
      <c r="D187" s="32">
        <v>79500</v>
      </c>
      <c r="E187" s="36">
        <f t="shared" si="29"/>
        <v>0</v>
      </c>
      <c r="F187" s="33">
        <f t="shared" si="31"/>
        <v>0.94</v>
      </c>
      <c r="G187" s="33">
        <f t="shared" si="32"/>
        <v>-0.26162299999999983</v>
      </c>
      <c r="H187" s="33">
        <f t="shared" si="33"/>
        <v>1.7299999999999986</v>
      </c>
      <c r="I187" s="33">
        <f t="shared" si="34"/>
        <v>0.94</v>
      </c>
      <c r="J187" s="35">
        <f t="shared" si="35"/>
        <v>-15.68429884999999</v>
      </c>
      <c r="K187" s="35">
        <f t="shared" si="36"/>
        <v>24.219999999999981</v>
      </c>
      <c r="L187" s="35">
        <f t="shared" si="37"/>
        <v>9.4757011499999901</v>
      </c>
      <c r="M187" s="32">
        <f t="shared" si="30"/>
        <v>1</v>
      </c>
      <c r="N187" s="27">
        <f t="shared" si="38"/>
        <v>-1</v>
      </c>
      <c r="O187" s="54">
        <f t="shared" si="39"/>
        <v>-0.01</v>
      </c>
      <c r="P187" s="54">
        <f t="shared" si="40"/>
        <v>-0.59950000000000003</v>
      </c>
      <c r="Q187" s="54">
        <f t="shared" si="41"/>
        <v>-0.14000000000000001</v>
      </c>
    </row>
    <row r="188" spans="1:17">
      <c r="A188" s="32">
        <v>1</v>
      </c>
      <c r="B188" s="32">
        <v>59.673699999999997</v>
      </c>
      <c r="C188" s="32">
        <v>4</v>
      </c>
      <c r="D188" s="32">
        <v>140000</v>
      </c>
      <c r="E188" s="36">
        <f t="shared" si="29"/>
        <v>1</v>
      </c>
      <c r="F188" s="33">
        <f t="shared" si="31"/>
        <v>0.92999999999999994</v>
      </c>
      <c r="G188" s="33">
        <f t="shared" si="32"/>
        <v>-0.86112299999999986</v>
      </c>
      <c r="H188" s="33">
        <f t="shared" si="33"/>
        <v>1.5899999999999985</v>
      </c>
      <c r="I188" s="33">
        <f t="shared" si="34"/>
        <v>0.92999999999999994</v>
      </c>
      <c r="J188" s="35">
        <f t="shared" si="35"/>
        <v>-51.386395565099988</v>
      </c>
      <c r="K188" s="35">
        <f t="shared" si="36"/>
        <v>6.3599999999999941</v>
      </c>
      <c r="L188" s="35">
        <f t="shared" si="37"/>
        <v>-44.096395565099996</v>
      </c>
      <c r="M188" s="32">
        <f t="shared" si="30"/>
        <v>0</v>
      </c>
      <c r="N188" s="27">
        <f t="shared" si="38"/>
        <v>1</v>
      </c>
      <c r="O188" s="54">
        <f t="shared" si="39"/>
        <v>0.01</v>
      </c>
      <c r="P188" s="54">
        <f t="shared" si="40"/>
        <v>0.59673699999999996</v>
      </c>
      <c r="Q188" s="54">
        <f t="shared" si="41"/>
        <v>0.04</v>
      </c>
    </row>
    <row r="189" spans="1:17">
      <c r="A189" s="32">
        <v>1</v>
      </c>
      <c r="B189" s="32">
        <v>59.673699999999997</v>
      </c>
      <c r="C189" s="32">
        <v>4</v>
      </c>
      <c r="D189" s="32">
        <v>138000</v>
      </c>
      <c r="E189" s="36">
        <f t="shared" si="29"/>
        <v>1</v>
      </c>
      <c r="F189" s="33">
        <f t="shared" si="31"/>
        <v>0.94</v>
      </c>
      <c r="G189" s="33">
        <f t="shared" si="32"/>
        <v>-0.2643859999999999</v>
      </c>
      <c r="H189" s="33">
        <f t="shared" si="33"/>
        <v>1.6299999999999986</v>
      </c>
      <c r="I189" s="33">
        <f t="shared" si="34"/>
        <v>0.94</v>
      </c>
      <c r="J189" s="35">
        <f t="shared" si="35"/>
        <v>-15.776890848199994</v>
      </c>
      <c r="K189" s="35">
        <f t="shared" si="36"/>
        <v>6.5199999999999942</v>
      </c>
      <c r="L189" s="35">
        <f t="shared" si="37"/>
        <v>-8.3168908481999999</v>
      </c>
      <c r="M189" s="32">
        <f t="shared" si="30"/>
        <v>0</v>
      </c>
      <c r="N189" s="27">
        <f t="shared" si="38"/>
        <v>1</v>
      </c>
      <c r="O189" s="54">
        <f t="shared" si="39"/>
        <v>0.01</v>
      </c>
      <c r="P189" s="54">
        <f t="shared" si="40"/>
        <v>0.59673699999999996</v>
      </c>
      <c r="Q189" s="54">
        <f t="shared" si="41"/>
        <v>0.04</v>
      </c>
    </row>
    <row r="190" spans="1:17">
      <c r="A190" s="32">
        <v>1</v>
      </c>
      <c r="B190" s="32">
        <v>59.92</v>
      </c>
      <c r="C190" s="32">
        <v>2</v>
      </c>
      <c r="D190" s="32">
        <v>98000</v>
      </c>
      <c r="E190" s="36">
        <f t="shared" si="29"/>
        <v>1</v>
      </c>
      <c r="F190" s="33">
        <f t="shared" si="31"/>
        <v>0.95</v>
      </c>
      <c r="G190" s="33">
        <f t="shared" si="32"/>
        <v>0.33235100000000006</v>
      </c>
      <c r="H190" s="33">
        <f t="shared" si="33"/>
        <v>1.6699999999999986</v>
      </c>
      <c r="I190" s="33">
        <f t="shared" si="34"/>
        <v>0.95</v>
      </c>
      <c r="J190" s="35">
        <f t="shared" si="35"/>
        <v>19.914471920000004</v>
      </c>
      <c r="K190" s="35">
        <f t="shared" si="36"/>
        <v>3.3399999999999972</v>
      </c>
      <c r="L190" s="35">
        <f t="shared" si="37"/>
        <v>24.20447192</v>
      </c>
      <c r="M190" s="32">
        <f t="shared" si="30"/>
        <v>1</v>
      </c>
      <c r="N190" s="27">
        <f t="shared" si="38"/>
        <v>0</v>
      </c>
      <c r="O190" s="54">
        <f t="shared" si="39"/>
        <v>0</v>
      </c>
      <c r="P190" s="54">
        <f t="shared" si="40"/>
        <v>0</v>
      </c>
      <c r="Q190" s="54">
        <f t="shared" si="41"/>
        <v>0</v>
      </c>
    </row>
    <row r="191" spans="1:17">
      <c r="A191" s="32">
        <v>1</v>
      </c>
      <c r="B191" s="32">
        <v>59.67</v>
      </c>
      <c r="C191" s="32">
        <v>4</v>
      </c>
      <c r="D191" s="32">
        <v>32000</v>
      </c>
      <c r="E191" s="36">
        <f t="shared" si="29"/>
        <v>0</v>
      </c>
      <c r="F191" s="33">
        <f t="shared" si="31"/>
        <v>0.95</v>
      </c>
      <c r="G191" s="33">
        <f t="shared" si="32"/>
        <v>0.33235100000000006</v>
      </c>
      <c r="H191" s="33">
        <f t="shared" si="33"/>
        <v>1.6699999999999986</v>
      </c>
      <c r="I191" s="33">
        <f t="shared" si="34"/>
        <v>0.95</v>
      </c>
      <c r="J191" s="35">
        <f t="shared" si="35"/>
        <v>19.831384170000003</v>
      </c>
      <c r="K191" s="35">
        <f t="shared" si="36"/>
        <v>6.6799999999999944</v>
      </c>
      <c r="L191" s="35">
        <f t="shared" si="37"/>
        <v>27.461384169999995</v>
      </c>
      <c r="M191" s="32">
        <f t="shared" si="30"/>
        <v>1</v>
      </c>
      <c r="N191" s="27">
        <f t="shared" si="38"/>
        <v>-1</v>
      </c>
      <c r="O191" s="54">
        <f t="shared" si="39"/>
        <v>-0.01</v>
      </c>
      <c r="P191" s="54">
        <f t="shared" si="40"/>
        <v>-0.59670000000000001</v>
      </c>
      <c r="Q191" s="54">
        <f t="shared" si="41"/>
        <v>-0.04</v>
      </c>
    </row>
    <row r="192" spans="1:17">
      <c r="A192" s="32">
        <v>1</v>
      </c>
      <c r="B192" s="32">
        <v>59.854999999999997</v>
      </c>
      <c r="C192" s="32">
        <v>14</v>
      </c>
      <c r="D192" s="32">
        <v>157000</v>
      </c>
      <c r="E192" s="36">
        <f t="shared" si="29"/>
        <v>1</v>
      </c>
      <c r="F192" s="33">
        <f t="shared" si="31"/>
        <v>0.94</v>
      </c>
      <c r="G192" s="33">
        <f t="shared" si="32"/>
        <v>-0.26434899999999995</v>
      </c>
      <c r="H192" s="33">
        <f t="shared" si="33"/>
        <v>1.6299999999999986</v>
      </c>
      <c r="I192" s="33">
        <f t="shared" si="34"/>
        <v>0.94</v>
      </c>
      <c r="J192" s="35">
        <f t="shared" si="35"/>
        <v>-15.822609394999995</v>
      </c>
      <c r="K192" s="35">
        <f t="shared" si="36"/>
        <v>22.819999999999979</v>
      </c>
      <c r="L192" s="35">
        <f t="shared" si="37"/>
        <v>7.9373906049999832</v>
      </c>
      <c r="M192" s="32">
        <f t="shared" si="30"/>
        <v>1</v>
      </c>
      <c r="N192" s="27">
        <f t="shared" si="38"/>
        <v>0</v>
      </c>
      <c r="O192" s="54">
        <f t="shared" si="39"/>
        <v>0</v>
      </c>
      <c r="P192" s="54">
        <f t="shared" si="40"/>
        <v>0</v>
      </c>
      <c r="Q192" s="54">
        <f t="shared" si="41"/>
        <v>0</v>
      </c>
    </row>
    <row r="193" spans="1:17">
      <c r="A193" s="32">
        <v>1</v>
      </c>
      <c r="B193" s="32">
        <v>60</v>
      </c>
      <c r="C193" s="32">
        <v>1</v>
      </c>
      <c r="D193" s="32">
        <v>86470</v>
      </c>
      <c r="E193" s="36">
        <f t="shared" si="29"/>
        <v>0</v>
      </c>
      <c r="F193" s="33">
        <f t="shared" si="31"/>
        <v>0.94</v>
      </c>
      <c r="G193" s="33">
        <f t="shared" si="32"/>
        <v>-0.26434899999999995</v>
      </c>
      <c r="H193" s="33">
        <f t="shared" si="33"/>
        <v>1.6299999999999986</v>
      </c>
      <c r="I193" s="33">
        <f t="shared" si="34"/>
        <v>0.94</v>
      </c>
      <c r="J193" s="35">
        <f t="shared" si="35"/>
        <v>-15.860939999999996</v>
      </c>
      <c r="K193" s="35">
        <f t="shared" si="36"/>
        <v>1.6299999999999986</v>
      </c>
      <c r="L193" s="35">
        <f t="shared" si="37"/>
        <v>-13.290939999999997</v>
      </c>
      <c r="M193" s="32">
        <f t="shared" si="30"/>
        <v>0</v>
      </c>
      <c r="N193" s="27">
        <f t="shared" si="38"/>
        <v>0</v>
      </c>
      <c r="O193" s="54">
        <f t="shared" si="39"/>
        <v>0</v>
      </c>
      <c r="P193" s="54">
        <f t="shared" si="40"/>
        <v>0</v>
      </c>
      <c r="Q193" s="54">
        <f t="shared" si="41"/>
        <v>0</v>
      </c>
    </row>
    <row r="194" spans="1:17">
      <c r="A194" s="32">
        <v>1</v>
      </c>
      <c r="B194" s="32">
        <v>60</v>
      </c>
      <c r="C194" s="32">
        <v>1</v>
      </c>
      <c r="D194" s="32">
        <v>86500</v>
      </c>
      <c r="E194" s="36">
        <f t="shared" si="29"/>
        <v>0</v>
      </c>
      <c r="F194" s="33">
        <f t="shared" si="31"/>
        <v>0.94</v>
      </c>
      <c r="G194" s="33">
        <f t="shared" si="32"/>
        <v>-0.26434899999999995</v>
      </c>
      <c r="H194" s="33">
        <f t="shared" si="33"/>
        <v>1.6299999999999986</v>
      </c>
      <c r="I194" s="33">
        <f t="shared" si="34"/>
        <v>0.94</v>
      </c>
      <c r="J194" s="35">
        <f t="shared" si="35"/>
        <v>-15.860939999999996</v>
      </c>
      <c r="K194" s="35">
        <f t="shared" si="36"/>
        <v>1.6299999999999986</v>
      </c>
      <c r="L194" s="35">
        <f t="shared" si="37"/>
        <v>-13.290939999999997</v>
      </c>
      <c r="M194" s="32">
        <f t="shared" si="30"/>
        <v>0</v>
      </c>
      <c r="N194" s="27">
        <f t="shared" si="38"/>
        <v>0</v>
      </c>
      <c r="O194" s="54">
        <f t="shared" si="39"/>
        <v>0</v>
      </c>
      <c r="P194" s="54">
        <f t="shared" si="40"/>
        <v>0</v>
      </c>
      <c r="Q194" s="54">
        <f t="shared" si="41"/>
        <v>0</v>
      </c>
    </row>
    <row r="195" spans="1:17">
      <c r="A195" s="32">
        <v>1</v>
      </c>
      <c r="B195" s="32">
        <v>59.82</v>
      </c>
      <c r="C195" s="32">
        <v>2</v>
      </c>
      <c r="D195" s="32">
        <v>51500</v>
      </c>
      <c r="E195" s="36">
        <f t="shared" si="29"/>
        <v>0</v>
      </c>
      <c r="F195" s="33">
        <f t="shared" si="31"/>
        <v>0.94</v>
      </c>
      <c r="G195" s="33">
        <f t="shared" si="32"/>
        <v>-0.26434899999999995</v>
      </c>
      <c r="H195" s="33">
        <f t="shared" si="33"/>
        <v>1.6299999999999986</v>
      </c>
      <c r="I195" s="33">
        <f t="shared" si="34"/>
        <v>0.94</v>
      </c>
      <c r="J195" s="35">
        <f t="shared" si="35"/>
        <v>-15.813357179999997</v>
      </c>
      <c r="K195" s="35">
        <f t="shared" si="36"/>
        <v>3.2599999999999971</v>
      </c>
      <c r="L195" s="35">
        <f t="shared" si="37"/>
        <v>-11.613357180000001</v>
      </c>
      <c r="M195" s="32">
        <f t="shared" si="30"/>
        <v>0</v>
      </c>
      <c r="N195" s="27">
        <f t="shared" si="38"/>
        <v>0</v>
      </c>
      <c r="O195" s="54">
        <f t="shared" si="39"/>
        <v>0</v>
      </c>
      <c r="P195" s="54">
        <f t="shared" si="40"/>
        <v>0</v>
      </c>
      <c r="Q195" s="54">
        <f t="shared" si="41"/>
        <v>0</v>
      </c>
    </row>
    <row r="196" spans="1:17">
      <c r="A196" s="32">
        <v>1</v>
      </c>
      <c r="B196" s="32">
        <v>59.673699999999997</v>
      </c>
      <c r="C196" s="32">
        <v>13</v>
      </c>
      <c r="D196" s="32">
        <v>135000</v>
      </c>
      <c r="E196" s="36">
        <f t="shared" si="29"/>
        <v>1</v>
      </c>
      <c r="F196" s="33">
        <f t="shared" si="31"/>
        <v>0.94</v>
      </c>
      <c r="G196" s="33">
        <f t="shared" si="32"/>
        <v>-0.26434899999999995</v>
      </c>
      <c r="H196" s="33">
        <f t="shared" si="33"/>
        <v>1.6299999999999986</v>
      </c>
      <c r="I196" s="33">
        <f t="shared" si="34"/>
        <v>0.94</v>
      </c>
      <c r="J196" s="35">
        <f t="shared" si="35"/>
        <v>-15.774682921299997</v>
      </c>
      <c r="K196" s="35">
        <f t="shared" si="36"/>
        <v>21.18999999999998</v>
      </c>
      <c r="L196" s="35">
        <f t="shared" si="37"/>
        <v>6.3553170786999829</v>
      </c>
      <c r="M196" s="32">
        <f t="shared" si="30"/>
        <v>1</v>
      </c>
      <c r="N196" s="27">
        <f t="shared" si="38"/>
        <v>0</v>
      </c>
      <c r="O196" s="54">
        <f t="shared" si="39"/>
        <v>0</v>
      </c>
      <c r="P196" s="54">
        <f t="shared" si="40"/>
        <v>0</v>
      </c>
      <c r="Q196" s="54">
        <f t="shared" si="41"/>
        <v>0</v>
      </c>
    </row>
    <row r="197" spans="1:17">
      <c r="A197" s="32">
        <v>1</v>
      </c>
      <c r="B197" s="32">
        <v>59.470999999999997</v>
      </c>
      <c r="C197" s="32">
        <v>5</v>
      </c>
      <c r="D197" s="32">
        <v>160000</v>
      </c>
      <c r="E197" s="36">
        <f t="shared" ref="E197:E260" si="42">IF(D197&gt;=$C$1,1,0)</f>
        <v>1</v>
      </c>
      <c r="F197" s="33">
        <f t="shared" si="31"/>
        <v>0.94</v>
      </c>
      <c r="G197" s="33">
        <f t="shared" si="32"/>
        <v>-0.26434899999999995</v>
      </c>
      <c r="H197" s="33">
        <f t="shared" si="33"/>
        <v>1.6299999999999986</v>
      </c>
      <c r="I197" s="33">
        <f t="shared" si="34"/>
        <v>0.94</v>
      </c>
      <c r="J197" s="35">
        <f t="shared" si="35"/>
        <v>-15.721099378999996</v>
      </c>
      <c r="K197" s="35">
        <f t="shared" si="36"/>
        <v>8.1499999999999932</v>
      </c>
      <c r="L197" s="35">
        <f t="shared" si="37"/>
        <v>-6.6310993790000037</v>
      </c>
      <c r="M197" s="32">
        <f t="shared" si="30"/>
        <v>0</v>
      </c>
      <c r="N197" s="27">
        <f t="shared" si="38"/>
        <v>1</v>
      </c>
      <c r="O197" s="54">
        <f t="shared" si="39"/>
        <v>0.01</v>
      </c>
      <c r="P197" s="54">
        <f t="shared" si="40"/>
        <v>0.59470999999999996</v>
      </c>
      <c r="Q197" s="54">
        <f t="shared" si="41"/>
        <v>0.05</v>
      </c>
    </row>
    <row r="198" spans="1:17">
      <c r="A198" s="32">
        <v>1</v>
      </c>
      <c r="B198" s="32">
        <v>59.755000000000003</v>
      </c>
      <c r="C198" s="32">
        <v>2</v>
      </c>
      <c r="D198" s="32">
        <v>151000</v>
      </c>
      <c r="E198" s="36">
        <f t="shared" si="42"/>
        <v>1</v>
      </c>
      <c r="F198" s="33">
        <f t="shared" si="31"/>
        <v>0.95</v>
      </c>
      <c r="G198" s="33">
        <f t="shared" si="32"/>
        <v>0.33036100000000002</v>
      </c>
      <c r="H198" s="33">
        <f t="shared" si="33"/>
        <v>1.6799999999999986</v>
      </c>
      <c r="I198" s="33">
        <f t="shared" si="34"/>
        <v>0.95</v>
      </c>
      <c r="J198" s="35">
        <f t="shared" si="35"/>
        <v>19.740721555</v>
      </c>
      <c r="K198" s="35">
        <f t="shared" si="36"/>
        <v>3.3599999999999972</v>
      </c>
      <c r="L198" s="35">
        <f t="shared" si="37"/>
        <v>24.050721554999996</v>
      </c>
      <c r="M198" s="32">
        <f t="shared" ref="M198:M261" si="43">IF(L198&gt;=0,1,0)</f>
        <v>1</v>
      </c>
      <c r="N198" s="27">
        <f t="shared" si="38"/>
        <v>0</v>
      </c>
      <c r="O198" s="54">
        <f t="shared" si="39"/>
        <v>0</v>
      </c>
      <c r="P198" s="54">
        <f t="shared" si="40"/>
        <v>0</v>
      </c>
      <c r="Q198" s="54">
        <f t="shared" si="41"/>
        <v>0</v>
      </c>
    </row>
    <row r="199" spans="1:17">
      <c r="A199" s="32">
        <v>1</v>
      </c>
      <c r="B199" s="32">
        <v>59.28</v>
      </c>
      <c r="C199" s="32">
        <v>5</v>
      </c>
      <c r="D199" s="32">
        <v>53000</v>
      </c>
      <c r="E199" s="36">
        <f t="shared" si="42"/>
        <v>0</v>
      </c>
      <c r="F199" s="33">
        <f t="shared" ref="F199:F262" si="44">F198+O198</f>
        <v>0.95</v>
      </c>
      <c r="G199" s="33">
        <f t="shared" ref="G199:G262" si="45">G198+P198</f>
        <v>0.33036100000000002</v>
      </c>
      <c r="H199" s="33">
        <f t="shared" ref="H199:H262" si="46">H198+Q198</f>
        <v>1.6799999999999986</v>
      </c>
      <c r="I199" s="33">
        <f t="shared" ref="I199:I262" si="47">A199*F199</f>
        <v>0.95</v>
      </c>
      <c r="J199" s="35">
        <f t="shared" ref="J199:J262" si="48">B199*G199</f>
        <v>19.58380008</v>
      </c>
      <c r="K199" s="35">
        <f t="shared" ref="K199:K262" si="49">C199*H199</f>
        <v>8.3999999999999932</v>
      </c>
      <c r="L199" s="35">
        <f t="shared" ref="L199:L262" si="50">I199+J199+K199</f>
        <v>28.93380007999999</v>
      </c>
      <c r="M199" s="32">
        <f t="shared" si="43"/>
        <v>1</v>
      </c>
      <c r="N199" s="27">
        <f t="shared" ref="N199:N262" si="51">E199-M199</f>
        <v>-1</v>
      </c>
      <c r="O199" s="54">
        <f t="shared" ref="O199:O262" si="52">A199*$N199*$C$2</f>
        <v>-0.01</v>
      </c>
      <c r="P199" s="54">
        <f t="shared" ref="P199:P262" si="53">B199*$N199*$C$2</f>
        <v>-0.59279999999999999</v>
      </c>
      <c r="Q199" s="54">
        <f t="shared" ref="Q199:Q262" si="54">C199*$N199*$C$2</f>
        <v>-0.05</v>
      </c>
    </row>
    <row r="200" spans="1:17">
      <c r="A200" s="32">
        <v>1</v>
      </c>
      <c r="B200" s="32">
        <v>59.3</v>
      </c>
      <c r="C200" s="32">
        <v>4</v>
      </c>
      <c r="D200" s="32">
        <v>31000</v>
      </c>
      <c r="E200" s="36">
        <f t="shared" si="42"/>
        <v>0</v>
      </c>
      <c r="F200" s="33">
        <f t="shared" si="44"/>
        <v>0.94</v>
      </c>
      <c r="G200" s="33">
        <f t="shared" si="45"/>
        <v>-0.26243899999999998</v>
      </c>
      <c r="H200" s="33">
        <f t="shared" si="46"/>
        <v>1.6299999999999986</v>
      </c>
      <c r="I200" s="33">
        <f t="shared" si="47"/>
        <v>0.94</v>
      </c>
      <c r="J200" s="35">
        <f t="shared" si="48"/>
        <v>-15.562632699999998</v>
      </c>
      <c r="K200" s="35">
        <f t="shared" si="49"/>
        <v>6.5199999999999942</v>
      </c>
      <c r="L200" s="35">
        <f t="shared" si="50"/>
        <v>-8.1026327000000045</v>
      </c>
      <c r="M200" s="32">
        <f t="shared" si="43"/>
        <v>0</v>
      </c>
      <c r="N200" s="27">
        <f t="shared" si="51"/>
        <v>0</v>
      </c>
      <c r="O200" s="54">
        <f t="shared" si="52"/>
        <v>0</v>
      </c>
      <c r="P200" s="54">
        <f t="shared" si="53"/>
        <v>0</v>
      </c>
      <c r="Q200" s="54">
        <f t="shared" si="54"/>
        <v>0</v>
      </c>
    </row>
    <row r="201" spans="1:17">
      <c r="A201" s="32">
        <v>1</v>
      </c>
      <c r="B201" s="32">
        <v>59.28</v>
      </c>
      <c r="C201" s="32">
        <v>4</v>
      </c>
      <c r="D201" s="32">
        <v>55900</v>
      </c>
      <c r="E201" s="36">
        <f t="shared" si="42"/>
        <v>0</v>
      </c>
      <c r="F201" s="33">
        <f t="shared" si="44"/>
        <v>0.94</v>
      </c>
      <c r="G201" s="33">
        <f t="shared" si="45"/>
        <v>-0.26243899999999998</v>
      </c>
      <c r="H201" s="33">
        <f t="shared" si="46"/>
        <v>1.6299999999999986</v>
      </c>
      <c r="I201" s="33">
        <f t="shared" si="47"/>
        <v>0.94</v>
      </c>
      <c r="J201" s="35">
        <f t="shared" si="48"/>
        <v>-15.557383919999999</v>
      </c>
      <c r="K201" s="35">
        <f t="shared" si="49"/>
        <v>6.5199999999999942</v>
      </c>
      <c r="L201" s="35">
        <f t="shared" si="50"/>
        <v>-8.0973839200000057</v>
      </c>
      <c r="M201" s="32">
        <f t="shared" si="43"/>
        <v>0</v>
      </c>
      <c r="N201" s="27">
        <f t="shared" si="51"/>
        <v>0</v>
      </c>
      <c r="O201" s="54">
        <f t="shared" si="52"/>
        <v>0</v>
      </c>
      <c r="P201" s="54">
        <f t="shared" si="53"/>
        <v>0</v>
      </c>
      <c r="Q201" s="54">
        <f t="shared" si="54"/>
        <v>0</v>
      </c>
    </row>
    <row r="202" spans="1:17">
      <c r="A202" s="32">
        <v>1</v>
      </c>
      <c r="B202" s="32">
        <v>59.28</v>
      </c>
      <c r="C202" s="32">
        <v>4</v>
      </c>
      <c r="D202" s="32">
        <v>53000</v>
      </c>
      <c r="E202" s="36">
        <f t="shared" si="42"/>
        <v>0</v>
      </c>
      <c r="F202" s="33">
        <f t="shared" si="44"/>
        <v>0.94</v>
      </c>
      <c r="G202" s="33">
        <f t="shared" si="45"/>
        <v>-0.26243899999999998</v>
      </c>
      <c r="H202" s="33">
        <f t="shared" si="46"/>
        <v>1.6299999999999986</v>
      </c>
      <c r="I202" s="33">
        <f t="shared" si="47"/>
        <v>0.94</v>
      </c>
      <c r="J202" s="35">
        <f t="shared" si="48"/>
        <v>-15.557383919999999</v>
      </c>
      <c r="K202" s="35">
        <f t="shared" si="49"/>
        <v>6.5199999999999942</v>
      </c>
      <c r="L202" s="35">
        <f t="shared" si="50"/>
        <v>-8.0973839200000057</v>
      </c>
      <c r="M202" s="32">
        <f t="shared" si="43"/>
        <v>0</v>
      </c>
      <c r="N202" s="27">
        <f t="shared" si="51"/>
        <v>0</v>
      </c>
      <c r="O202" s="54">
        <f t="shared" si="52"/>
        <v>0</v>
      </c>
      <c r="P202" s="54">
        <f t="shared" si="53"/>
        <v>0</v>
      </c>
      <c r="Q202" s="54">
        <f t="shared" si="54"/>
        <v>0</v>
      </c>
    </row>
    <row r="203" spans="1:17">
      <c r="A203" s="32">
        <v>1</v>
      </c>
      <c r="B203" s="32">
        <v>59.28</v>
      </c>
      <c r="C203" s="32">
        <v>4</v>
      </c>
      <c r="D203" s="32">
        <v>53000</v>
      </c>
      <c r="E203" s="36">
        <f t="shared" si="42"/>
        <v>0</v>
      </c>
      <c r="F203" s="33">
        <f t="shared" si="44"/>
        <v>0.94</v>
      </c>
      <c r="G203" s="33">
        <f t="shared" si="45"/>
        <v>-0.26243899999999998</v>
      </c>
      <c r="H203" s="33">
        <f t="shared" si="46"/>
        <v>1.6299999999999986</v>
      </c>
      <c r="I203" s="33">
        <f t="shared" si="47"/>
        <v>0.94</v>
      </c>
      <c r="J203" s="35">
        <f t="shared" si="48"/>
        <v>-15.557383919999999</v>
      </c>
      <c r="K203" s="35">
        <f t="shared" si="49"/>
        <v>6.5199999999999942</v>
      </c>
      <c r="L203" s="35">
        <f t="shared" si="50"/>
        <v>-8.0973839200000057</v>
      </c>
      <c r="M203" s="32">
        <f t="shared" si="43"/>
        <v>0</v>
      </c>
      <c r="N203" s="27">
        <f t="shared" si="51"/>
        <v>0</v>
      </c>
      <c r="O203" s="54">
        <f t="shared" si="52"/>
        <v>0</v>
      </c>
      <c r="P203" s="54">
        <f t="shared" si="53"/>
        <v>0</v>
      </c>
      <c r="Q203" s="54">
        <f t="shared" si="54"/>
        <v>0</v>
      </c>
    </row>
    <row r="204" spans="1:17">
      <c r="A204" s="32">
        <v>1</v>
      </c>
      <c r="B204" s="32">
        <v>59.22</v>
      </c>
      <c r="C204" s="32">
        <v>4</v>
      </c>
      <c r="D204" s="32">
        <v>39000</v>
      </c>
      <c r="E204" s="36">
        <f t="shared" si="42"/>
        <v>0</v>
      </c>
      <c r="F204" s="33">
        <f t="shared" si="44"/>
        <v>0.94</v>
      </c>
      <c r="G204" s="33">
        <f t="shared" si="45"/>
        <v>-0.26243899999999998</v>
      </c>
      <c r="H204" s="33">
        <f t="shared" si="46"/>
        <v>1.6299999999999986</v>
      </c>
      <c r="I204" s="33">
        <f t="shared" si="47"/>
        <v>0.94</v>
      </c>
      <c r="J204" s="35">
        <f t="shared" si="48"/>
        <v>-15.541637579999998</v>
      </c>
      <c r="K204" s="35">
        <f t="shared" si="49"/>
        <v>6.5199999999999942</v>
      </c>
      <c r="L204" s="35">
        <f t="shared" si="50"/>
        <v>-8.0816375800000042</v>
      </c>
      <c r="M204" s="32">
        <f t="shared" si="43"/>
        <v>0</v>
      </c>
      <c r="N204" s="27">
        <f t="shared" si="51"/>
        <v>0</v>
      </c>
      <c r="O204" s="54">
        <f t="shared" si="52"/>
        <v>0</v>
      </c>
      <c r="P204" s="54">
        <f t="shared" si="53"/>
        <v>0</v>
      </c>
      <c r="Q204" s="54">
        <f t="shared" si="54"/>
        <v>0</v>
      </c>
    </row>
    <row r="205" spans="1:17">
      <c r="A205" s="32">
        <v>1</v>
      </c>
      <c r="B205" s="32">
        <v>60</v>
      </c>
      <c r="C205" s="32">
        <v>-1</v>
      </c>
      <c r="D205" s="32">
        <v>36000</v>
      </c>
      <c r="E205" s="36">
        <f t="shared" si="42"/>
        <v>0</v>
      </c>
      <c r="F205" s="33">
        <f t="shared" si="44"/>
        <v>0.94</v>
      </c>
      <c r="G205" s="33">
        <f t="shared" si="45"/>
        <v>-0.26243899999999998</v>
      </c>
      <c r="H205" s="33">
        <f t="shared" si="46"/>
        <v>1.6299999999999986</v>
      </c>
      <c r="I205" s="33">
        <f t="shared" si="47"/>
        <v>0.94</v>
      </c>
      <c r="J205" s="35">
        <f t="shared" si="48"/>
        <v>-15.746339999999998</v>
      </c>
      <c r="K205" s="35">
        <f t="shared" si="49"/>
        <v>-1.6299999999999986</v>
      </c>
      <c r="L205" s="35">
        <f t="shared" si="50"/>
        <v>-16.436339999999998</v>
      </c>
      <c r="M205" s="32">
        <f t="shared" si="43"/>
        <v>0</v>
      </c>
      <c r="N205" s="27">
        <f t="shared" si="51"/>
        <v>0</v>
      </c>
      <c r="O205" s="54">
        <f t="shared" si="52"/>
        <v>0</v>
      </c>
      <c r="P205" s="54">
        <f t="shared" si="53"/>
        <v>0</v>
      </c>
      <c r="Q205" s="54">
        <f t="shared" si="54"/>
        <v>0</v>
      </c>
    </row>
    <row r="206" spans="1:17">
      <c r="A206" s="32">
        <v>1</v>
      </c>
      <c r="B206" s="32">
        <v>59.04</v>
      </c>
      <c r="C206" s="32">
        <v>6</v>
      </c>
      <c r="D206" s="32">
        <v>56500</v>
      </c>
      <c r="E206" s="36">
        <f t="shared" si="42"/>
        <v>0</v>
      </c>
      <c r="F206" s="33">
        <f t="shared" si="44"/>
        <v>0.94</v>
      </c>
      <c r="G206" s="33">
        <f t="shared" si="45"/>
        <v>-0.26243899999999998</v>
      </c>
      <c r="H206" s="33">
        <f t="shared" si="46"/>
        <v>1.6299999999999986</v>
      </c>
      <c r="I206" s="33">
        <f t="shared" si="47"/>
        <v>0.94</v>
      </c>
      <c r="J206" s="35">
        <f t="shared" si="48"/>
        <v>-15.494398559999999</v>
      </c>
      <c r="K206" s="35">
        <f t="shared" si="49"/>
        <v>9.7799999999999905</v>
      </c>
      <c r="L206" s="35">
        <f t="shared" si="50"/>
        <v>-4.7743985600000087</v>
      </c>
      <c r="M206" s="32">
        <f t="shared" si="43"/>
        <v>0</v>
      </c>
      <c r="N206" s="27">
        <f t="shared" si="51"/>
        <v>0</v>
      </c>
      <c r="O206" s="54">
        <f t="shared" si="52"/>
        <v>0</v>
      </c>
      <c r="P206" s="54">
        <f t="shared" si="53"/>
        <v>0</v>
      </c>
      <c r="Q206" s="54">
        <f t="shared" si="54"/>
        <v>0</v>
      </c>
    </row>
    <row r="207" spans="1:17">
      <c r="A207" s="32">
        <v>1</v>
      </c>
      <c r="B207" s="32">
        <v>140.49</v>
      </c>
      <c r="C207" s="32">
        <v>1</v>
      </c>
      <c r="D207" s="32">
        <v>100000</v>
      </c>
      <c r="E207" s="36">
        <f t="shared" si="42"/>
        <v>1</v>
      </c>
      <c r="F207" s="33">
        <f t="shared" si="44"/>
        <v>0.94</v>
      </c>
      <c r="G207" s="33">
        <f t="shared" si="45"/>
        <v>-0.26243899999999998</v>
      </c>
      <c r="H207" s="33">
        <f t="shared" si="46"/>
        <v>1.6299999999999986</v>
      </c>
      <c r="I207" s="33">
        <f t="shared" si="47"/>
        <v>0.94</v>
      </c>
      <c r="J207" s="35">
        <f t="shared" si="48"/>
        <v>-36.870055110000003</v>
      </c>
      <c r="K207" s="35">
        <f t="shared" si="49"/>
        <v>1.6299999999999986</v>
      </c>
      <c r="L207" s="35">
        <f t="shared" si="50"/>
        <v>-34.30005511000001</v>
      </c>
      <c r="M207" s="32">
        <f t="shared" si="43"/>
        <v>0</v>
      </c>
      <c r="N207" s="27">
        <f t="shared" si="51"/>
        <v>1</v>
      </c>
      <c r="O207" s="54">
        <f t="shared" si="52"/>
        <v>0.01</v>
      </c>
      <c r="P207" s="54">
        <f t="shared" si="53"/>
        <v>1.4049</v>
      </c>
      <c r="Q207" s="54">
        <f t="shared" si="54"/>
        <v>0.01</v>
      </c>
    </row>
    <row r="208" spans="1:17">
      <c r="A208" s="32">
        <v>1</v>
      </c>
      <c r="B208" s="32">
        <v>59</v>
      </c>
      <c r="C208" s="32">
        <v>2</v>
      </c>
      <c r="D208" s="32">
        <v>31000</v>
      </c>
      <c r="E208" s="36">
        <f t="shared" si="42"/>
        <v>0</v>
      </c>
      <c r="F208" s="33">
        <f t="shared" si="44"/>
        <v>0.95</v>
      </c>
      <c r="G208" s="33">
        <f t="shared" si="45"/>
        <v>1.1424609999999999</v>
      </c>
      <c r="H208" s="33">
        <f t="shared" si="46"/>
        <v>1.6399999999999986</v>
      </c>
      <c r="I208" s="33">
        <f t="shared" si="47"/>
        <v>0.95</v>
      </c>
      <c r="J208" s="35">
        <f t="shared" si="48"/>
        <v>67.405198999999996</v>
      </c>
      <c r="K208" s="35">
        <f t="shared" si="49"/>
        <v>3.2799999999999971</v>
      </c>
      <c r="L208" s="35">
        <f t="shared" si="50"/>
        <v>71.635199</v>
      </c>
      <c r="M208" s="32">
        <f t="shared" si="43"/>
        <v>1</v>
      </c>
      <c r="N208" s="27">
        <f t="shared" si="51"/>
        <v>-1</v>
      </c>
      <c r="O208" s="54">
        <f t="shared" si="52"/>
        <v>-0.01</v>
      </c>
      <c r="P208" s="54">
        <f t="shared" si="53"/>
        <v>-0.59</v>
      </c>
      <c r="Q208" s="54">
        <f t="shared" si="54"/>
        <v>-0.02</v>
      </c>
    </row>
    <row r="209" spans="1:17">
      <c r="A209" s="32">
        <v>1</v>
      </c>
      <c r="B209" s="32">
        <v>58.79</v>
      </c>
      <c r="C209" s="32">
        <v>1</v>
      </c>
      <c r="D209" s="32">
        <v>30000</v>
      </c>
      <c r="E209" s="36">
        <f t="shared" si="42"/>
        <v>0</v>
      </c>
      <c r="F209" s="33">
        <f t="shared" si="44"/>
        <v>0.94</v>
      </c>
      <c r="G209" s="33">
        <f t="shared" si="45"/>
        <v>0.55246099999999998</v>
      </c>
      <c r="H209" s="33">
        <f t="shared" si="46"/>
        <v>1.6199999999999986</v>
      </c>
      <c r="I209" s="33">
        <f t="shared" si="47"/>
        <v>0.94</v>
      </c>
      <c r="J209" s="35">
        <f t="shared" si="48"/>
        <v>32.479182189999996</v>
      </c>
      <c r="K209" s="35">
        <f t="shared" si="49"/>
        <v>1.6199999999999986</v>
      </c>
      <c r="L209" s="35">
        <f t="shared" si="50"/>
        <v>35.039182189999991</v>
      </c>
      <c r="M209" s="32">
        <f t="shared" si="43"/>
        <v>1</v>
      </c>
      <c r="N209" s="27">
        <f t="shared" si="51"/>
        <v>-1</v>
      </c>
      <c r="O209" s="54">
        <f t="shared" si="52"/>
        <v>-0.01</v>
      </c>
      <c r="P209" s="54">
        <f t="shared" si="53"/>
        <v>-0.58789999999999998</v>
      </c>
      <c r="Q209" s="54">
        <f t="shared" si="54"/>
        <v>-0.01</v>
      </c>
    </row>
    <row r="210" spans="1:17">
      <c r="A210" s="32">
        <v>1</v>
      </c>
      <c r="B210" s="32">
        <v>59.95</v>
      </c>
      <c r="C210" s="32">
        <v>20</v>
      </c>
      <c r="D210" s="32">
        <v>83000</v>
      </c>
      <c r="E210" s="36">
        <f t="shared" si="42"/>
        <v>0</v>
      </c>
      <c r="F210" s="33">
        <f t="shared" si="44"/>
        <v>0.92999999999999994</v>
      </c>
      <c r="G210" s="33">
        <f t="shared" si="45"/>
        <v>-3.5438999999999998E-2</v>
      </c>
      <c r="H210" s="33">
        <f t="shared" si="46"/>
        <v>1.6099999999999985</v>
      </c>
      <c r="I210" s="33">
        <f t="shared" si="47"/>
        <v>0.92999999999999994</v>
      </c>
      <c r="J210" s="35">
        <f t="shared" si="48"/>
        <v>-2.1245680500000002</v>
      </c>
      <c r="K210" s="35">
        <f t="shared" si="49"/>
        <v>32.199999999999974</v>
      </c>
      <c r="L210" s="35">
        <f t="shared" si="50"/>
        <v>31.005431949999974</v>
      </c>
      <c r="M210" s="32">
        <f t="shared" si="43"/>
        <v>1</v>
      </c>
      <c r="N210" s="27">
        <f t="shared" si="51"/>
        <v>-1</v>
      </c>
      <c r="O210" s="54">
        <f t="shared" si="52"/>
        <v>-0.01</v>
      </c>
      <c r="P210" s="54">
        <f t="shared" si="53"/>
        <v>-0.59950000000000003</v>
      </c>
      <c r="Q210" s="54">
        <f t="shared" si="54"/>
        <v>-0.2</v>
      </c>
    </row>
    <row r="211" spans="1:17">
      <c r="A211" s="32">
        <v>1</v>
      </c>
      <c r="B211" s="32">
        <v>144.52000000000001</v>
      </c>
      <c r="C211" s="32">
        <v>7</v>
      </c>
      <c r="D211" s="32">
        <v>167000</v>
      </c>
      <c r="E211" s="36">
        <f t="shared" si="42"/>
        <v>1</v>
      </c>
      <c r="F211" s="33">
        <f t="shared" si="44"/>
        <v>0.91999999999999993</v>
      </c>
      <c r="G211" s="33">
        <f t="shared" si="45"/>
        <v>-0.63493900000000003</v>
      </c>
      <c r="H211" s="33">
        <f t="shared" si="46"/>
        <v>1.4099999999999986</v>
      </c>
      <c r="I211" s="33">
        <f t="shared" si="47"/>
        <v>0.91999999999999993</v>
      </c>
      <c r="J211" s="35">
        <f t="shared" si="48"/>
        <v>-91.761384280000016</v>
      </c>
      <c r="K211" s="35">
        <f t="shared" si="49"/>
        <v>9.8699999999999903</v>
      </c>
      <c r="L211" s="35">
        <f t="shared" si="50"/>
        <v>-80.971384280000024</v>
      </c>
      <c r="M211" s="32">
        <f t="shared" si="43"/>
        <v>0</v>
      </c>
      <c r="N211" s="27">
        <f t="shared" si="51"/>
        <v>1</v>
      </c>
      <c r="O211" s="54">
        <f t="shared" si="52"/>
        <v>0.01</v>
      </c>
      <c r="P211" s="54">
        <f t="shared" si="53"/>
        <v>1.4452</v>
      </c>
      <c r="Q211" s="54">
        <f t="shared" si="54"/>
        <v>7.0000000000000007E-2</v>
      </c>
    </row>
    <row r="212" spans="1:17">
      <c r="A212" s="32">
        <v>1</v>
      </c>
      <c r="B212" s="32">
        <v>144.52000000000001</v>
      </c>
      <c r="C212" s="32">
        <v>6</v>
      </c>
      <c r="D212" s="32">
        <v>150000</v>
      </c>
      <c r="E212" s="36">
        <f t="shared" si="42"/>
        <v>1</v>
      </c>
      <c r="F212" s="33">
        <f t="shared" si="44"/>
        <v>0.92999999999999994</v>
      </c>
      <c r="G212" s="33">
        <f t="shared" si="45"/>
        <v>0.81026100000000001</v>
      </c>
      <c r="H212" s="33">
        <f t="shared" si="46"/>
        <v>1.4799999999999986</v>
      </c>
      <c r="I212" s="33">
        <f t="shared" si="47"/>
        <v>0.92999999999999994</v>
      </c>
      <c r="J212" s="35">
        <f t="shared" si="48"/>
        <v>117.09891972000001</v>
      </c>
      <c r="K212" s="35">
        <f t="shared" si="49"/>
        <v>8.8799999999999919</v>
      </c>
      <c r="L212" s="35">
        <f t="shared" si="50"/>
        <v>126.90891972000001</v>
      </c>
      <c r="M212" s="32">
        <f t="shared" si="43"/>
        <v>1</v>
      </c>
      <c r="N212" s="27">
        <f t="shared" si="51"/>
        <v>0</v>
      </c>
      <c r="O212" s="54">
        <f t="shared" si="52"/>
        <v>0</v>
      </c>
      <c r="P212" s="54">
        <f t="shared" si="53"/>
        <v>0</v>
      </c>
      <c r="Q212" s="54">
        <f t="shared" si="54"/>
        <v>0</v>
      </c>
    </row>
    <row r="213" spans="1:17">
      <c r="A213" s="32">
        <v>1</v>
      </c>
      <c r="B213" s="32">
        <v>54.7</v>
      </c>
      <c r="C213" s="32">
        <v>8</v>
      </c>
      <c r="D213" s="32">
        <v>61500</v>
      </c>
      <c r="E213" s="36">
        <f t="shared" si="42"/>
        <v>0</v>
      </c>
      <c r="F213" s="33">
        <f t="shared" si="44"/>
        <v>0.92999999999999994</v>
      </c>
      <c r="G213" s="33">
        <f t="shared" si="45"/>
        <v>0.81026100000000001</v>
      </c>
      <c r="H213" s="33">
        <f t="shared" si="46"/>
        <v>1.4799999999999986</v>
      </c>
      <c r="I213" s="33">
        <f t="shared" si="47"/>
        <v>0.92999999999999994</v>
      </c>
      <c r="J213" s="35">
        <f t="shared" si="48"/>
        <v>44.321276700000006</v>
      </c>
      <c r="K213" s="35">
        <f t="shared" si="49"/>
        <v>11.839999999999989</v>
      </c>
      <c r="L213" s="35">
        <f t="shared" si="50"/>
        <v>57.091276699999995</v>
      </c>
      <c r="M213" s="32">
        <f t="shared" si="43"/>
        <v>1</v>
      </c>
      <c r="N213" s="27">
        <f t="shared" si="51"/>
        <v>-1</v>
      </c>
      <c r="O213" s="54">
        <f t="shared" si="52"/>
        <v>-0.01</v>
      </c>
      <c r="P213" s="54">
        <f t="shared" si="53"/>
        <v>-0.54700000000000004</v>
      </c>
      <c r="Q213" s="54">
        <f t="shared" si="54"/>
        <v>-0.08</v>
      </c>
    </row>
    <row r="214" spans="1:17">
      <c r="A214" s="32">
        <v>1</v>
      </c>
      <c r="B214" s="32">
        <v>54.7</v>
      </c>
      <c r="C214" s="32">
        <v>7</v>
      </c>
      <c r="D214" s="32">
        <v>69800</v>
      </c>
      <c r="E214" s="36">
        <f t="shared" si="42"/>
        <v>0</v>
      </c>
      <c r="F214" s="33">
        <f t="shared" si="44"/>
        <v>0.91999999999999993</v>
      </c>
      <c r="G214" s="33">
        <f t="shared" si="45"/>
        <v>0.26326099999999997</v>
      </c>
      <c r="H214" s="33">
        <f t="shared" si="46"/>
        <v>1.3999999999999986</v>
      </c>
      <c r="I214" s="33">
        <f t="shared" si="47"/>
        <v>0.91999999999999993</v>
      </c>
      <c r="J214" s="35">
        <f t="shared" si="48"/>
        <v>14.400376699999999</v>
      </c>
      <c r="K214" s="35">
        <f t="shared" si="49"/>
        <v>9.7999999999999901</v>
      </c>
      <c r="L214" s="35">
        <f t="shared" si="50"/>
        <v>25.120376699999987</v>
      </c>
      <c r="M214" s="32">
        <f t="shared" si="43"/>
        <v>1</v>
      </c>
      <c r="N214" s="27">
        <f t="shared" si="51"/>
        <v>-1</v>
      </c>
      <c r="O214" s="54">
        <f t="shared" si="52"/>
        <v>-0.01</v>
      </c>
      <c r="P214" s="54">
        <f t="shared" si="53"/>
        <v>-0.54700000000000004</v>
      </c>
      <c r="Q214" s="54">
        <f t="shared" si="54"/>
        <v>-7.0000000000000007E-2</v>
      </c>
    </row>
    <row r="215" spans="1:17">
      <c r="A215" s="32">
        <v>1</v>
      </c>
      <c r="B215" s="32">
        <v>54.7</v>
      </c>
      <c r="C215" s="32">
        <v>9</v>
      </c>
      <c r="D215" s="32">
        <v>74500</v>
      </c>
      <c r="E215" s="36">
        <f t="shared" si="42"/>
        <v>0</v>
      </c>
      <c r="F215" s="33">
        <f t="shared" si="44"/>
        <v>0.90999999999999992</v>
      </c>
      <c r="G215" s="33">
        <f t="shared" si="45"/>
        <v>-0.28373900000000007</v>
      </c>
      <c r="H215" s="33">
        <f t="shared" si="46"/>
        <v>1.3299999999999985</v>
      </c>
      <c r="I215" s="33">
        <f t="shared" si="47"/>
        <v>0.90999999999999992</v>
      </c>
      <c r="J215" s="35">
        <f t="shared" si="48"/>
        <v>-15.520523300000004</v>
      </c>
      <c r="K215" s="35">
        <f t="shared" si="49"/>
        <v>11.969999999999986</v>
      </c>
      <c r="L215" s="35">
        <f t="shared" si="50"/>
        <v>-2.6405233000000177</v>
      </c>
      <c r="M215" s="32">
        <f t="shared" si="43"/>
        <v>0</v>
      </c>
      <c r="N215" s="27">
        <f t="shared" si="51"/>
        <v>0</v>
      </c>
      <c r="O215" s="54">
        <f t="shared" si="52"/>
        <v>0</v>
      </c>
      <c r="P215" s="54">
        <f t="shared" si="53"/>
        <v>0</v>
      </c>
      <c r="Q215" s="54">
        <f t="shared" si="54"/>
        <v>0</v>
      </c>
    </row>
    <row r="216" spans="1:17">
      <c r="A216" s="32">
        <v>1</v>
      </c>
      <c r="B216" s="32">
        <v>54.7</v>
      </c>
      <c r="C216" s="32">
        <v>9</v>
      </c>
      <c r="D216" s="32">
        <v>63500</v>
      </c>
      <c r="E216" s="36">
        <f t="shared" si="42"/>
        <v>0</v>
      </c>
      <c r="F216" s="33">
        <f t="shared" si="44"/>
        <v>0.90999999999999992</v>
      </c>
      <c r="G216" s="33">
        <f t="shared" si="45"/>
        <v>-0.28373900000000007</v>
      </c>
      <c r="H216" s="33">
        <f t="shared" si="46"/>
        <v>1.3299999999999985</v>
      </c>
      <c r="I216" s="33">
        <f t="shared" si="47"/>
        <v>0.90999999999999992</v>
      </c>
      <c r="J216" s="35">
        <f t="shared" si="48"/>
        <v>-15.520523300000004</v>
      </c>
      <c r="K216" s="35">
        <f t="shared" si="49"/>
        <v>11.969999999999986</v>
      </c>
      <c r="L216" s="35">
        <f t="shared" si="50"/>
        <v>-2.6405233000000177</v>
      </c>
      <c r="M216" s="32">
        <f t="shared" si="43"/>
        <v>0</v>
      </c>
      <c r="N216" s="27">
        <f t="shared" si="51"/>
        <v>0</v>
      </c>
      <c r="O216" s="54">
        <f t="shared" si="52"/>
        <v>0</v>
      </c>
      <c r="P216" s="54">
        <f t="shared" si="53"/>
        <v>0</v>
      </c>
      <c r="Q216" s="54">
        <f t="shared" si="54"/>
        <v>0</v>
      </c>
    </row>
    <row r="217" spans="1:17">
      <c r="A217" s="32">
        <v>1</v>
      </c>
      <c r="B217" s="32">
        <v>54.7</v>
      </c>
      <c r="C217" s="32">
        <v>6</v>
      </c>
      <c r="D217" s="32">
        <v>67800</v>
      </c>
      <c r="E217" s="36">
        <f t="shared" si="42"/>
        <v>0</v>
      </c>
      <c r="F217" s="33">
        <f t="shared" si="44"/>
        <v>0.90999999999999992</v>
      </c>
      <c r="G217" s="33">
        <f t="shared" si="45"/>
        <v>-0.28373900000000007</v>
      </c>
      <c r="H217" s="33">
        <f t="shared" si="46"/>
        <v>1.3299999999999985</v>
      </c>
      <c r="I217" s="33">
        <f t="shared" si="47"/>
        <v>0.90999999999999992</v>
      </c>
      <c r="J217" s="35">
        <f t="shared" si="48"/>
        <v>-15.520523300000004</v>
      </c>
      <c r="K217" s="35">
        <f t="shared" si="49"/>
        <v>7.9799999999999915</v>
      </c>
      <c r="L217" s="35">
        <f t="shared" si="50"/>
        <v>-6.6305233000000126</v>
      </c>
      <c r="M217" s="32">
        <f t="shared" si="43"/>
        <v>0</v>
      </c>
      <c r="N217" s="27">
        <f t="shared" si="51"/>
        <v>0</v>
      </c>
      <c r="O217" s="54">
        <f t="shared" si="52"/>
        <v>0</v>
      </c>
      <c r="P217" s="54">
        <f t="shared" si="53"/>
        <v>0</v>
      </c>
      <c r="Q217" s="54">
        <f t="shared" si="54"/>
        <v>0</v>
      </c>
    </row>
    <row r="218" spans="1:17">
      <c r="A218" s="32">
        <v>1</v>
      </c>
      <c r="B218" s="32">
        <v>54.7</v>
      </c>
      <c r="C218" s="32">
        <v>10</v>
      </c>
      <c r="D218" s="32">
        <v>68500</v>
      </c>
      <c r="E218" s="36">
        <f t="shared" si="42"/>
        <v>0</v>
      </c>
      <c r="F218" s="33">
        <f t="shared" si="44"/>
        <v>0.90999999999999992</v>
      </c>
      <c r="G218" s="33">
        <f t="shared" si="45"/>
        <v>-0.28373900000000007</v>
      </c>
      <c r="H218" s="33">
        <f t="shared" si="46"/>
        <v>1.3299999999999985</v>
      </c>
      <c r="I218" s="33">
        <f t="shared" si="47"/>
        <v>0.90999999999999992</v>
      </c>
      <c r="J218" s="35">
        <f t="shared" si="48"/>
        <v>-15.520523300000004</v>
      </c>
      <c r="K218" s="35">
        <f t="shared" si="49"/>
        <v>13.299999999999985</v>
      </c>
      <c r="L218" s="35">
        <f t="shared" si="50"/>
        <v>-1.3105233000000194</v>
      </c>
      <c r="M218" s="32">
        <f t="shared" si="43"/>
        <v>0</v>
      </c>
      <c r="N218" s="27">
        <f t="shared" si="51"/>
        <v>0</v>
      </c>
      <c r="O218" s="54">
        <f t="shared" si="52"/>
        <v>0</v>
      </c>
      <c r="P218" s="54">
        <f t="shared" si="53"/>
        <v>0</v>
      </c>
      <c r="Q218" s="54">
        <f t="shared" si="54"/>
        <v>0</v>
      </c>
    </row>
    <row r="219" spans="1:17">
      <c r="A219" s="32">
        <v>1</v>
      </c>
      <c r="B219" s="32">
        <v>54.7</v>
      </c>
      <c r="C219" s="32">
        <v>10</v>
      </c>
      <c r="D219" s="32">
        <v>64000</v>
      </c>
      <c r="E219" s="36">
        <f t="shared" si="42"/>
        <v>0</v>
      </c>
      <c r="F219" s="33">
        <f t="shared" si="44"/>
        <v>0.90999999999999992</v>
      </c>
      <c r="G219" s="33">
        <f t="shared" si="45"/>
        <v>-0.28373900000000007</v>
      </c>
      <c r="H219" s="33">
        <f t="shared" si="46"/>
        <v>1.3299999999999985</v>
      </c>
      <c r="I219" s="33">
        <f t="shared" si="47"/>
        <v>0.90999999999999992</v>
      </c>
      <c r="J219" s="35">
        <f t="shared" si="48"/>
        <v>-15.520523300000004</v>
      </c>
      <c r="K219" s="35">
        <f t="shared" si="49"/>
        <v>13.299999999999985</v>
      </c>
      <c r="L219" s="35">
        <f t="shared" si="50"/>
        <v>-1.3105233000000194</v>
      </c>
      <c r="M219" s="32">
        <f t="shared" si="43"/>
        <v>0</v>
      </c>
      <c r="N219" s="27">
        <f t="shared" si="51"/>
        <v>0</v>
      </c>
      <c r="O219" s="54">
        <f t="shared" si="52"/>
        <v>0</v>
      </c>
      <c r="P219" s="54">
        <f t="shared" si="53"/>
        <v>0</v>
      </c>
      <c r="Q219" s="54">
        <f t="shared" si="54"/>
        <v>0</v>
      </c>
    </row>
    <row r="220" spans="1:17">
      <c r="A220" s="32">
        <v>1</v>
      </c>
      <c r="B220" s="32">
        <v>54.7</v>
      </c>
      <c r="C220" s="32">
        <v>10</v>
      </c>
      <c r="D220" s="32">
        <v>54000</v>
      </c>
      <c r="E220" s="36">
        <f t="shared" si="42"/>
        <v>0</v>
      </c>
      <c r="F220" s="33">
        <f t="shared" si="44"/>
        <v>0.90999999999999992</v>
      </c>
      <c r="G220" s="33">
        <f t="shared" si="45"/>
        <v>-0.28373900000000007</v>
      </c>
      <c r="H220" s="33">
        <f t="shared" si="46"/>
        <v>1.3299999999999985</v>
      </c>
      <c r="I220" s="33">
        <f t="shared" si="47"/>
        <v>0.90999999999999992</v>
      </c>
      <c r="J220" s="35">
        <f t="shared" si="48"/>
        <v>-15.520523300000004</v>
      </c>
      <c r="K220" s="35">
        <f t="shared" si="49"/>
        <v>13.299999999999985</v>
      </c>
      <c r="L220" s="35">
        <f t="shared" si="50"/>
        <v>-1.3105233000000194</v>
      </c>
      <c r="M220" s="32">
        <f t="shared" si="43"/>
        <v>0</v>
      </c>
      <c r="N220" s="27">
        <f t="shared" si="51"/>
        <v>0</v>
      </c>
      <c r="O220" s="54">
        <f t="shared" si="52"/>
        <v>0</v>
      </c>
      <c r="P220" s="54">
        <f t="shared" si="53"/>
        <v>0</v>
      </c>
      <c r="Q220" s="54">
        <f t="shared" si="54"/>
        <v>0</v>
      </c>
    </row>
    <row r="221" spans="1:17">
      <c r="A221" s="32">
        <v>1</v>
      </c>
      <c r="B221" s="32">
        <v>54.7</v>
      </c>
      <c r="C221" s="32">
        <v>11</v>
      </c>
      <c r="D221" s="32">
        <v>64900</v>
      </c>
      <c r="E221" s="36">
        <f t="shared" si="42"/>
        <v>0</v>
      </c>
      <c r="F221" s="33">
        <f t="shared" si="44"/>
        <v>0.90999999999999992</v>
      </c>
      <c r="G221" s="33">
        <f t="shared" si="45"/>
        <v>-0.28373900000000007</v>
      </c>
      <c r="H221" s="33">
        <f t="shared" si="46"/>
        <v>1.3299999999999985</v>
      </c>
      <c r="I221" s="33">
        <f t="shared" si="47"/>
        <v>0.90999999999999992</v>
      </c>
      <c r="J221" s="35">
        <f t="shared" si="48"/>
        <v>-15.520523300000004</v>
      </c>
      <c r="K221" s="35">
        <f t="shared" si="49"/>
        <v>14.629999999999983</v>
      </c>
      <c r="L221" s="35">
        <f t="shared" si="50"/>
        <v>1.9476699999978919E-2</v>
      </c>
      <c r="M221" s="32">
        <f t="shared" si="43"/>
        <v>1</v>
      </c>
      <c r="N221" s="27">
        <f t="shared" si="51"/>
        <v>-1</v>
      </c>
      <c r="O221" s="54">
        <f t="shared" si="52"/>
        <v>-0.01</v>
      </c>
      <c r="P221" s="54">
        <f t="shared" si="53"/>
        <v>-0.54700000000000004</v>
      </c>
      <c r="Q221" s="54">
        <f t="shared" si="54"/>
        <v>-0.11</v>
      </c>
    </row>
    <row r="222" spans="1:17">
      <c r="A222" s="32">
        <v>1</v>
      </c>
      <c r="B222" s="32">
        <v>54.7</v>
      </c>
      <c r="C222" s="32">
        <v>4</v>
      </c>
      <c r="D222" s="32">
        <v>67000</v>
      </c>
      <c r="E222" s="36">
        <f t="shared" si="42"/>
        <v>0</v>
      </c>
      <c r="F222" s="33">
        <f t="shared" si="44"/>
        <v>0.89999999999999991</v>
      </c>
      <c r="G222" s="33">
        <f t="shared" si="45"/>
        <v>-0.83073900000000012</v>
      </c>
      <c r="H222" s="33">
        <f t="shared" si="46"/>
        <v>1.2199999999999984</v>
      </c>
      <c r="I222" s="33">
        <f t="shared" si="47"/>
        <v>0.89999999999999991</v>
      </c>
      <c r="J222" s="35">
        <f t="shared" si="48"/>
        <v>-45.441423300000011</v>
      </c>
      <c r="K222" s="35">
        <f t="shared" si="49"/>
        <v>4.8799999999999937</v>
      </c>
      <c r="L222" s="35">
        <f t="shared" si="50"/>
        <v>-39.661423300000017</v>
      </c>
      <c r="M222" s="32">
        <f t="shared" si="43"/>
        <v>0</v>
      </c>
      <c r="N222" s="27">
        <f t="shared" si="51"/>
        <v>0</v>
      </c>
      <c r="O222" s="54">
        <f t="shared" si="52"/>
        <v>0</v>
      </c>
      <c r="P222" s="54">
        <f t="shared" si="53"/>
        <v>0</v>
      </c>
      <c r="Q222" s="54">
        <f t="shared" si="54"/>
        <v>0</v>
      </c>
    </row>
    <row r="223" spans="1:17">
      <c r="A223" s="32">
        <v>1</v>
      </c>
      <c r="B223" s="32">
        <v>54.7</v>
      </c>
      <c r="C223" s="32">
        <v>4</v>
      </c>
      <c r="D223" s="32">
        <v>69800</v>
      </c>
      <c r="E223" s="36">
        <f t="shared" si="42"/>
        <v>0</v>
      </c>
      <c r="F223" s="33">
        <f t="shared" si="44"/>
        <v>0.89999999999999991</v>
      </c>
      <c r="G223" s="33">
        <f t="shared" si="45"/>
        <v>-0.83073900000000012</v>
      </c>
      <c r="H223" s="33">
        <f t="shared" si="46"/>
        <v>1.2199999999999984</v>
      </c>
      <c r="I223" s="33">
        <f t="shared" si="47"/>
        <v>0.89999999999999991</v>
      </c>
      <c r="J223" s="35">
        <f t="shared" si="48"/>
        <v>-45.441423300000011</v>
      </c>
      <c r="K223" s="35">
        <f t="shared" si="49"/>
        <v>4.8799999999999937</v>
      </c>
      <c r="L223" s="35">
        <f t="shared" si="50"/>
        <v>-39.661423300000017</v>
      </c>
      <c r="M223" s="32">
        <f t="shared" si="43"/>
        <v>0</v>
      </c>
      <c r="N223" s="27">
        <f t="shared" si="51"/>
        <v>0</v>
      </c>
      <c r="O223" s="54">
        <f t="shared" si="52"/>
        <v>0</v>
      </c>
      <c r="P223" s="54">
        <f t="shared" si="53"/>
        <v>0</v>
      </c>
      <c r="Q223" s="54">
        <f t="shared" si="54"/>
        <v>0</v>
      </c>
    </row>
    <row r="224" spans="1:17">
      <c r="A224" s="32">
        <v>1</v>
      </c>
      <c r="B224" s="32">
        <v>54.7</v>
      </c>
      <c r="C224" s="32">
        <v>4</v>
      </c>
      <c r="D224" s="32">
        <v>63300</v>
      </c>
      <c r="E224" s="36">
        <f t="shared" si="42"/>
        <v>0</v>
      </c>
      <c r="F224" s="33">
        <f t="shared" si="44"/>
        <v>0.89999999999999991</v>
      </c>
      <c r="G224" s="33">
        <f t="shared" si="45"/>
        <v>-0.83073900000000012</v>
      </c>
      <c r="H224" s="33">
        <f t="shared" si="46"/>
        <v>1.2199999999999984</v>
      </c>
      <c r="I224" s="33">
        <f t="shared" si="47"/>
        <v>0.89999999999999991</v>
      </c>
      <c r="J224" s="35">
        <f t="shared" si="48"/>
        <v>-45.441423300000011</v>
      </c>
      <c r="K224" s="35">
        <f t="shared" si="49"/>
        <v>4.8799999999999937</v>
      </c>
      <c r="L224" s="35">
        <f t="shared" si="50"/>
        <v>-39.661423300000017</v>
      </c>
      <c r="M224" s="32">
        <f t="shared" si="43"/>
        <v>0</v>
      </c>
      <c r="N224" s="27">
        <f t="shared" si="51"/>
        <v>0</v>
      </c>
      <c r="O224" s="54">
        <f t="shared" si="52"/>
        <v>0</v>
      </c>
      <c r="P224" s="54">
        <f t="shared" si="53"/>
        <v>0</v>
      </c>
      <c r="Q224" s="54">
        <f t="shared" si="54"/>
        <v>0</v>
      </c>
    </row>
    <row r="225" spans="1:17">
      <c r="A225" s="32">
        <v>1</v>
      </c>
      <c r="B225" s="32">
        <v>54.7</v>
      </c>
      <c r="C225" s="32">
        <v>4</v>
      </c>
      <c r="D225" s="32">
        <v>66500</v>
      </c>
      <c r="E225" s="36">
        <f t="shared" si="42"/>
        <v>0</v>
      </c>
      <c r="F225" s="33">
        <f t="shared" si="44"/>
        <v>0.89999999999999991</v>
      </c>
      <c r="G225" s="33">
        <f t="shared" si="45"/>
        <v>-0.83073900000000012</v>
      </c>
      <c r="H225" s="33">
        <f t="shared" si="46"/>
        <v>1.2199999999999984</v>
      </c>
      <c r="I225" s="33">
        <f t="shared" si="47"/>
        <v>0.89999999999999991</v>
      </c>
      <c r="J225" s="35">
        <f t="shared" si="48"/>
        <v>-45.441423300000011</v>
      </c>
      <c r="K225" s="35">
        <f t="shared" si="49"/>
        <v>4.8799999999999937</v>
      </c>
      <c r="L225" s="35">
        <f t="shared" si="50"/>
        <v>-39.661423300000017</v>
      </c>
      <c r="M225" s="32">
        <f t="shared" si="43"/>
        <v>0</v>
      </c>
      <c r="N225" s="27">
        <f t="shared" si="51"/>
        <v>0</v>
      </c>
      <c r="O225" s="54">
        <f t="shared" si="52"/>
        <v>0</v>
      </c>
      <c r="P225" s="54">
        <f t="shared" si="53"/>
        <v>0</v>
      </c>
      <c r="Q225" s="54">
        <f t="shared" si="54"/>
        <v>0</v>
      </c>
    </row>
    <row r="226" spans="1:17">
      <c r="A226" s="32">
        <v>1</v>
      </c>
      <c r="B226" s="32">
        <v>54.7</v>
      </c>
      <c r="C226" s="32">
        <v>3</v>
      </c>
      <c r="D226" s="32">
        <v>67700</v>
      </c>
      <c r="E226" s="36">
        <f t="shared" si="42"/>
        <v>0</v>
      </c>
      <c r="F226" s="33">
        <f t="shared" si="44"/>
        <v>0.89999999999999991</v>
      </c>
      <c r="G226" s="33">
        <f t="shared" si="45"/>
        <v>-0.83073900000000012</v>
      </c>
      <c r="H226" s="33">
        <f t="shared" si="46"/>
        <v>1.2199999999999984</v>
      </c>
      <c r="I226" s="33">
        <f t="shared" si="47"/>
        <v>0.89999999999999991</v>
      </c>
      <c r="J226" s="35">
        <f t="shared" si="48"/>
        <v>-45.441423300000011</v>
      </c>
      <c r="K226" s="35">
        <f t="shared" si="49"/>
        <v>3.6599999999999953</v>
      </c>
      <c r="L226" s="35">
        <f t="shared" si="50"/>
        <v>-40.881423300000016</v>
      </c>
      <c r="M226" s="32">
        <f t="shared" si="43"/>
        <v>0</v>
      </c>
      <c r="N226" s="27">
        <f t="shared" si="51"/>
        <v>0</v>
      </c>
      <c r="O226" s="54">
        <f t="shared" si="52"/>
        <v>0</v>
      </c>
      <c r="P226" s="54">
        <f t="shared" si="53"/>
        <v>0</v>
      </c>
      <c r="Q226" s="54">
        <f t="shared" si="54"/>
        <v>0</v>
      </c>
    </row>
    <row r="227" spans="1:17">
      <c r="A227" s="32">
        <v>1</v>
      </c>
      <c r="B227" s="32">
        <v>54.7</v>
      </c>
      <c r="C227" s="32">
        <v>3</v>
      </c>
      <c r="D227" s="32">
        <v>64400</v>
      </c>
      <c r="E227" s="36">
        <f t="shared" si="42"/>
        <v>0</v>
      </c>
      <c r="F227" s="33">
        <f t="shared" si="44"/>
        <v>0.89999999999999991</v>
      </c>
      <c r="G227" s="33">
        <f t="shared" si="45"/>
        <v>-0.83073900000000012</v>
      </c>
      <c r="H227" s="33">
        <f t="shared" si="46"/>
        <v>1.2199999999999984</v>
      </c>
      <c r="I227" s="33">
        <f t="shared" si="47"/>
        <v>0.89999999999999991</v>
      </c>
      <c r="J227" s="35">
        <f t="shared" si="48"/>
        <v>-45.441423300000011</v>
      </c>
      <c r="K227" s="35">
        <f t="shared" si="49"/>
        <v>3.6599999999999953</v>
      </c>
      <c r="L227" s="35">
        <f t="shared" si="50"/>
        <v>-40.881423300000016</v>
      </c>
      <c r="M227" s="32">
        <f t="shared" si="43"/>
        <v>0</v>
      </c>
      <c r="N227" s="27">
        <f t="shared" si="51"/>
        <v>0</v>
      </c>
      <c r="O227" s="54">
        <f t="shared" si="52"/>
        <v>0</v>
      </c>
      <c r="P227" s="54">
        <f t="shared" si="53"/>
        <v>0</v>
      </c>
      <c r="Q227" s="54">
        <f t="shared" si="54"/>
        <v>0</v>
      </c>
    </row>
    <row r="228" spans="1:17">
      <c r="A228" s="32">
        <v>1</v>
      </c>
      <c r="B228" s="32">
        <v>54.7</v>
      </c>
      <c r="C228" s="32">
        <v>2</v>
      </c>
      <c r="D228" s="32">
        <v>62900</v>
      </c>
      <c r="E228" s="36">
        <f t="shared" si="42"/>
        <v>0</v>
      </c>
      <c r="F228" s="33">
        <f t="shared" si="44"/>
        <v>0.89999999999999991</v>
      </c>
      <c r="G228" s="33">
        <f t="shared" si="45"/>
        <v>-0.83073900000000012</v>
      </c>
      <c r="H228" s="33">
        <f t="shared" si="46"/>
        <v>1.2199999999999984</v>
      </c>
      <c r="I228" s="33">
        <f t="shared" si="47"/>
        <v>0.89999999999999991</v>
      </c>
      <c r="J228" s="35">
        <f t="shared" si="48"/>
        <v>-45.441423300000011</v>
      </c>
      <c r="K228" s="35">
        <f t="shared" si="49"/>
        <v>2.4399999999999968</v>
      </c>
      <c r="L228" s="35">
        <f t="shared" si="50"/>
        <v>-42.101423300000015</v>
      </c>
      <c r="M228" s="32">
        <f t="shared" si="43"/>
        <v>0</v>
      </c>
      <c r="N228" s="27">
        <f t="shared" si="51"/>
        <v>0</v>
      </c>
      <c r="O228" s="54">
        <f t="shared" si="52"/>
        <v>0</v>
      </c>
      <c r="P228" s="54">
        <f t="shared" si="53"/>
        <v>0</v>
      </c>
      <c r="Q228" s="54">
        <f t="shared" si="54"/>
        <v>0</v>
      </c>
    </row>
    <row r="229" spans="1:17">
      <c r="A229" s="32">
        <v>1</v>
      </c>
      <c r="B229" s="32">
        <v>54.7</v>
      </c>
      <c r="C229" s="32">
        <v>2</v>
      </c>
      <c r="D229" s="32">
        <v>61000</v>
      </c>
      <c r="E229" s="36">
        <f t="shared" si="42"/>
        <v>0</v>
      </c>
      <c r="F229" s="33">
        <f t="shared" si="44"/>
        <v>0.89999999999999991</v>
      </c>
      <c r="G229" s="33">
        <f t="shared" si="45"/>
        <v>-0.83073900000000012</v>
      </c>
      <c r="H229" s="33">
        <f t="shared" si="46"/>
        <v>1.2199999999999984</v>
      </c>
      <c r="I229" s="33">
        <f t="shared" si="47"/>
        <v>0.89999999999999991</v>
      </c>
      <c r="J229" s="35">
        <f t="shared" si="48"/>
        <v>-45.441423300000011</v>
      </c>
      <c r="K229" s="35">
        <f t="shared" si="49"/>
        <v>2.4399999999999968</v>
      </c>
      <c r="L229" s="35">
        <f t="shared" si="50"/>
        <v>-42.101423300000015</v>
      </c>
      <c r="M229" s="32">
        <f t="shared" si="43"/>
        <v>0</v>
      </c>
      <c r="N229" s="27">
        <f t="shared" si="51"/>
        <v>0</v>
      </c>
      <c r="O229" s="54">
        <f t="shared" si="52"/>
        <v>0</v>
      </c>
      <c r="P229" s="54">
        <f t="shared" si="53"/>
        <v>0</v>
      </c>
      <c r="Q229" s="54">
        <f t="shared" si="54"/>
        <v>0</v>
      </c>
    </row>
    <row r="230" spans="1:17">
      <c r="A230" s="32">
        <v>1</v>
      </c>
      <c r="B230" s="32">
        <v>146.38999999999999</v>
      </c>
      <c r="C230" s="32">
        <v>10</v>
      </c>
      <c r="D230" s="32">
        <v>183000</v>
      </c>
      <c r="E230" s="36">
        <f t="shared" si="42"/>
        <v>1</v>
      </c>
      <c r="F230" s="33">
        <f t="shared" si="44"/>
        <v>0.89999999999999991</v>
      </c>
      <c r="G230" s="33">
        <f t="shared" si="45"/>
        <v>-0.83073900000000012</v>
      </c>
      <c r="H230" s="33">
        <f t="shared" si="46"/>
        <v>1.2199999999999984</v>
      </c>
      <c r="I230" s="33">
        <f t="shared" si="47"/>
        <v>0.89999999999999991</v>
      </c>
      <c r="J230" s="35">
        <f t="shared" si="48"/>
        <v>-121.61188221</v>
      </c>
      <c r="K230" s="35">
        <f t="shared" si="49"/>
        <v>12.199999999999985</v>
      </c>
      <c r="L230" s="35">
        <f t="shared" si="50"/>
        <v>-108.51188221000001</v>
      </c>
      <c r="M230" s="32">
        <f t="shared" si="43"/>
        <v>0</v>
      </c>
      <c r="N230" s="27">
        <f t="shared" si="51"/>
        <v>1</v>
      </c>
      <c r="O230" s="54">
        <f t="shared" si="52"/>
        <v>0.01</v>
      </c>
      <c r="P230" s="54">
        <f t="shared" si="53"/>
        <v>1.4639</v>
      </c>
      <c r="Q230" s="54">
        <f t="shared" si="54"/>
        <v>0.1</v>
      </c>
    </row>
    <row r="231" spans="1:17">
      <c r="A231" s="32">
        <v>1</v>
      </c>
      <c r="B231" s="32">
        <v>53.42</v>
      </c>
      <c r="C231" s="32">
        <v>6</v>
      </c>
      <c r="D231" s="32">
        <v>48000</v>
      </c>
      <c r="E231" s="36">
        <f t="shared" si="42"/>
        <v>0</v>
      </c>
      <c r="F231" s="33">
        <f t="shared" si="44"/>
        <v>0.90999999999999992</v>
      </c>
      <c r="G231" s="33">
        <f t="shared" si="45"/>
        <v>0.63316099999999986</v>
      </c>
      <c r="H231" s="33">
        <f t="shared" si="46"/>
        <v>1.3199999999999985</v>
      </c>
      <c r="I231" s="33">
        <f t="shared" si="47"/>
        <v>0.90999999999999992</v>
      </c>
      <c r="J231" s="35">
        <f t="shared" si="48"/>
        <v>33.823460619999992</v>
      </c>
      <c r="K231" s="35">
        <f t="shared" si="49"/>
        <v>7.919999999999991</v>
      </c>
      <c r="L231" s="35">
        <f t="shared" si="50"/>
        <v>42.653460619999976</v>
      </c>
      <c r="M231" s="32">
        <f t="shared" si="43"/>
        <v>1</v>
      </c>
      <c r="N231" s="27">
        <f t="shared" si="51"/>
        <v>-1</v>
      </c>
      <c r="O231" s="54">
        <f t="shared" si="52"/>
        <v>-0.01</v>
      </c>
      <c r="P231" s="54">
        <f t="shared" si="53"/>
        <v>-0.53420000000000001</v>
      </c>
      <c r="Q231" s="54">
        <f t="shared" si="54"/>
        <v>-0.06</v>
      </c>
    </row>
    <row r="232" spans="1:17">
      <c r="A232" s="32">
        <v>1</v>
      </c>
      <c r="B232" s="32">
        <v>147.31</v>
      </c>
      <c r="C232" s="32">
        <v>7</v>
      </c>
      <c r="D232" s="32">
        <v>180000</v>
      </c>
      <c r="E232" s="36">
        <f t="shared" si="42"/>
        <v>1</v>
      </c>
      <c r="F232" s="33">
        <f t="shared" si="44"/>
        <v>0.89999999999999991</v>
      </c>
      <c r="G232" s="33">
        <f t="shared" si="45"/>
        <v>9.8960999999999855E-2</v>
      </c>
      <c r="H232" s="33">
        <f t="shared" si="46"/>
        <v>1.2599999999999985</v>
      </c>
      <c r="I232" s="33">
        <f t="shared" si="47"/>
        <v>0.89999999999999991</v>
      </c>
      <c r="J232" s="35">
        <f t="shared" si="48"/>
        <v>14.577944909999978</v>
      </c>
      <c r="K232" s="35">
        <f t="shared" si="49"/>
        <v>8.8199999999999896</v>
      </c>
      <c r="L232" s="35">
        <f t="shared" si="50"/>
        <v>24.29794490999997</v>
      </c>
      <c r="M232" s="32">
        <f t="shared" si="43"/>
        <v>1</v>
      </c>
      <c r="N232" s="27">
        <f t="shared" si="51"/>
        <v>0</v>
      </c>
      <c r="O232" s="54">
        <f t="shared" si="52"/>
        <v>0</v>
      </c>
      <c r="P232" s="54">
        <f t="shared" si="53"/>
        <v>0</v>
      </c>
      <c r="Q232" s="54">
        <f t="shared" si="54"/>
        <v>0</v>
      </c>
    </row>
    <row r="233" spans="1:17">
      <c r="A233" s="32">
        <v>1</v>
      </c>
      <c r="B233" s="32">
        <v>147.62</v>
      </c>
      <c r="C233" s="32">
        <v>5</v>
      </c>
      <c r="D233" s="32">
        <v>175000</v>
      </c>
      <c r="E233" s="36">
        <f t="shared" si="42"/>
        <v>1</v>
      </c>
      <c r="F233" s="33">
        <f t="shared" si="44"/>
        <v>0.89999999999999991</v>
      </c>
      <c r="G233" s="33">
        <f t="shared" si="45"/>
        <v>9.8960999999999855E-2</v>
      </c>
      <c r="H233" s="33">
        <f t="shared" si="46"/>
        <v>1.2599999999999985</v>
      </c>
      <c r="I233" s="33">
        <f t="shared" si="47"/>
        <v>0.89999999999999991</v>
      </c>
      <c r="J233" s="35">
        <f t="shared" si="48"/>
        <v>14.608622819999979</v>
      </c>
      <c r="K233" s="35">
        <f t="shared" si="49"/>
        <v>6.2999999999999918</v>
      </c>
      <c r="L233" s="35">
        <f t="shared" si="50"/>
        <v>21.808622819999972</v>
      </c>
      <c r="M233" s="32">
        <f t="shared" si="43"/>
        <v>1</v>
      </c>
      <c r="N233" s="27">
        <f t="shared" si="51"/>
        <v>0</v>
      </c>
      <c r="O233" s="54">
        <f t="shared" si="52"/>
        <v>0</v>
      </c>
      <c r="P233" s="54">
        <f t="shared" si="53"/>
        <v>0</v>
      </c>
      <c r="Q233" s="54">
        <f t="shared" si="54"/>
        <v>0</v>
      </c>
    </row>
    <row r="234" spans="1:17">
      <c r="A234" s="32">
        <v>1</v>
      </c>
      <c r="B234" s="32">
        <v>147.62</v>
      </c>
      <c r="C234" s="32">
        <v>5</v>
      </c>
      <c r="D234" s="32">
        <v>175000</v>
      </c>
      <c r="E234" s="36">
        <f t="shared" si="42"/>
        <v>1</v>
      </c>
      <c r="F234" s="33">
        <f t="shared" si="44"/>
        <v>0.89999999999999991</v>
      </c>
      <c r="G234" s="33">
        <f t="shared" si="45"/>
        <v>9.8960999999999855E-2</v>
      </c>
      <c r="H234" s="33">
        <f t="shared" si="46"/>
        <v>1.2599999999999985</v>
      </c>
      <c r="I234" s="33">
        <f t="shared" si="47"/>
        <v>0.89999999999999991</v>
      </c>
      <c r="J234" s="35">
        <f t="shared" si="48"/>
        <v>14.608622819999979</v>
      </c>
      <c r="K234" s="35">
        <f t="shared" si="49"/>
        <v>6.2999999999999918</v>
      </c>
      <c r="L234" s="35">
        <f t="shared" si="50"/>
        <v>21.808622819999972</v>
      </c>
      <c r="M234" s="32">
        <f t="shared" si="43"/>
        <v>1</v>
      </c>
      <c r="N234" s="27">
        <f t="shared" si="51"/>
        <v>0</v>
      </c>
      <c r="O234" s="54">
        <f t="shared" si="52"/>
        <v>0</v>
      </c>
      <c r="P234" s="54">
        <f t="shared" si="53"/>
        <v>0</v>
      </c>
      <c r="Q234" s="54">
        <f t="shared" si="54"/>
        <v>0</v>
      </c>
    </row>
    <row r="235" spans="1:17">
      <c r="A235" s="32">
        <v>1</v>
      </c>
      <c r="B235" s="32">
        <v>149.80000000000001</v>
      </c>
      <c r="C235" s="32">
        <v>7</v>
      </c>
      <c r="D235" s="32">
        <v>124000</v>
      </c>
      <c r="E235" s="36">
        <f t="shared" si="42"/>
        <v>1</v>
      </c>
      <c r="F235" s="33">
        <f t="shared" si="44"/>
        <v>0.89999999999999991</v>
      </c>
      <c r="G235" s="33">
        <f t="shared" si="45"/>
        <v>9.8960999999999855E-2</v>
      </c>
      <c r="H235" s="33">
        <f t="shared" si="46"/>
        <v>1.2599999999999985</v>
      </c>
      <c r="I235" s="33">
        <f t="shared" si="47"/>
        <v>0.89999999999999991</v>
      </c>
      <c r="J235" s="35">
        <f t="shared" si="48"/>
        <v>14.82435779999998</v>
      </c>
      <c r="K235" s="35">
        <f t="shared" si="49"/>
        <v>8.8199999999999896</v>
      </c>
      <c r="L235" s="35">
        <f t="shared" si="50"/>
        <v>24.544357799999972</v>
      </c>
      <c r="M235" s="32">
        <f t="shared" si="43"/>
        <v>1</v>
      </c>
      <c r="N235" s="27">
        <f t="shared" si="51"/>
        <v>0</v>
      </c>
      <c r="O235" s="54">
        <f t="shared" si="52"/>
        <v>0</v>
      </c>
      <c r="P235" s="54">
        <f t="shared" si="53"/>
        <v>0</v>
      </c>
      <c r="Q235" s="54">
        <f t="shared" si="54"/>
        <v>0</v>
      </c>
    </row>
    <row r="236" spans="1:17">
      <c r="A236" s="32">
        <v>1</v>
      </c>
      <c r="B236" s="32">
        <v>149.80000000000001</v>
      </c>
      <c r="C236" s="32">
        <v>11</v>
      </c>
      <c r="D236" s="32">
        <v>127000</v>
      </c>
      <c r="E236" s="36">
        <f t="shared" si="42"/>
        <v>1</v>
      </c>
      <c r="F236" s="33">
        <f t="shared" si="44"/>
        <v>0.89999999999999991</v>
      </c>
      <c r="G236" s="33">
        <f t="shared" si="45"/>
        <v>9.8960999999999855E-2</v>
      </c>
      <c r="H236" s="33">
        <f t="shared" si="46"/>
        <v>1.2599999999999985</v>
      </c>
      <c r="I236" s="33">
        <f t="shared" si="47"/>
        <v>0.89999999999999991</v>
      </c>
      <c r="J236" s="35">
        <f t="shared" si="48"/>
        <v>14.82435779999998</v>
      </c>
      <c r="K236" s="35">
        <f t="shared" si="49"/>
        <v>13.859999999999983</v>
      </c>
      <c r="L236" s="35">
        <f t="shared" si="50"/>
        <v>29.584357799999964</v>
      </c>
      <c r="M236" s="32">
        <f t="shared" si="43"/>
        <v>1</v>
      </c>
      <c r="N236" s="27">
        <f t="shared" si="51"/>
        <v>0</v>
      </c>
      <c r="O236" s="54">
        <f t="shared" si="52"/>
        <v>0</v>
      </c>
      <c r="P236" s="54">
        <f t="shared" si="53"/>
        <v>0</v>
      </c>
      <c r="Q236" s="54">
        <f t="shared" si="54"/>
        <v>0</v>
      </c>
    </row>
    <row r="237" spans="1:17">
      <c r="A237" s="32">
        <v>1</v>
      </c>
      <c r="B237" s="32">
        <v>150.47999999999999</v>
      </c>
      <c r="C237" s="32">
        <v>13</v>
      </c>
      <c r="D237" s="32">
        <v>205000</v>
      </c>
      <c r="E237" s="36">
        <f t="shared" si="42"/>
        <v>1</v>
      </c>
      <c r="F237" s="33">
        <f t="shared" si="44"/>
        <v>0.89999999999999991</v>
      </c>
      <c r="G237" s="33">
        <f t="shared" si="45"/>
        <v>9.8960999999999855E-2</v>
      </c>
      <c r="H237" s="33">
        <f t="shared" si="46"/>
        <v>1.2599999999999985</v>
      </c>
      <c r="I237" s="33">
        <f t="shared" si="47"/>
        <v>0.89999999999999991</v>
      </c>
      <c r="J237" s="35">
        <f t="shared" si="48"/>
        <v>14.891651279999977</v>
      </c>
      <c r="K237" s="35">
        <f t="shared" si="49"/>
        <v>16.379999999999981</v>
      </c>
      <c r="L237" s="35">
        <f t="shared" si="50"/>
        <v>32.171651279999956</v>
      </c>
      <c r="M237" s="32">
        <f t="shared" si="43"/>
        <v>1</v>
      </c>
      <c r="N237" s="27">
        <f t="shared" si="51"/>
        <v>0</v>
      </c>
      <c r="O237" s="54">
        <f t="shared" si="52"/>
        <v>0</v>
      </c>
      <c r="P237" s="54">
        <f t="shared" si="53"/>
        <v>0</v>
      </c>
      <c r="Q237" s="54">
        <f t="shared" si="54"/>
        <v>0</v>
      </c>
    </row>
    <row r="238" spans="1:17">
      <c r="A238" s="32">
        <v>1</v>
      </c>
      <c r="B238" s="32">
        <v>150.47999999999999</v>
      </c>
      <c r="C238" s="32">
        <v>15</v>
      </c>
      <c r="D238" s="32">
        <v>177000</v>
      </c>
      <c r="E238" s="36">
        <f t="shared" si="42"/>
        <v>1</v>
      </c>
      <c r="F238" s="33">
        <f t="shared" si="44"/>
        <v>0.89999999999999991</v>
      </c>
      <c r="G238" s="33">
        <f t="shared" si="45"/>
        <v>9.8960999999999855E-2</v>
      </c>
      <c r="H238" s="33">
        <f t="shared" si="46"/>
        <v>1.2599999999999985</v>
      </c>
      <c r="I238" s="33">
        <f t="shared" si="47"/>
        <v>0.89999999999999991</v>
      </c>
      <c r="J238" s="35">
        <f t="shared" si="48"/>
        <v>14.891651279999977</v>
      </c>
      <c r="K238" s="35">
        <f t="shared" si="49"/>
        <v>18.899999999999977</v>
      </c>
      <c r="L238" s="35">
        <f t="shared" si="50"/>
        <v>34.691651279999952</v>
      </c>
      <c r="M238" s="32">
        <f t="shared" si="43"/>
        <v>1</v>
      </c>
      <c r="N238" s="27">
        <f t="shared" si="51"/>
        <v>0</v>
      </c>
      <c r="O238" s="54">
        <f t="shared" si="52"/>
        <v>0</v>
      </c>
      <c r="P238" s="54">
        <f t="shared" si="53"/>
        <v>0</v>
      </c>
      <c r="Q238" s="54">
        <f t="shared" si="54"/>
        <v>0</v>
      </c>
    </row>
    <row r="239" spans="1:17">
      <c r="A239" s="32">
        <v>1</v>
      </c>
      <c r="B239" s="32">
        <v>150.83000000000001</v>
      </c>
      <c r="C239" s="32">
        <v>3</v>
      </c>
      <c r="D239" s="32">
        <v>140000</v>
      </c>
      <c r="E239" s="36">
        <f t="shared" si="42"/>
        <v>1</v>
      </c>
      <c r="F239" s="33">
        <f t="shared" si="44"/>
        <v>0.89999999999999991</v>
      </c>
      <c r="G239" s="33">
        <f t="shared" si="45"/>
        <v>9.8960999999999855E-2</v>
      </c>
      <c r="H239" s="33">
        <f t="shared" si="46"/>
        <v>1.2599999999999985</v>
      </c>
      <c r="I239" s="33">
        <f t="shared" si="47"/>
        <v>0.89999999999999991</v>
      </c>
      <c r="J239" s="35">
        <f t="shared" si="48"/>
        <v>14.92628762999998</v>
      </c>
      <c r="K239" s="35">
        <f t="shared" si="49"/>
        <v>3.7799999999999954</v>
      </c>
      <c r="L239" s="35">
        <f t="shared" si="50"/>
        <v>19.606287629999976</v>
      </c>
      <c r="M239" s="32">
        <f t="shared" si="43"/>
        <v>1</v>
      </c>
      <c r="N239" s="27">
        <f t="shared" si="51"/>
        <v>0</v>
      </c>
      <c r="O239" s="54">
        <f t="shared" si="52"/>
        <v>0</v>
      </c>
      <c r="P239" s="54">
        <f t="shared" si="53"/>
        <v>0</v>
      </c>
      <c r="Q239" s="54">
        <f t="shared" si="54"/>
        <v>0</v>
      </c>
    </row>
    <row r="240" spans="1:17">
      <c r="A240" s="32">
        <v>1</v>
      </c>
      <c r="B240" s="32">
        <v>48.54</v>
      </c>
      <c r="C240" s="32">
        <v>7</v>
      </c>
      <c r="D240" s="32">
        <v>32000</v>
      </c>
      <c r="E240" s="36">
        <f t="shared" si="42"/>
        <v>0</v>
      </c>
      <c r="F240" s="33">
        <f t="shared" si="44"/>
        <v>0.89999999999999991</v>
      </c>
      <c r="G240" s="33">
        <f t="shared" si="45"/>
        <v>9.8960999999999855E-2</v>
      </c>
      <c r="H240" s="33">
        <f t="shared" si="46"/>
        <v>1.2599999999999985</v>
      </c>
      <c r="I240" s="33">
        <f t="shared" si="47"/>
        <v>0.89999999999999991</v>
      </c>
      <c r="J240" s="35">
        <f t="shared" si="48"/>
        <v>4.8035669399999925</v>
      </c>
      <c r="K240" s="35">
        <f t="shared" si="49"/>
        <v>8.8199999999999896</v>
      </c>
      <c r="L240" s="35">
        <f t="shared" si="50"/>
        <v>14.523566939999982</v>
      </c>
      <c r="M240" s="32">
        <f t="shared" si="43"/>
        <v>1</v>
      </c>
      <c r="N240" s="27">
        <f t="shared" si="51"/>
        <v>-1</v>
      </c>
      <c r="O240" s="54">
        <f t="shared" si="52"/>
        <v>-0.01</v>
      </c>
      <c r="P240" s="54">
        <f t="shared" si="53"/>
        <v>-0.4854</v>
      </c>
      <c r="Q240" s="54">
        <f t="shared" si="54"/>
        <v>-7.0000000000000007E-2</v>
      </c>
    </row>
    <row r="241" spans="1:17">
      <c r="A241" s="32">
        <v>1</v>
      </c>
      <c r="B241" s="32">
        <v>48.54</v>
      </c>
      <c r="C241" s="32">
        <v>6</v>
      </c>
      <c r="D241" s="32">
        <v>33000</v>
      </c>
      <c r="E241" s="36">
        <f t="shared" si="42"/>
        <v>0</v>
      </c>
      <c r="F241" s="33">
        <f t="shared" si="44"/>
        <v>0.8899999999999999</v>
      </c>
      <c r="G241" s="33">
        <f t="shared" si="45"/>
        <v>-0.38643900000000014</v>
      </c>
      <c r="H241" s="33">
        <f t="shared" si="46"/>
        <v>1.1899999999999984</v>
      </c>
      <c r="I241" s="33">
        <f t="shared" si="47"/>
        <v>0.8899999999999999</v>
      </c>
      <c r="J241" s="35">
        <f t="shared" si="48"/>
        <v>-18.757749060000005</v>
      </c>
      <c r="K241" s="35">
        <f t="shared" si="49"/>
        <v>7.1399999999999899</v>
      </c>
      <c r="L241" s="35">
        <f t="shared" si="50"/>
        <v>-10.727749060000015</v>
      </c>
      <c r="M241" s="32">
        <f t="shared" si="43"/>
        <v>0</v>
      </c>
      <c r="N241" s="27">
        <f t="shared" si="51"/>
        <v>0</v>
      </c>
      <c r="O241" s="54">
        <f t="shared" si="52"/>
        <v>0</v>
      </c>
      <c r="P241" s="54">
        <f t="shared" si="53"/>
        <v>0</v>
      </c>
      <c r="Q241" s="54">
        <f t="shared" si="54"/>
        <v>0</v>
      </c>
    </row>
    <row r="242" spans="1:17">
      <c r="A242" s="32">
        <v>1</v>
      </c>
      <c r="B242" s="32">
        <v>48.54</v>
      </c>
      <c r="C242" s="32">
        <v>3</v>
      </c>
      <c r="D242" s="32">
        <v>31500</v>
      </c>
      <c r="E242" s="36">
        <f t="shared" si="42"/>
        <v>0</v>
      </c>
      <c r="F242" s="33">
        <f t="shared" si="44"/>
        <v>0.8899999999999999</v>
      </c>
      <c r="G242" s="33">
        <f t="shared" si="45"/>
        <v>-0.38643900000000014</v>
      </c>
      <c r="H242" s="33">
        <f t="shared" si="46"/>
        <v>1.1899999999999984</v>
      </c>
      <c r="I242" s="33">
        <f t="shared" si="47"/>
        <v>0.8899999999999999</v>
      </c>
      <c r="J242" s="35">
        <f t="shared" si="48"/>
        <v>-18.757749060000005</v>
      </c>
      <c r="K242" s="35">
        <f t="shared" si="49"/>
        <v>3.569999999999995</v>
      </c>
      <c r="L242" s="35">
        <f t="shared" si="50"/>
        <v>-14.29774906000001</v>
      </c>
      <c r="M242" s="32">
        <f t="shared" si="43"/>
        <v>0</v>
      </c>
      <c r="N242" s="27">
        <f t="shared" si="51"/>
        <v>0</v>
      </c>
      <c r="O242" s="54">
        <f t="shared" si="52"/>
        <v>0</v>
      </c>
      <c r="P242" s="54">
        <f t="shared" si="53"/>
        <v>0</v>
      </c>
      <c r="Q242" s="54">
        <f t="shared" si="54"/>
        <v>0</v>
      </c>
    </row>
    <row r="243" spans="1:17">
      <c r="A243" s="32">
        <v>1</v>
      </c>
      <c r="B243" s="32">
        <v>151.81</v>
      </c>
      <c r="C243" s="32">
        <v>8</v>
      </c>
      <c r="D243" s="32">
        <v>177700</v>
      </c>
      <c r="E243" s="36">
        <f t="shared" si="42"/>
        <v>1</v>
      </c>
      <c r="F243" s="33">
        <f t="shared" si="44"/>
        <v>0.8899999999999999</v>
      </c>
      <c r="G243" s="33">
        <f t="shared" si="45"/>
        <v>-0.38643900000000014</v>
      </c>
      <c r="H243" s="33">
        <f t="shared" si="46"/>
        <v>1.1899999999999984</v>
      </c>
      <c r="I243" s="33">
        <f t="shared" si="47"/>
        <v>0.8899999999999999</v>
      </c>
      <c r="J243" s="35">
        <f t="shared" si="48"/>
        <v>-58.665304590000019</v>
      </c>
      <c r="K243" s="35">
        <f t="shared" si="49"/>
        <v>9.5199999999999871</v>
      </c>
      <c r="L243" s="35">
        <f t="shared" si="50"/>
        <v>-48.25530459000003</v>
      </c>
      <c r="M243" s="32">
        <f t="shared" si="43"/>
        <v>0</v>
      </c>
      <c r="N243" s="27">
        <f t="shared" si="51"/>
        <v>1</v>
      </c>
      <c r="O243" s="54">
        <f t="shared" si="52"/>
        <v>0.01</v>
      </c>
      <c r="P243" s="54">
        <f t="shared" si="53"/>
        <v>1.5181</v>
      </c>
      <c r="Q243" s="54">
        <f t="shared" si="54"/>
        <v>0.08</v>
      </c>
    </row>
    <row r="244" spans="1:17">
      <c r="A244" s="32">
        <v>1</v>
      </c>
      <c r="B244" s="32">
        <v>151.81</v>
      </c>
      <c r="C244" s="32">
        <v>3</v>
      </c>
      <c r="D244" s="32">
        <v>170000</v>
      </c>
      <c r="E244" s="36">
        <f t="shared" si="42"/>
        <v>1</v>
      </c>
      <c r="F244" s="33">
        <f t="shared" si="44"/>
        <v>0.89999999999999991</v>
      </c>
      <c r="G244" s="33">
        <f t="shared" si="45"/>
        <v>1.1316609999999998</v>
      </c>
      <c r="H244" s="33">
        <f t="shared" si="46"/>
        <v>1.2699999999999985</v>
      </c>
      <c r="I244" s="33">
        <f t="shared" si="47"/>
        <v>0.89999999999999991</v>
      </c>
      <c r="J244" s="35">
        <f t="shared" si="48"/>
        <v>171.79745640999997</v>
      </c>
      <c r="K244" s="35">
        <f t="shared" si="49"/>
        <v>3.8099999999999952</v>
      </c>
      <c r="L244" s="35">
        <f t="shared" si="50"/>
        <v>176.50745640999997</v>
      </c>
      <c r="M244" s="32">
        <f t="shared" si="43"/>
        <v>1</v>
      </c>
      <c r="N244" s="27">
        <f t="shared" si="51"/>
        <v>0</v>
      </c>
      <c r="O244" s="54">
        <f t="shared" si="52"/>
        <v>0</v>
      </c>
      <c r="P244" s="54">
        <f t="shared" si="53"/>
        <v>0</v>
      </c>
      <c r="Q244" s="54">
        <f t="shared" si="54"/>
        <v>0</v>
      </c>
    </row>
    <row r="245" spans="1:17">
      <c r="A245" s="32">
        <v>1</v>
      </c>
      <c r="B245" s="32">
        <v>46.64</v>
      </c>
      <c r="C245" s="32">
        <v>5</v>
      </c>
      <c r="D245" s="32">
        <v>31700</v>
      </c>
      <c r="E245" s="36">
        <f t="shared" si="42"/>
        <v>0</v>
      </c>
      <c r="F245" s="33">
        <f t="shared" si="44"/>
        <v>0.89999999999999991</v>
      </c>
      <c r="G245" s="33">
        <f t="shared" si="45"/>
        <v>1.1316609999999998</v>
      </c>
      <c r="H245" s="33">
        <f t="shared" si="46"/>
        <v>1.2699999999999985</v>
      </c>
      <c r="I245" s="33">
        <f t="shared" si="47"/>
        <v>0.89999999999999991</v>
      </c>
      <c r="J245" s="35">
        <f t="shared" si="48"/>
        <v>52.780669039999992</v>
      </c>
      <c r="K245" s="35">
        <f t="shared" si="49"/>
        <v>6.3499999999999925</v>
      </c>
      <c r="L245" s="35">
        <f t="shared" si="50"/>
        <v>60.030669039999985</v>
      </c>
      <c r="M245" s="32">
        <f t="shared" si="43"/>
        <v>1</v>
      </c>
      <c r="N245" s="27">
        <f t="shared" si="51"/>
        <v>-1</v>
      </c>
      <c r="O245" s="54">
        <f t="shared" si="52"/>
        <v>-0.01</v>
      </c>
      <c r="P245" s="54">
        <f t="shared" si="53"/>
        <v>-0.46640000000000004</v>
      </c>
      <c r="Q245" s="54">
        <f t="shared" si="54"/>
        <v>-0.05</v>
      </c>
    </row>
    <row r="246" spans="1:17">
      <c r="A246" s="32">
        <v>1</v>
      </c>
      <c r="B246" s="32">
        <v>46.64</v>
      </c>
      <c r="C246" s="32">
        <v>4</v>
      </c>
      <c r="D246" s="32">
        <v>30000</v>
      </c>
      <c r="E246" s="36">
        <f t="shared" si="42"/>
        <v>0</v>
      </c>
      <c r="F246" s="33">
        <f t="shared" si="44"/>
        <v>0.8899999999999999</v>
      </c>
      <c r="G246" s="33">
        <f t="shared" si="45"/>
        <v>0.66526099999999977</v>
      </c>
      <c r="H246" s="33">
        <f t="shared" si="46"/>
        <v>1.2199999999999984</v>
      </c>
      <c r="I246" s="33">
        <f t="shared" si="47"/>
        <v>0.8899999999999999</v>
      </c>
      <c r="J246" s="35">
        <f t="shared" si="48"/>
        <v>31.027773039999989</v>
      </c>
      <c r="K246" s="35">
        <f t="shared" si="49"/>
        <v>4.8799999999999937</v>
      </c>
      <c r="L246" s="35">
        <f t="shared" si="50"/>
        <v>36.797773039999981</v>
      </c>
      <c r="M246" s="32">
        <f t="shared" si="43"/>
        <v>1</v>
      </c>
      <c r="N246" s="27">
        <f t="shared" si="51"/>
        <v>-1</v>
      </c>
      <c r="O246" s="54">
        <f t="shared" si="52"/>
        <v>-0.01</v>
      </c>
      <c r="P246" s="54">
        <f t="shared" si="53"/>
        <v>-0.46640000000000004</v>
      </c>
      <c r="Q246" s="54">
        <f t="shared" si="54"/>
        <v>-0.04</v>
      </c>
    </row>
    <row r="247" spans="1:17">
      <c r="A247" s="32">
        <v>1</v>
      </c>
      <c r="B247" s="32">
        <v>46.64</v>
      </c>
      <c r="C247" s="32">
        <v>3</v>
      </c>
      <c r="D247" s="32">
        <v>32000</v>
      </c>
      <c r="E247" s="36">
        <f t="shared" si="42"/>
        <v>0</v>
      </c>
      <c r="F247" s="33">
        <f t="shared" si="44"/>
        <v>0.87999999999999989</v>
      </c>
      <c r="G247" s="33">
        <f t="shared" si="45"/>
        <v>0.19886099999999973</v>
      </c>
      <c r="H247" s="33">
        <f t="shared" si="46"/>
        <v>1.1799999999999984</v>
      </c>
      <c r="I247" s="33">
        <f t="shared" si="47"/>
        <v>0.87999999999999989</v>
      </c>
      <c r="J247" s="35">
        <f t="shared" si="48"/>
        <v>9.2748770399999874</v>
      </c>
      <c r="K247" s="35">
        <f t="shared" si="49"/>
        <v>3.5399999999999952</v>
      </c>
      <c r="L247" s="35">
        <f t="shared" si="50"/>
        <v>13.694877039999984</v>
      </c>
      <c r="M247" s="32">
        <f t="shared" si="43"/>
        <v>1</v>
      </c>
      <c r="N247" s="27">
        <f t="shared" si="51"/>
        <v>-1</v>
      </c>
      <c r="O247" s="54">
        <f t="shared" si="52"/>
        <v>-0.01</v>
      </c>
      <c r="P247" s="54">
        <f t="shared" si="53"/>
        <v>-0.46640000000000004</v>
      </c>
      <c r="Q247" s="54">
        <f t="shared" si="54"/>
        <v>-0.03</v>
      </c>
    </row>
    <row r="248" spans="1:17">
      <c r="A248" s="32">
        <v>1</v>
      </c>
      <c r="B248" s="32">
        <v>45.5</v>
      </c>
      <c r="C248" s="32">
        <v>8</v>
      </c>
      <c r="D248" s="32">
        <v>30000</v>
      </c>
      <c r="E248" s="36">
        <f t="shared" si="42"/>
        <v>0</v>
      </c>
      <c r="F248" s="33">
        <f t="shared" si="44"/>
        <v>0.86999999999999988</v>
      </c>
      <c r="G248" s="33">
        <f t="shared" si="45"/>
        <v>-0.2675390000000003</v>
      </c>
      <c r="H248" s="33">
        <f t="shared" si="46"/>
        <v>1.1499999999999984</v>
      </c>
      <c r="I248" s="33">
        <f t="shared" si="47"/>
        <v>0.86999999999999988</v>
      </c>
      <c r="J248" s="35">
        <f t="shared" si="48"/>
        <v>-12.173024500000015</v>
      </c>
      <c r="K248" s="35">
        <f t="shared" si="49"/>
        <v>9.1999999999999869</v>
      </c>
      <c r="L248" s="35">
        <f t="shared" si="50"/>
        <v>-2.1030245000000285</v>
      </c>
      <c r="M248" s="32">
        <f t="shared" si="43"/>
        <v>0</v>
      </c>
      <c r="N248" s="27">
        <f t="shared" si="51"/>
        <v>0</v>
      </c>
      <c r="O248" s="54">
        <f t="shared" si="52"/>
        <v>0</v>
      </c>
      <c r="P248" s="54">
        <f t="shared" si="53"/>
        <v>0</v>
      </c>
      <c r="Q248" s="54">
        <f t="shared" si="54"/>
        <v>0</v>
      </c>
    </row>
    <row r="249" spans="1:17">
      <c r="A249" s="32">
        <v>1</v>
      </c>
      <c r="B249" s="32">
        <v>45.5</v>
      </c>
      <c r="C249" s="32">
        <v>5</v>
      </c>
      <c r="D249" s="32">
        <v>29800</v>
      </c>
      <c r="E249" s="36">
        <f t="shared" si="42"/>
        <v>0</v>
      </c>
      <c r="F249" s="33">
        <f t="shared" si="44"/>
        <v>0.86999999999999988</v>
      </c>
      <c r="G249" s="33">
        <f t="shared" si="45"/>
        <v>-0.2675390000000003</v>
      </c>
      <c r="H249" s="33">
        <f t="shared" si="46"/>
        <v>1.1499999999999984</v>
      </c>
      <c r="I249" s="33">
        <f t="shared" si="47"/>
        <v>0.86999999999999988</v>
      </c>
      <c r="J249" s="35">
        <f t="shared" si="48"/>
        <v>-12.173024500000015</v>
      </c>
      <c r="K249" s="35">
        <f t="shared" si="49"/>
        <v>5.749999999999992</v>
      </c>
      <c r="L249" s="35">
        <f t="shared" si="50"/>
        <v>-5.5530245000000233</v>
      </c>
      <c r="M249" s="32">
        <f t="shared" si="43"/>
        <v>0</v>
      </c>
      <c r="N249" s="27">
        <f t="shared" si="51"/>
        <v>0</v>
      </c>
      <c r="O249" s="54">
        <f t="shared" si="52"/>
        <v>0</v>
      </c>
      <c r="P249" s="54">
        <f t="shared" si="53"/>
        <v>0</v>
      </c>
      <c r="Q249" s="54">
        <f t="shared" si="54"/>
        <v>0</v>
      </c>
    </row>
    <row r="250" spans="1:17">
      <c r="A250" s="32">
        <v>1</v>
      </c>
      <c r="B250" s="32">
        <v>45.5</v>
      </c>
      <c r="C250" s="32">
        <v>4</v>
      </c>
      <c r="D250" s="32">
        <v>29500</v>
      </c>
      <c r="E250" s="36">
        <f t="shared" si="42"/>
        <v>0</v>
      </c>
      <c r="F250" s="33">
        <f t="shared" si="44"/>
        <v>0.86999999999999988</v>
      </c>
      <c r="G250" s="33">
        <f t="shared" si="45"/>
        <v>-0.2675390000000003</v>
      </c>
      <c r="H250" s="33">
        <f t="shared" si="46"/>
        <v>1.1499999999999984</v>
      </c>
      <c r="I250" s="33">
        <f t="shared" si="47"/>
        <v>0.86999999999999988</v>
      </c>
      <c r="J250" s="35">
        <f t="shared" si="48"/>
        <v>-12.173024500000015</v>
      </c>
      <c r="K250" s="35">
        <f t="shared" si="49"/>
        <v>4.5999999999999934</v>
      </c>
      <c r="L250" s="35">
        <f t="shared" si="50"/>
        <v>-6.7030245000000219</v>
      </c>
      <c r="M250" s="32">
        <f t="shared" si="43"/>
        <v>0</v>
      </c>
      <c r="N250" s="27">
        <f t="shared" si="51"/>
        <v>0</v>
      </c>
      <c r="O250" s="54">
        <f t="shared" si="52"/>
        <v>0</v>
      </c>
      <c r="P250" s="54">
        <f t="shared" si="53"/>
        <v>0</v>
      </c>
      <c r="Q250" s="54">
        <f t="shared" si="54"/>
        <v>0</v>
      </c>
    </row>
    <row r="251" spans="1:17">
      <c r="A251" s="32">
        <v>1</v>
      </c>
      <c r="B251" s="32">
        <v>45.5</v>
      </c>
      <c r="C251" s="32">
        <v>3</v>
      </c>
      <c r="D251" s="32">
        <v>25000</v>
      </c>
      <c r="E251" s="36">
        <f t="shared" si="42"/>
        <v>0</v>
      </c>
      <c r="F251" s="33">
        <f t="shared" si="44"/>
        <v>0.86999999999999988</v>
      </c>
      <c r="G251" s="33">
        <f t="shared" si="45"/>
        <v>-0.2675390000000003</v>
      </c>
      <c r="H251" s="33">
        <f t="shared" si="46"/>
        <v>1.1499999999999984</v>
      </c>
      <c r="I251" s="33">
        <f t="shared" si="47"/>
        <v>0.86999999999999988</v>
      </c>
      <c r="J251" s="35">
        <f t="shared" si="48"/>
        <v>-12.173024500000015</v>
      </c>
      <c r="K251" s="35">
        <f t="shared" si="49"/>
        <v>3.4499999999999948</v>
      </c>
      <c r="L251" s="35">
        <f t="shared" si="50"/>
        <v>-7.8530245000000205</v>
      </c>
      <c r="M251" s="32">
        <f t="shared" si="43"/>
        <v>0</v>
      </c>
      <c r="N251" s="27">
        <f t="shared" si="51"/>
        <v>0</v>
      </c>
      <c r="O251" s="54">
        <f t="shared" si="52"/>
        <v>0</v>
      </c>
      <c r="P251" s="54">
        <f t="shared" si="53"/>
        <v>0</v>
      </c>
      <c r="Q251" s="54">
        <f t="shared" si="54"/>
        <v>0</v>
      </c>
    </row>
    <row r="252" spans="1:17">
      <c r="A252" s="32">
        <v>1</v>
      </c>
      <c r="B252" s="32">
        <v>45.878999999999998</v>
      </c>
      <c r="C252" s="32">
        <v>17</v>
      </c>
      <c r="D252" s="32">
        <v>114000</v>
      </c>
      <c r="E252" s="36">
        <f t="shared" si="42"/>
        <v>1</v>
      </c>
      <c r="F252" s="33">
        <f t="shared" si="44"/>
        <v>0.86999999999999988</v>
      </c>
      <c r="G252" s="33">
        <f t="shared" si="45"/>
        <v>-0.2675390000000003</v>
      </c>
      <c r="H252" s="33">
        <f t="shared" si="46"/>
        <v>1.1499999999999984</v>
      </c>
      <c r="I252" s="33">
        <f t="shared" si="47"/>
        <v>0.86999999999999988</v>
      </c>
      <c r="J252" s="35">
        <f t="shared" si="48"/>
        <v>-12.274421781000013</v>
      </c>
      <c r="K252" s="35">
        <f t="shared" si="49"/>
        <v>19.549999999999972</v>
      </c>
      <c r="L252" s="35">
        <f t="shared" si="50"/>
        <v>8.1455782189999582</v>
      </c>
      <c r="M252" s="32">
        <f t="shared" si="43"/>
        <v>1</v>
      </c>
      <c r="N252" s="27">
        <f t="shared" si="51"/>
        <v>0</v>
      </c>
      <c r="O252" s="54">
        <f t="shared" si="52"/>
        <v>0</v>
      </c>
      <c r="P252" s="54">
        <f t="shared" si="53"/>
        <v>0</v>
      </c>
      <c r="Q252" s="54">
        <f t="shared" si="54"/>
        <v>0</v>
      </c>
    </row>
    <row r="253" spans="1:17">
      <c r="A253" s="32">
        <v>1</v>
      </c>
      <c r="B253" s="32">
        <v>45.878999999999998</v>
      </c>
      <c r="C253" s="32">
        <v>18</v>
      </c>
      <c r="D253" s="32">
        <v>119000</v>
      </c>
      <c r="E253" s="36">
        <f t="shared" si="42"/>
        <v>1</v>
      </c>
      <c r="F253" s="33">
        <f t="shared" si="44"/>
        <v>0.86999999999999988</v>
      </c>
      <c r="G253" s="33">
        <f t="shared" si="45"/>
        <v>-0.2675390000000003</v>
      </c>
      <c r="H253" s="33">
        <f t="shared" si="46"/>
        <v>1.1499999999999984</v>
      </c>
      <c r="I253" s="33">
        <f t="shared" si="47"/>
        <v>0.86999999999999988</v>
      </c>
      <c r="J253" s="35">
        <f t="shared" si="48"/>
        <v>-12.274421781000013</v>
      </c>
      <c r="K253" s="35">
        <f t="shared" si="49"/>
        <v>20.699999999999971</v>
      </c>
      <c r="L253" s="35">
        <f t="shared" si="50"/>
        <v>9.2955782189999567</v>
      </c>
      <c r="M253" s="32">
        <f t="shared" si="43"/>
        <v>1</v>
      </c>
      <c r="N253" s="27">
        <f t="shared" si="51"/>
        <v>0</v>
      </c>
      <c r="O253" s="54">
        <f t="shared" si="52"/>
        <v>0</v>
      </c>
      <c r="P253" s="54">
        <f t="shared" si="53"/>
        <v>0</v>
      </c>
      <c r="Q253" s="54">
        <f t="shared" si="54"/>
        <v>0</v>
      </c>
    </row>
    <row r="254" spans="1:17">
      <c r="A254" s="32">
        <v>1</v>
      </c>
      <c r="B254" s="32">
        <v>45.39</v>
      </c>
      <c r="C254" s="32">
        <v>1</v>
      </c>
      <c r="D254" s="32">
        <v>23000</v>
      </c>
      <c r="E254" s="36">
        <f t="shared" si="42"/>
        <v>0</v>
      </c>
      <c r="F254" s="33">
        <f t="shared" si="44"/>
        <v>0.86999999999999988</v>
      </c>
      <c r="G254" s="33">
        <f t="shared" si="45"/>
        <v>-0.2675390000000003</v>
      </c>
      <c r="H254" s="33">
        <f t="shared" si="46"/>
        <v>1.1499999999999984</v>
      </c>
      <c r="I254" s="33">
        <f t="shared" si="47"/>
        <v>0.86999999999999988</v>
      </c>
      <c r="J254" s="35">
        <f t="shared" si="48"/>
        <v>-12.143595210000013</v>
      </c>
      <c r="K254" s="35">
        <f t="shared" si="49"/>
        <v>1.1499999999999984</v>
      </c>
      <c r="L254" s="35">
        <f t="shared" si="50"/>
        <v>-10.123595210000015</v>
      </c>
      <c r="M254" s="32">
        <f t="shared" si="43"/>
        <v>0</v>
      </c>
      <c r="N254" s="27">
        <f t="shared" si="51"/>
        <v>0</v>
      </c>
      <c r="O254" s="54">
        <f t="shared" si="52"/>
        <v>0</v>
      </c>
      <c r="P254" s="54">
        <f t="shared" si="53"/>
        <v>0</v>
      </c>
      <c r="Q254" s="54">
        <f t="shared" si="54"/>
        <v>0</v>
      </c>
    </row>
    <row r="255" spans="1:17">
      <c r="A255" s="32">
        <v>1</v>
      </c>
      <c r="B255" s="32">
        <v>44.4</v>
      </c>
      <c r="C255" s="32">
        <v>4</v>
      </c>
      <c r="D255" s="32">
        <v>20000</v>
      </c>
      <c r="E255" s="36">
        <f t="shared" si="42"/>
        <v>0</v>
      </c>
      <c r="F255" s="33">
        <f t="shared" si="44"/>
        <v>0.86999999999999988</v>
      </c>
      <c r="G255" s="33">
        <f t="shared" si="45"/>
        <v>-0.2675390000000003</v>
      </c>
      <c r="H255" s="33">
        <f t="shared" si="46"/>
        <v>1.1499999999999984</v>
      </c>
      <c r="I255" s="33">
        <f t="shared" si="47"/>
        <v>0.86999999999999988</v>
      </c>
      <c r="J255" s="35">
        <f t="shared" si="48"/>
        <v>-11.878731600000012</v>
      </c>
      <c r="K255" s="35">
        <f t="shared" si="49"/>
        <v>4.5999999999999934</v>
      </c>
      <c r="L255" s="35">
        <f t="shared" si="50"/>
        <v>-6.4087316000000198</v>
      </c>
      <c r="M255" s="32">
        <f t="shared" si="43"/>
        <v>0</v>
      </c>
      <c r="N255" s="27">
        <f t="shared" si="51"/>
        <v>0</v>
      </c>
      <c r="O255" s="54">
        <f t="shared" si="52"/>
        <v>0</v>
      </c>
      <c r="P255" s="54">
        <f t="shared" si="53"/>
        <v>0</v>
      </c>
      <c r="Q255" s="54">
        <f t="shared" si="54"/>
        <v>0</v>
      </c>
    </row>
    <row r="256" spans="1:17">
      <c r="A256" s="32">
        <v>1</v>
      </c>
      <c r="B256" s="32">
        <v>43.98</v>
      </c>
      <c r="C256" s="32">
        <v>7</v>
      </c>
      <c r="D256" s="32">
        <v>29000</v>
      </c>
      <c r="E256" s="36">
        <f t="shared" si="42"/>
        <v>0</v>
      </c>
      <c r="F256" s="33">
        <f t="shared" si="44"/>
        <v>0.86999999999999988</v>
      </c>
      <c r="G256" s="33">
        <f t="shared" si="45"/>
        <v>-0.2675390000000003</v>
      </c>
      <c r="H256" s="33">
        <f t="shared" si="46"/>
        <v>1.1499999999999984</v>
      </c>
      <c r="I256" s="33">
        <f t="shared" si="47"/>
        <v>0.86999999999999988</v>
      </c>
      <c r="J256" s="35">
        <f t="shared" si="48"/>
        <v>-11.766365220000013</v>
      </c>
      <c r="K256" s="35">
        <f t="shared" si="49"/>
        <v>8.0499999999999883</v>
      </c>
      <c r="L256" s="35">
        <f t="shared" si="50"/>
        <v>-2.8463652200000258</v>
      </c>
      <c r="M256" s="32">
        <f t="shared" si="43"/>
        <v>0</v>
      </c>
      <c r="N256" s="27">
        <f t="shared" si="51"/>
        <v>0</v>
      </c>
      <c r="O256" s="54">
        <f t="shared" si="52"/>
        <v>0</v>
      </c>
      <c r="P256" s="54">
        <f t="shared" si="53"/>
        <v>0</v>
      </c>
      <c r="Q256" s="54">
        <f t="shared" si="54"/>
        <v>0</v>
      </c>
    </row>
    <row r="257" spans="1:17">
      <c r="A257" s="32">
        <v>1</v>
      </c>
      <c r="B257" s="32">
        <v>43.98</v>
      </c>
      <c r="C257" s="32">
        <v>6</v>
      </c>
      <c r="D257" s="32">
        <v>30000</v>
      </c>
      <c r="E257" s="36">
        <f t="shared" si="42"/>
        <v>0</v>
      </c>
      <c r="F257" s="33">
        <f t="shared" si="44"/>
        <v>0.86999999999999988</v>
      </c>
      <c r="G257" s="33">
        <f t="shared" si="45"/>
        <v>-0.2675390000000003</v>
      </c>
      <c r="H257" s="33">
        <f t="shared" si="46"/>
        <v>1.1499999999999984</v>
      </c>
      <c r="I257" s="33">
        <f t="shared" si="47"/>
        <v>0.86999999999999988</v>
      </c>
      <c r="J257" s="35">
        <f t="shared" si="48"/>
        <v>-11.766365220000013</v>
      </c>
      <c r="K257" s="35">
        <f t="shared" si="49"/>
        <v>6.8999999999999897</v>
      </c>
      <c r="L257" s="35">
        <f t="shared" si="50"/>
        <v>-3.9963652200000244</v>
      </c>
      <c r="M257" s="32">
        <f t="shared" si="43"/>
        <v>0</v>
      </c>
      <c r="N257" s="27">
        <f t="shared" si="51"/>
        <v>0</v>
      </c>
      <c r="O257" s="54">
        <f t="shared" si="52"/>
        <v>0</v>
      </c>
      <c r="P257" s="54">
        <f t="shared" si="53"/>
        <v>0</v>
      </c>
      <c r="Q257" s="54">
        <f t="shared" si="54"/>
        <v>0</v>
      </c>
    </row>
    <row r="258" spans="1:17">
      <c r="A258" s="32">
        <v>1</v>
      </c>
      <c r="B258" s="32">
        <v>157.28899999999999</v>
      </c>
      <c r="C258" s="32">
        <v>7</v>
      </c>
      <c r="D258" s="32">
        <v>165000</v>
      </c>
      <c r="E258" s="36">
        <f t="shared" si="42"/>
        <v>1</v>
      </c>
      <c r="F258" s="33">
        <f t="shared" si="44"/>
        <v>0.86999999999999988</v>
      </c>
      <c r="G258" s="33">
        <f t="shared" si="45"/>
        <v>-0.2675390000000003</v>
      </c>
      <c r="H258" s="33">
        <f t="shared" si="46"/>
        <v>1.1499999999999984</v>
      </c>
      <c r="I258" s="33">
        <f t="shared" si="47"/>
        <v>0.86999999999999988</v>
      </c>
      <c r="J258" s="35">
        <f t="shared" si="48"/>
        <v>-42.080941771000042</v>
      </c>
      <c r="K258" s="35">
        <f t="shared" si="49"/>
        <v>8.0499999999999883</v>
      </c>
      <c r="L258" s="35">
        <f t="shared" si="50"/>
        <v>-33.160941771000054</v>
      </c>
      <c r="M258" s="32">
        <f t="shared" si="43"/>
        <v>0</v>
      </c>
      <c r="N258" s="27">
        <f t="shared" si="51"/>
        <v>1</v>
      </c>
      <c r="O258" s="54">
        <f t="shared" si="52"/>
        <v>0.01</v>
      </c>
      <c r="P258" s="54">
        <f t="shared" si="53"/>
        <v>1.5728899999999999</v>
      </c>
      <c r="Q258" s="54">
        <f t="shared" si="54"/>
        <v>7.0000000000000007E-2</v>
      </c>
    </row>
    <row r="259" spans="1:17">
      <c r="A259" s="32">
        <v>1</v>
      </c>
      <c r="B259" s="32">
        <v>158.32400000000001</v>
      </c>
      <c r="C259" s="32">
        <v>14</v>
      </c>
      <c r="D259" s="32">
        <v>375000</v>
      </c>
      <c r="E259" s="36">
        <f t="shared" si="42"/>
        <v>1</v>
      </c>
      <c r="F259" s="33">
        <f t="shared" si="44"/>
        <v>0.87999999999999989</v>
      </c>
      <c r="G259" s="33">
        <f t="shared" si="45"/>
        <v>1.3053509999999995</v>
      </c>
      <c r="H259" s="33">
        <f t="shared" si="46"/>
        <v>1.2199999999999984</v>
      </c>
      <c r="I259" s="33">
        <f t="shared" si="47"/>
        <v>0.87999999999999989</v>
      </c>
      <c r="J259" s="35">
        <f t="shared" si="48"/>
        <v>206.66839172399995</v>
      </c>
      <c r="K259" s="35">
        <f t="shared" si="49"/>
        <v>17.079999999999977</v>
      </c>
      <c r="L259" s="35">
        <f t="shared" si="50"/>
        <v>224.62839172399993</v>
      </c>
      <c r="M259" s="32">
        <f t="shared" si="43"/>
        <v>1</v>
      </c>
      <c r="N259" s="27">
        <f t="shared" si="51"/>
        <v>0</v>
      </c>
      <c r="O259" s="54">
        <f t="shared" si="52"/>
        <v>0</v>
      </c>
      <c r="P259" s="54">
        <f t="shared" si="53"/>
        <v>0</v>
      </c>
      <c r="Q259" s="54">
        <f t="shared" si="54"/>
        <v>0</v>
      </c>
    </row>
    <row r="260" spans="1:17">
      <c r="A260" s="32">
        <v>1</v>
      </c>
      <c r="B260" s="32">
        <v>158.32400000000001</v>
      </c>
      <c r="C260" s="32">
        <v>16</v>
      </c>
      <c r="D260" s="32">
        <v>360000</v>
      </c>
      <c r="E260" s="36">
        <f t="shared" si="42"/>
        <v>1</v>
      </c>
      <c r="F260" s="33">
        <f t="shared" si="44"/>
        <v>0.87999999999999989</v>
      </c>
      <c r="G260" s="33">
        <f t="shared" si="45"/>
        <v>1.3053509999999995</v>
      </c>
      <c r="H260" s="33">
        <f t="shared" si="46"/>
        <v>1.2199999999999984</v>
      </c>
      <c r="I260" s="33">
        <f t="shared" si="47"/>
        <v>0.87999999999999989</v>
      </c>
      <c r="J260" s="35">
        <f t="shared" si="48"/>
        <v>206.66839172399995</v>
      </c>
      <c r="K260" s="35">
        <f t="shared" si="49"/>
        <v>19.519999999999975</v>
      </c>
      <c r="L260" s="35">
        <f t="shared" si="50"/>
        <v>227.06839172399992</v>
      </c>
      <c r="M260" s="32">
        <f t="shared" si="43"/>
        <v>1</v>
      </c>
      <c r="N260" s="27">
        <f t="shared" si="51"/>
        <v>0</v>
      </c>
      <c r="O260" s="54">
        <f t="shared" si="52"/>
        <v>0</v>
      </c>
      <c r="P260" s="54">
        <f t="shared" si="53"/>
        <v>0</v>
      </c>
      <c r="Q260" s="54">
        <f t="shared" si="54"/>
        <v>0</v>
      </c>
    </row>
    <row r="261" spans="1:17">
      <c r="A261" s="32">
        <v>1</v>
      </c>
      <c r="B261" s="32">
        <v>158.99</v>
      </c>
      <c r="C261" s="32">
        <v>8</v>
      </c>
      <c r="D261" s="32">
        <v>170000</v>
      </c>
      <c r="E261" s="36">
        <f t="shared" ref="E261:E322" si="55">IF(D261&gt;=$C$1,1,0)</f>
        <v>1</v>
      </c>
      <c r="F261" s="33">
        <f t="shared" si="44"/>
        <v>0.87999999999999989</v>
      </c>
      <c r="G261" s="33">
        <f t="shared" si="45"/>
        <v>1.3053509999999995</v>
      </c>
      <c r="H261" s="33">
        <f t="shared" si="46"/>
        <v>1.2199999999999984</v>
      </c>
      <c r="I261" s="33">
        <f t="shared" si="47"/>
        <v>0.87999999999999989</v>
      </c>
      <c r="J261" s="35">
        <f t="shared" si="48"/>
        <v>207.53775548999994</v>
      </c>
      <c r="K261" s="35">
        <f t="shared" si="49"/>
        <v>9.7599999999999874</v>
      </c>
      <c r="L261" s="35">
        <f t="shared" si="50"/>
        <v>218.17775548999992</v>
      </c>
      <c r="M261" s="32">
        <f t="shared" si="43"/>
        <v>1</v>
      </c>
      <c r="N261" s="27">
        <f t="shared" si="51"/>
        <v>0</v>
      </c>
      <c r="O261" s="54">
        <f t="shared" si="52"/>
        <v>0</v>
      </c>
      <c r="P261" s="54">
        <f t="shared" si="53"/>
        <v>0</v>
      </c>
      <c r="Q261" s="54">
        <f t="shared" si="54"/>
        <v>0</v>
      </c>
    </row>
    <row r="262" spans="1:17">
      <c r="A262" s="32">
        <v>1</v>
      </c>
      <c r="B262" s="32">
        <v>158.99</v>
      </c>
      <c r="C262" s="32">
        <v>7</v>
      </c>
      <c r="D262" s="32">
        <v>155000</v>
      </c>
      <c r="E262" s="36">
        <f t="shared" si="55"/>
        <v>1</v>
      </c>
      <c r="F262" s="33">
        <f t="shared" si="44"/>
        <v>0.87999999999999989</v>
      </c>
      <c r="G262" s="33">
        <f t="shared" si="45"/>
        <v>1.3053509999999995</v>
      </c>
      <c r="H262" s="33">
        <f t="shared" si="46"/>
        <v>1.2199999999999984</v>
      </c>
      <c r="I262" s="33">
        <f t="shared" si="47"/>
        <v>0.87999999999999989</v>
      </c>
      <c r="J262" s="35">
        <f t="shared" si="48"/>
        <v>207.53775548999994</v>
      </c>
      <c r="K262" s="35">
        <f t="shared" si="49"/>
        <v>8.5399999999999885</v>
      </c>
      <c r="L262" s="35">
        <f t="shared" si="50"/>
        <v>216.95775548999993</v>
      </c>
      <c r="M262" s="32">
        <f t="shared" ref="M262:M322" si="56">IF(L262&gt;=0,1,0)</f>
        <v>1</v>
      </c>
      <c r="N262" s="27">
        <f t="shared" si="51"/>
        <v>0</v>
      </c>
      <c r="O262" s="54">
        <f t="shared" si="52"/>
        <v>0</v>
      </c>
      <c r="P262" s="54">
        <f t="shared" si="53"/>
        <v>0</v>
      </c>
      <c r="Q262" s="54">
        <f t="shared" si="54"/>
        <v>0</v>
      </c>
    </row>
    <row r="263" spans="1:17">
      <c r="A263" s="32">
        <v>1</v>
      </c>
      <c r="B263" s="32">
        <v>159.01</v>
      </c>
      <c r="C263" s="32">
        <v>9</v>
      </c>
      <c r="D263" s="32">
        <v>164500</v>
      </c>
      <c r="E263" s="36">
        <f t="shared" si="55"/>
        <v>1</v>
      </c>
      <c r="F263" s="33">
        <f t="shared" ref="F263:F322" si="57">F262+O262</f>
        <v>0.87999999999999989</v>
      </c>
      <c r="G263" s="33">
        <f t="shared" ref="G263:G322" si="58">G262+P262</f>
        <v>1.3053509999999995</v>
      </c>
      <c r="H263" s="33">
        <f t="shared" ref="H263:H322" si="59">H262+Q262</f>
        <v>1.2199999999999984</v>
      </c>
      <c r="I263" s="33">
        <f t="shared" ref="I263:I322" si="60">A263*F263</f>
        <v>0.87999999999999989</v>
      </c>
      <c r="J263" s="35">
        <f t="shared" ref="J263:J322" si="61">B263*G263</f>
        <v>207.56386250999989</v>
      </c>
      <c r="K263" s="35">
        <f t="shared" ref="K263:K322" si="62">C263*H263</f>
        <v>10.979999999999986</v>
      </c>
      <c r="L263" s="35">
        <f t="shared" ref="L263:L322" si="63">I263+J263+K263</f>
        <v>219.42386250999988</v>
      </c>
      <c r="M263" s="32">
        <f t="shared" si="56"/>
        <v>1</v>
      </c>
      <c r="N263" s="27">
        <f t="shared" ref="N263:N322" si="64">E263-M263</f>
        <v>0</v>
      </c>
      <c r="O263" s="54">
        <f t="shared" ref="O263:O322" si="65">A263*$N263*$C$2</f>
        <v>0</v>
      </c>
      <c r="P263" s="54">
        <f t="shared" ref="P263:P322" si="66">B263*$N263*$C$2</f>
        <v>0</v>
      </c>
      <c r="Q263" s="54">
        <f t="shared" ref="Q263:Q322" si="67">C263*$N263*$C$2</f>
        <v>0</v>
      </c>
    </row>
    <row r="264" spans="1:17">
      <c r="A264" s="32">
        <v>1</v>
      </c>
      <c r="B264" s="32">
        <v>159.01</v>
      </c>
      <c r="C264" s="32">
        <v>5</v>
      </c>
      <c r="D264" s="32">
        <v>184000</v>
      </c>
      <c r="E264" s="36">
        <f t="shared" si="55"/>
        <v>1</v>
      </c>
      <c r="F264" s="33">
        <f t="shared" si="57"/>
        <v>0.87999999999999989</v>
      </c>
      <c r="G264" s="33">
        <f t="shared" si="58"/>
        <v>1.3053509999999995</v>
      </c>
      <c r="H264" s="33">
        <f t="shared" si="59"/>
        <v>1.2199999999999984</v>
      </c>
      <c r="I264" s="33">
        <f t="shared" si="60"/>
        <v>0.87999999999999989</v>
      </c>
      <c r="J264" s="35">
        <f t="shared" si="61"/>
        <v>207.56386250999989</v>
      </c>
      <c r="K264" s="35">
        <f t="shared" si="62"/>
        <v>6.0999999999999925</v>
      </c>
      <c r="L264" s="35">
        <f t="shared" si="63"/>
        <v>214.54386250999988</v>
      </c>
      <c r="M264" s="32">
        <f t="shared" si="56"/>
        <v>1</v>
      </c>
      <c r="N264" s="27">
        <f t="shared" si="64"/>
        <v>0</v>
      </c>
      <c r="O264" s="54">
        <f t="shared" si="65"/>
        <v>0</v>
      </c>
      <c r="P264" s="54">
        <f t="shared" si="66"/>
        <v>0</v>
      </c>
      <c r="Q264" s="54">
        <f t="shared" si="67"/>
        <v>0</v>
      </c>
    </row>
    <row r="265" spans="1:17">
      <c r="A265" s="32">
        <v>1</v>
      </c>
      <c r="B265" s="32">
        <v>158.99</v>
      </c>
      <c r="C265" s="32">
        <v>4</v>
      </c>
      <c r="D265" s="32">
        <v>160000</v>
      </c>
      <c r="E265" s="36">
        <f t="shared" si="55"/>
        <v>1</v>
      </c>
      <c r="F265" s="33">
        <f t="shared" si="57"/>
        <v>0.87999999999999989</v>
      </c>
      <c r="G265" s="33">
        <f t="shared" si="58"/>
        <v>1.3053509999999995</v>
      </c>
      <c r="H265" s="33">
        <f t="shared" si="59"/>
        <v>1.2199999999999984</v>
      </c>
      <c r="I265" s="33">
        <f t="shared" si="60"/>
        <v>0.87999999999999989</v>
      </c>
      <c r="J265" s="35">
        <f t="shared" si="61"/>
        <v>207.53775548999994</v>
      </c>
      <c r="K265" s="35">
        <f t="shared" si="62"/>
        <v>4.8799999999999937</v>
      </c>
      <c r="L265" s="35">
        <f t="shared" si="63"/>
        <v>213.29775548999993</v>
      </c>
      <c r="M265" s="32">
        <f t="shared" si="56"/>
        <v>1</v>
      </c>
      <c r="N265" s="27">
        <f t="shared" si="64"/>
        <v>0</v>
      </c>
      <c r="O265" s="54">
        <f t="shared" si="65"/>
        <v>0</v>
      </c>
      <c r="P265" s="54">
        <f t="shared" si="66"/>
        <v>0</v>
      </c>
      <c r="Q265" s="54">
        <f t="shared" si="67"/>
        <v>0</v>
      </c>
    </row>
    <row r="266" spans="1:17">
      <c r="A266" s="32">
        <v>1</v>
      </c>
      <c r="B266" s="32">
        <v>37.263500000000001</v>
      </c>
      <c r="C266" s="32">
        <v>8</v>
      </c>
      <c r="D266" s="32">
        <v>87000</v>
      </c>
      <c r="E266" s="36">
        <f t="shared" si="55"/>
        <v>0</v>
      </c>
      <c r="F266" s="33">
        <f t="shared" si="57"/>
        <v>0.87999999999999989</v>
      </c>
      <c r="G266" s="33">
        <f t="shared" si="58"/>
        <v>1.3053509999999995</v>
      </c>
      <c r="H266" s="33">
        <f t="shared" si="59"/>
        <v>1.2199999999999984</v>
      </c>
      <c r="I266" s="33">
        <f t="shared" si="60"/>
        <v>0.87999999999999989</v>
      </c>
      <c r="J266" s="35">
        <f t="shared" si="61"/>
        <v>48.641946988499981</v>
      </c>
      <c r="K266" s="35">
        <f t="shared" si="62"/>
        <v>9.7599999999999874</v>
      </c>
      <c r="L266" s="35">
        <f t="shared" si="63"/>
        <v>59.281946988499968</v>
      </c>
      <c r="M266" s="32">
        <f t="shared" si="56"/>
        <v>1</v>
      </c>
      <c r="N266" s="27">
        <f t="shared" si="64"/>
        <v>-1</v>
      </c>
      <c r="O266" s="54">
        <f t="shared" si="65"/>
        <v>-0.01</v>
      </c>
      <c r="P266" s="54">
        <f t="shared" si="66"/>
        <v>-0.37263499999999999</v>
      </c>
      <c r="Q266" s="54">
        <f t="shared" si="67"/>
        <v>-0.08</v>
      </c>
    </row>
    <row r="267" spans="1:17">
      <c r="A267" s="32">
        <v>1</v>
      </c>
      <c r="B267" s="32">
        <v>37.263500000000001</v>
      </c>
      <c r="C267" s="32">
        <v>8</v>
      </c>
      <c r="D267" s="32">
        <v>85900</v>
      </c>
      <c r="E267" s="36">
        <f t="shared" si="55"/>
        <v>0</v>
      </c>
      <c r="F267" s="33">
        <f t="shared" si="57"/>
        <v>0.86999999999999988</v>
      </c>
      <c r="G267" s="33">
        <f t="shared" si="58"/>
        <v>0.93271599999999943</v>
      </c>
      <c r="H267" s="33">
        <f t="shared" si="59"/>
        <v>1.1399999999999983</v>
      </c>
      <c r="I267" s="33">
        <f t="shared" si="60"/>
        <v>0.86999999999999988</v>
      </c>
      <c r="J267" s="35">
        <f t="shared" si="61"/>
        <v>34.756262665999976</v>
      </c>
      <c r="K267" s="35">
        <f t="shared" si="62"/>
        <v>9.1199999999999868</v>
      </c>
      <c r="L267" s="35">
        <f t="shared" si="63"/>
        <v>44.746262665999964</v>
      </c>
      <c r="M267" s="32">
        <f t="shared" si="56"/>
        <v>1</v>
      </c>
      <c r="N267" s="27">
        <f t="shared" si="64"/>
        <v>-1</v>
      </c>
      <c r="O267" s="54">
        <f t="shared" si="65"/>
        <v>-0.01</v>
      </c>
      <c r="P267" s="54">
        <f t="shared" si="66"/>
        <v>-0.37263499999999999</v>
      </c>
      <c r="Q267" s="54">
        <f t="shared" si="67"/>
        <v>-0.08</v>
      </c>
    </row>
    <row r="268" spans="1:17">
      <c r="A268" s="32">
        <v>1</v>
      </c>
      <c r="B268" s="32">
        <v>37.263500000000001</v>
      </c>
      <c r="C268" s="32">
        <v>11</v>
      </c>
      <c r="D268" s="32">
        <v>89500</v>
      </c>
      <c r="E268" s="36">
        <f t="shared" si="55"/>
        <v>1</v>
      </c>
      <c r="F268" s="33">
        <f t="shared" si="57"/>
        <v>0.85999999999999988</v>
      </c>
      <c r="G268" s="33">
        <f t="shared" si="58"/>
        <v>0.56008099999999938</v>
      </c>
      <c r="H268" s="33">
        <f t="shared" si="59"/>
        <v>1.0599999999999983</v>
      </c>
      <c r="I268" s="33">
        <f t="shared" si="60"/>
        <v>0.85999999999999988</v>
      </c>
      <c r="J268" s="35">
        <f t="shared" si="61"/>
        <v>20.870578343499979</v>
      </c>
      <c r="K268" s="35">
        <f t="shared" si="62"/>
        <v>11.659999999999981</v>
      </c>
      <c r="L268" s="35">
        <f t="shared" si="63"/>
        <v>33.390578343499961</v>
      </c>
      <c r="M268" s="32">
        <f t="shared" si="56"/>
        <v>1</v>
      </c>
      <c r="N268" s="27">
        <f t="shared" si="64"/>
        <v>0</v>
      </c>
      <c r="O268" s="54">
        <f t="shared" si="65"/>
        <v>0</v>
      </c>
      <c r="P268" s="54">
        <f t="shared" si="66"/>
        <v>0</v>
      </c>
      <c r="Q268" s="54">
        <f t="shared" si="67"/>
        <v>0</v>
      </c>
    </row>
    <row r="269" spans="1:17">
      <c r="A269" s="32">
        <v>1</v>
      </c>
      <c r="B269" s="32">
        <v>37.263500000000001</v>
      </c>
      <c r="C269" s="32">
        <v>14</v>
      </c>
      <c r="D269" s="32">
        <v>88000</v>
      </c>
      <c r="E269" s="36">
        <f t="shared" si="55"/>
        <v>1</v>
      </c>
      <c r="F269" s="33">
        <f t="shared" si="57"/>
        <v>0.85999999999999988</v>
      </c>
      <c r="G269" s="33">
        <f t="shared" si="58"/>
        <v>0.56008099999999938</v>
      </c>
      <c r="H269" s="33">
        <f t="shared" si="59"/>
        <v>1.0599999999999983</v>
      </c>
      <c r="I269" s="33">
        <f t="shared" si="60"/>
        <v>0.85999999999999988</v>
      </c>
      <c r="J269" s="35">
        <f t="shared" si="61"/>
        <v>20.870578343499979</v>
      </c>
      <c r="K269" s="35">
        <f t="shared" si="62"/>
        <v>14.839999999999975</v>
      </c>
      <c r="L269" s="35">
        <f t="shared" si="63"/>
        <v>36.570578343499953</v>
      </c>
      <c r="M269" s="32">
        <f t="shared" si="56"/>
        <v>1</v>
      </c>
      <c r="N269" s="27">
        <f t="shared" si="64"/>
        <v>0</v>
      </c>
      <c r="O269" s="54">
        <f t="shared" si="65"/>
        <v>0</v>
      </c>
      <c r="P269" s="54">
        <f t="shared" si="66"/>
        <v>0</v>
      </c>
      <c r="Q269" s="54">
        <f t="shared" si="67"/>
        <v>0</v>
      </c>
    </row>
    <row r="270" spans="1:17">
      <c r="A270" s="32">
        <v>1</v>
      </c>
      <c r="B270" s="32">
        <v>37.263500000000001</v>
      </c>
      <c r="C270" s="32">
        <v>2</v>
      </c>
      <c r="D270" s="32">
        <v>85500</v>
      </c>
      <c r="E270" s="36">
        <f t="shared" si="55"/>
        <v>0</v>
      </c>
      <c r="F270" s="33">
        <f t="shared" si="57"/>
        <v>0.85999999999999988</v>
      </c>
      <c r="G270" s="33">
        <f t="shared" si="58"/>
        <v>0.56008099999999938</v>
      </c>
      <c r="H270" s="33">
        <f t="shared" si="59"/>
        <v>1.0599999999999983</v>
      </c>
      <c r="I270" s="33">
        <f t="shared" si="60"/>
        <v>0.85999999999999988</v>
      </c>
      <c r="J270" s="35">
        <f t="shared" si="61"/>
        <v>20.870578343499979</v>
      </c>
      <c r="K270" s="35">
        <f t="shared" si="62"/>
        <v>2.1199999999999966</v>
      </c>
      <c r="L270" s="35">
        <f t="shared" si="63"/>
        <v>23.850578343499976</v>
      </c>
      <c r="M270" s="32">
        <f t="shared" si="56"/>
        <v>1</v>
      </c>
      <c r="N270" s="27">
        <f t="shared" si="64"/>
        <v>-1</v>
      </c>
      <c r="O270" s="54">
        <f t="shared" si="65"/>
        <v>-0.01</v>
      </c>
      <c r="P270" s="54">
        <f t="shared" si="66"/>
        <v>-0.37263499999999999</v>
      </c>
      <c r="Q270" s="54">
        <f t="shared" si="67"/>
        <v>-0.02</v>
      </c>
    </row>
    <row r="271" spans="1:17">
      <c r="A271" s="32">
        <v>1</v>
      </c>
      <c r="B271" s="32">
        <v>163.33000000000001</v>
      </c>
      <c r="C271" s="32">
        <v>13</v>
      </c>
      <c r="D271" s="32">
        <v>209000</v>
      </c>
      <c r="E271" s="36">
        <f t="shared" si="55"/>
        <v>1</v>
      </c>
      <c r="F271" s="33">
        <f t="shared" si="57"/>
        <v>0.84999999999999987</v>
      </c>
      <c r="G271" s="33">
        <f t="shared" si="58"/>
        <v>0.18744599999999939</v>
      </c>
      <c r="H271" s="33">
        <f t="shared" si="59"/>
        <v>1.0399999999999983</v>
      </c>
      <c r="I271" s="33">
        <f t="shared" si="60"/>
        <v>0.84999999999999987</v>
      </c>
      <c r="J271" s="35">
        <f t="shared" si="61"/>
        <v>30.615555179999902</v>
      </c>
      <c r="K271" s="35">
        <f t="shared" si="62"/>
        <v>13.519999999999978</v>
      </c>
      <c r="L271" s="35">
        <f t="shared" si="63"/>
        <v>44.985555179999878</v>
      </c>
      <c r="M271" s="32">
        <f t="shared" si="56"/>
        <v>1</v>
      </c>
      <c r="N271" s="27">
        <f t="shared" si="64"/>
        <v>0</v>
      </c>
      <c r="O271" s="54">
        <f t="shared" si="65"/>
        <v>0</v>
      </c>
      <c r="P271" s="54">
        <f t="shared" si="66"/>
        <v>0</v>
      </c>
      <c r="Q271" s="54">
        <f t="shared" si="67"/>
        <v>0</v>
      </c>
    </row>
    <row r="272" spans="1:17">
      <c r="A272" s="32">
        <v>1</v>
      </c>
      <c r="B272" s="32">
        <v>36.08</v>
      </c>
      <c r="C272" s="32">
        <v>8</v>
      </c>
      <c r="D272" s="32">
        <v>26800</v>
      </c>
      <c r="E272" s="36">
        <f t="shared" si="55"/>
        <v>0</v>
      </c>
      <c r="F272" s="33">
        <f t="shared" si="57"/>
        <v>0.84999999999999987</v>
      </c>
      <c r="G272" s="33">
        <f t="shared" si="58"/>
        <v>0.18744599999999939</v>
      </c>
      <c r="H272" s="33">
        <f t="shared" si="59"/>
        <v>1.0399999999999983</v>
      </c>
      <c r="I272" s="33">
        <f t="shared" si="60"/>
        <v>0.84999999999999987</v>
      </c>
      <c r="J272" s="35">
        <f t="shared" si="61"/>
        <v>6.763051679999978</v>
      </c>
      <c r="K272" s="35">
        <f t="shared" si="62"/>
        <v>8.3199999999999861</v>
      </c>
      <c r="L272" s="35">
        <f t="shared" si="63"/>
        <v>15.933051679999963</v>
      </c>
      <c r="M272" s="32">
        <f t="shared" si="56"/>
        <v>1</v>
      </c>
      <c r="N272" s="27">
        <f t="shared" si="64"/>
        <v>-1</v>
      </c>
      <c r="O272" s="54">
        <f t="shared" si="65"/>
        <v>-0.01</v>
      </c>
      <c r="P272" s="54">
        <f t="shared" si="66"/>
        <v>-0.36080000000000001</v>
      </c>
      <c r="Q272" s="54">
        <f t="shared" si="67"/>
        <v>-0.08</v>
      </c>
    </row>
    <row r="273" spans="1:17">
      <c r="A273" s="32">
        <v>1</v>
      </c>
      <c r="B273" s="32">
        <v>36.08</v>
      </c>
      <c r="C273" s="32">
        <v>8</v>
      </c>
      <c r="D273" s="32">
        <v>26100</v>
      </c>
      <c r="E273" s="36">
        <f t="shared" si="55"/>
        <v>0</v>
      </c>
      <c r="F273" s="33">
        <f t="shared" si="57"/>
        <v>0.83999999999999986</v>
      </c>
      <c r="G273" s="33">
        <f t="shared" si="58"/>
        <v>-0.17335400000000062</v>
      </c>
      <c r="H273" s="33">
        <f t="shared" si="59"/>
        <v>0.9599999999999983</v>
      </c>
      <c r="I273" s="33">
        <f t="shared" si="60"/>
        <v>0.83999999999999986</v>
      </c>
      <c r="J273" s="35">
        <f t="shared" si="61"/>
        <v>-6.2546123200000219</v>
      </c>
      <c r="K273" s="35">
        <f t="shared" si="62"/>
        <v>7.6799999999999864</v>
      </c>
      <c r="L273" s="35">
        <f t="shared" si="63"/>
        <v>2.2653876799999644</v>
      </c>
      <c r="M273" s="32">
        <f t="shared" si="56"/>
        <v>1</v>
      </c>
      <c r="N273" s="27">
        <f t="shared" si="64"/>
        <v>-1</v>
      </c>
      <c r="O273" s="54">
        <f t="shared" si="65"/>
        <v>-0.01</v>
      </c>
      <c r="P273" s="54">
        <f t="shared" si="66"/>
        <v>-0.36080000000000001</v>
      </c>
      <c r="Q273" s="54">
        <f t="shared" si="67"/>
        <v>-0.08</v>
      </c>
    </row>
    <row r="274" spans="1:17">
      <c r="A274" s="32">
        <v>1</v>
      </c>
      <c r="B274" s="32">
        <v>36.08</v>
      </c>
      <c r="C274" s="32">
        <v>6</v>
      </c>
      <c r="D274" s="32">
        <v>26000</v>
      </c>
      <c r="E274" s="36">
        <f t="shared" si="55"/>
        <v>0</v>
      </c>
      <c r="F274" s="33">
        <f t="shared" si="57"/>
        <v>0.82999999999999985</v>
      </c>
      <c r="G274" s="33">
        <f t="shared" si="58"/>
        <v>-0.53415400000000068</v>
      </c>
      <c r="H274" s="33">
        <f t="shared" si="59"/>
        <v>0.87999999999999834</v>
      </c>
      <c r="I274" s="33">
        <f t="shared" si="60"/>
        <v>0.82999999999999985</v>
      </c>
      <c r="J274" s="35">
        <f t="shared" si="61"/>
        <v>-19.272276320000024</v>
      </c>
      <c r="K274" s="35">
        <f t="shared" si="62"/>
        <v>5.2799999999999905</v>
      </c>
      <c r="L274" s="35">
        <f t="shared" si="63"/>
        <v>-13.162276320000036</v>
      </c>
      <c r="M274" s="32">
        <f t="shared" si="56"/>
        <v>0</v>
      </c>
      <c r="N274" s="27">
        <f t="shared" si="64"/>
        <v>0</v>
      </c>
      <c r="O274" s="54">
        <f t="shared" si="65"/>
        <v>0</v>
      </c>
      <c r="P274" s="54">
        <f t="shared" si="66"/>
        <v>0</v>
      </c>
      <c r="Q274" s="54">
        <f t="shared" si="67"/>
        <v>0</v>
      </c>
    </row>
    <row r="275" spans="1:17">
      <c r="A275" s="32">
        <v>1</v>
      </c>
      <c r="B275" s="32">
        <v>33.981999999999999</v>
      </c>
      <c r="C275" s="32">
        <v>7</v>
      </c>
      <c r="D275" s="32">
        <v>85000</v>
      </c>
      <c r="E275" s="36">
        <f t="shared" si="55"/>
        <v>0</v>
      </c>
      <c r="F275" s="33">
        <f t="shared" si="57"/>
        <v>0.82999999999999985</v>
      </c>
      <c r="G275" s="33">
        <f t="shared" si="58"/>
        <v>-0.53415400000000068</v>
      </c>
      <c r="H275" s="33">
        <f t="shared" si="59"/>
        <v>0.87999999999999834</v>
      </c>
      <c r="I275" s="33">
        <f t="shared" si="60"/>
        <v>0.82999999999999985</v>
      </c>
      <c r="J275" s="35">
        <f t="shared" si="61"/>
        <v>-18.151621228000025</v>
      </c>
      <c r="K275" s="35">
        <f t="shared" si="62"/>
        <v>6.1599999999999886</v>
      </c>
      <c r="L275" s="35">
        <f t="shared" si="63"/>
        <v>-11.161621228000037</v>
      </c>
      <c r="M275" s="32">
        <f t="shared" si="56"/>
        <v>0</v>
      </c>
      <c r="N275" s="27">
        <f t="shared" si="64"/>
        <v>0</v>
      </c>
      <c r="O275" s="54">
        <f t="shared" si="65"/>
        <v>0</v>
      </c>
      <c r="P275" s="54">
        <f t="shared" si="66"/>
        <v>0</v>
      </c>
      <c r="Q275" s="54">
        <f t="shared" si="67"/>
        <v>0</v>
      </c>
    </row>
    <row r="276" spans="1:17">
      <c r="A276" s="32">
        <v>1</v>
      </c>
      <c r="B276" s="32">
        <v>30.46</v>
      </c>
      <c r="C276" s="32">
        <v>13</v>
      </c>
      <c r="D276" s="32">
        <v>19000</v>
      </c>
      <c r="E276" s="36">
        <f t="shared" si="55"/>
        <v>0</v>
      </c>
      <c r="F276" s="33">
        <f t="shared" si="57"/>
        <v>0.82999999999999985</v>
      </c>
      <c r="G276" s="33">
        <f t="shared" si="58"/>
        <v>-0.53415400000000068</v>
      </c>
      <c r="H276" s="33">
        <f t="shared" si="59"/>
        <v>0.87999999999999834</v>
      </c>
      <c r="I276" s="33">
        <f t="shared" si="60"/>
        <v>0.82999999999999985</v>
      </c>
      <c r="J276" s="35">
        <f t="shared" si="61"/>
        <v>-16.270330840000021</v>
      </c>
      <c r="K276" s="35">
        <f t="shared" si="62"/>
        <v>11.439999999999978</v>
      </c>
      <c r="L276" s="35">
        <f t="shared" si="63"/>
        <v>-4.0003308400000428</v>
      </c>
      <c r="M276" s="32">
        <f t="shared" si="56"/>
        <v>0</v>
      </c>
      <c r="N276" s="27">
        <f t="shared" si="64"/>
        <v>0</v>
      </c>
      <c r="O276" s="54">
        <f t="shared" si="65"/>
        <v>0</v>
      </c>
      <c r="P276" s="54">
        <f t="shared" si="66"/>
        <v>0</v>
      </c>
      <c r="Q276" s="54">
        <f t="shared" si="67"/>
        <v>0</v>
      </c>
    </row>
    <row r="277" spans="1:17">
      <c r="A277" s="32">
        <v>1</v>
      </c>
      <c r="B277" s="32">
        <v>30.28</v>
      </c>
      <c r="C277" s="32">
        <v>6</v>
      </c>
      <c r="D277" s="32">
        <v>20000</v>
      </c>
      <c r="E277" s="36">
        <f t="shared" si="55"/>
        <v>0</v>
      </c>
      <c r="F277" s="33">
        <f t="shared" si="57"/>
        <v>0.82999999999999985</v>
      </c>
      <c r="G277" s="33">
        <f t="shared" si="58"/>
        <v>-0.53415400000000068</v>
      </c>
      <c r="H277" s="33">
        <f t="shared" si="59"/>
        <v>0.87999999999999834</v>
      </c>
      <c r="I277" s="33">
        <f t="shared" si="60"/>
        <v>0.82999999999999985</v>
      </c>
      <c r="J277" s="35">
        <f t="shared" si="61"/>
        <v>-16.17418312000002</v>
      </c>
      <c r="K277" s="35">
        <f t="shared" si="62"/>
        <v>5.2799999999999905</v>
      </c>
      <c r="L277" s="35">
        <f t="shared" si="63"/>
        <v>-10.064183120000029</v>
      </c>
      <c r="M277" s="32">
        <f t="shared" si="56"/>
        <v>0</v>
      </c>
      <c r="N277" s="27">
        <f t="shared" si="64"/>
        <v>0</v>
      </c>
      <c r="O277" s="54">
        <f t="shared" si="65"/>
        <v>0</v>
      </c>
      <c r="P277" s="54">
        <f t="shared" si="66"/>
        <v>0</v>
      </c>
      <c r="Q277" s="54">
        <f t="shared" si="67"/>
        <v>0</v>
      </c>
    </row>
    <row r="278" spans="1:17">
      <c r="A278" s="32">
        <v>1</v>
      </c>
      <c r="B278" s="32">
        <v>30.28</v>
      </c>
      <c r="C278" s="32">
        <v>3</v>
      </c>
      <c r="D278" s="32">
        <v>21500</v>
      </c>
      <c r="E278" s="36">
        <f t="shared" si="55"/>
        <v>0</v>
      </c>
      <c r="F278" s="33">
        <f t="shared" si="57"/>
        <v>0.82999999999999985</v>
      </c>
      <c r="G278" s="33">
        <f t="shared" si="58"/>
        <v>-0.53415400000000068</v>
      </c>
      <c r="H278" s="33">
        <f t="shared" si="59"/>
        <v>0.87999999999999834</v>
      </c>
      <c r="I278" s="33">
        <f t="shared" si="60"/>
        <v>0.82999999999999985</v>
      </c>
      <c r="J278" s="35">
        <f t="shared" si="61"/>
        <v>-16.17418312000002</v>
      </c>
      <c r="K278" s="35">
        <f t="shared" si="62"/>
        <v>2.6399999999999952</v>
      </c>
      <c r="L278" s="35">
        <f t="shared" si="63"/>
        <v>-12.704183120000025</v>
      </c>
      <c r="M278" s="32">
        <f t="shared" si="56"/>
        <v>0</v>
      </c>
      <c r="N278" s="27">
        <f t="shared" si="64"/>
        <v>0</v>
      </c>
      <c r="O278" s="54">
        <f t="shared" si="65"/>
        <v>0</v>
      </c>
      <c r="P278" s="54">
        <f t="shared" si="66"/>
        <v>0</v>
      </c>
      <c r="Q278" s="54">
        <f t="shared" si="67"/>
        <v>0</v>
      </c>
    </row>
    <row r="279" spans="1:17">
      <c r="A279" s="32">
        <v>1</v>
      </c>
      <c r="B279" s="32">
        <v>30.28</v>
      </c>
      <c r="C279" s="32">
        <v>1</v>
      </c>
      <c r="D279" s="32">
        <v>18000</v>
      </c>
      <c r="E279" s="36">
        <f t="shared" si="55"/>
        <v>0</v>
      </c>
      <c r="F279" s="33">
        <f t="shared" si="57"/>
        <v>0.82999999999999985</v>
      </c>
      <c r="G279" s="33">
        <f t="shared" si="58"/>
        <v>-0.53415400000000068</v>
      </c>
      <c r="H279" s="33">
        <f t="shared" si="59"/>
        <v>0.87999999999999834</v>
      </c>
      <c r="I279" s="33">
        <f t="shared" si="60"/>
        <v>0.82999999999999985</v>
      </c>
      <c r="J279" s="35">
        <f t="shared" si="61"/>
        <v>-16.17418312000002</v>
      </c>
      <c r="K279" s="35">
        <f t="shared" si="62"/>
        <v>0.87999999999999834</v>
      </c>
      <c r="L279" s="35">
        <f t="shared" si="63"/>
        <v>-14.464183120000021</v>
      </c>
      <c r="M279" s="32">
        <f t="shared" si="56"/>
        <v>0</v>
      </c>
      <c r="N279" s="27">
        <f t="shared" si="64"/>
        <v>0</v>
      </c>
      <c r="O279" s="54">
        <f t="shared" si="65"/>
        <v>0</v>
      </c>
      <c r="P279" s="54">
        <f t="shared" si="66"/>
        <v>0</v>
      </c>
      <c r="Q279" s="54">
        <f t="shared" si="67"/>
        <v>0</v>
      </c>
    </row>
    <row r="280" spans="1:17">
      <c r="A280" s="32">
        <v>1</v>
      </c>
      <c r="B280" s="32">
        <v>30.28</v>
      </c>
      <c r="C280" s="32">
        <v>1</v>
      </c>
      <c r="D280" s="32">
        <v>16000</v>
      </c>
      <c r="E280" s="36">
        <f t="shared" si="55"/>
        <v>0</v>
      </c>
      <c r="F280" s="33">
        <f t="shared" si="57"/>
        <v>0.82999999999999985</v>
      </c>
      <c r="G280" s="33">
        <f t="shared" si="58"/>
        <v>-0.53415400000000068</v>
      </c>
      <c r="H280" s="33">
        <f t="shared" si="59"/>
        <v>0.87999999999999834</v>
      </c>
      <c r="I280" s="33">
        <f t="shared" si="60"/>
        <v>0.82999999999999985</v>
      </c>
      <c r="J280" s="35">
        <f t="shared" si="61"/>
        <v>-16.17418312000002</v>
      </c>
      <c r="K280" s="35">
        <f t="shared" si="62"/>
        <v>0.87999999999999834</v>
      </c>
      <c r="L280" s="35">
        <f t="shared" si="63"/>
        <v>-14.464183120000021</v>
      </c>
      <c r="M280" s="32">
        <f t="shared" si="56"/>
        <v>0</v>
      </c>
      <c r="N280" s="27">
        <f t="shared" si="64"/>
        <v>0</v>
      </c>
      <c r="O280" s="54">
        <f t="shared" si="65"/>
        <v>0</v>
      </c>
      <c r="P280" s="54">
        <f t="shared" si="66"/>
        <v>0</v>
      </c>
      <c r="Q280" s="54">
        <f t="shared" si="67"/>
        <v>0</v>
      </c>
    </row>
    <row r="281" spans="1:17">
      <c r="A281" s="32">
        <v>1</v>
      </c>
      <c r="B281" s="32">
        <v>28.1</v>
      </c>
      <c r="C281" s="32">
        <v>7</v>
      </c>
      <c r="D281" s="32">
        <v>23000</v>
      </c>
      <c r="E281" s="36">
        <f t="shared" si="55"/>
        <v>0</v>
      </c>
      <c r="F281" s="33">
        <f t="shared" si="57"/>
        <v>0.82999999999999985</v>
      </c>
      <c r="G281" s="33">
        <f t="shared" si="58"/>
        <v>-0.53415400000000068</v>
      </c>
      <c r="H281" s="33">
        <f t="shared" si="59"/>
        <v>0.87999999999999834</v>
      </c>
      <c r="I281" s="33">
        <f t="shared" si="60"/>
        <v>0.82999999999999985</v>
      </c>
      <c r="J281" s="35">
        <f t="shared" si="61"/>
        <v>-15.00972740000002</v>
      </c>
      <c r="K281" s="35">
        <f t="shared" si="62"/>
        <v>6.1599999999999886</v>
      </c>
      <c r="L281" s="35">
        <f t="shared" si="63"/>
        <v>-8.0197274000000327</v>
      </c>
      <c r="M281" s="32">
        <f t="shared" si="56"/>
        <v>0</v>
      </c>
      <c r="N281" s="27">
        <f t="shared" si="64"/>
        <v>0</v>
      </c>
      <c r="O281" s="54">
        <f t="shared" si="65"/>
        <v>0</v>
      </c>
      <c r="P281" s="54">
        <f t="shared" si="66"/>
        <v>0</v>
      </c>
      <c r="Q281" s="54">
        <f t="shared" si="67"/>
        <v>0</v>
      </c>
    </row>
    <row r="282" spans="1:17">
      <c r="A282" s="32">
        <v>1</v>
      </c>
      <c r="B282" s="32">
        <v>172.17</v>
      </c>
      <c r="C282" s="32">
        <v>8</v>
      </c>
      <c r="D282" s="32">
        <v>160000</v>
      </c>
      <c r="E282" s="36">
        <f t="shared" si="55"/>
        <v>1</v>
      </c>
      <c r="F282" s="33">
        <f t="shared" si="57"/>
        <v>0.82999999999999985</v>
      </c>
      <c r="G282" s="33">
        <f t="shared" si="58"/>
        <v>-0.53415400000000068</v>
      </c>
      <c r="H282" s="33">
        <f t="shared" si="59"/>
        <v>0.87999999999999834</v>
      </c>
      <c r="I282" s="33">
        <f t="shared" si="60"/>
        <v>0.82999999999999985</v>
      </c>
      <c r="J282" s="35">
        <f t="shared" si="61"/>
        <v>-91.965294180000114</v>
      </c>
      <c r="K282" s="35">
        <f t="shared" si="62"/>
        <v>7.0399999999999867</v>
      </c>
      <c r="L282" s="35">
        <f t="shared" si="63"/>
        <v>-84.095294180000124</v>
      </c>
      <c r="M282" s="32">
        <f t="shared" si="56"/>
        <v>0</v>
      </c>
      <c r="N282" s="27">
        <f t="shared" si="64"/>
        <v>1</v>
      </c>
      <c r="O282" s="54">
        <f t="shared" si="65"/>
        <v>0.01</v>
      </c>
      <c r="P282" s="54">
        <f t="shared" si="66"/>
        <v>1.7217</v>
      </c>
      <c r="Q282" s="54">
        <f t="shared" si="67"/>
        <v>0.08</v>
      </c>
    </row>
    <row r="283" spans="1:17">
      <c r="A283" s="32">
        <v>1</v>
      </c>
      <c r="B283" s="32">
        <v>172.17</v>
      </c>
      <c r="C283" s="32">
        <v>8</v>
      </c>
      <c r="D283" s="32">
        <v>160000</v>
      </c>
      <c r="E283" s="36">
        <f t="shared" si="55"/>
        <v>1</v>
      </c>
      <c r="F283" s="33">
        <f t="shared" si="57"/>
        <v>0.83999999999999986</v>
      </c>
      <c r="G283" s="33">
        <f t="shared" si="58"/>
        <v>1.1875459999999993</v>
      </c>
      <c r="H283" s="33">
        <f t="shared" si="59"/>
        <v>0.9599999999999983</v>
      </c>
      <c r="I283" s="33">
        <f t="shared" si="60"/>
        <v>0.83999999999999986</v>
      </c>
      <c r="J283" s="35">
        <f t="shared" si="61"/>
        <v>204.45979481999987</v>
      </c>
      <c r="K283" s="35">
        <f t="shared" si="62"/>
        <v>7.6799999999999864</v>
      </c>
      <c r="L283" s="35">
        <f t="shared" si="63"/>
        <v>212.97979481999985</v>
      </c>
      <c r="M283" s="32">
        <f t="shared" si="56"/>
        <v>1</v>
      </c>
      <c r="N283" s="27">
        <f t="shared" si="64"/>
        <v>0</v>
      </c>
      <c r="O283" s="54">
        <f t="shared" si="65"/>
        <v>0</v>
      </c>
      <c r="P283" s="54">
        <f t="shared" si="66"/>
        <v>0</v>
      </c>
      <c r="Q283" s="54">
        <f t="shared" si="67"/>
        <v>0</v>
      </c>
    </row>
    <row r="284" spans="1:17">
      <c r="A284" s="32">
        <v>1</v>
      </c>
      <c r="B284" s="32">
        <v>174.55</v>
      </c>
      <c r="C284" s="32">
        <v>4</v>
      </c>
      <c r="D284" s="32">
        <v>175000</v>
      </c>
      <c r="E284" s="36">
        <f t="shared" si="55"/>
        <v>1</v>
      </c>
      <c r="F284" s="33">
        <f t="shared" si="57"/>
        <v>0.83999999999999986</v>
      </c>
      <c r="G284" s="33">
        <f t="shared" si="58"/>
        <v>1.1875459999999993</v>
      </c>
      <c r="H284" s="33">
        <f t="shared" si="59"/>
        <v>0.9599999999999983</v>
      </c>
      <c r="I284" s="33">
        <f t="shared" si="60"/>
        <v>0.83999999999999986</v>
      </c>
      <c r="J284" s="35">
        <f t="shared" si="61"/>
        <v>207.28615429999991</v>
      </c>
      <c r="K284" s="35">
        <f t="shared" si="62"/>
        <v>3.8399999999999932</v>
      </c>
      <c r="L284" s="35">
        <f t="shared" si="63"/>
        <v>211.96615429999991</v>
      </c>
      <c r="M284" s="32">
        <f t="shared" si="56"/>
        <v>1</v>
      </c>
      <c r="N284" s="27">
        <f t="shared" si="64"/>
        <v>0</v>
      </c>
      <c r="O284" s="54">
        <f t="shared" si="65"/>
        <v>0</v>
      </c>
      <c r="P284" s="54">
        <f t="shared" si="66"/>
        <v>0</v>
      </c>
      <c r="Q284" s="54">
        <f t="shared" si="67"/>
        <v>0</v>
      </c>
    </row>
    <row r="285" spans="1:17">
      <c r="A285" s="32">
        <v>1</v>
      </c>
      <c r="B285" s="32">
        <v>174.55</v>
      </c>
      <c r="C285" s="32">
        <v>4</v>
      </c>
      <c r="D285" s="32">
        <v>175000</v>
      </c>
      <c r="E285" s="36">
        <f t="shared" si="55"/>
        <v>1</v>
      </c>
      <c r="F285" s="33">
        <f t="shared" si="57"/>
        <v>0.83999999999999986</v>
      </c>
      <c r="G285" s="33">
        <f t="shared" si="58"/>
        <v>1.1875459999999993</v>
      </c>
      <c r="H285" s="33">
        <f t="shared" si="59"/>
        <v>0.9599999999999983</v>
      </c>
      <c r="I285" s="33">
        <f t="shared" si="60"/>
        <v>0.83999999999999986</v>
      </c>
      <c r="J285" s="35">
        <f t="shared" si="61"/>
        <v>207.28615429999991</v>
      </c>
      <c r="K285" s="35">
        <f t="shared" si="62"/>
        <v>3.8399999999999932</v>
      </c>
      <c r="L285" s="35">
        <f t="shared" si="63"/>
        <v>211.96615429999991</v>
      </c>
      <c r="M285" s="32">
        <f t="shared" si="56"/>
        <v>1</v>
      </c>
      <c r="N285" s="27">
        <f t="shared" si="64"/>
        <v>0</v>
      </c>
      <c r="O285" s="54">
        <f t="shared" si="65"/>
        <v>0</v>
      </c>
      <c r="P285" s="54">
        <f t="shared" si="66"/>
        <v>0</v>
      </c>
      <c r="Q285" s="54">
        <f t="shared" si="67"/>
        <v>0</v>
      </c>
    </row>
    <row r="286" spans="1:17">
      <c r="A286" s="32">
        <v>1</v>
      </c>
      <c r="B286" s="32">
        <v>174.55</v>
      </c>
      <c r="C286" s="32">
        <v>2</v>
      </c>
      <c r="D286" s="32">
        <v>189000</v>
      </c>
      <c r="E286" s="36">
        <f t="shared" si="55"/>
        <v>1</v>
      </c>
      <c r="F286" s="33">
        <f t="shared" si="57"/>
        <v>0.83999999999999986</v>
      </c>
      <c r="G286" s="33">
        <f t="shared" si="58"/>
        <v>1.1875459999999993</v>
      </c>
      <c r="H286" s="33">
        <f t="shared" si="59"/>
        <v>0.9599999999999983</v>
      </c>
      <c r="I286" s="33">
        <f t="shared" si="60"/>
        <v>0.83999999999999986</v>
      </c>
      <c r="J286" s="35">
        <f t="shared" si="61"/>
        <v>207.28615429999991</v>
      </c>
      <c r="K286" s="35">
        <f t="shared" si="62"/>
        <v>1.9199999999999966</v>
      </c>
      <c r="L286" s="35">
        <f t="shared" si="63"/>
        <v>210.0461542999999</v>
      </c>
      <c r="M286" s="32">
        <f t="shared" si="56"/>
        <v>1</v>
      </c>
      <c r="N286" s="27">
        <f t="shared" si="64"/>
        <v>0</v>
      </c>
      <c r="O286" s="54">
        <f t="shared" si="65"/>
        <v>0</v>
      </c>
      <c r="P286" s="54">
        <f t="shared" si="66"/>
        <v>0</v>
      </c>
      <c r="Q286" s="54">
        <f t="shared" si="67"/>
        <v>0</v>
      </c>
    </row>
    <row r="287" spans="1:17">
      <c r="A287" s="32">
        <v>1</v>
      </c>
      <c r="B287" s="32">
        <v>22.17</v>
      </c>
      <c r="C287" s="32">
        <v>7</v>
      </c>
      <c r="D287" s="32">
        <v>15000</v>
      </c>
      <c r="E287" s="36">
        <f t="shared" si="55"/>
        <v>0</v>
      </c>
      <c r="F287" s="33">
        <f t="shared" si="57"/>
        <v>0.83999999999999986</v>
      </c>
      <c r="G287" s="33">
        <f t="shared" si="58"/>
        <v>1.1875459999999993</v>
      </c>
      <c r="H287" s="33">
        <f t="shared" si="59"/>
        <v>0.9599999999999983</v>
      </c>
      <c r="I287" s="33">
        <f t="shared" si="60"/>
        <v>0.83999999999999986</v>
      </c>
      <c r="J287" s="35">
        <f t="shared" si="61"/>
        <v>26.327894819999987</v>
      </c>
      <c r="K287" s="35">
        <f t="shared" si="62"/>
        <v>6.7199999999999882</v>
      </c>
      <c r="L287" s="35">
        <f t="shared" si="63"/>
        <v>33.887894819999971</v>
      </c>
      <c r="M287" s="32">
        <f t="shared" si="56"/>
        <v>1</v>
      </c>
      <c r="N287" s="27">
        <f t="shared" si="64"/>
        <v>-1</v>
      </c>
      <c r="O287" s="54">
        <f t="shared" si="65"/>
        <v>-0.01</v>
      </c>
      <c r="P287" s="54">
        <f t="shared" si="66"/>
        <v>-0.22170000000000001</v>
      </c>
      <c r="Q287" s="54">
        <f t="shared" si="67"/>
        <v>-7.0000000000000007E-2</v>
      </c>
    </row>
    <row r="288" spans="1:17">
      <c r="A288" s="32">
        <v>1</v>
      </c>
      <c r="B288" s="32">
        <v>22.17</v>
      </c>
      <c r="C288" s="32">
        <v>13</v>
      </c>
      <c r="D288" s="32">
        <v>15000</v>
      </c>
      <c r="E288" s="36">
        <f t="shared" si="55"/>
        <v>0</v>
      </c>
      <c r="F288" s="33">
        <f t="shared" si="57"/>
        <v>0.82999999999999985</v>
      </c>
      <c r="G288" s="33">
        <f t="shared" si="58"/>
        <v>0.96584599999999932</v>
      </c>
      <c r="H288" s="33">
        <f t="shared" si="59"/>
        <v>0.88999999999999835</v>
      </c>
      <c r="I288" s="33">
        <f t="shared" si="60"/>
        <v>0.82999999999999985</v>
      </c>
      <c r="J288" s="35">
        <f t="shared" si="61"/>
        <v>21.412805819999985</v>
      </c>
      <c r="K288" s="35">
        <f t="shared" si="62"/>
        <v>11.569999999999979</v>
      </c>
      <c r="L288" s="35">
        <f t="shared" si="63"/>
        <v>33.812805819999966</v>
      </c>
      <c r="M288" s="32">
        <f t="shared" si="56"/>
        <v>1</v>
      </c>
      <c r="N288" s="27">
        <f t="shared" si="64"/>
        <v>-1</v>
      </c>
      <c r="O288" s="54">
        <f t="shared" si="65"/>
        <v>-0.01</v>
      </c>
      <c r="P288" s="54">
        <f t="shared" si="66"/>
        <v>-0.22170000000000001</v>
      </c>
      <c r="Q288" s="54">
        <f t="shared" si="67"/>
        <v>-0.13</v>
      </c>
    </row>
    <row r="289" spans="1:17">
      <c r="A289" s="32">
        <v>1</v>
      </c>
      <c r="B289" s="32">
        <v>22.058399999999999</v>
      </c>
      <c r="C289" s="32">
        <v>11</v>
      </c>
      <c r="D289" s="32">
        <v>26000</v>
      </c>
      <c r="E289" s="36">
        <f t="shared" si="55"/>
        <v>0</v>
      </c>
      <c r="F289" s="33">
        <f t="shared" si="57"/>
        <v>0.81999999999999984</v>
      </c>
      <c r="G289" s="33">
        <f t="shared" si="58"/>
        <v>0.74414599999999931</v>
      </c>
      <c r="H289" s="33">
        <f t="shared" si="59"/>
        <v>0.75999999999999834</v>
      </c>
      <c r="I289" s="33">
        <f t="shared" si="60"/>
        <v>0.81999999999999984</v>
      </c>
      <c r="J289" s="35">
        <f t="shared" si="61"/>
        <v>16.414670126399983</v>
      </c>
      <c r="K289" s="35">
        <f t="shared" si="62"/>
        <v>8.3599999999999817</v>
      </c>
      <c r="L289" s="35">
        <f t="shared" si="63"/>
        <v>25.594670126399965</v>
      </c>
      <c r="M289" s="32">
        <f t="shared" si="56"/>
        <v>1</v>
      </c>
      <c r="N289" s="27">
        <f t="shared" si="64"/>
        <v>-1</v>
      </c>
      <c r="O289" s="54">
        <f t="shared" si="65"/>
        <v>-0.01</v>
      </c>
      <c r="P289" s="54">
        <f t="shared" si="66"/>
        <v>-0.220584</v>
      </c>
      <c r="Q289" s="54">
        <f t="shared" si="67"/>
        <v>-0.11</v>
      </c>
    </row>
    <row r="290" spans="1:17">
      <c r="A290" s="32">
        <v>1</v>
      </c>
      <c r="B290" s="32">
        <v>19.27</v>
      </c>
      <c r="C290" s="32">
        <v>1</v>
      </c>
      <c r="D290" s="32">
        <v>14000</v>
      </c>
      <c r="E290" s="36">
        <f t="shared" si="55"/>
        <v>0</v>
      </c>
      <c r="F290" s="33">
        <f t="shared" si="57"/>
        <v>0.80999999999999983</v>
      </c>
      <c r="G290" s="33">
        <f t="shared" si="58"/>
        <v>0.52356199999999931</v>
      </c>
      <c r="H290" s="33">
        <f t="shared" si="59"/>
        <v>0.64999999999999836</v>
      </c>
      <c r="I290" s="33">
        <f t="shared" si="60"/>
        <v>0.80999999999999983</v>
      </c>
      <c r="J290" s="35">
        <f t="shared" si="61"/>
        <v>10.089039739999986</v>
      </c>
      <c r="K290" s="35">
        <f t="shared" si="62"/>
        <v>0.64999999999999836</v>
      </c>
      <c r="L290" s="35">
        <f t="shared" si="63"/>
        <v>11.549039739999985</v>
      </c>
      <c r="M290" s="32">
        <f t="shared" si="56"/>
        <v>1</v>
      </c>
      <c r="N290" s="27">
        <f t="shared" si="64"/>
        <v>-1</v>
      </c>
      <c r="O290" s="54">
        <f t="shared" si="65"/>
        <v>-0.01</v>
      </c>
      <c r="P290" s="54">
        <f t="shared" si="66"/>
        <v>-0.19270000000000001</v>
      </c>
      <c r="Q290" s="54">
        <f t="shared" si="67"/>
        <v>-0.01</v>
      </c>
    </row>
    <row r="291" spans="1:17">
      <c r="A291" s="32">
        <v>1</v>
      </c>
      <c r="B291" s="32">
        <v>19.27</v>
      </c>
      <c r="C291" s="32">
        <v>1</v>
      </c>
      <c r="D291" s="32">
        <v>7500</v>
      </c>
      <c r="E291" s="36">
        <f t="shared" si="55"/>
        <v>0</v>
      </c>
      <c r="F291" s="33">
        <f t="shared" si="57"/>
        <v>0.79999999999999982</v>
      </c>
      <c r="G291" s="33">
        <f t="shared" si="58"/>
        <v>0.33086199999999932</v>
      </c>
      <c r="H291" s="33">
        <f t="shared" si="59"/>
        <v>0.63999999999999835</v>
      </c>
      <c r="I291" s="33">
        <f t="shared" si="60"/>
        <v>0.79999999999999982</v>
      </c>
      <c r="J291" s="35">
        <f t="shared" si="61"/>
        <v>6.3757107399999864</v>
      </c>
      <c r="K291" s="35">
        <f t="shared" si="62"/>
        <v>0.63999999999999835</v>
      </c>
      <c r="L291" s="35">
        <f t="shared" si="63"/>
        <v>7.8157107399999841</v>
      </c>
      <c r="M291" s="32">
        <f t="shared" si="56"/>
        <v>1</v>
      </c>
      <c r="N291" s="27">
        <f t="shared" si="64"/>
        <v>-1</v>
      </c>
      <c r="O291" s="54">
        <f t="shared" si="65"/>
        <v>-0.01</v>
      </c>
      <c r="P291" s="54">
        <f t="shared" si="66"/>
        <v>-0.19270000000000001</v>
      </c>
      <c r="Q291" s="54">
        <f t="shared" si="67"/>
        <v>-0.01</v>
      </c>
    </row>
    <row r="292" spans="1:17">
      <c r="A292" s="32">
        <v>1</v>
      </c>
      <c r="B292" s="32">
        <v>17.811</v>
      </c>
      <c r="C292" s="32">
        <v>7</v>
      </c>
      <c r="D292" s="32">
        <v>12650</v>
      </c>
      <c r="E292" s="36">
        <f t="shared" si="55"/>
        <v>0</v>
      </c>
      <c r="F292" s="33">
        <f t="shared" si="57"/>
        <v>0.78999999999999981</v>
      </c>
      <c r="G292" s="33">
        <f t="shared" si="58"/>
        <v>0.13816199999999931</v>
      </c>
      <c r="H292" s="33">
        <f t="shared" si="59"/>
        <v>0.62999999999999834</v>
      </c>
      <c r="I292" s="33">
        <f t="shared" si="60"/>
        <v>0.78999999999999981</v>
      </c>
      <c r="J292" s="35">
        <f t="shared" si="61"/>
        <v>2.4608033819999879</v>
      </c>
      <c r="K292" s="35">
        <f t="shared" si="62"/>
        <v>4.4099999999999886</v>
      </c>
      <c r="L292" s="35">
        <f t="shared" si="63"/>
        <v>7.6608033819999761</v>
      </c>
      <c r="M292" s="32">
        <f t="shared" si="56"/>
        <v>1</v>
      </c>
      <c r="N292" s="27">
        <f t="shared" si="64"/>
        <v>-1</v>
      </c>
      <c r="O292" s="54">
        <f t="shared" si="65"/>
        <v>-0.01</v>
      </c>
      <c r="P292" s="54">
        <f t="shared" si="66"/>
        <v>-0.17810999999999999</v>
      </c>
      <c r="Q292" s="54">
        <f t="shared" si="67"/>
        <v>-7.0000000000000007E-2</v>
      </c>
    </row>
    <row r="293" spans="1:17">
      <c r="A293" s="32">
        <v>1</v>
      </c>
      <c r="B293" s="32">
        <v>17.811</v>
      </c>
      <c r="C293" s="32">
        <v>6</v>
      </c>
      <c r="D293" s="32">
        <v>12500</v>
      </c>
      <c r="E293" s="36">
        <f t="shared" si="55"/>
        <v>0</v>
      </c>
      <c r="F293" s="33">
        <f t="shared" si="57"/>
        <v>0.7799999999999998</v>
      </c>
      <c r="G293" s="33">
        <f t="shared" si="58"/>
        <v>-3.9948000000000677E-2</v>
      </c>
      <c r="H293" s="33">
        <f t="shared" si="59"/>
        <v>0.55999999999999828</v>
      </c>
      <c r="I293" s="33">
        <f t="shared" si="60"/>
        <v>0.7799999999999998</v>
      </c>
      <c r="J293" s="35">
        <f t="shared" si="61"/>
        <v>-0.71151382800001206</v>
      </c>
      <c r="K293" s="35">
        <f t="shared" si="62"/>
        <v>3.3599999999999897</v>
      </c>
      <c r="L293" s="35">
        <f t="shared" si="63"/>
        <v>3.4284861719999773</v>
      </c>
      <c r="M293" s="32">
        <f t="shared" si="56"/>
        <v>1</v>
      </c>
      <c r="N293" s="27">
        <f t="shared" si="64"/>
        <v>-1</v>
      </c>
      <c r="O293" s="54">
        <f t="shared" si="65"/>
        <v>-0.01</v>
      </c>
      <c r="P293" s="54">
        <f t="shared" si="66"/>
        <v>-0.17810999999999999</v>
      </c>
      <c r="Q293" s="54">
        <f t="shared" si="67"/>
        <v>-0.06</v>
      </c>
    </row>
    <row r="294" spans="1:17">
      <c r="A294" s="32">
        <v>1</v>
      </c>
      <c r="B294" s="32">
        <v>17.811</v>
      </c>
      <c r="C294" s="32">
        <v>5</v>
      </c>
      <c r="D294" s="32">
        <v>13000</v>
      </c>
      <c r="E294" s="36">
        <f t="shared" si="55"/>
        <v>0</v>
      </c>
      <c r="F294" s="33">
        <f t="shared" si="57"/>
        <v>0.7699999999999998</v>
      </c>
      <c r="G294" s="33">
        <f t="shared" si="58"/>
        <v>-0.21805800000000067</v>
      </c>
      <c r="H294" s="33">
        <f t="shared" si="59"/>
        <v>0.49999999999999828</v>
      </c>
      <c r="I294" s="33">
        <f t="shared" si="60"/>
        <v>0.7699999999999998</v>
      </c>
      <c r="J294" s="35">
        <f t="shared" si="61"/>
        <v>-3.8838310380000118</v>
      </c>
      <c r="K294" s="35">
        <f t="shared" si="62"/>
        <v>2.4999999999999916</v>
      </c>
      <c r="L294" s="35">
        <f t="shared" si="63"/>
        <v>-0.6138310380000207</v>
      </c>
      <c r="M294" s="32">
        <f t="shared" si="56"/>
        <v>0</v>
      </c>
      <c r="N294" s="27">
        <f t="shared" si="64"/>
        <v>0</v>
      </c>
      <c r="O294" s="54">
        <f t="shared" si="65"/>
        <v>0</v>
      </c>
      <c r="P294" s="54">
        <f t="shared" si="66"/>
        <v>0</v>
      </c>
      <c r="Q294" s="54">
        <f t="shared" si="67"/>
        <v>0</v>
      </c>
    </row>
    <row r="295" spans="1:17">
      <c r="A295" s="32">
        <v>1</v>
      </c>
      <c r="B295" s="32">
        <v>17.96</v>
      </c>
      <c r="C295" s="32">
        <v>14</v>
      </c>
      <c r="D295" s="32">
        <v>12000</v>
      </c>
      <c r="E295" s="36">
        <f t="shared" si="55"/>
        <v>0</v>
      </c>
      <c r="F295" s="33">
        <f t="shared" si="57"/>
        <v>0.7699999999999998</v>
      </c>
      <c r="G295" s="33">
        <f t="shared" si="58"/>
        <v>-0.21805800000000067</v>
      </c>
      <c r="H295" s="33">
        <f t="shared" si="59"/>
        <v>0.49999999999999828</v>
      </c>
      <c r="I295" s="33">
        <f t="shared" si="60"/>
        <v>0.7699999999999998</v>
      </c>
      <c r="J295" s="35">
        <f t="shared" si="61"/>
        <v>-3.9163216800000122</v>
      </c>
      <c r="K295" s="35">
        <f t="shared" si="62"/>
        <v>6.999999999999976</v>
      </c>
      <c r="L295" s="35">
        <f t="shared" si="63"/>
        <v>3.8536783199999638</v>
      </c>
      <c r="M295" s="32">
        <f t="shared" si="56"/>
        <v>1</v>
      </c>
      <c r="N295" s="27">
        <f t="shared" si="64"/>
        <v>-1</v>
      </c>
      <c r="O295" s="54">
        <f t="shared" si="65"/>
        <v>-0.01</v>
      </c>
      <c r="P295" s="54">
        <f t="shared" si="66"/>
        <v>-0.17960000000000001</v>
      </c>
      <c r="Q295" s="54">
        <f t="shared" si="67"/>
        <v>-0.14000000000000001</v>
      </c>
    </row>
    <row r="296" spans="1:17">
      <c r="A296" s="32">
        <v>1</v>
      </c>
      <c r="B296" s="32">
        <v>17.811</v>
      </c>
      <c r="C296" s="32">
        <v>14</v>
      </c>
      <c r="D296" s="32">
        <v>12900</v>
      </c>
      <c r="E296" s="36">
        <f t="shared" si="55"/>
        <v>0</v>
      </c>
      <c r="F296" s="33">
        <f t="shared" si="57"/>
        <v>0.75999999999999979</v>
      </c>
      <c r="G296" s="33">
        <f t="shared" si="58"/>
        <v>-0.39765800000000068</v>
      </c>
      <c r="H296" s="33">
        <f t="shared" si="59"/>
        <v>0.35999999999999827</v>
      </c>
      <c r="I296" s="33">
        <f t="shared" si="60"/>
        <v>0.75999999999999979</v>
      </c>
      <c r="J296" s="35">
        <f t="shared" si="61"/>
        <v>-7.0826866380000117</v>
      </c>
      <c r="K296" s="35">
        <f t="shared" si="62"/>
        <v>5.0399999999999761</v>
      </c>
      <c r="L296" s="35">
        <f t="shared" si="63"/>
        <v>-1.2826866380000359</v>
      </c>
      <c r="M296" s="32">
        <f t="shared" si="56"/>
        <v>0</v>
      </c>
      <c r="N296" s="27">
        <f t="shared" si="64"/>
        <v>0</v>
      </c>
      <c r="O296" s="54">
        <f t="shared" si="65"/>
        <v>0</v>
      </c>
      <c r="P296" s="54">
        <f t="shared" si="66"/>
        <v>0</v>
      </c>
      <c r="Q296" s="54">
        <f t="shared" si="67"/>
        <v>0</v>
      </c>
    </row>
    <row r="297" spans="1:17">
      <c r="A297" s="32">
        <v>1</v>
      </c>
      <c r="B297" s="32">
        <v>16.98</v>
      </c>
      <c r="C297" s="32">
        <v>4</v>
      </c>
      <c r="D297" s="32">
        <v>19700</v>
      </c>
      <c r="E297" s="36">
        <f t="shared" si="55"/>
        <v>0</v>
      </c>
      <c r="F297" s="33">
        <f t="shared" si="57"/>
        <v>0.75999999999999979</v>
      </c>
      <c r="G297" s="33">
        <f t="shared" si="58"/>
        <v>-0.39765800000000068</v>
      </c>
      <c r="H297" s="33">
        <f t="shared" si="59"/>
        <v>0.35999999999999827</v>
      </c>
      <c r="I297" s="33">
        <f t="shared" si="60"/>
        <v>0.75999999999999979</v>
      </c>
      <c r="J297" s="35">
        <f t="shared" si="61"/>
        <v>-6.752232840000012</v>
      </c>
      <c r="K297" s="35">
        <f t="shared" si="62"/>
        <v>1.4399999999999931</v>
      </c>
      <c r="L297" s="35">
        <f t="shared" si="63"/>
        <v>-4.5522328400000189</v>
      </c>
      <c r="M297" s="32">
        <f t="shared" si="56"/>
        <v>0</v>
      </c>
      <c r="N297" s="27">
        <f t="shared" si="64"/>
        <v>0</v>
      </c>
      <c r="O297" s="54">
        <f t="shared" si="65"/>
        <v>0</v>
      </c>
      <c r="P297" s="54">
        <f t="shared" si="66"/>
        <v>0</v>
      </c>
      <c r="Q297" s="54">
        <f t="shared" si="67"/>
        <v>0</v>
      </c>
    </row>
    <row r="298" spans="1:17">
      <c r="A298" s="32">
        <v>1</v>
      </c>
      <c r="B298" s="32">
        <v>16.98</v>
      </c>
      <c r="C298" s="32">
        <v>12</v>
      </c>
      <c r="D298" s="32">
        <v>20000</v>
      </c>
      <c r="E298" s="36">
        <f t="shared" si="55"/>
        <v>0</v>
      </c>
      <c r="F298" s="33">
        <f t="shared" si="57"/>
        <v>0.75999999999999979</v>
      </c>
      <c r="G298" s="33">
        <f t="shared" si="58"/>
        <v>-0.39765800000000068</v>
      </c>
      <c r="H298" s="33">
        <f t="shared" si="59"/>
        <v>0.35999999999999827</v>
      </c>
      <c r="I298" s="33">
        <f t="shared" si="60"/>
        <v>0.75999999999999979</v>
      </c>
      <c r="J298" s="35">
        <f t="shared" si="61"/>
        <v>-6.752232840000012</v>
      </c>
      <c r="K298" s="35">
        <f t="shared" si="62"/>
        <v>4.319999999999979</v>
      </c>
      <c r="L298" s="35">
        <f t="shared" si="63"/>
        <v>-1.6722328400000332</v>
      </c>
      <c r="M298" s="32">
        <f t="shared" si="56"/>
        <v>0</v>
      </c>
      <c r="N298" s="27">
        <f t="shared" si="64"/>
        <v>0</v>
      </c>
      <c r="O298" s="54">
        <f t="shared" si="65"/>
        <v>0</v>
      </c>
      <c r="P298" s="54">
        <f t="shared" si="66"/>
        <v>0</v>
      </c>
      <c r="Q298" s="54">
        <f t="shared" si="67"/>
        <v>0</v>
      </c>
    </row>
    <row r="299" spans="1:17">
      <c r="A299" s="32">
        <v>1</v>
      </c>
      <c r="B299" s="32">
        <v>16.670000000000002</v>
      </c>
      <c r="C299" s="32">
        <v>10</v>
      </c>
      <c r="D299" s="32">
        <v>11700</v>
      </c>
      <c r="E299" s="36">
        <f t="shared" si="55"/>
        <v>0</v>
      </c>
      <c r="F299" s="33">
        <f t="shared" si="57"/>
        <v>0.75999999999999979</v>
      </c>
      <c r="G299" s="33">
        <f t="shared" si="58"/>
        <v>-0.39765800000000068</v>
      </c>
      <c r="H299" s="33">
        <f t="shared" si="59"/>
        <v>0.35999999999999827</v>
      </c>
      <c r="I299" s="33">
        <f t="shared" si="60"/>
        <v>0.75999999999999979</v>
      </c>
      <c r="J299" s="35">
        <f t="shared" si="61"/>
        <v>-6.6289588600000116</v>
      </c>
      <c r="K299" s="35">
        <f t="shared" si="62"/>
        <v>3.5999999999999828</v>
      </c>
      <c r="L299" s="35">
        <f t="shared" si="63"/>
        <v>-2.268958860000029</v>
      </c>
      <c r="M299" s="32">
        <f t="shared" si="56"/>
        <v>0</v>
      </c>
      <c r="N299" s="27">
        <f t="shared" si="64"/>
        <v>0</v>
      </c>
      <c r="O299" s="54">
        <f t="shared" si="65"/>
        <v>0</v>
      </c>
      <c r="P299" s="54">
        <f t="shared" si="66"/>
        <v>0</v>
      </c>
      <c r="Q299" s="54">
        <f t="shared" si="67"/>
        <v>0</v>
      </c>
    </row>
    <row r="300" spans="1:17">
      <c r="A300" s="32">
        <v>1</v>
      </c>
      <c r="B300" s="32">
        <v>16.670000000000002</v>
      </c>
      <c r="C300" s="32">
        <v>4</v>
      </c>
      <c r="D300" s="32">
        <v>12000</v>
      </c>
      <c r="E300" s="36">
        <f t="shared" si="55"/>
        <v>0</v>
      </c>
      <c r="F300" s="33">
        <f t="shared" si="57"/>
        <v>0.75999999999999979</v>
      </c>
      <c r="G300" s="33">
        <f t="shared" si="58"/>
        <v>-0.39765800000000068</v>
      </c>
      <c r="H300" s="33">
        <f t="shared" si="59"/>
        <v>0.35999999999999827</v>
      </c>
      <c r="I300" s="33">
        <f t="shared" si="60"/>
        <v>0.75999999999999979</v>
      </c>
      <c r="J300" s="35">
        <f t="shared" si="61"/>
        <v>-6.6289588600000116</v>
      </c>
      <c r="K300" s="35">
        <f t="shared" si="62"/>
        <v>1.4399999999999931</v>
      </c>
      <c r="L300" s="35">
        <f t="shared" si="63"/>
        <v>-4.4289588600000185</v>
      </c>
      <c r="M300" s="32">
        <f t="shared" si="56"/>
        <v>0</v>
      </c>
      <c r="N300" s="27">
        <f t="shared" si="64"/>
        <v>0</v>
      </c>
      <c r="O300" s="54">
        <f t="shared" si="65"/>
        <v>0</v>
      </c>
      <c r="P300" s="54">
        <f t="shared" si="66"/>
        <v>0</v>
      </c>
      <c r="Q300" s="54">
        <f t="shared" si="67"/>
        <v>0</v>
      </c>
    </row>
    <row r="301" spans="1:17">
      <c r="A301" s="32">
        <v>1</v>
      </c>
      <c r="B301" s="32">
        <v>16.670000000000002</v>
      </c>
      <c r="C301" s="32">
        <v>4</v>
      </c>
      <c r="D301" s="32">
        <v>10300</v>
      </c>
      <c r="E301" s="36">
        <f t="shared" si="55"/>
        <v>0</v>
      </c>
      <c r="F301" s="33">
        <f t="shared" si="57"/>
        <v>0.75999999999999979</v>
      </c>
      <c r="G301" s="33">
        <f t="shared" si="58"/>
        <v>-0.39765800000000068</v>
      </c>
      <c r="H301" s="33">
        <f t="shared" si="59"/>
        <v>0.35999999999999827</v>
      </c>
      <c r="I301" s="33">
        <f t="shared" si="60"/>
        <v>0.75999999999999979</v>
      </c>
      <c r="J301" s="35">
        <f t="shared" si="61"/>
        <v>-6.6289588600000116</v>
      </c>
      <c r="K301" s="35">
        <f t="shared" si="62"/>
        <v>1.4399999999999931</v>
      </c>
      <c r="L301" s="35">
        <f t="shared" si="63"/>
        <v>-4.4289588600000185</v>
      </c>
      <c r="M301" s="32">
        <f t="shared" si="56"/>
        <v>0</v>
      </c>
      <c r="N301" s="27">
        <f t="shared" si="64"/>
        <v>0</v>
      </c>
      <c r="O301" s="54">
        <f t="shared" si="65"/>
        <v>0</v>
      </c>
      <c r="P301" s="54">
        <f t="shared" si="66"/>
        <v>0</v>
      </c>
      <c r="Q301" s="54">
        <f t="shared" si="67"/>
        <v>0</v>
      </c>
    </row>
    <row r="302" spans="1:17">
      <c r="A302" s="32">
        <v>1</v>
      </c>
      <c r="B302" s="32">
        <v>15.855</v>
      </c>
      <c r="C302" s="32">
        <v>10</v>
      </c>
      <c r="D302" s="32">
        <v>12000</v>
      </c>
      <c r="E302" s="36">
        <f t="shared" si="55"/>
        <v>0</v>
      </c>
      <c r="F302" s="33">
        <f t="shared" si="57"/>
        <v>0.75999999999999979</v>
      </c>
      <c r="G302" s="33">
        <f t="shared" si="58"/>
        <v>-0.39765800000000068</v>
      </c>
      <c r="H302" s="33">
        <f t="shared" si="59"/>
        <v>0.35999999999999827</v>
      </c>
      <c r="I302" s="33">
        <f t="shared" si="60"/>
        <v>0.75999999999999979</v>
      </c>
      <c r="J302" s="35">
        <f t="shared" si="61"/>
        <v>-6.3048675900000113</v>
      </c>
      <c r="K302" s="35">
        <f t="shared" si="62"/>
        <v>3.5999999999999828</v>
      </c>
      <c r="L302" s="35">
        <f t="shared" si="63"/>
        <v>-1.9448675900000287</v>
      </c>
      <c r="M302" s="32">
        <f t="shared" si="56"/>
        <v>0</v>
      </c>
      <c r="N302" s="27">
        <f t="shared" si="64"/>
        <v>0</v>
      </c>
      <c r="O302" s="54">
        <f t="shared" si="65"/>
        <v>0</v>
      </c>
      <c r="P302" s="54">
        <f t="shared" si="66"/>
        <v>0</v>
      </c>
      <c r="Q302" s="54">
        <f t="shared" si="67"/>
        <v>0</v>
      </c>
    </row>
    <row r="303" spans="1:17">
      <c r="A303" s="32">
        <v>1</v>
      </c>
      <c r="B303" s="32">
        <v>15.855</v>
      </c>
      <c r="C303" s="32">
        <v>11</v>
      </c>
      <c r="D303" s="32">
        <v>10800</v>
      </c>
      <c r="E303" s="36">
        <f t="shared" si="55"/>
        <v>0</v>
      </c>
      <c r="F303" s="33">
        <f t="shared" si="57"/>
        <v>0.75999999999999979</v>
      </c>
      <c r="G303" s="33">
        <f t="shared" si="58"/>
        <v>-0.39765800000000068</v>
      </c>
      <c r="H303" s="33">
        <f t="shared" si="59"/>
        <v>0.35999999999999827</v>
      </c>
      <c r="I303" s="33">
        <f t="shared" si="60"/>
        <v>0.75999999999999979</v>
      </c>
      <c r="J303" s="35">
        <f t="shared" si="61"/>
        <v>-6.3048675900000113</v>
      </c>
      <c r="K303" s="35">
        <f t="shared" si="62"/>
        <v>3.9599999999999809</v>
      </c>
      <c r="L303" s="35">
        <f t="shared" si="63"/>
        <v>-1.5848675900000306</v>
      </c>
      <c r="M303" s="32">
        <f t="shared" si="56"/>
        <v>0</v>
      </c>
      <c r="N303" s="27">
        <f t="shared" si="64"/>
        <v>0</v>
      </c>
      <c r="O303" s="54">
        <f t="shared" si="65"/>
        <v>0</v>
      </c>
      <c r="P303" s="54">
        <f t="shared" si="66"/>
        <v>0</v>
      </c>
      <c r="Q303" s="54">
        <f t="shared" si="67"/>
        <v>0</v>
      </c>
    </row>
    <row r="304" spans="1:17">
      <c r="A304" s="32">
        <v>1</v>
      </c>
      <c r="B304" s="32">
        <v>15.855</v>
      </c>
      <c r="C304" s="32">
        <v>11</v>
      </c>
      <c r="D304" s="32">
        <v>10800</v>
      </c>
      <c r="E304" s="36">
        <f t="shared" si="55"/>
        <v>0</v>
      </c>
      <c r="F304" s="33">
        <f t="shared" si="57"/>
        <v>0.75999999999999979</v>
      </c>
      <c r="G304" s="33">
        <f t="shared" si="58"/>
        <v>-0.39765800000000068</v>
      </c>
      <c r="H304" s="33">
        <f t="shared" si="59"/>
        <v>0.35999999999999827</v>
      </c>
      <c r="I304" s="33">
        <f t="shared" si="60"/>
        <v>0.75999999999999979</v>
      </c>
      <c r="J304" s="35">
        <f t="shared" si="61"/>
        <v>-6.3048675900000113</v>
      </c>
      <c r="K304" s="35">
        <f t="shared" si="62"/>
        <v>3.9599999999999809</v>
      </c>
      <c r="L304" s="35">
        <f t="shared" si="63"/>
        <v>-1.5848675900000306</v>
      </c>
      <c r="M304" s="32">
        <f t="shared" si="56"/>
        <v>0</v>
      </c>
      <c r="N304" s="27">
        <f t="shared" si="64"/>
        <v>0</v>
      </c>
      <c r="O304" s="54">
        <f t="shared" si="65"/>
        <v>0</v>
      </c>
      <c r="P304" s="54">
        <f t="shared" si="66"/>
        <v>0</v>
      </c>
      <c r="Q304" s="54">
        <f t="shared" si="67"/>
        <v>0</v>
      </c>
    </row>
    <row r="305" spans="1:17">
      <c r="A305" s="32">
        <v>1</v>
      </c>
      <c r="B305" s="32">
        <v>15.855</v>
      </c>
      <c r="C305" s="32">
        <v>12</v>
      </c>
      <c r="D305" s="32">
        <v>11450</v>
      </c>
      <c r="E305" s="36">
        <f t="shared" si="55"/>
        <v>0</v>
      </c>
      <c r="F305" s="33">
        <f t="shared" si="57"/>
        <v>0.75999999999999979</v>
      </c>
      <c r="G305" s="33">
        <f t="shared" si="58"/>
        <v>-0.39765800000000068</v>
      </c>
      <c r="H305" s="33">
        <f t="shared" si="59"/>
        <v>0.35999999999999827</v>
      </c>
      <c r="I305" s="33">
        <f t="shared" si="60"/>
        <v>0.75999999999999979</v>
      </c>
      <c r="J305" s="35">
        <f t="shared" si="61"/>
        <v>-6.3048675900000113</v>
      </c>
      <c r="K305" s="35">
        <f t="shared" si="62"/>
        <v>4.319999999999979</v>
      </c>
      <c r="L305" s="35">
        <f t="shared" si="63"/>
        <v>-1.2248675900000325</v>
      </c>
      <c r="M305" s="32">
        <f t="shared" si="56"/>
        <v>0</v>
      </c>
      <c r="N305" s="27">
        <f t="shared" si="64"/>
        <v>0</v>
      </c>
      <c r="O305" s="54">
        <f t="shared" si="65"/>
        <v>0</v>
      </c>
      <c r="P305" s="54">
        <f t="shared" si="66"/>
        <v>0</v>
      </c>
      <c r="Q305" s="54">
        <f t="shared" si="67"/>
        <v>0</v>
      </c>
    </row>
    <row r="306" spans="1:17">
      <c r="A306" s="32">
        <v>1</v>
      </c>
      <c r="B306" s="32">
        <v>15.855</v>
      </c>
      <c r="C306" s="32">
        <v>16</v>
      </c>
      <c r="D306" s="32">
        <v>11500</v>
      </c>
      <c r="E306" s="36">
        <f t="shared" si="55"/>
        <v>0</v>
      </c>
      <c r="F306" s="33">
        <f t="shared" si="57"/>
        <v>0.75999999999999979</v>
      </c>
      <c r="G306" s="33">
        <f t="shared" si="58"/>
        <v>-0.39765800000000068</v>
      </c>
      <c r="H306" s="33">
        <f t="shared" si="59"/>
        <v>0.35999999999999827</v>
      </c>
      <c r="I306" s="33">
        <f t="shared" si="60"/>
        <v>0.75999999999999979</v>
      </c>
      <c r="J306" s="35">
        <f t="shared" si="61"/>
        <v>-6.3048675900000113</v>
      </c>
      <c r="K306" s="35">
        <f t="shared" si="62"/>
        <v>5.7599999999999723</v>
      </c>
      <c r="L306" s="35">
        <f t="shared" si="63"/>
        <v>0.21513240999996075</v>
      </c>
      <c r="M306" s="32">
        <f t="shared" si="56"/>
        <v>1</v>
      </c>
      <c r="N306" s="27">
        <f t="shared" si="64"/>
        <v>-1</v>
      </c>
      <c r="O306" s="54">
        <f t="shared" si="65"/>
        <v>-0.01</v>
      </c>
      <c r="P306" s="54">
        <f t="shared" si="66"/>
        <v>-0.15855</v>
      </c>
      <c r="Q306" s="54">
        <f t="shared" si="67"/>
        <v>-0.16</v>
      </c>
    </row>
    <row r="307" spans="1:17">
      <c r="A307" s="32">
        <v>1</v>
      </c>
      <c r="B307" s="32">
        <v>15.09</v>
      </c>
      <c r="C307" s="32">
        <v>10</v>
      </c>
      <c r="D307" s="32">
        <v>12200</v>
      </c>
      <c r="E307" s="36">
        <f t="shared" si="55"/>
        <v>0</v>
      </c>
      <c r="F307" s="33">
        <f t="shared" si="57"/>
        <v>0.74999999999999978</v>
      </c>
      <c r="G307" s="33">
        <f t="shared" si="58"/>
        <v>-0.5562080000000007</v>
      </c>
      <c r="H307" s="33">
        <f t="shared" si="59"/>
        <v>0.19999999999999826</v>
      </c>
      <c r="I307" s="33">
        <f t="shared" si="60"/>
        <v>0.74999999999999978</v>
      </c>
      <c r="J307" s="35">
        <f t="shared" si="61"/>
        <v>-8.3931787200000105</v>
      </c>
      <c r="K307" s="35">
        <f t="shared" si="62"/>
        <v>1.9999999999999827</v>
      </c>
      <c r="L307" s="35">
        <f t="shared" si="63"/>
        <v>-5.6431787200000283</v>
      </c>
      <c r="M307" s="32">
        <f t="shared" si="56"/>
        <v>0</v>
      </c>
      <c r="N307" s="27">
        <f t="shared" si="64"/>
        <v>0</v>
      </c>
      <c r="O307" s="54">
        <f t="shared" si="65"/>
        <v>0</v>
      </c>
      <c r="P307" s="54">
        <f t="shared" si="66"/>
        <v>0</v>
      </c>
      <c r="Q307" s="54">
        <f t="shared" si="67"/>
        <v>0</v>
      </c>
    </row>
    <row r="308" spans="1:17">
      <c r="A308" s="32">
        <v>1</v>
      </c>
      <c r="B308" s="32">
        <v>15.09</v>
      </c>
      <c r="C308" s="32">
        <v>12</v>
      </c>
      <c r="D308" s="32">
        <v>12250</v>
      </c>
      <c r="E308" s="36">
        <f t="shared" si="55"/>
        <v>0</v>
      </c>
      <c r="F308" s="33">
        <f t="shared" si="57"/>
        <v>0.74999999999999978</v>
      </c>
      <c r="G308" s="33">
        <f t="shared" si="58"/>
        <v>-0.5562080000000007</v>
      </c>
      <c r="H308" s="33">
        <f t="shared" si="59"/>
        <v>0.19999999999999826</v>
      </c>
      <c r="I308" s="33">
        <f t="shared" si="60"/>
        <v>0.74999999999999978</v>
      </c>
      <c r="J308" s="35">
        <f t="shared" si="61"/>
        <v>-8.3931787200000105</v>
      </c>
      <c r="K308" s="35">
        <f t="shared" si="62"/>
        <v>2.399999999999979</v>
      </c>
      <c r="L308" s="35">
        <f t="shared" si="63"/>
        <v>-5.2431787200000315</v>
      </c>
      <c r="M308" s="32">
        <f t="shared" si="56"/>
        <v>0</v>
      </c>
      <c r="N308" s="27">
        <f t="shared" si="64"/>
        <v>0</v>
      </c>
      <c r="O308" s="54">
        <f t="shared" si="65"/>
        <v>0</v>
      </c>
      <c r="P308" s="54">
        <f t="shared" si="66"/>
        <v>0</v>
      </c>
      <c r="Q308" s="54">
        <f t="shared" si="67"/>
        <v>0</v>
      </c>
    </row>
    <row r="309" spans="1:17">
      <c r="A309" s="32">
        <v>1</v>
      </c>
      <c r="B309" s="32">
        <v>15</v>
      </c>
      <c r="C309" s="32">
        <v>7</v>
      </c>
      <c r="D309" s="32">
        <v>11600</v>
      </c>
      <c r="E309" s="36">
        <f t="shared" si="55"/>
        <v>0</v>
      </c>
      <c r="F309" s="33">
        <f t="shared" si="57"/>
        <v>0.74999999999999978</v>
      </c>
      <c r="G309" s="33">
        <f t="shared" si="58"/>
        <v>-0.5562080000000007</v>
      </c>
      <c r="H309" s="33">
        <f t="shared" si="59"/>
        <v>0.19999999999999826</v>
      </c>
      <c r="I309" s="33">
        <f t="shared" si="60"/>
        <v>0.74999999999999978</v>
      </c>
      <c r="J309" s="35">
        <f t="shared" si="61"/>
        <v>-8.3431200000000096</v>
      </c>
      <c r="K309" s="35">
        <f t="shared" si="62"/>
        <v>1.3999999999999879</v>
      </c>
      <c r="L309" s="35">
        <f t="shared" si="63"/>
        <v>-6.1931200000000217</v>
      </c>
      <c r="M309" s="32">
        <f t="shared" si="56"/>
        <v>0</v>
      </c>
      <c r="N309" s="27">
        <f t="shared" si="64"/>
        <v>0</v>
      </c>
      <c r="O309" s="54">
        <f t="shared" si="65"/>
        <v>0</v>
      </c>
      <c r="P309" s="54">
        <f t="shared" si="66"/>
        <v>0</v>
      </c>
      <c r="Q309" s="54">
        <f t="shared" si="67"/>
        <v>0</v>
      </c>
    </row>
    <row r="310" spans="1:17">
      <c r="A310" s="32">
        <v>1</v>
      </c>
      <c r="B310" s="32">
        <v>15.09</v>
      </c>
      <c r="C310" s="32">
        <v>14</v>
      </c>
      <c r="D310" s="32">
        <v>13000</v>
      </c>
      <c r="E310" s="36">
        <f t="shared" si="55"/>
        <v>0</v>
      </c>
      <c r="F310" s="33">
        <f t="shared" si="57"/>
        <v>0.74999999999999978</v>
      </c>
      <c r="G310" s="33">
        <f t="shared" si="58"/>
        <v>-0.5562080000000007</v>
      </c>
      <c r="H310" s="33">
        <f t="shared" si="59"/>
        <v>0.19999999999999826</v>
      </c>
      <c r="I310" s="33">
        <f t="shared" si="60"/>
        <v>0.74999999999999978</v>
      </c>
      <c r="J310" s="35">
        <f t="shared" si="61"/>
        <v>-8.3931787200000105</v>
      </c>
      <c r="K310" s="35">
        <f t="shared" si="62"/>
        <v>2.7999999999999758</v>
      </c>
      <c r="L310" s="35">
        <f t="shared" si="63"/>
        <v>-4.8431787200000347</v>
      </c>
      <c r="M310" s="32">
        <f t="shared" si="56"/>
        <v>0</v>
      </c>
      <c r="N310" s="27">
        <f t="shared" si="64"/>
        <v>0</v>
      </c>
      <c r="O310" s="54">
        <f t="shared" si="65"/>
        <v>0</v>
      </c>
      <c r="P310" s="54">
        <f t="shared" si="66"/>
        <v>0</v>
      </c>
      <c r="Q310" s="54">
        <f t="shared" si="67"/>
        <v>0</v>
      </c>
    </row>
    <row r="311" spans="1:17">
      <c r="A311" s="32">
        <v>1</v>
      </c>
      <c r="B311" s="32">
        <v>15.09</v>
      </c>
      <c r="C311" s="32">
        <v>14</v>
      </c>
      <c r="D311" s="32">
        <v>12000</v>
      </c>
      <c r="E311" s="36">
        <f t="shared" si="55"/>
        <v>0</v>
      </c>
      <c r="F311" s="33">
        <f t="shared" si="57"/>
        <v>0.74999999999999978</v>
      </c>
      <c r="G311" s="33">
        <f t="shared" si="58"/>
        <v>-0.5562080000000007</v>
      </c>
      <c r="H311" s="33">
        <f t="shared" si="59"/>
        <v>0.19999999999999826</v>
      </c>
      <c r="I311" s="33">
        <f t="shared" si="60"/>
        <v>0.74999999999999978</v>
      </c>
      <c r="J311" s="35">
        <f t="shared" si="61"/>
        <v>-8.3931787200000105</v>
      </c>
      <c r="K311" s="35">
        <f t="shared" si="62"/>
        <v>2.7999999999999758</v>
      </c>
      <c r="L311" s="35">
        <f t="shared" si="63"/>
        <v>-4.8431787200000347</v>
      </c>
      <c r="M311" s="32">
        <f t="shared" si="56"/>
        <v>0</v>
      </c>
      <c r="N311" s="27">
        <f t="shared" si="64"/>
        <v>0</v>
      </c>
      <c r="O311" s="54">
        <f t="shared" si="65"/>
        <v>0</v>
      </c>
      <c r="P311" s="54">
        <f t="shared" si="66"/>
        <v>0</v>
      </c>
      <c r="Q311" s="54">
        <f t="shared" si="67"/>
        <v>0</v>
      </c>
    </row>
    <row r="312" spans="1:17">
      <c r="A312" s="32">
        <v>1</v>
      </c>
      <c r="B312" s="32">
        <v>186.9</v>
      </c>
      <c r="C312" s="32">
        <v>5</v>
      </c>
      <c r="D312" s="32">
        <v>162500</v>
      </c>
      <c r="E312" s="36">
        <f t="shared" si="55"/>
        <v>1</v>
      </c>
      <c r="F312" s="33">
        <f t="shared" si="57"/>
        <v>0.74999999999999978</v>
      </c>
      <c r="G312" s="33">
        <f t="shared" si="58"/>
        <v>-0.5562080000000007</v>
      </c>
      <c r="H312" s="33">
        <f t="shared" si="59"/>
        <v>0.19999999999999826</v>
      </c>
      <c r="I312" s="33">
        <f t="shared" si="60"/>
        <v>0.74999999999999978</v>
      </c>
      <c r="J312" s="35">
        <f t="shared" si="61"/>
        <v>-103.95527520000013</v>
      </c>
      <c r="K312" s="35">
        <f t="shared" si="62"/>
        <v>0.99999999999999134</v>
      </c>
      <c r="L312" s="35">
        <f t="shared" si="63"/>
        <v>-102.20527520000014</v>
      </c>
      <c r="M312" s="32">
        <f t="shared" si="56"/>
        <v>0</v>
      </c>
      <c r="N312" s="27">
        <f t="shared" si="64"/>
        <v>1</v>
      </c>
      <c r="O312" s="54">
        <f t="shared" si="65"/>
        <v>0.01</v>
      </c>
      <c r="P312" s="54">
        <f t="shared" si="66"/>
        <v>1.869</v>
      </c>
      <c r="Q312" s="54">
        <f t="shared" si="67"/>
        <v>0.05</v>
      </c>
    </row>
    <row r="313" spans="1:17">
      <c r="A313" s="32">
        <v>1</v>
      </c>
      <c r="B313" s="32">
        <v>12.09</v>
      </c>
      <c r="C313" s="32">
        <v>9</v>
      </c>
      <c r="D313" s="32">
        <v>11000</v>
      </c>
      <c r="E313" s="36">
        <f t="shared" si="55"/>
        <v>0</v>
      </c>
      <c r="F313" s="33">
        <f t="shared" si="57"/>
        <v>0.75999999999999979</v>
      </c>
      <c r="G313" s="33">
        <f t="shared" si="58"/>
        <v>1.3127919999999993</v>
      </c>
      <c r="H313" s="33">
        <f t="shared" si="59"/>
        <v>0.24999999999999828</v>
      </c>
      <c r="I313" s="33">
        <f t="shared" si="60"/>
        <v>0.75999999999999979</v>
      </c>
      <c r="J313" s="35">
        <f t="shared" si="61"/>
        <v>15.871655279999992</v>
      </c>
      <c r="K313" s="35">
        <f t="shared" si="62"/>
        <v>2.2499999999999845</v>
      </c>
      <c r="L313" s="35">
        <f t="shared" si="63"/>
        <v>18.881655279999976</v>
      </c>
      <c r="M313" s="32">
        <f t="shared" si="56"/>
        <v>1</v>
      </c>
      <c r="N313" s="27">
        <f t="shared" si="64"/>
        <v>-1</v>
      </c>
      <c r="O313" s="54">
        <f t="shared" si="65"/>
        <v>-0.01</v>
      </c>
      <c r="P313" s="54">
        <f t="shared" si="66"/>
        <v>-0.12090000000000001</v>
      </c>
      <c r="Q313" s="54">
        <f t="shared" si="67"/>
        <v>-0.09</v>
      </c>
    </row>
    <row r="314" spans="1:17">
      <c r="A314" s="32">
        <v>1</v>
      </c>
      <c r="B314" s="32">
        <v>12.01</v>
      </c>
      <c r="C314" s="32">
        <v>12</v>
      </c>
      <c r="D314" s="32">
        <v>11000</v>
      </c>
      <c r="E314" s="36">
        <f t="shared" si="55"/>
        <v>0</v>
      </c>
      <c r="F314" s="33">
        <f t="shared" si="57"/>
        <v>0.74999999999999978</v>
      </c>
      <c r="G314" s="33">
        <f t="shared" si="58"/>
        <v>1.1918919999999993</v>
      </c>
      <c r="H314" s="33">
        <f t="shared" si="59"/>
        <v>0.15999999999999828</v>
      </c>
      <c r="I314" s="33">
        <f t="shared" si="60"/>
        <v>0.74999999999999978</v>
      </c>
      <c r="J314" s="35">
        <f t="shared" si="61"/>
        <v>14.314622919999991</v>
      </c>
      <c r="K314" s="35">
        <f t="shared" si="62"/>
        <v>1.9199999999999795</v>
      </c>
      <c r="L314" s="35">
        <f t="shared" si="63"/>
        <v>16.984622919999971</v>
      </c>
      <c r="M314" s="32">
        <f t="shared" si="56"/>
        <v>1</v>
      </c>
      <c r="N314" s="27">
        <f t="shared" si="64"/>
        <v>-1</v>
      </c>
      <c r="O314" s="54">
        <f t="shared" si="65"/>
        <v>-0.01</v>
      </c>
      <c r="P314" s="54">
        <f t="shared" si="66"/>
        <v>-0.1201</v>
      </c>
      <c r="Q314" s="54">
        <f t="shared" si="67"/>
        <v>-0.12</v>
      </c>
    </row>
    <row r="315" spans="1:17">
      <c r="A315" s="32">
        <v>1</v>
      </c>
      <c r="B315" s="32">
        <v>12.15</v>
      </c>
      <c r="C315" s="32">
        <v>15</v>
      </c>
      <c r="D315" s="32">
        <v>10500</v>
      </c>
      <c r="E315" s="36">
        <f t="shared" si="55"/>
        <v>0</v>
      </c>
      <c r="F315" s="33">
        <f t="shared" si="57"/>
        <v>0.73999999999999977</v>
      </c>
      <c r="G315" s="33">
        <f t="shared" si="58"/>
        <v>1.0717919999999992</v>
      </c>
      <c r="H315" s="33">
        <f t="shared" si="59"/>
        <v>3.9999999999998287E-2</v>
      </c>
      <c r="I315" s="33">
        <f t="shared" si="60"/>
        <v>0.73999999999999977</v>
      </c>
      <c r="J315" s="35">
        <f t="shared" si="61"/>
        <v>13.022272799999991</v>
      </c>
      <c r="K315" s="35">
        <f t="shared" si="62"/>
        <v>0.59999999999997433</v>
      </c>
      <c r="L315" s="35">
        <f t="shared" si="63"/>
        <v>14.362272799999966</v>
      </c>
      <c r="M315" s="32">
        <f t="shared" si="56"/>
        <v>1</v>
      </c>
      <c r="N315" s="27">
        <f t="shared" si="64"/>
        <v>-1</v>
      </c>
      <c r="O315" s="54">
        <f t="shared" si="65"/>
        <v>-0.01</v>
      </c>
      <c r="P315" s="54">
        <f t="shared" si="66"/>
        <v>-0.12150000000000001</v>
      </c>
      <c r="Q315" s="54">
        <f t="shared" si="67"/>
        <v>-0.15</v>
      </c>
    </row>
    <row r="316" spans="1:17">
      <c r="A316" s="32">
        <v>1</v>
      </c>
      <c r="B316" s="32">
        <v>200.19</v>
      </c>
      <c r="C316" s="32">
        <v>1</v>
      </c>
      <c r="D316" s="32">
        <v>120000</v>
      </c>
      <c r="E316" s="36">
        <f t="shared" si="55"/>
        <v>1</v>
      </c>
      <c r="F316" s="33">
        <f t="shared" si="57"/>
        <v>0.72999999999999976</v>
      </c>
      <c r="G316" s="33">
        <f t="shared" si="58"/>
        <v>0.95029199999999914</v>
      </c>
      <c r="H316" s="33">
        <f t="shared" si="59"/>
        <v>-0.11000000000000171</v>
      </c>
      <c r="I316" s="33">
        <f t="shared" si="60"/>
        <v>0.72999999999999976</v>
      </c>
      <c r="J316" s="35">
        <f t="shared" si="61"/>
        <v>190.23895547999982</v>
      </c>
      <c r="K316" s="35">
        <f t="shared" si="62"/>
        <v>-0.11000000000000171</v>
      </c>
      <c r="L316" s="35">
        <f t="shared" si="63"/>
        <v>190.85895547999979</v>
      </c>
      <c r="M316" s="32">
        <f t="shared" si="56"/>
        <v>1</v>
      </c>
      <c r="N316" s="27">
        <f t="shared" si="64"/>
        <v>0</v>
      </c>
      <c r="O316" s="54">
        <f t="shared" si="65"/>
        <v>0</v>
      </c>
      <c r="P316" s="54">
        <f t="shared" si="66"/>
        <v>0</v>
      </c>
      <c r="Q316" s="54">
        <f t="shared" si="67"/>
        <v>0</v>
      </c>
    </row>
    <row r="317" spans="1:17">
      <c r="A317" s="32">
        <v>1</v>
      </c>
      <c r="B317" s="32">
        <v>201.82</v>
      </c>
      <c r="C317" s="32">
        <v>3</v>
      </c>
      <c r="D317" s="32">
        <v>175000</v>
      </c>
      <c r="E317" s="36">
        <f t="shared" si="55"/>
        <v>1</v>
      </c>
      <c r="F317" s="33">
        <f t="shared" si="57"/>
        <v>0.72999999999999976</v>
      </c>
      <c r="G317" s="33">
        <f t="shared" si="58"/>
        <v>0.95029199999999914</v>
      </c>
      <c r="H317" s="33">
        <f t="shared" si="59"/>
        <v>-0.11000000000000171</v>
      </c>
      <c r="I317" s="33">
        <f t="shared" si="60"/>
        <v>0.72999999999999976</v>
      </c>
      <c r="J317" s="35">
        <f t="shared" si="61"/>
        <v>191.78793143999982</v>
      </c>
      <c r="K317" s="35">
        <f t="shared" si="62"/>
        <v>-0.33000000000000512</v>
      </c>
      <c r="L317" s="35">
        <f t="shared" si="63"/>
        <v>192.1879314399998</v>
      </c>
      <c r="M317" s="32">
        <f t="shared" si="56"/>
        <v>1</v>
      </c>
      <c r="N317" s="27">
        <f t="shared" si="64"/>
        <v>0</v>
      </c>
      <c r="O317" s="54">
        <f t="shared" si="65"/>
        <v>0</v>
      </c>
      <c r="P317" s="54">
        <f t="shared" si="66"/>
        <v>0</v>
      </c>
      <c r="Q317" s="54">
        <f t="shared" si="67"/>
        <v>0</v>
      </c>
    </row>
    <row r="318" spans="1:17">
      <c r="A318" s="32">
        <v>1</v>
      </c>
      <c r="B318" s="32">
        <v>210.53</v>
      </c>
      <c r="C318" s="32">
        <v>4</v>
      </c>
      <c r="D318" s="32">
        <v>155000</v>
      </c>
      <c r="E318" s="36">
        <f t="shared" si="55"/>
        <v>1</v>
      </c>
      <c r="F318" s="33">
        <f t="shared" si="57"/>
        <v>0.72999999999999976</v>
      </c>
      <c r="G318" s="33">
        <f t="shared" si="58"/>
        <v>0.95029199999999914</v>
      </c>
      <c r="H318" s="33">
        <f t="shared" si="59"/>
        <v>-0.11000000000000171</v>
      </c>
      <c r="I318" s="33">
        <f t="shared" si="60"/>
        <v>0.72999999999999976</v>
      </c>
      <c r="J318" s="35">
        <f t="shared" si="61"/>
        <v>200.06497475999981</v>
      </c>
      <c r="K318" s="35">
        <f t="shared" si="62"/>
        <v>-0.44000000000000683</v>
      </c>
      <c r="L318" s="35">
        <f t="shared" si="63"/>
        <v>200.35497475999981</v>
      </c>
      <c r="M318" s="32">
        <f t="shared" si="56"/>
        <v>1</v>
      </c>
      <c r="N318" s="27">
        <f t="shared" si="64"/>
        <v>0</v>
      </c>
      <c r="O318" s="54">
        <f t="shared" si="65"/>
        <v>0</v>
      </c>
      <c r="P318" s="54">
        <f t="shared" si="66"/>
        <v>0</v>
      </c>
      <c r="Q318" s="54">
        <f t="shared" si="67"/>
        <v>0</v>
      </c>
    </row>
    <row r="319" spans="1:17">
      <c r="A319" s="32">
        <v>1</v>
      </c>
      <c r="B319" s="32">
        <v>213.07</v>
      </c>
      <c r="C319" s="32">
        <v>2</v>
      </c>
      <c r="D319" s="32">
        <v>125000</v>
      </c>
      <c r="E319" s="36">
        <f t="shared" si="55"/>
        <v>1</v>
      </c>
      <c r="F319" s="33">
        <f t="shared" si="57"/>
        <v>0.72999999999999976</v>
      </c>
      <c r="G319" s="33">
        <f t="shared" si="58"/>
        <v>0.95029199999999914</v>
      </c>
      <c r="H319" s="33">
        <f t="shared" si="59"/>
        <v>-0.11000000000000171</v>
      </c>
      <c r="I319" s="33">
        <f t="shared" si="60"/>
        <v>0.72999999999999976</v>
      </c>
      <c r="J319" s="35">
        <f t="shared" si="61"/>
        <v>202.4787164399998</v>
      </c>
      <c r="K319" s="35">
        <f t="shared" si="62"/>
        <v>-0.22000000000000342</v>
      </c>
      <c r="L319" s="35">
        <f t="shared" si="63"/>
        <v>202.98871643999979</v>
      </c>
      <c r="M319" s="32">
        <f t="shared" si="56"/>
        <v>1</v>
      </c>
      <c r="N319" s="27">
        <f t="shared" si="64"/>
        <v>0</v>
      </c>
      <c r="O319" s="54">
        <f t="shared" si="65"/>
        <v>0</v>
      </c>
      <c r="P319" s="54">
        <f t="shared" si="66"/>
        <v>0</v>
      </c>
      <c r="Q319" s="54">
        <f t="shared" si="67"/>
        <v>0</v>
      </c>
    </row>
    <row r="320" spans="1:17">
      <c r="A320" s="32">
        <v>1</v>
      </c>
      <c r="B320" s="32">
        <v>215.14599999999999</v>
      </c>
      <c r="C320" s="32">
        <v>9</v>
      </c>
      <c r="D320" s="32">
        <v>175000</v>
      </c>
      <c r="E320" s="36">
        <f t="shared" si="55"/>
        <v>1</v>
      </c>
      <c r="F320" s="33">
        <f t="shared" si="57"/>
        <v>0.72999999999999976</v>
      </c>
      <c r="G320" s="33">
        <f t="shared" si="58"/>
        <v>0.95029199999999914</v>
      </c>
      <c r="H320" s="33">
        <f t="shared" si="59"/>
        <v>-0.11000000000000171</v>
      </c>
      <c r="I320" s="33">
        <f t="shared" si="60"/>
        <v>0.72999999999999976</v>
      </c>
      <c r="J320" s="35">
        <f t="shared" si="61"/>
        <v>204.45152263199981</v>
      </c>
      <c r="K320" s="35">
        <f t="shared" si="62"/>
        <v>-0.99000000000001531</v>
      </c>
      <c r="L320" s="35">
        <f t="shared" si="63"/>
        <v>204.19152263199979</v>
      </c>
      <c r="M320" s="32">
        <f t="shared" si="56"/>
        <v>1</v>
      </c>
      <c r="N320" s="27">
        <f t="shared" si="64"/>
        <v>0</v>
      </c>
      <c r="O320" s="54">
        <f t="shared" si="65"/>
        <v>0</v>
      </c>
      <c r="P320" s="54">
        <f t="shared" si="66"/>
        <v>0</v>
      </c>
      <c r="Q320" s="54">
        <f t="shared" si="67"/>
        <v>0</v>
      </c>
    </row>
    <row r="321" spans="1:17">
      <c r="A321" s="32">
        <v>1</v>
      </c>
      <c r="B321" s="32">
        <v>236.07</v>
      </c>
      <c r="C321" s="32">
        <v>5</v>
      </c>
      <c r="D321" s="32">
        <v>123000</v>
      </c>
      <c r="E321" s="36">
        <f t="shared" si="55"/>
        <v>1</v>
      </c>
      <c r="F321" s="33">
        <f t="shared" si="57"/>
        <v>0.72999999999999976</v>
      </c>
      <c r="G321" s="33">
        <f t="shared" si="58"/>
        <v>0.95029199999999914</v>
      </c>
      <c r="H321" s="33">
        <f t="shared" si="59"/>
        <v>-0.11000000000000171</v>
      </c>
      <c r="I321" s="33">
        <f t="shared" si="60"/>
        <v>0.72999999999999976</v>
      </c>
      <c r="J321" s="35">
        <f t="shared" si="61"/>
        <v>224.33543243999978</v>
      </c>
      <c r="K321" s="35">
        <f t="shared" si="62"/>
        <v>-0.55000000000000848</v>
      </c>
      <c r="L321" s="35">
        <f t="shared" si="63"/>
        <v>224.51543243999976</v>
      </c>
      <c r="M321" s="32">
        <f t="shared" si="56"/>
        <v>1</v>
      </c>
      <c r="N321" s="27">
        <f t="shared" si="64"/>
        <v>0</v>
      </c>
      <c r="O321" s="54">
        <f t="shared" si="65"/>
        <v>0</v>
      </c>
      <c r="P321" s="54">
        <f t="shared" si="66"/>
        <v>0</v>
      </c>
      <c r="Q321" s="54">
        <f t="shared" si="67"/>
        <v>0</v>
      </c>
    </row>
    <row r="322" spans="1:17">
      <c r="A322" s="32">
        <v>1</v>
      </c>
      <c r="B322" s="32">
        <v>238.858</v>
      </c>
      <c r="C322" s="32">
        <v>5</v>
      </c>
      <c r="D322" s="32">
        <v>210000</v>
      </c>
      <c r="E322" s="36">
        <f t="shared" si="55"/>
        <v>1</v>
      </c>
      <c r="F322" s="33">
        <f t="shared" si="57"/>
        <v>0.72999999999999976</v>
      </c>
      <c r="G322" s="33">
        <f t="shared" si="58"/>
        <v>0.95029199999999914</v>
      </c>
      <c r="H322" s="33">
        <f t="shared" si="59"/>
        <v>-0.11000000000000171</v>
      </c>
      <c r="I322" s="33">
        <f t="shared" si="60"/>
        <v>0.72999999999999976</v>
      </c>
      <c r="J322" s="35">
        <f t="shared" si="61"/>
        <v>226.98484653599979</v>
      </c>
      <c r="K322" s="35">
        <f t="shared" si="62"/>
        <v>-0.55000000000000848</v>
      </c>
      <c r="L322" s="35">
        <f t="shared" si="63"/>
        <v>227.16484653599977</v>
      </c>
      <c r="M322" s="32">
        <f t="shared" si="56"/>
        <v>1</v>
      </c>
      <c r="N322" s="27">
        <f t="shared" si="64"/>
        <v>0</v>
      </c>
      <c r="O322" s="54">
        <f t="shared" si="65"/>
        <v>0</v>
      </c>
      <c r="P322" s="54">
        <f t="shared" si="66"/>
        <v>0</v>
      </c>
      <c r="Q322" s="54">
        <f t="shared" si="67"/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F8C2-DC74-4549-BD14-44B2AF855865}">
  <dimension ref="A1:J34"/>
  <sheetViews>
    <sheetView showFormulas="1" topLeftCell="A28" workbookViewId="0">
      <selection activeCell="E42" sqref="E42"/>
    </sheetView>
  </sheetViews>
  <sheetFormatPr defaultRowHeight="17.399999999999999"/>
  <cols>
    <col min="1" max="1" width="8" customWidth="1"/>
    <col min="2" max="2" width="14.5" customWidth="1"/>
    <col min="3" max="3" width="3.3984375" customWidth="1"/>
    <col min="4" max="4" width="8.09765625" customWidth="1"/>
    <col min="5" max="5" width="3.3984375" customWidth="1"/>
    <col min="6" max="6" width="4.19921875" customWidth="1"/>
    <col min="7" max="7" width="3" customWidth="1"/>
    <col min="8" max="8" width="8.796875" customWidth="1"/>
    <col min="9" max="9" width="4.3984375" bestFit="1" customWidth="1"/>
    <col min="10" max="10" width="4.796875" bestFit="1" customWidth="1"/>
  </cols>
  <sheetData>
    <row r="1" spans="1:6">
      <c r="A1" s="12" t="s">
        <v>236</v>
      </c>
      <c r="B1" s="12" t="s">
        <v>371</v>
      </c>
      <c r="C1" s="12" t="s">
        <v>370</v>
      </c>
      <c r="D1" s="12" t="s">
        <v>374</v>
      </c>
      <c r="E1" s="12" t="s">
        <v>372</v>
      </c>
      <c r="F1" s="12" t="s">
        <v>373</v>
      </c>
    </row>
    <row r="2" spans="1:6">
      <c r="A2" t="s">
        <v>377</v>
      </c>
      <c r="B2">
        <v>6</v>
      </c>
      <c r="C2">
        <v>10</v>
      </c>
      <c r="D2">
        <v>9</v>
      </c>
      <c r="E2">
        <v>10</v>
      </c>
    </row>
    <row r="3" spans="1:6">
      <c r="A3" t="s">
        <v>378</v>
      </c>
      <c r="D3">
        <v>7</v>
      </c>
      <c r="E3">
        <v>10</v>
      </c>
      <c r="F3">
        <v>6</v>
      </c>
    </row>
    <row r="4" spans="1:6">
      <c r="A4" t="s">
        <v>376</v>
      </c>
      <c r="B4">
        <v>2</v>
      </c>
      <c r="C4">
        <v>1</v>
      </c>
      <c r="E4">
        <v>3</v>
      </c>
      <c r="F4">
        <v>1</v>
      </c>
    </row>
    <row r="5" spans="1:6">
      <c r="A5" t="s">
        <v>375</v>
      </c>
      <c r="C5">
        <v>8</v>
      </c>
      <c r="D5">
        <v>8</v>
      </c>
      <c r="E5">
        <v>9</v>
      </c>
    </row>
    <row r="6" spans="1:6">
      <c r="A6" t="s">
        <v>379</v>
      </c>
      <c r="B6">
        <v>6</v>
      </c>
      <c r="D6">
        <v>6</v>
      </c>
      <c r="E6">
        <v>8</v>
      </c>
      <c r="F6">
        <v>7</v>
      </c>
    </row>
    <row r="8" spans="1:6">
      <c r="A8" s="12" t="s">
        <v>236</v>
      </c>
      <c r="B8" s="12" t="s">
        <v>371</v>
      </c>
      <c r="C8" s="12" t="s">
        <v>370</v>
      </c>
      <c r="D8" s="12" t="s">
        <v>374</v>
      </c>
      <c r="E8" s="12" t="s">
        <v>372</v>
      </c>
      <c r="F8" s="12" t="s">
        <v>373</v>
      </c>
    </row>
    <row r="9" spans="1:6">
      <c r="A9" t="s">
        <v>377</v>
      </c>
      <c r="B9">
        <f>IF(B2="","",IF(B2&gt;0,1,0))</f>
        <v>1</v>
      </c>
      <c r="C9">
        <f t="shared" ref="C9:D9" si="0">IF(C2="","",IF(C2&gt;0,1,0))</f>
        <v>1</v>
      </c>
      <c r="D9">
        <f t="shared" si="0"/>
        <v>1</v>
      </c>
      <c r="E9">
        <f>IF(E2="","",IF(E2&gt;0,1,0))</f>
        <v>1</v>
      </c>
    </row>
    <row r="10" spans="1:6">
      <c r="A10" t="s">
        <v>378</v>
      </c>
      <c r="B10" t="str">
        <f t="shared" ref="B10:D10" si="1">IF(B3="","",IF(B3&gt;0,1,0))</f>
        <v/>
      </c>
      <c r="C10" t="str">
        <f t="shared" si="1"/>
        <v/>
      </c>
      <c r="D10">
        <f t="shared" si="1"/>
        <v>1</v>
      </c>
      <c r="E10">
        <f>IF(E3="","",IF(E3&gt;0,1,0))</f>
        <v>1</v>
      </c>
      <c r="F10">
        <f>IF(F3="","",IF(F3&gt;0,1,0))</f>
        <v>1</v>
      </c>
    </row>
    <row r="11" spans="1:6">
      <c r="A11" t="s">
        <v>376</v>
      </c>
      <c r="B11">
        <f t="shared" ref="B11:D11" si="2">IF(B4="","",IF(B4&gt;0,1,0))</f>
        <v>1</v>
      </c>
      <c r="C11">
        <f t="shared" si="2"/>
        <v>1</v>
      </c>
      <c r="D11" t="str">
        <f t="shared" si="2"/>
        <v/>
      </c>
      <c r="E11">
        <f>IF(E4="","",IF(E4&gt;0,1,0))</f>
        <v>1</v>
      </c>
      <c r="F11">
        <f>IF(F4="","",IF(F4&gt;0,1,0))</f>
        <v>1</v>
      </c>
    </row>
    <row r="12" spans="1:6">
      <c r="A12" t="s">
        <v>375</v>
      </c>
      <c r="B12" t="str">
        <f t="shared" ref="B12:D12" si="3">IF(B5="","",IF(B5&gt;0,1,0))</f>
        <v/>
      </c>
      <c r="C12">
        <f t="shared" si="3"/>
        <v>1</v>
      </c>
      <c r="D12">
        <f t="shared" si="3"/>
        <v>1</v>
      </c>
      <c r="E12">
        <f>IF(E5="","",IF(E5&gt;0,1,0))</f>
        <v>1</v>
      </c>
      <c r="F12" t="str">
        <f>IF(F5="","",IF(F5&gt;0,1,0))</f>
        <v/>
      </c>
    </row>
    <row r="13" spans="1:6">
      <c r="A13" t="s">
        <v>379</v>
      </c>
      <c r="B13">
        <f t="shared" ref="B13:D13" si="4">IF(B6="","",IF(B6&gt;0,1,0))</f>
        <v>1</v>
      </c>
      <c r="C13" t="str">
        <f t="shared" si="4"/>
        <v/>
      </c>
      <c r="D13">
        <f t="shared" si="4"/>
        <v>1</v>
      </c>
      <c r="E13">
        <f>IF(E6="","",IF(E6&gt;0,1,0))</f>
        <v>1</v>
      </c>
      <c r="F13">
        <f>IF(F6="","",IF(F6&gt;0,1,0))</f>
        <v>1</v>
      </c>
    </row>
    <row r="15" spans="1:6">
      <c r="A15" t="s">
        <v>380</v>
      </c>
    </row>
    <row r="16" spans="1:6">
      <c r="A16" s="14" t="s">
        <v>385</v>
      </c>
    </row>
    <row r="17" spans="1:10">
      <c r="A17" t="s">
        <v>371</v>
      </c>
      <c r="B17" t="str">
        <f>"외계인과 "&amp;A17&amp;"를 포함"</f>
        <v>외계인과 마녀2를 포함</v>
      </c>
      <c r="C17" cm="1">
        <f t="array" ref="C17">SUMPRODUCT((B9:B13=1)*(D9:D13=1))</f>
        <v>2</v>
      </c>
      <c r="D17" t="s">
        <v>383</v>
      </c>
      <c r="E17">
        <v>5</v>
      </c>
      <c r="F17">
        <f>C17/E17</f>
        <v>0.4</v>
      </c>
    </row>
    <row r="18" spans="1:10">
      <c r="A18" t="s">
        <v>381</v>
      </c>
      <c r="B18" t="str">
        <f t="shared" ref="B18:B20" si="5">"외계인과 "&amp;A18&amp;"를 포함"</f>
        <v>외계인과 범죄도시2를 포함</v>
      </c>
      <c r="C18" cm="1">
        <f t="array" ref="C18">SUMPRODUCT((C9:C13=1)*(D9:D13=1))</f>
        <v>2</v>
      </c>
      <c r="D18" t="s">
        <v>383</v>
      </c>
      <c r="E18">
        <v>5</v>
      </c>
      <c r="F18" s="32">
        <f t="shared" ref="F18:F20" si="6">C18/E18</f>
        <v>0.4</v>
      </c>
    </row>
    <row r="19" spans="1:10">
      <c r="A19" t="s">
        <v>372</v>
      </c>
      <c r="B19" t="str">
        <f t="shared" si="5"/>
        <v>외계인과 탑건매버릭를 포함</v>
      </c>
      <c r="C19" cm="1">
        <f t="array" ref="C19">SUMPRODUCT((E9:E13=1)*(D9:D13=1))</f>
        <v>4</v>
      </c>
      <c r="D19" t="s">
        <v>383</v>
      </c>
      <c r="E19">
        <v>5</v>
      </c>
      <c r="F19" s="25">
        <f t="shared" si="6"/>
        <v>0.8</v>
      </c>
    </row>
    <row r="20" spans="1:10">
      <c r="A20" t="s">
        <v>382</v>
      </c>
      <c r="B20" t="str">
        <f t="shared" si="5"/>
        <v>외계인과 토르러브앤썬더를 포함</v>
      </c>
      <c r="C20" cm="1">
        <f t="array" ref="C20">SUMPRODUCT((F9:F13=1)*(D9:D13=1))</f>
        <v>2</v>
      </c>
      <c r="D20" t="s">
        <v>383</v>
      </c>
      <c r="E20">
        <v>5</v>
      </c>
      <c r="F20">
        <f t="shared" si="6"/>
        <v>0.4</v>
      </c>
    </row>
    <row r="22" spans="1:10">
      <c r="A22" s="14" t="s">
        <v>386</v>
      </c>
    </row>
    <row r="23" spans="1:10">
      <c r="A23" t="s">
        <v>371</v>
      </c>
      <c r="B23" t="str">
        <f>"외계인과 "&amp;A23&amp;"를 포함"</f>
        <v>외계인과 마녀2를 포함</v>
      </c>
      <c r="C23">
        <f>C17</f>
        <v>2</v>
      </c>
      <c r="D23" t="s">
        <v>384</v>
      </c>
      <c r="E23">
        <v>4</v>
      </c>
      <c r="F23" s="59">
        <f>C23/E23</f>
        <v>0.5</v>
      </c>
    </row>
    <row r="24" spans="1:10">
      <c r="A24" t="s">
        <v>381</v>
      </c>
      <c r="B24" t="str">
        <f t="shared" ref="B24:B26" si="7">"외계인과 "&amp;A24&amp;"를 포함"</f>
        <v>외계인과 범죄도시2를 포함</v>
      </c>
      <c r="C24">
        <f t="shared" ref="C24:C26" si="8">C18</f>
        <v>2</v>
      </c>
      <c r="D24" t="s">
        <v>384</v>
      </c>
      <c r="E24">
        <v>4</v>
      </c>
      <c r="F24" s="61">
        <f t="shared" ref="F24:F26" si="9">C24/E24</f>
        <v>0.5</v>
      </c>
    </row>
    <row r="25" spans="1:10">
      <c r="A25" t="s">
        <v>372</v>
      </c>
      <c r="B25" t="str">
        <f t="shared" si="7"/>
        <v>외계인과 탑건매버릭를 포함</v>
      </c>
      <c r="C25">
        <f t="shared" si="8"/>
        <v>4</v>
      </c>
      <c r="D25" t="s">
        <v>384</v>
      </c>
      <c r="E25">
        <v>4</v>
      </c>
      <c r="F25" s="60">
        <f t="shared" si="9"/>
        <v>1</v>
      </c>
    </row>
    <row r="26" spans="1:10">
      <c r="A26" t="s">
        <v>382</v>
      </c>
      <c r="B26" t="str">
        <f t="shared" si="7"/>
        <v>외계인과 토르러브앤썬더를 포함</v>
      </c>
      <c r="C26">
        <f t="shared" si="8"/>
        <v>2</v>
      </c>
      <c r="D26" t="s">
        <v>384</v>
      </c>
      <c r="E26">
        <v>4</v>
      </c>
      <c r="F26" s="59">
        <f t="shared" si="9"/>
        <v>0.5</v>
      </c>
    </row>
    <row r="28" spans="1:10">
      <c r="A28" s="14" t="s">
        <v>387</v>
      </c>
      <c r="F28" s="32"/>
    </row>
    <row r="29" spans="1:10">
      <c r="A29" t="s">
        <v>371</v>
      </c>
      <c r="B29" t="str">
        <f>"외계인과 "&amp;A29&amp;"의 신뢰도"</f>
        <v>외계인과 마녀2의 신뢰도</v>
      </c>
      <c r="C29" s="59">
        <f>F23</f>
        <v>0.5</v>
      </c>
      <c r="D29" s="32" t="str">
        <f>A29&amp;"포함수"</f>
        <v>마녀2포함수</v>
      </c>
      <c r="E29">
        <v>3</v>
      </c>
      <c r="F29" t="s">
        <v>383</v>
      </c>
      <c r="G29">
        <v>5</v>
      </c>
      <c r="H29" t="str">
        <f>A29&amp;"발생확률"</f>
        <v>마녀2발생확률</v>
      </c>
      <c r="I29">
        <f>E29/5</f>
        <v>0.6</v>
      </c>
      <c r="J29" s="61">
        <f>C29/I29</f>
        <v>0.83333333333333337</v>
      </c>
    </row>
    <row r="30" spans="1:10">
      <c r="A30" t="s">
        <v>381</v>
      </c>
      <c r="B30" t="str">
        <f t="shared" ref="B30:B32" si="10">"외계인과 "&amp;A30&amp;"의 신뢰도"</f>
        <v>외계인과 범죄도시2의 신뢰도</v>
      </c>
      <c r="C30" s="59">
        <f>F24</f>
        <v>0.5</v>
      </c>
      <c r="D30" s="32" t="str">
        <f>A30&amp;"포함수"</f>
        <v>범죄도시2포함수</v>
      </c>
      <c r="E30">
        <v>4</v>
      </c>
      <c r="F30" t="s">
        <v>383</v>
      </c>
      <c r="G30">
        <v>5</v>
      </c>
      <c r="H30" t="str">
        <f t="shared" ref="H30:H32" si="11">A30&amp;"발생확률"</f>
        <v>범죄도시2발생확률</v>
      </c>
      <c r="I30">
        <f>E30/5</f>
        <v>0.8</v>
      </c>
      <c r="J30" s="61">
        <f>C30/I30</f>
        <v>0.625</v>
      </c>
    </row>
    <row r="31" spans="1:10">
      <c r="A31" t="s">
        <v>372</v>
      </c>
      <c r="B31" t="str">
        <f t="shared" si="10"/>
        <v>외계인과 탑건매버릭의 신뢰도</v>
      </c>
      <c r="C31" s="59">
        <f>F25</f>
        <v>1</v>
      </c>
      <c r="D31" s="32" t="str">
        <f>A31&amp;"포함수"</f>
        <v>탑건매버릭포함수</v>
      </c>
      <c r="E31">
        <v>4</v>
      </c>
      <c r="F31" t="s">
        <v>383</v>
      </c>
      <c r="G31">
        <v>5</v>
      </c>
      <c r="H31" t="str">
        <f t="shared" si="11"/>
        <v>탑건매버릭발생확률</v>
      </c>
      <c r="I31">
        <f>E31/5</f>
        <v>0.8</v>
      </c>
      <c r="J31" s="60">
        <f>C31/I31</f>
        <v>1.25</v>
      </c>
    </row>
    <row r="32" spans="1:10">
      <c r="A32" t="s">
        <v>382</v>
      </c>
      <c r="B32" t="str">
        <f t="shared" si="10"/>
        <v>외계인과 토르러브앤썬더의 신뢰도</v>
      </c>
      <c r="C32" s="59">
        <f>F26</f>
        <v>0.5</v>
      </c>
      <c r="D32" s="32" t="str">
        <f>A32&amp;"포함수"</f>
        <v>토르러브앤썬더포함수</v>
      </c>
      <c r="E32">
        <v>2</v>
      </c>
      <c r="F32" t="s">
        <v>383</v>
      </c>
      <c r="G32">
        <v>5</v>
      </c>
      <c r="H32" t="str">
        <f t="shared" si="11"/>
        <v>토르러브앤썬더발생확률</v>
      </c>
      <c r="I32">
        <f>E32/5</f>
        <v>0.4</v>
      </c>
      <c r="J32" s="60">
        <f>C32/I32</f>
        <v>1.25</v>
      </c>
    </row>
    <row r="33" spans="6:10">
      <c r="F33" s="32"/>
      <c r="J33" s="32"/>
    </row>
    <row r="34" spans="6:10">
      <c r="F34" s="3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1B90-66C4-4747-AA80-D8FEBA1E0C32}">
  <dimension ref="A1:K14"/>
  <sheetViews>
    <sheetView workbookViewId="0">
      <selection activeCell="K12" sqref="K12"/>
    </sheetView>
  </sheetViews>
  <sheetFormatPr defaultRowHeight="17.399999999999999"/>
  <cols>
    <col min="1" max="1" width="15.3984375" customWidth="1"/>
    <col min="2" max="2" width="15.09765625" customWidth="1"/>
    <col min="3" max="6" width="15.5" customWidth="1"/>
    <col min="7" max="8" width="7.8984375" customWidth="1"/>
    <col min="10" max="10" width="9.796875" bestFit="1" customWidth="1"/>
    <col min="11" max="11" width="14.3984375" bestFit="1" customWidth="1"/>
  </cols>
  <sheetData>
    <row r="1" spans="1:11">
      <c r="A1" s="12" t="s">
        <v>236</v>
      </c>
      <c r="B1" s="12" t="s">
        <v>371</v>
      </c>
      <c r="C1" s="12" t="s">
        <v>370</v>
      </c>
      <c r="D1" s="12" t="s">
        <v>374</v>
      </c>
      <c r="E1" s="12" t="s">
        <v>372</v>
      </c>
      <c r="F1" s="12" t="s">
        <v>373</v>
      </c>
    </row>
    <row r="2" spans="1:11">
      <c r="A2" t="s">
        <v>377</v>
      </c>
      <c r="B2">
        <v>6</v>
      </c>
      <c r="C2">
        <v>10</v>
      </c>
      <c r="D2">
        <v>9</v>
      </c>
      <c r="E2">
        <v>10</v>
      </c>
    </row>
    <row r="3" spans="1:11">
      <c r="A3" t="s">
        <v>378</v>
      </c>
      <c r="D3">
        <v>7</v>
      </c>
      <c r="E3">
        <v>10</v>
      </c>
      <c r="F3">
        <v>6</v>
      </c>
    </row>
    <row r="4" spans="1:11">
      <c r="A4" t="s">
        <v>376</v>
      </c>
      <c r="B4">
        <v>2</v>
      </c>
      <c r="C4">
        <v>1</v>
      </c>
      <c r="E4" s="32">
        <v>3</v>
      </c>
      <c r="F4">
        <v>1</v>
      </c>
    </row>
    <row r="5" spans="1:11">
      <c r="A5" t="s">
        <v>375</v>
      </c>
      <c r="C5">
        <v>8</v>
      </c>
      <c r="D5">
        <v>8</v>
      </c>
      <c r="E5">
        <v>9</v>
      </c>
    </row>
    <row r="6" spans="1:11">
      <c r="A6" t="s">
        <v>379</v>
      </c>
      <c r="B6">
        <v>6</v>
      </c>
      <c r="D6">
        <v>6</v>
      </c>
      <c r="E6">
        <v>8</v>
      </c>
      <c r="F6">
        <v>7</v>
      </c>
    </row>
    <row r="8" spans="1:11">
      <c r="A8" t="s">
        <v>388</v>
      </c>
    </row>
    <row r="9" spans="1:11">
      <c r="A9" t="s">
        <v>393</v>
      </c>
      <c r="B9" s="12" t="s">
        <v>371</v>
      </c>
      <c r="C9" s="12" t="s">
        <v>370</v>
      </c>
      <c r="D9" s="12" t="s">
        <v>374</v>
      </c>
      <c r="E9" s="12" t="s">
        <v>372</v>
      </c>
      <c r="F9" s="12" t="s">
        <v>373</v>
      </c>
      <c r="G9" t="s">
        <v>390</v>
      </c>
      <c r="H9" t="s">
        <v>391</v>
      </c>
      <c r="I9" t="s">
        <v>395</v>
      </c>
      <c r="J9" t="s">
        <v>392</v>
      </c>
      <c r="K9" t="s">
        <v>394</v>
      </c>
    </row>
    <row r="10" spans="1:11">
      <c r="A10" t="s">
        <v>377</v>
      </c>
      <c r="B10">
        <f>IF(AND(B$4&gt;0, B2&gt;0),B2,0)</f>
        <v>6</v>
      </c>
      <c r="C10">
        <f t="shared" ref="C10:F10" si="0">IF(AND(C$4&gt;0, C2&gt;0),C2,0)</f>
        <v>10</v>
      </c>
      <c r="D10">
        <f t="shared" si="0"/>
        <v>0</v>
      </c>
      <c r="E10">
        <f t="shared" si="0"/>
        <v>10</v>
      </c>
      <c r="F10">
        <f t="shared" si="0"/>
        <v>0</v>
      </c>
      <c r="G10" s="30">
        <f t="shared" ref="G10:G11" si="1">SQRT(SUM($B$12^2+$C$12^2+$D$12^2+$E$12^2+$F$12^2))</f>
        <v>3.872983346207417</v>
      </c>
      <c r="H10" s="30">
        <f>SQRT(SUM(B10^2+C10^2+D10^2+E10^2+F10^2))</f>
        <v>15.362291495737216</v>
      </c>
      <c r="I10">
        <f t="shared" ref="I10:I11" si="2">B$12*B10+C$12*C10+D$12*D10+E$12*E10+F$12*F10</f>
        <v>52</v>
      </c>
      <c r="J10" s="30">
        <f>I10/(G10*H10)</f>
        <v>0.87398043908865863</v>
      </c>
    </row>
    <row r="11" spans="1:11">
      <c r="A11" t="s">
        <v>378</v>
      </c>
      <c r="B11">
        <f t="shared" ref="B11:F11" si="3">IF(AND(B$4&gt;0, B3&gt;0),B3,0)</f>
        <v>0</v>
      </c>
      <c r="C11">
        <f t="shared" si="3"/>
        <v>0</v>
      </c>
      <c r="D11">
        <f t="shared" si="3"/>
        <v>0</v>
      </c>
      <c r="E11">
        <f t="shared" si="3"/>
        <v>10</v>
      </c>
      <c r="F11">
        <f t="shared" si="3"/>
        <v>6</v>
      </c>
      <c r="G11" s="30">
        <f t="shared" si="1"/>
        <v>3.872983346207417</v>
      </c>
      <c r="H11" s="30">
        <f>SQRT(SUM(B11^2+C11^2+D11^2+E11^2+F11^2))</f>
        <v>11.661903789690601</v>
      </c>
      <c r="I11">
        <f t="shared" si="2"/>
        <v>36</v>
      </c>
      <c r="J11" s="30">
        <f t="shared" ref="J11:J14" si="4">I11/(G11*H11)</f>
        <v>0.79705339698608568</v>
      </c>
    </row>
    <row r="12" spans="1:11">
      <c r="A12" s="25" t="s">
        <v>376</v>
      </c>
      <c r="B12">
        <f t="shared" ref="B12:F12" si="5">IF(AND(B$4&gt;0, B4&gt;0),B4,0)</f>
        <v>2</v>
      </c>
      <c r="C12">
        <f t="shared" si="5"/>
        <v>1</v>
      </c>
      <c r="D12">
        <f t="shared" si="5"/>
        <v>0</v>
      </c>
      <c r="E12">
        <f t="shared" si="5"/>
        <v>3</v>
      </c>
      <c r="F12">
        <f t="shared" si="5"/>
        <v>1</v>
      </c>
      <c r="G12" s="30">
        <f>SQRT(SUM($B$12^2+$C$12^2+$D$12^2+$E$12^2+$F$12^2))</f>
        <v>3.872983346207417</v>
      </c>
      <c r="H12" s="30">
        <f>SQRT(SUM(B12^2+C12^2+D12^2+E12^2+F12^2))</f>
        <v>3.872983346207417</v>
      </c>
      <c r="I12">
        <f>B$12*B12+C$12*C12+D$12*D12+E$12*E12+F$12*F12</f>
        <v>15</v>
      </c>
      <c r="J12" s="30">
        <f t="shared" si="4"/>
        <v>0.99999999999999989</v>
      </c>
      <c r="K12" s="30">
        <f>(J10*D2+J11*D3+J13*D5+J14*D6)/(J10+J11+J13+J14)</f>
        <v>7.4769889392479625</v>
      </c>
    </row>
    <row r="13" spans="1:11">
      <c r="A13" t="s">
        <v>375</v>
      </c>
      <c r="B13">
        <f t="shared" ref="B13:F13" si="6">IF(AND(B$4&gt;0, B5&gt;0),B5,0)</f>
        <v>0</v>
      </c>
      <c r="C13">
        <f t="shared" si="6"/>
        <v>8</v>
      </c>
      <c r="D13">
        <f t="shared" si="6"/>
        <v>0</v>
      </c>
      <c r="E13">
        <f t="shared" si="6"/>
        <v>9</v>
      </c>
      <c r="F13">
        <f t="shared" si="6"/>
        <v>0</v>
      </c>
      <c r="G13" s="30">
        <f t="shared" ref="G13:G14" si="7">SQRT(SUM($B$12^2+$C$12^2+$D$12^2+$E$12^2+$F$12^2))</f>
        <v>3.872983346207417</v>
      </c>
      <c r="H13" s="30">
        <f>SQRT(SUM(B13^2+C13^2+D13^2+E13^2+F13^2))</f>
        <v>12.041594578792296</v>
      </c>
      <c r="I13">
        <f t="shared" ref="I13:I14" si="8">B$12*B13+C$12*C13+D$12*D13+E$12*E13+F$12*F13</f>
        <v>35</v>
      </c>
      <c r="J13" s="30">
        <f t="shared" si="4"/>
        <v>0.75047877438645638</v>
      </c>
    </row>
    <row r="14" spans="1:11">
      <c r="A14" t="s">
        <v>379</v>
      </c>
      <c r="B14">
        <f t="shared" ref="B14:F14" si="9">IF(AND(B$4&gt;0, B6&gt;0),B6,0)</f>
        <v>6</v>
      </c>
      <c r="C14">
        <f t="shared" si="9"/>
        <v>0</v>
      </c>
      <c r="D14">
        <f t="shared" si="9"/>
        <v>0</v>
      </c>
      <c r="E14">
        <f t="shared" si="9"/>
        <v>8</v>
      </c>
      <c r="F14">
        <f t="shared" si="9"/>
        <v>7</v>
      </c>
      <c r="G14" s="30">
        <f t="shared" si="7"/>
        <v>3.872983346207417</v>
      </c>
      <c r="H14" s="30">
        <f>SQRT(SUM(B14^2+C14^2+D14^2+E14^2+F14^2))</f>
        <v>12.206555615733702</v>
      </c>
      <c r="I14">
        <f t="shared" si="8"/>
        <v>43</v>
      </c>
      <c r="J14" s="30">
        <f t="shared" si="4"/>
        <v>0.9095565209908385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021C-E731-4FE0-B01B-754D2DDAE807}">
  <dimension ref="A1:K14"/>
  <sheetViews>
    <sheetView workbookViewId="0">
      <selection activeCell="G7" sqref="G7"/>
    </sheetView>
  </sheetViews>
  <sheetFormatPr defaultRowHeight="17.399999999999999"/>
  <cols>
    <col min="1" max="1" width="15.3984375" customWidth="1"/>
    <col min="2" max="2" width="15.09765625" customWidth="1"/>
    <col min="3" max="6" width="15.5" customWidth="1"/>
    <col min="7" max="7" width="12" customWidth="1"/>
    <col min="8" max="8" width="8.8984375" customWidth="1"/>
    <col min="10" max="10" width="12.59765625" bestFit="1" customWidth="1"/>
    <col min="11" max="11" width="14.3984375" bestFit="1" customWidth="1"/>
  </cols>
  <sheetData>
    <row r="1" spans="1:11">
      <c r="A1" s="12" t="s">
        <v>236</v>
      </c>
      <c r="B1" t="s">
        <v>377</v>
      </c>
      <c r="C1" t="s">
        <v>378</v>
      </c>
      <c r="D1" s="32" t="s">
        <v>376</v>
      </c>
      <c r="E1" t="s">
        <v>375</v>
      </c>
      <c r="F1" t="s">
        <v>379</v>
      </c>
    </row>
    <row r="2" spans="1:11">
      <c r="A2" s="12" t="s">
        <v>371</v>
      </c>
      <c r="B2">
        <v>6</v>
      </c>
      <c r="D2">
        <v>2</v>
      </c>
      <c r="F2">
        <v>6</v>
      </c>
      <c r="G2" s="32"/>
      <c r="H2" s="32"/>
      <c r="I2" s="32"/>
      <c r="J2" s="32"/>
      <c r="K2" s="32"/>
    </row>
    <row r="3" spans="1:11">
      <c r="A3" s="12" t="s">
        <v>370</v>
      </c>
      <c r="B3">
        <v>10</v>
      </c>
      <c r="D3">
        <v>1</v>
      </c>
      <c r="E3">
        <v>8</v>
      </c>
      <c r="G3" s="32"/>
      <c r="H3" s="32"/>
      <c r="I3" s="32"/>
      <c r="J3" s="32"/>
      <c r="K3" s="32"/>
    </row>
    <row r="4" spans="1:11">
      <c r="A4" s="12" t="s">
        <v>374</v>
      </c>
      <c r="B4">
        <v>9</v>
      </c>
      <c r="C4">
        <v>7</v>
      </c>
      <c r="E4">
        <v>8</v>
      </c>
      <c r="F4">
        <v>6</v>
      </c>
      <c r="G4" s="32"/>
      <c r="H4" s="32"/>
      <c r="I4" s="32"/>
      <c r="J4" s="32"/>
      <c r="K4" s="32"/>
    </row>
    <row r="5" spans="1:11">
      <c r="A5" s="12" t="s">
        <v>372</v>
      </c>
      <c r="B5">
        <v>10</v>
      </c>
      <c r="C5">
        <v>10</v>
      </c>
      <c r="D5" s="32">
        <v>3</v>
      </c>
      <c r="E5">
        <v>9</v>
      </c>
      <c r="F5">
        <v>8</v>
      </c>
      <c r="G5" s="32"/>
      <c r="H5" s="32"/>
      <c r="I5" s="32"/>
      <c r="J5" s="32"/>
      <c r="K5" s="32"/>
    </row>
    <row r="6" spans="1:11">
      <c r="A6" s="12" t="s">
        <v>373</v>
      </c>
      <c r="C6">
        <v>6</v>
      </c>
      <c r="D6">
        <v>1</v>
      </c>
      <c r="F6">
        <v>7</v>
      </c>
      <c r="G6" s="32"/>
      <c r="H6" s="32"/>
      <c r="I6" s="32"/>
      <c r="J6" s="32"/>
      <c r="K6" s="32"/>
    </row>
    <row r="8" spans="1:11">
      <c r="A8" t="s">
        <v>389</v>
      </c>
    </row>
    <row r="9" spans="1:11">
      <c r="A9" t="s">
        <v>393</v>
      </c>
      <c r="B9" s="32" t="s">
        <v>377</v>
      </c>
      <c r="C9" s="32" t="s">
        <v>378</v>
      </c>
      <c r="D9" s="32" t="s">
        <v>376</v>
      </c>
      <c r="E9" s="32" t="s">
        <v>375</v>
      </c>
      <c r="F9" s="32" t="s">
        <v>379</v>
      </c>
      <c r="G9" t="s">
        <v>390</v>
      </c>
      <c r="H9" t="s">
        <v>391</v>
      </c>
      <c r="I9" t="s">
        <v>395</v>
      </c>
      <c r="J9" t="s">
        <v>392</v>
      </c>
      <c r="K9" t="s">
        <v>394</v>
      </c>
    </row>
    <row r="10" spans="1:11">
      <c r="A10" s="12" t="s">
        <v>371</v>
      </c>
      <c r="B10">
        <f>IF(AND(B$4&gt;0, B2&gt;0),B2,0)</f>
        <v>6</v>
      </c>
      <c r="C10">
        <f t="shared" ref="C10:F10" si="0">IF(AND(C$4&gt;0, C2&gt;0),C2,0)</f>
        <v>0</v>
      </c>
      <c r="D10">
        <f t="shared" si="0"/>
        <v>0</v>
      </c>
      <c r="E10">
        <f t="shared" si="0"/>
        <v>0</v>
      </c>
      <c r="F10">
        <f t="shared" si="0"/>
        <v>6</v>
      </c>
      <c r="G10" s="30">
        <f>SQRT(SUM($B$12^2+$C$12^2+$D$12^2+$E$12^2+$F$12^2))</f>
        <v>15.165750888103101</v>
      </c>
      <c r="H10" s="30">
        <f>SQRT(SUM(B10^2+C10^2+D10^2+E10^2+F10^2))</f>
        <v>8.4852813742385695</v>
      </c>
      <c r="I10">
        <f>B$12*B10+C$12*C10+D$12*D10+E$12*E10+F$12*F10</f>
        <v>90</v>
      </c>
      <c r="J10" s="30">
        <f>I10/(G10*H10)</f>
        <v>0.6993786061802354</v>
      </c>
    </row>
    <row r="11" spans="1:11">
      <c r="A11" s="12" t="s">
        <v>370</v>
      </c>
      <c r="B11">
        <f t="shared" ref="B11:F11" si="1">IF(AND(B$4&gt;0, B3&gt;0),B3,0)</f>
        <v>10</v>
      </c>
      <c r="C11">
        <f t="shared" si="1"/>
        <v>0</v>
      </c>
      <c r="D11">
        <f t="shared" si="1"/>
        <v>0</v>
      </c>
      <c r="E11">
        <f t="shared" si="1"/>
        <v>8</v>
      </c>
      <c r="F11">
        <f t="shared" si="1"/>
        <v>0</v>
      </c>
      <c r="G11" s="30">
        <f t="shared" ref="G11:G14" si="2">SQRT(SUM($B$12^2+$C$12^2+$D$12^2+$E$12^2+$F$12^2))</f>
        <v>15.165750888103101</v>
      </c>
      <c r="H11" s="30">
        <f>SQRT(SUM(B11^2+C11^2+D11^2+E11^2+F11^2))</f>
        <v>12.806248474865697</v>
      </c>
      <c r="I11">
        <f t="shared" ref="I11:I14" si="3">B$12*B11+C$12*C11+D$12*D11+E$12*E11+F$12*F11</f>
        <v>154</v>
      </c>
      <c r="J11" s="30">
        <f t="shared" ref="J11:J14" si="4">I11/(G11*H11)</f>
        <v>0.79293005365504687</v>
      </c>
    </row>
    <row r="12" spans="1:11">
      <c r="A12" s="12" t="s">
        <v>374</v>
      </c>
      <c r="B12">
        <f t="shared" ref="B12:F12" si="5">IF(AND(B$4&gt;0, B4&gt;0),B4,0)</f>
        <v>9</v>
      </c>
      <c r="C12">
        <f t="shared" si="5"/>
        <v>7</v>
      </c>
      <c r="D12">
        <f t="shared" si="5"/>
        <v>0</v>
      </c>
      <c r="E12">
        <f t="shared" si="5"/>
        <v>8</v>
      </c>
      <c r="F12">
        <f t="shared" si="5"/>
        <v>6</v>
      </c>
      <c r="G12" s="30">
        <f t="shared" si="2"/>
        <v>15.165750888103101</v>
      </c>
      <c r="H12" s="30">
        <f>SQRT(SUM(B12^2+C12^2+D12^2+E12^2+F12^2))</f>
        <v>15.165750888103101</v>
      </c>
      <c r="I12">
        <f t="shared" si="3"/>
        <v>230</v>
      </c>
      <c r="J12" s="30">
        <f t="shared" si="4"/>
        <v>1</v>
      </c>
      <c r="K12" s="30">
        <f>(J10*D2+J11*D3+J13*D5+J14*D6)/(J10+J11+J13+J14)</f>
        <v>1.8705242106849302</v>
      </c>
    </row>
    <row r="13" spans="1:11">
      <c r="A13" s="12" t="s">
        <v>372</v>
      </c>
      <c r="B13">
        <f t="shared" ref="B13:F13" si="6">IF(AND(B$4&gt;0, B5&gt;0),B5,0)</f>
        <v>10</v>
      </c>
      <c r="C13">
        <f t="shared" si="6"/>
        <v>10</v>
      </c>
      <c r="D13">
        <f t="shared" si="6"/>
        <v>0</v>
      </c>
      <c r="E13">
        <f t="shared" si="6"/>
        <v>9</v>
      </c>
      <c r="F13">
        <f t="shared" si="6"/>
        <v>8</v>
      </c>
      <c r="G13" s="30">
        <f t="shared" si="2"/>
        <v>15.165750888103101</v>
      </c>
      <c r="H13" s="30">
        <f>SQRT(SUM(B13^2+C13^2+D13^2+E13^2+F13^2))</f>
        <v>18.574175621006709</v>
      </c>
      <c r="I13">
        <f t="shared" si="3"/>
        <v>280</v>
      </c>
      <c r="J13" s="30">
        <f t="shared" si="4"/>
        <v>0.99399583765114474</v>
      </c>
      <c r="K13" s="30"/>
    </row>
    <row r="14" spans="1:11">
      <c r="A14" s="12" t="s">
        <v>373</v>
      </c>
      <c r="B14">
        <f t="shared" ref="B14:F14" si="7">IF(AND(B$4&gt;0, B6&gt;0),B6,0)</f>
        <v>0</v>
      </c>
      <c r="C14">
        <f t="shared" si="7"/>
        <v>6</v>
      </c>
      <c r="D14">
        <f t="shared" si="7"/>
        <v>0</v>
      </c>
      <c r="E14">
        <f t="shared" si="7"/>
        <v>0</v>
      </c>
      <c r="F14">
        <f t="shared" si="7"/>
        <v>7</v>
      </c>
      <c r="G14" s="30">
        <f t="shared" si="2"/>
        <v>15.165750888103101</v>
      </c>
      <c r="H14" s="30">
        <f>SQRT(SUM(B14^2+C14^2+D14^2+E14^2+F14^2))</f>
        <v>9.2195444572928871</v>
      </c>
      <c r="I14">
        <f t="shared" si="3"/>
        <v>84</v>
      </c>
      <c r="J14" s="30">
        <f t="shared" si="4"/>
        <v>0.60076677347580731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BAF9-F4C5-4D12-B5BF-20291C52C572}">
  <dimension ref="A1:Q319"/>
  <sheetViews>
    <sheetView zoomScale="85" zoomScaleNormal="85" workbookViewId="0">
      <selection activeCell="F18" sqref="F18:H18"/>
    </sheetView>
  </sheetViews>
  <sheetFormatPr defaultRowHeight="17.399999999999999"/>
  <cols>
    <col min="1" max="4" width="8.796875" customWidth="1"/>
    <col min="5" max="5" width="2.796875" customWidth="1"/>
    <col min="6" max="6" width="11.69921875" bestFit="1" customWidth="1"/>
    <col min="7" max="7" width="14" customWidth="1"/>
    <col min="8" max="8" width="15.59765625" customWidth="1"/>
    <col min="9" max="11" width="15.59765625" style="32" customWidth="1"/>
    <col min="13" max="13" width="15.69921875" customWidth="1"/>
    <col min="14" max="14" width="17.5" customWidth="1"/>
    <col min="16" max="16" width="15.3984375" customWidth="1"/>
    <col min="17" max="17" width="11.69921875" bestFit="1" customWidth="1"/>
  </cols>
  <sheetData>
    <row r="1" spans="1:17">
      <c r="A1" t="s">
        <v>0</v>
      </c>
      <c r="B1" t="s">
        <v>7</v>
      </c>
      <c r="C1" t="s">
        <v>10</v>
      </c>
      <c r="D1" t="s">
        <v>234</v>
      </c>
      <c r="F1" t="s">
        <v>236</v>
      </c>
      <c r="G1" t="s">
        <v>237</v>
      </c>
      <c r="H1" t="s">
        <v>0</v>
      </c>
      <c r="I1" t="s">
        <v>7</v>
      </c>
      <c r="J1" t="s">
        <v>10</v>
      </c>
      <c r="K1" t="s">
        <v>234</v>
      </c>
      <c r="M1" t="s">
        <v>329</v>
      </c>
      <c r="N1" t="s">
        <v>341</v>
      </c>
      <c r="O1" t="s">
        <v>342</v>
      </c>
      <c r="P1" t="s">
        <v>330</v>
      </c>
      <c r="Q1" t="s">
        <v>325</v>
      </c>
    </row>
    <row r="2" spans="1:17">
      <c r="A2">
        <v>80000</v>
      </c>
      <c r="B2">
        <v>84.82</v>
      </c>
      <c r="C2">
        <v>1</v>
      </c>
      <c r="D2">
        <v>19</v>
      </c>
      <c r="F2" t="s">
        <v>218</v>
      </c>
      <c r="G2" t="s">
        <v>222</v>
      </c>
      <c r="H2" s="5">
        <f>AVERAGE(A$2:A$319)</f>
        <v>97886.477987421385</v>
      </c>
      <c r="I2" s="5">
        <f t="shared" ref="I2:K2" si="0">AVERAGE(B$2:B$319)</f>
        <v>81.492287421383551</v>
      </c>
      <c r="J2" s="5">
        <f t="shared" si="0"/>
        <v>7.5691823899371071</v>
      </c>
      <c r="K2" s="5">
        <f t="shared" si="0"/>
        <v>17.037735849056602</v>
      </c>
      <c r="M2" s="6">
        <f>A2-$H$2</f>
        <v>-17886.477987421385</v>
      </c>
      <c r="N2">
        <f>(M2/$H$5)^3</f>
        <v>-2.803208976029864E-2</v>
      </c>
      <c r="O2">
        <f>SUM(N2:N319)</f>
        <v>229.83487757674985</v>
      </c>
      <c r="P2" s="38">
        <f>$H$18/(($H$18-1)*($H$18-2))</f>
        <v>3.1745397915585193E-3</v>
      </c>
      <c r="Q2" s="31">
        <f>O2*P2</f>
        <v>0.72961996435537324</v>
      </c>
    </row>
    <row r="3" spans="1:17">
      <c r="A3">
        <v>209000</v>
      </c>
      <c r="B3">
        <v>163.33000000000001</v>
      </c>
      <c r="C3">
        <v>13</v>
      </c>
      <c r="D3">
        <v>13</v>
      </c>
      <c r="F3" t="s">
        <v>260</v>
      </c>
      <c r="G3" t="s">
        <v>223</v>
      </c>
      <c r="H3" s="5">
        <f>MEDIAN(A$2:A$319)</f>
        <v>87250</v>
      </c>
      <c r="I3" s="5">
        <f>MEDIAN(B$2:B$319)</f>
        <v>84.477049999999991</v>
      </c>
      <c r="J3" s="5">
        <f>MEDIAN(C$2:C$319)</f>
        <v>7</v>
      </c>
      <c r="K3" s="5">
        <f>MEDIAN(D$2:D$319)</f>
        <v>17</v>
      </c>
      <c r="M3" s="6">
        <f t="shared" ref="M3:M66" si="1">A3-$H$2</f>
        <v>111113.52201257861</v>
      </c>
      <c r="N3">
        <f t="shared" ref="N3:N66" si="2">(M3/$H$5)^3</f>
        <v>6.7201925901594546</v>
      </c>
    </row>
    <row r="4" spans="1:17">
      <c r="A4">
        <v>160000</v>
      </c>
      <c r="B4">
        <v>158.99</v>
      </c>
      <c r="C4">
        <v>4</v>
      </c>
      <c r="D4">
        <v>13</v>
      </c>
      <c r="F4" t="s">
        <v>219</v>
      </c>
      <c r="G4" t="s">
        <v>224</v>
      </c>
      <c r="H4" s="5">
        <f>_xlfn.VAR.S(A$2:A$319)</f>
        <v>3466937517.5247498</v>
      </c>
      <c r="I4" s="5">
        <f>_xlfn.VAR.S(B$2:B$319)</f>
        <v>1748.8593141913445</v>
      </c>
      <c r="J4" s="5">
        <f>_xlfn.VAR.S(C$2:C$319)</f>
        <v>23.375324881455462</v>
      </c>
      <c r="K4" s="5">
        <f>_xlfn.VAR.S(D$2:D$319)</f>
        <v>90.862924825903235</v>
      </c>
      <c r="M4" s="6">
        <f t="shared" si="1"/>
        <v>62113.522012578615</v>
      </c>
      <c r="N4">
        <f t="shared" si="2"/>
        <v>1.1739225495821113</v>
      </c>
    </row>
    <row r="5" spans="1:17">
      <c r="A5">
        <v>96000</v>
      </c>
      <c r="B5">
        <v>116.03</v>
      </c>
      <c r="C5">
        <v>5</v>
      </c>
      <c r="D5">
        <v>13</v>
      </c>
      <c r="F5" t="s">
        <v>220</v>
      </c>
      <c r="G5" t="s">
        <v>225</v>
      </c>
      <c r="H5" s="5">
        <f>_xlfn.STDEV.S(A$2:A$319)</f>
        <v>58880.705817141403</v>
      </c>
      <c r="I5" s="5">
        <f>_xlfn.STDEV.S(B$2:B$319)</f>
        <v>41.81936530115378</v>
      </c>
      <c r="J5" s="5">
        <f>_xlfn.STDEV.S(C$2:C$319)</f>
        <v>4.8348034997769522</v>
      </c>
      <c r="K5" s="5">
        <f>_xlfn.STDEV.S(D$2:D$319)</f>
        <v>9.5322046151928159</v>
      </c>
      <c r="M5" s="6">
        <f t="shared" si="1"/>
        <v>-1886.4779874213855</v>
      </c>
      <c r="N5">
        <f t="shared" si="2"/>
        <v>-3.2887904585750596E-5</v>
      </c>
    </row>
    <row r="6" spans="1:17">
      <c r="A6">
        <v>32000</v>
      </c>
      <c r="B6">
        <v>48.54</v>
      </c>
      <c r="C6">
        <v>7</v>
      </c>
      <c r="D6">
        <v>18</v>
      </c>
      <c r="F6" t="s">
        <v>226</v>
      </c>
      <c r="G6" t="s">
        <v>228</v>
      </c>
      <c r="H6" s="5">
        <f>MIN(A$2:A$319)</f>
        <v>7500</v>
      </c>
      <c r="I6" s="5">
        <f>MIN(B$2:B$319)</f>
        <v>12.01</v>
      </c>
      <c r="J6" s="5">
        <f>MIN(C$2:C$319)</f>
        <v>-1</v>
      </c>
      <c r="K6" s="5">
        <f>MIN(D$2:D$319)</f>
        <v>1</v>
      </c>
      <c r="L6" t="s">
        <v>235</v>
      </c>
      <c r="M6" s="6">
        <f t="shared" si="1"/>
        <v>-65886.477987421385</v>
      </c>
      <c r="N6">
        <f t="shared" si="2"/>
        <v>-1.4011023316479359</v>
      </c>
    </row>
    <row r="7" spans="1:17">
      <c r="A7">
        <v>19700</v>
      </c>
      <c r="B7">
        <v>16.98</v>
      </c>
      <c r="C7">
        <v>4</v>
      </c>
      <c r="D7">
        <v>7</v>
      </c>
      <c r="F7" t="s">
        <v>322</v>
      </c>
      <c r="G7" t="s">
        <v>230</v>
      </c>
      <c r="H7" s="5">
        <f>_xlfn.QUARTILE.INC(A$2:A$319,1)</f>
        <v>54000</v>
      </c>
      <c r="I7" s="5">
        <f>_xlfn.QUARTILE.INC(B$2:B$319,1)</f>
        <v>59.085000000000001</v>
      </c>
      <c r="J7" s="5">
        <f>_xlfn.QUARTILE.INC(C$2:C$319,1)</f>
        <v>4</v>
      </c>
      <c r="K7" s="5">
        <f>_xlfn.QUARTILE.INC(D$2:D$319,1)</f>
        <v>12</v>
      </c>
      <c r="M7" s="6">
        <f t="shared" si="1"/>
        <v>-78186.477987421385</v>
      </c>
      <c r="N7">
        <f t="shared" si="2"/>
        <v>-2.3414016957663764</v>
      </c>
    </row>
    <row r="8" spans="1:17">
      <c r="A8">
        <v>20000</v>
      </c>
      <c r="B8">
        <v>16.98</v>
      </c>
      <c r="C8">
        <v>12</v>
      </c>
      <c r="D8">
        <v>7</v>
      </c>
      <c r="F8" t="s">
        <v>323</v>
      </c>
      <c r="G8" t="s">
        <v>230</v>
      </c>
      <c r="H8" s="5">
        <f>_xlfn.QUARTILE.INC(A$2:A$319,2)</f>
        <v>87250</v>
      </c>
      <c r="I8" s="5">
        <f>_xlfn.QUARTILE.INC(B$2:B$319,2)</f>
        <v>84.477049999999991</v>
      </c>
      <c r="J8" s="5">
        <f>_xlfn.QUARTILE.INC(C$2:C$319,2)</f>
        <v>7</v>
      </c>
      <c r="K8" s="5">
        <f>_xlfn.QUARTILE.INC(D$2:D$319,2)</f>
        <v>17</v>
      </c>
      <c r="M8" s="6">
        <f t="shared" si="1"/>
        <v>-77886.477987421385</v>
      </c>
      <c r="N8">
        <f t="shared" si="2"/>
        <v>-2.3145532380798546</v>
      </c>
    </row>
    <row r="9" spans="1:17">
      <c r="A9">
        <v>120000</v>
      </c>
      <c r="B9">
        <v>84.9</v>
      </c>
      <c r="C9">
        <v>7</v>
      </c>
      <c r="D9">
        <v>26</v>
      </c>
      <c r="F9" t="s">
        <v>324</v>
      </c>
      <c r="G9" t="s">
        <v>230</v>
      </c>
      <c r="H9" s="5">
        <f>_xlfn.QUARTILE.INC(A$2:A$319,3)</f>
        <v>139800</v>
      </c>
      <c r="I9" s="5">
        <f t="shared" ref="I9:K9" si="3">_xlfn.QUARTILE.INC(B$2:B$319,3)</f>
        <v>92.575000000000003</v>
      </c>
      <c r="J9" s="5">
        <f t="shared" si="3"/>
        <v>11</v>
      </c>
      <c r="K9" s="5">
        <f t="shared" si="3"/>
        <v>22</v>
      </c>
      <c r="M9" s="6">
        <f t="shared" si="1"/>
        <v>22113.522012578615</v>
      </c>
      <c r="N9">
        <f t="shared" si="2"/>
        <v>5.2973019894977533E-2</v>
      </c>
    </row>
    <row r="10" spans="1:17">
      <c r="A10">
        <v>84500</v>
      </c>
      <c r="B10">
        <v>84.67</v>
      </c>
      <c r="C10">
        <v>12</v>
      </c>
      <c r="D10">
        <v>15</v>
      </c>
      <c r="F10" t="s">
        <v>227</v>
      </c>
      <c r="G10" t="s">
        <v>229</v>
      </c>
      <c r="H10" s="37">
        <f>MAX(A$2:A$319)</f>
        <v>375000</v>
      </c>
      <c r="I10" s="37">
        <f>MAX(B$2:B$319)</f>
        <v>238.858</v>
      </c>
      <c r="J10" s="37">
        <f>MAX(C$2:C$319)</f>
        <v>25</v>
      </c>
      <c r="K10" s="37">
        <f>MAX(D$2:D$319)</f>
        <v>50</v>
      </c>
      <c r="M10" s="6">
        <f t="shared" si="1"/>
        <v>-13386.477987421385</v>
      </c>
      <c r="N10">
        <f t="shared" si="2"/>
        <v>-1.1751138975035833E-2</v>
      </c>
    </row>
    <row r="11" spans="1:17">
      <c r="A11">
        <v>67700</v>
      </c>
      <c r="B11">
        <v>54.7</v>
      </c>
      <c r="C11">
        <v>3</v>
      </c>
      <c r="D11">
        <v>28</v>
      </c>
      <c r="F11" t="s">
        <v>221</v>
      </c>
      <c r="G11" t="s">
        <v>340</v>
      </c>
      <c r="H11" s="6">
        <f>(H9-H7)</f>
        <v>85800</v>
      </c>
      <c r="I11" s="6">
        <f t="shared" ref="I11:K11" si="4">(I9-I7)*1.5</f>
        <v>50.234999999999999</v>
      </c>
      <c r="J11" s="6">
        <f t="shared" si="4"/>
        <v>10.5</v>
      </c>
      <c r="K11" s="6">
        <f t="shared" si="4"/>
        <v>15</v>
      </c>
      <c r="M11" s="6">
        <f t="shared" si="1"/>
        <v>-30186.477987421385</v>
      </c>
      <c r="N11">
        <f t="shared" si="2"/>
        <v>-0.13474675391803612</v>
      </c>
    </row>
    <row r="12" spans="1:17">
      <c r="A12">
        <v>127500</v>
      </c>
      <c r="B12">
        <v>111.73</v>
      </c>
      <c r="C12">
        <v>17</v>
      </c>
      <c r="D12">
        <v>17</v>
      </c>
      <c r="F12" t="s">
        <v>231</v>
      </c>
      <c r="G12" t="s">
        <v>338</v>
      </c>
      <c r="H12" s="6">
        <f>H7-1.5*H11</f>
        <v>-74700</v>
      </c>
      <c r="I12" s="6">
        <f>I7-I11</f>
        <v>8.8500000000000014</v>
      </c>
      <c r="J12" s="6">
        <f>J7-J11</f>
        <v>-6.5</v>
      </c>
      <c r="K12" s="6">
        <f>K7-K11</f>
        <v>-3</v>
      </c>
      <c r="M12" s="6">
        <f t="shared" si="1"/>
        <v>29613.522012578615</v>
      </c>
      <c r="N12">
        <f t="shared" si="2"/>
        <v>0.12721876187993178</v>
      </c>
    </row>
    <row r="13" spans="1:17">
      <c r="A13">
        <v>11600</v>
      </c>
      <c r="B13">
        <v>15</v>
      </c>
      <c r="C13">
        <v>7</v>
      </c>
      <c r="D13">
        <v>9</v>
      </c>
      <c r="F13" t="s">
        <v>232</v>
      </c>
      <c r="G13" t="s">
        <v>339</v>
      </c>
      <c r="H13" s="6">
        <f>H9+1.5*H11</f>
        <v>268500</v>
      </c>
      <c r="I13" s="6">
        <f>I9+I11</f>
        <v>142.81</v>
      </c>
      <c r="J13" s="6">
        <f>J9+J11</f>
        <v>21.5</v>
      </c>
      <c r="K13" s="6">
        <f>K9+K11</f>
        <v>37</v>
      </c>
      <c r="M13" s="6">
        <f t="shared" si="1"/>
        <v>-86286.477987421385</v>
      </c>
      <c r="N13">
        <f t="shared" si="2"/>
        <v>-3.1470903069300356</v>
      </c>
    </row>
    <row r="14" spans="1:17">
      <c r="A14">
        <v>13000</v>
      </c>
      <c r="B14">
        <v>17.811</v>
      </c>
      <c r="C14">
        <v>5</v>
      </c>
      <c r="D14">
        <v>8</v>
      </c>
      <c r="F14" t="s">
        <v>336</v>
      </c>
      <c r="H14" s="3">
        <f>IF(H6&lt;H12,H12,H6)</f>
        <v>7500</v>
      </c>
      <c r="I14" s="3">
        <f t="shared" ref="I14:K14" si="5">IF(I6&lt;I12,I12,I6)</f>
        <v>12.01</v>
      </c>
      <c r="J14" s="3">
        <f t="shared" si="5"/>
        <v>-1</v>
      </c>
      <c r="K14" s="3">
        <f t="shared" si="5"/>
        <v>1</v>
      </c>
      <c r="M14" s="6">
        <f t="shared" si="1"/>
        <v>-84886.477987421385</v>
      </c>
      <c r="N14">
        <f t="shared" si="2"/>
        <v>-2.996377464092371</v>
      </c>
      <c r="O14" s="3"/>
    </row>
    <row r="15" spans="1:17">
      <c r="A15">
        <v>12500</v>
      </c>
      <c r="B15">
        <v>17.811</v>
      </c>
      <c r="C15">
        <v>6</v>
      </c>
      <c r="D15">
        <v>8</v>
      </c>
      <c r="F15" t="s">
        <v>337</v>
      </c>
      <c r="H15" s="3">
        <f>IF(H10&gt;H13,H13,H10)</f>
        <v>268500</v>
      </c>
      <c r="I15" s="3">
        <f>IF(I10&gt;I13,I13,I10)</f>
        <v>142.81</v>
      </c>
      <c r="J15" s="3">
        <f>IF(J10&gt;J13,J13,J10)</f>
        <v>21.5</v>
      </c>
      <c r="K15" s="3">
        <f>IF(K10&gt;K13,K13,K10)</f>
        <v>37</v>
      </c>
      <c r="M15" s="6">
        <f t="shared" si="1"/>
        <v>-85386.477987421385</v>
      </c>
      <c r="N15">
        <f t="shared" si="2"/>
        <v>-3.0496379157521756</v>
      </c>
    </row>
    <row r="16" spans="1:17">
      <c r="A16">
        <v>12650</v>
      </c>
      <c r="B16">
        <v>17.811</v>
      </c>
      <c r="C16">
        <v>7</v>
      </c>
      <c r="D16">
        <v>8</v>
      </c>
      <c r="F16" t="s">
        <v>325</v>
      </c>
      <c r="G16" t="s">
        <v>327</v>
      </c>
      <c r="H16" s="31">
        <f>SKEW(A$2:A$319)</f>
        <v>0.72961996435537346</v>
      </c>
      <c r="I16" s="30">
        <f>SKEW(B$2:B$319)</f>
        <v>0.96086916434466685</v>
      </c>
      <c r="J16" s="30">
        <f>SKEW(C$2:C$319)</f>
        <v>0.76559315669860994</v>
      </c>
      <c r="K16" s="30">
        <f>SKEW(D$2:D$319)</f>
        <v>0.85505755339058331</v>
      </c>
      <c r="M16" s="6">
        <f t="shared" si="1"/>
        <v>-85236.477987421385</v>
      </c>
      <c r="N16">
        <f t="shared" si="2"/>
        <v>-3.0335940678705624</v>
      </c>
    </row>
    <row r="17" spans="1:14">
      <c r="A17">
        <v>197000</v>
      </c>
      <c r="B17">
        <v>84.614000000000004</v>
      </c>
      <c r="C17">
        <v>5</v>
      </c>
      <c r="D17">
        <v>4</v>
      </c>
      <c r="F17" t="s">
        <v>326</v>
      </c>
      <c r="G17" t="s">
        <v>328</v>
      </c>
      <c r="H17" s="30">
        <f>KURT(A$2:A$319)</f>
        <v>1.4180612156698129</v>
      </c>
      <c r="I17" s="30">
        <f>KURT(B$2:B$319)</f>
        <v>1.4580985311761396</v>
      </c>
      <c r="J17" s="30">
        <f>KURT(C$2:C$319)</f>
        <v>2.6478985237403219E-2</v>
      </c>
      <c r="K17" s="30">
        <f>KURT(D$2:D$319)</f>
        <v>1.7594315104552405</v>
      </c>
      <c r="M17" s="6">
        <f t="shared" si="1"/>
        <v>99113.522012578615</v>
      </c>
      <c r="N17">
        <f t="shared" si="2"/>
        <v>4.7695752526241906</v>
      </c>
    </row>
    <row r="18" spans="1:14">
      <c r="A18">
        <v>199500</v>
      </c>
      <c r="B18">
        <v>84.835999999999999</v>
      </c>
      <c r="C18">
        <v>14</v>
      </c>
      <c r="D18">
        <v>4</v>
      </c>
      <c r="F18" t="s">
        <v>331</v>
      </c>
      <c r="H18" s="3">
        <f>COUNT(A$2:A$319)</f>
        <v>318</v>
      </c>
      <c r="I18" s="27"/>
      <c r="J18" s="27"/>
      <c r="K18" s="27"/>
      <c r="M18" s="6">
        <f t="shared" si="1"/>
        <v>101613.52201257861</v>
      </c>
      <c r="N18">
        <f t="shared" si="2"/>
        <v>5.1396730356057381</v>
      </c>
    </row>
    <row r="19" spans="1:14">
      <c r="A19">
        <v>205000</v>
      </c>
      <c r="B19">
        <v>84.835999999999999</v>
      </c>
      <c r="C19">
        <v>8</v>
      </c>
      <c r="D19">
        <v>4</v>
      </c>
      <c r="M19" s="6">
        <f t="shared" si="1"/>
        <v>107113.52201257861</v>
      </c>
      <c r="N19">
        <f t="shared" si="2"/>
        <v>6.0202409962237438</v>
      </c>
    </row>
    <row r="20" spans="1:14">
      <c r="A20">
        <v>20000</v>
      </c>
      <c r="B20">
        <v>30.28</v>
      </c>
      <c r="C20">
        <v>6</v>
      </c>
      <c r="D20">
        <v>50</v>
      </c>
      <c r="M20" s="6">
        <f t="shared" si="1"/>
        <v>-77886.477987421385</v>
      </c>
      <c r="N20">
        <f t="shared" si="2"/>
        <v>-2.3145532380798546</v>
      </c>
    </row>
    <row r="21" spans="1:14">
      <c r="A21">
        <v>33000</v>
      </c>
      <c r="B21">
        <v>64.88</v>
      </c>
      <c r="C21">
        <v>11</v>
      </c>
      <c r="D21">
        <v>24</v>
      </c>
      <c r="M21" s="6">
        <f t="shared" si="1"/>
        <v>-64886.477987421385</v>
      </c>
      <c r="N21">
        <f t="shared" si="2"/>
        <v>-1.3382695064832324</v>
      </c>
    </row>
    <row r="22" spans="1:14">
      <c r="A22">
        <v>49000</v>
      </c>
      <c r="B22">
        <v>88.89</v>
      </c>
      <c r="C22">
        <v>1</v>
      </c>
      <c r="D22">
        <v>19</v>
      </c>
      <c r="M22" s="6">
        <f t="shared" si="1"/>
        <v>-48886.477987421385</v>
      </c>
      <c r="N22">
        <f t="shared" si="2"/>
        <v>-0.57233094382107041</v>
      </c>
    </row>
    <row r="23" spans="1:14">
      <c r="A23">
        <v>169500</v>
      </c>
      <c r="B23">
        <v>114.931</v>
      </c>
      <c r="C23">
        <v>16</v>
      </c>
      <c r="D23">
        <v>13</v>
      </c>
      <c r="M23" s="6">
        <f t="shared" si="1"/>
        <v>71613.522012578615</v>
      </c>
      <c r="N23">
        <f t="shared" si="2"/>
        <v>1.7991446328473673</v>
      </c>
    </row>
    <row r="24" spans="1:14">
      <c r="A24">
        <v>126500</v>
      </c>
      <c r="B24">
        <v>84.858000000000004</v>
      </c>
      <c r="C24">
        <v>3</v>
      </c>
      <c r="D24">
        <v>13</v>
      </c>
      <c r="M24" s="6">
        <f t="shared" si="1"/>
        <v>28613.522012578615</v>
      </c>
      <c r="N24">
        <f t="shared" si="2"/>
        <v>0.11476116067434688</v>
      </c>
    </row>
    <row r="25" spans="1:14">
      <c r="A25">
        <v>137900</v>
      </c>
      <c r="B25">
        <v>84.92</v>
      </c>
      <c r="C25">
        <v>6</v>
      </c>
      <c r="D25">
        <v>21</v>
      </c>
      <c r="M25" s="6">
        <f t="shared" si="1"/>
        <v>40013.522012578615</v>
      </c>
      <c r="N25">
        <f t="shared" si="2"/>
        <v>0.31383495782140258</v>
      </c>
    </row>
    <row r="26" spans="1:14">
      <c r="A26">
        <v>167000</v>
      </c>
      <c r="B26">
        <v>144.52000000000001</v>
      </c>
      <c r="C26">
        <v>7</v>
      </c>
      <c r="D26">
        <v>13</v>
      </c>
      <c r="M26" s="6">
        <f t="shared" si="1"/>
        <v>69113.522012578615</v>
      </c>
      <c r="N26">
        <f t="shared" si="2"/>
        <v>1.6172235363847169</v>
      </c>
    </row>
    <row r="27" spans="1:14">
      <c r="A27">
        <v>180000</v>
      </c>
      <c r="B27">
        <v>147.31</v>
      </c>
      <c r="C27">
        <v>7</v>
      </c>
      <c r="D27">
        <v>13</v>
      </c>
      <c r="M27" s="6">
        <f t="shared" si="1"/>
        <v>82113.522012578615</v>
      </c>
      <c r="N27">
        <f t="shared" si="2"/>
        <v>2.7122206535656792</v>
      </c>
    </row>
    <row r="28" spans="1:14">
      <c r="A28">
        <v>164500</v>
      </c>
      <c r="B28">
        <v>159.01</v>
      </c>
      <c r="C28">
        <v>9</v>
      </c>
      <c r="D28">
        <v>13</v>
      </c>
      <c r="M28" s="6">
        <f t="shared" si="1"/>
        <v>66613.522012578615</v>
      </c>
      <c r="N28">
        <f t="shared" si="2"/>
        <v>1.4479986842304784</v>
      </c>
    </row>
    <row r="29" spans="1:14">
      <c r="A29">
        <v>129500</v>
      </c>
      <c r="B29">
        <v>97.61</v>
      </c>
      <c r="C29">
        <v>7</v>
      </c>
      <c r="D29">
        <v>13</v>
      </c>
      <c r="M29" s="6">
        <f t="shared" si="1"/>
        <v>31613.522012578615</v>
      </c>
      <c r="N29">
        <f t="shared" si="2"/>
        <v>0.15477457699207423</v>
      </c>
    </row>
    <row r="30" spans="1:14">
      <c r="A30">
        <v>138000</v>
      </c>
      <c r="B30">
        <v>94.51</v>
      </c>
      <c r="C30">
        <v>8</v>
      </c>
      <c r="D30">
        <v>13</v>
      </c>
      <c r="M30" s="6">
        <f t="shared" si="1"/>
        <v>40113.522012578615</v>
      </c>
      <c r="N30">
        <f t="shared" si="2"/>
        <v>0.31619380991163604</v>
      </c>
    </row>
    <row r="31" spans="1:14">
      <c r="A31">
        <v>177000</v>
      </c>
      <c r="B31">
        <v>150.47999999999999</v>
      </c>
      <c r="C31">
        <v>15</v>
      </c>
      <c r="D31">
        <v>17</v>
      </c>
      <c r="M31" s="6">
        <f t="shared" si="1"/>
        <v>79113.522012578615</v>
      </c>
      <c r="N31">
        <f t="shared" si="2"/>
        <v>2.4256779207547545</v>
      </c>
    </row>
    <row r="32" spans="1:14">
      <c r="A32">
        <v>205000</v>
      </c>
      <c r="B32">
        <v>150.47999999999999</v>
      </c>
      <c r="C32">
        <v>13</v>
      </c>
      <c r="D32">
        <v>17</v>
      </c>
      <c r="M32" s="6">
        <f t="shared" si="1"/>
        <v>107113.52201257861</v>
      </c>
      <c r="N32">
        <f t="shared" si="2"/>
        <v>6.0202409962237438</v>
      </c>
    </row>
    <row r="33" spans="1:14">
      <c r="A33">
        <v>360000</v>
      </c>
      <c r="B33">
        <v>158.32400000000001</v>
      </c>
      <c r="C33">
        <v>16</v>
      </c>
      <c r="D33">
        <v>1</v>
      </c>
      <c r="M33" s="6">
        <f t="shared" si="1"/>
        <v>262113.52201257861</v>
      </c>
      <c r="N33">
        <f t="shared" si="2"/>
        <v>88.216384840837662</v>
      </c>
    </row>
    <row r="34" spans="1:14">
      <c r="A34">
        <v>130000</v>
      </c>
      <c r="B34">
        <v>130.97999999999999</v>
      </c>
      <c r="C34">
        <v>17</v>
      </c>
      <c r="D34">
        <v>16</v>
      </c>
      <c r="M34" s="6">
        <f t="shared" si="1"/>
        <v>32113.522012578615</v>
      </c>
      <c r="N34">
        <f t="shared" si="2"/>
        <v>0.16223509023526764</v>
      </c>
    </row>
    <row r="35" spans="1:14">
      <c r="A35">
        <v>126500</v>
      </c>
      <c r="B35">
        <v>137.55000000000001</v>
      </c>
      <c r="C35">
        <v>6</v>
      </c>
      <c r="D35">
        <v>13</v>
      </c>
      <c r="M35" s="6">
        <f t="shared" si="1"/>
        <v>28613.522012578615</v>
      </c>
      <c r="N35">
        <f t="shared" si="2"/>
        <v>0.11476116067434688</v>
      </c>
    </row>
    <row r="36" spans="1:14">
      <c r="A36">
        <v>31500</v>
      </c>
      <c r="B36">
        <v>48.54</v>
      </c>
      <c r="C36">
        <v>3</v>
      </c>
      <c r="D36">
        <v>18</v>
      </c>
      <c r="M36" s="6">
        <f t="shared" si="1"/>
        <v>-66386.477987421385</v>
      </c>
      <c r="N36">
        <f t="shared" si="2"/>
        <v>-1.4332431131434618</v>
      </c>
    </row>
    <row r="37" spans="1:14">
      <c r="A37">
        <v>26800</v>
      </c>
      <c r="B37">
        <v>36.08</v>
      </c>
      <c r="C37">
        <v>8</v>
      </c>
      <c r="D37">
        <v>18</v>
      </c>
      <c r="M37" s="6">
        <f t="shared" si="1"/>
        <v>-71086.477987421385</v>
      </c>
      <c r="N37">
        <f t="shared" si="2"/>
        <v>-1.7597135179616372</v>
      </c>
    </row>
    <row r="38" spans="1:14">
      <c r="A38">
        <v>30000</v>
      </c>
      <c r="B38">
        <v>43.98</v>
      </c>
      <c r="C38">
        <v>6</v>
      </c>
      <c r="D38">
        <v>18</v>
      </c>
      <c r="M38" s="6">
        <f t="shared" si="1"/>
        <v>-67886.477987421385</v>
      </c>
      <c r="N38">
        <f t="shared" si="2"/>
        <v>-1.5326070215963545</v>
      </c>
    </row>
    <row r="39" spans="1:14">
      <c r="A39">
        <v>89000</v>
      </c>
      <c r="B39">
        <v>84.64</v>
      </c>
      <c r="C39">
        <v>7</v>
      </c>
      <c r="D39">
        <v>15</v>
      </c>
      <c r="M39" s="6">
        <f t="shared" si="1"/>
        <v>-8886.4779874213855</v>
      </c>
      <c r="N39">
        <f t="shared" si="2"/>
        <v>-3.4377159271381705E-3</v>
      </c>
    </row>
    <row r="40" spans="1:14">
      <c r="A40">
        <v>75000</v>
      </c>
      <c r="B40">
        <v>79.87</v>
      </c>
      <c r="C40">
        <v>2</v>
      </c>
      <c r="D40">
        <v>28</v>
      </c>
      <c r="M40" s="6">
        <f t="shared" si="1"/>
        <v>-22886.477987421385</v>
      </c>
      <c r="N40">
        <f t="shared" si="2"/>
        <v>-5.8724302880689208E-2</v>
      </c>
    </row>
    <row r="41" spans="1:14">
      <c r="A41">
        <v>70000</v>
      </c>
      <c r="B41">
        <v>64.66</v>
      </c>
      <c r="C41">
        <v>9</v>
      </c>
      <c r="D41">
        <v>28</v>
      </c>
      <c r="M41" s="6">
        <f t="shared" si="1"/>
        <v>-27886.477987421385</v>
      </c>
      <c r="N41">
        <f t="shared" si="2"/>
        <v>-0.10623361965465997</v>
      </c>
    </row>
    <row r="42" spans="1:14">
      <c r="A42">
        <v>85000</v>
      </c>
      <c r="B42">
        <v>79.87</v>
      </c>
      <c r="C42">
        <v>7</v>
      </c>
      <c r="D42">
        <v>28</v>
      </c>
      <c r="M42" s="6">
        <f t="shared" si="1"/>
        <v>-12886.477987421385</v>
      </c>
      <c r="N42">
        <f t="shared" si="2"/>
        <v>-1.0482954158312989E-2</v>
      </c>
    </row>
    <row r="43" spans="1:14">
      <c r="A43">
        <v>84500</v>
      </c>
      <c r="B43">
        <v>79.87</v>
      </c>
      <c r="C43">
        <v>13</v>
      </c>
      <c r="D43">
        <v>28</v>
      </c>
      <c r="M43" s="6">
        <f t="shared" si="1"/>
        <v>-13386.477987421385</v>
      </c>
      <c r="N43">
        <f t="shared" si="2"/>
        <v>-1.1751138975035833E-2</v>
      </c>
    </row>
    <row r="44" spans="1:14">
      <c r="A44">
        <v>55900</v>
      </c>
      <c r="B44">
        <v>59.28</v>
      </c>
      <c r="C44">
        <v>4</v>
      </c>
      <c r="D44">
        <v>22</v>
      </c>
      <c r="M44" s="6">
        <f t="shared" si="1"/>
        <v>-41986.477987421385</v>
      </c>
      <c r="N44">
        <f t="shared" si="2"/>
        <v>-0.36258456689748353</v>
      </c>
    </row>
    <row r="45" spans="1:14">
      <c r="A45">
        <v>69800</v>
      </c>
      <c r="B45">
        <v>54.7</v>
      </c>
      <c r="C45">
        <v>7</v>
      </c>
      <c r="D45">
        <v>28</v>
      </c>
      <c r="M45" s="6">
        <f t="shared" si="1"/>
        <v>-28086.477987421385</v>
      </c>
      <c r="N45">
        <f t="shared" si="2"/>
        <v>-0.10853575350726921</v>
      </c>
    </row>
    <row r="46" spans="1:14">
      <c r="A46">
        <v>108500</v>
      </c>
      <c r="B46">
        <v>84.9</v>
      </c>
      <c r="C46">
        <v>4</v>
      </c>
      <c r="D46">
        <v>22</v>
      </c>
      <c r="M46" s="6">
        <f t="shared" si="1"/>
        <v>10613.522012578615</v>
      </c>
      <c r="N46">
        <f t="shared" si="2"/>
        <v>5.8567886588236813E-3</v>
      </c>
    </row>
    <row r="47" spans="1:14">
      <c r="A47">
        <v>65500</v>
      </c>
      <c r="B47">
        <v>64.66</v>
      </c>
      <c r="C47">
        <v>3</v>
      </c>
      <c r="D47">
        <v>28</v>
      </c>
      <c r="M47" s="6">
        <f t="shared" si="1"/>
        <v>-32386.477987421385</v>
      </c>
      <c r="N47">
        <f t="shared" si="2"/>
        <v>-0.16640721097576719</v>
      </c>
    </row>
    <row r="48" spans="1:14">
      <c r="A48">
        <v>30000</v>
      </c>
      <c r="B48">
        <v>58.79</v>
      </c>
      <c r="C48">
        <v>1</v>
      </c>
      <c r="D48">
        <v>24</v>
      </c>
      <c r="M48" s="6">
        <f t="shared" si="1"/>
        <v>-67886.477987421385</v>
      </c>
      <c r="N48">
        <f t="shared" si="2"/>
        <v>-1.5326070215963545</v>
      </c>
    </row>
    <row r="49" spans="1:14">
      <c r="A49">
        <v>10500</v>
      </c>
      <c r="B49">
        <v>12.15</v>
      </c>
      <c r="C49">
        <v>15</v>
      </c>
      <c r="D49">
        <v>8</v>
      </c>
      <c r="M49" s="6">
        <f t="shared" si="1"/>
        <v>-87386.477987421385</v>
      </c>
      <c r="N49">
        <f t="shared" si="2"/>
        <v>-3.2689907056870697</v>
      </c>
    </row>
    <row r="50" spans="1:14">
      <c r="A50">
        <v>12000</v>
      </c>
      <c r="B50">
        <v>15.855</v>
      </c>
      <c r="C50">
        <v>10</v>
      </c>
      <c r="D50">
        <v>8</v>
      </c>
      <c r="M50" s="6">
        <f t="shared" si="1"/>
        <v>-85886.477987421385</v>
      </c>
      <c r="N50">
        <f t="shared" si="2"/>
        <v>-3.1035257917154131</v>
      </c>
    </row>
    <row r="51" spans="1:14">
      <c r="A51">
        <v>11500</v>
      </c>
      <c r="B51">
        <v>15.855</v>
      </c>
      <c r="C51">
        <v>16</v>
      </c>
      <c r="D51">
        <v>8</v>
      </c>
      <c r="M51" s="6">
        <f t="shared" si="1"/>
        <v>-86386.477987421385</v>
      </c>
      <c r="N51">
        <f t="shared" si="2"/>
        <v>-3.1580447660082167</v>
      </c>
    </row>
    <row r="52" spans="1:14">
      <c r="A52">
        <v>95000</v>
      </c>
      <c r="B52">
        <v>59.92</v>
      </c>
      <c r="C52">
        <v>4</v>
      </c>
      <c r="D52">
        <v>13</v>
      </c>
      <c r="M52" s="6">
        <f t="shared" si="1"/>
        <v>-2886.4779874213855</v>
      </c>
      <c r="N52">
        <f t="shared" si="2"/>
        <v>-1.178109688550441E-4</v>
      </c>
    </row>
    <row r="53" spans="1:14">
      <c r="A53">
        <v>189000</v>
      </c>
      <c r="B53">
        <v>84.614000000000004</v>
      </c>
      <c r="C53">
        <v>2</v>
      </c>
      <c r="D53">
        <v>4</v>
      </c>
      <c r="M53" s="6">
        <f t="shared" si="1"/>
        <v>91113.522012578615</v>
      </c>
      <c r="N53">
        <f t="shared" si="2"/>
        <v>3.7053520921790652</v>
      </c>
    </row>
    <row r="54" spans="1:14">
      <c r="A54">
        <v>194000</v>
      </c>
      <c r="B54">
        <v>84.944000000000003</v>
      </c>
      <c r="C54">
        <v>11</v>
      </c>
      <c r="D54">
        <v>4</v>
      </c>
      <c r="M54" s="6">
        <f t="shared" si="1"/>
        <v>96113.522012578615</v>
      </c>
      <c r="N54">
        <f t="shared" si="2"/>
        <v>4.3494511129935978</v>
      </c>
    </row>
    <row r="55" spans="1:14">
      <c r="A55">
        <v>195000</v>
      </c>
      <c r="B55">
        <v>84.906999999999996</v>
      </c>
      <c r="C55">
        <v>21</v>
      </c>
      <c r="D55">
        <v>4</v>
      </c>
      <c r="M55" s="6">
        <f t="shared" si="1"/>
        <v>97113.522012578615</v>
      </c>
      <c r="N55">
        <f t="shared" si="2"/>
        <v>4.4866283145238102</v>
      </c>
    </row>
    <row r="56" spans="1:14">
      <c r="A56">
        <v>164700</v>
      </c>
      <c r="B56">
        <v>59.854999999999997</v>
      </c>
      <c r="C56">
        <v>11</v>
      </c>
      <c r="D56">
        <v>4</v>
      </c>
      <c r="M56" s="6">
        <f t="shared" si="1"/>
        <v>66813.522012578615</v>
      </c>
      <c r="N56">
        <f t="shared" si="2"/>
        <v>1.4610802669452105</v>
      </c>
    </row>
    <row r="57" spans="1:14">
      <c r="A57">
        <v>87000</v>
      </c>
      <c r="B57">
        <v>37.263500000000001</v>
      </c>
      <c r="C57">
        <v>8</v>
      </c>
      <c r="D57">
        <v>4</v>
      </c>
      <c r="M57" s="6">
        <f t="shared" si="1"/>
        <v>-10886.477987421385</v>
      </c>
      <c r="N57">
        <f t="shared" si="2"/>
        <v>-6.320379768392826E-3</v>
      </c>
    </row>
    <row r="58" spans="1:14">
      <c r="A58">
        <v>119000</v>
      </c>
      <c r="B58">
        <v>45.878999999999998</v>
      </c>
      <c r="C58">
        <v>18</v>
      </c>
      <c r="D58">
        <v>4</v>
      </c>
      <c r="M58" s="6">
        <f t="shared" si="1"/>
        <v>21113.522012578615</v>
      </c>
      <c r="N58">
        <f t="shared" si="2"/>
        <v>4.6106593254651163E-2</v>
      </c>
    </row>
    <row r="59" spans="1:14">
      <c r="A59">
        <v>85000</v>
      </c>
      <c r="B59">
        <v>33.981999999999999</v>
      </c>
      <c r="C59">
        <v>7</v>
      </c>
      <c r="D59">
        <v>4</v>
      </c>
      <c r="M59" s="6">
        <f t="shared" si="1"/>
        <v>-12886.477987421385</v>
      </c>
      <c r="N59">
        <f t="shared" si="2"/>
        <v>-1.0482954158312989E-2</v>
      </c>
    </row>
    <row r="60" spans="1:14">
      <c r="A60">
        <v>46300</v>
      </c>
      <c r="B60">
        <v>94.94</v>
      </c>
      <c r="C60">
        <v>7</v>
      </c>
      <c r="D60">
        <v>50</v>
      </c>
      <c r="M60" s="6">
        <f t="shared" si="1"/>
        <v>-51586.477987421385</v>
      </c>
      <c r="N60">
        <f t="shared" si="2"/>
        <v>-0.67249430611655159</v>
      </c>
    </row>
    <row r="61" spans="1:14">
      <c r="A61">
        <v>14000</v>
      </c>
      <c r="B61">
        <v>19.27</v>
      </c>
      <c r="C61">
        <v>1</v>
      </c>
      <c r="D61">
        <v>50</v>
      </c>
      <c r="M61" s="6">
        <f t="shared" si="1"/>
        <v>-83886.477987421385</v>
      </c>
      <c r="N61">
        <f t="shared" si="2"/>
        <v>-2.891724137578521</v>
      </c>
    </row>
    <row r="62" spans="1:14">
      <c r="A62">
        <v>58500</v>
      </c>
      <c r="B62">
        <v>66.13</v>
      </c>
      <c r="C62">
        <v>3</v>
      </c>
      <c r="D62">
        <v>2</v>
      </c>
      <c r="M62" s="6">
        <f t="shared" si="1"/>
        <v>-39386.477987421385</v>
      </c>
      <c r="N62">
        <f t="shared" si="2"/>
        <v>-0.29931082176241597</v>
      </c>
    </row>
    <row r="63" spans="1:14">
      <c r="A63">
        <v>162500</v>
      </c>
      <c r="B63">
        <v>186.9</v>
      </c>
      <c r="C63">
        <v>5</v>
      </c>
      <c r="D63">
        <v>17</v>
      </c>
      <c r="M63" s="6">
        <f t="shared" si="1"/>
        <v>64613.522012578615</v>
      </c>
      <c r="N63">
        <f t="shared" si="2"/>
        <v>1.3214514802137893</v>
      </c>
    </row>
    <row r="64" spans="1:14">
      <c r="A64">
        <v>19000</v>
      </c>
      <c r="B64">
        <v>30.46</v>
      </c>
      <c r="C64">
        <v>13</v>
      </c>
      <c r="D64">
        <v>24</v>
      </c>
      <c r="M64" s="6">
        <f t="shared" si="1"/>
        <v>-78886.477987421385</v>
      </c>
      <c r="N64">
        <f t="shared" si="2"/>
        <v>-2.4048537943292732</v>
      </c>
    </row>
    <row r="65" spans="1:14">
      <c r="A65">
        <v>50000</v>
      </c>
      <c r="B65">
        <v>76.650000000000006</v>
      </c>
      <c r="C65">
        <v>2</v>
      </c>
      <c r="D65">
        <v>17</v>
      </c>
      <c r="M65" s="6">
        <f t="shared" si="1"/>
        <v>-47886.477987421385</v>
      </c>
      <c r="N65">
        <f t="shared" si="2"/>
        <v>-0.53792244598985206</v>
      </c>
    </row>
    <row r="66" spans="1:14">
      <c r="A66">
        <v>49000</v>
      </c>
      <c r="B66">
        <v>81</v>
      </c>
      <c r="C66">
        <v>1</v>
      </c>
      <c r="D66">
        <v>17</v>
      </c>
      <c r="M66" s="6">
        <f t="shared" si="1"/>
        <v>-48886.477987421385</v>
      </c>
      <c r="N66">
        <f t="shared" si="2"/>
        <v>-0.57233094382107041</v>
      </c>
    </row>
    <row r="67" spans="1:14">
      <c r="A67">
        <v>139400</v>
      </c>
      <c r="B67">
        <v>84.858000000000004</v>
      </c>
      <c r="C67">
        <v>5</v>
      </c>
      <c r="D67">
        <v>13</v>
      </c>
      <c r="M67" s="6">
        <f t="shared" ref="M67:M130" si="6">A67-$H$2</f>
        <v>41513.522012578615</v>
      </c>
      <c r="N67">
        <f t="shared" ref="N67:N130" si="7">(M67/$H$5)^3</f>
        <v>0.35046908890732037</v>
      </c>
    </row>
    <row r="68" spans="1:14">
      <c r="A68">
        <v>125000</v>
      </c>
      <c r="B68">
        <v>84.92</v>
      </c>
      <c r="C68">
        <v>14</v>
      </c>
      <c r="D68">
        <v>21</v>
      </c>
      <c r="M68" s="6">
        <f t="shared" si="6"/>
        <v>27113.522012578615</v>
      </c>
      <c r="N68">
        <f t="shared" si="7"/>
        <v>9.7642476216036042E-2</v>
      </c>
    </row>
    <row r="69" spans="1:14">
      <c r="A69">
        <v>140000</v>
      </c>
      <c r="B69">
        <v>59.673699999999997</v>
      </c>
      <c r="C69">
        <v>4</v>
      </c>
      <c r="D69">
        <v>2</v>
      </c>
      <c r="M69" s="6">
        <f t="shared" si="6"/>
        <v>42113.522012578615</v>
      </c>
      <c r="N69">
        <f t="shared" si="7"/>
        <v>0.36588589590895165</v>
      </c>
    </row>
    <row r="70" spans="1:14">
      <c r="A70">
        <v>139950</v>
      </c>
      <c r="B70">
        <v>114.9</v>
      </c>
      <c r="C70">
        <v>10</v>
      </c>
      <c r="D70">
        <v>21</v>
      </c>
      <c r="M70" s="6">
        <f t="shared" si="6"/>
        <v>42063.522012578615</v>
      </c>
      <c r="N70">
        <f t="shared" si="7"/>
        <v>0.36458422967658155</v>
      </c>
    </row>
    <row r="71" spans="1:14">
      <c r="A71">
        <v>80000</v>
      </c>
      <c r="B71">
        <v>84.82</v>
      </c>
      <c r="C71">
        <v>1</v>
      </c>
      <c r="D71">
        <v>19</v>
      </c>
      <c r="M71" s="6">
        <f t="shared" si="6"/>
        <v>-17886.477987421385</v>
      </c>
      <c r="N71">
        <f t="shared" si="7"/>
        <v>-2.803208976029864E-2</v>
      </c>
    </row>
    <row r="72" spans="1:14">
      <c r="A72">
        <v>175000</v>
      </c>
      <c r="B72">
        <v>201.82</v>
      </c>
      <c r="C72">
        <v>3</v>
      </c>
      <c r="D72">
        <v>17</v>
      </c>
      <c r="M72" s="6">
        <f t="shared" si="6"/>
        <v>77113.522012578615</v>
      </c>
      <c r="N72">
        <f t="shared" si="7"/>
        <v>2.2463250251300724</v>
      </c>
    </row>
    <row r="73" spans="1:14">
      <c r="A73">
        <v>95000</v>
      </c>
      <c r="B73">
        <v>92.81</v>
      </c>
      <c r="C73">
        <v>15</v>
      </c>
      <c r="D73">
        <v>15</v>
      </c>
      <c r="M73" s="6">
        <f t="shared" si="6"/>
        <v>-2886.4779874213855</v>
      </c>
      <c r="N73">
        <f t="shared" si="7"/>
        <v>-1.178109688550441E-4</v>
      </c>
    </row>
    <row r="74" spans="1:14">
      <c r="A74">
        <v>105000</v>
      </c>
      <c r="B74">
        <v>106.81</v>
      </c>
      <c r="C74">
        <v>8</v>
      </c>
      <c r="D74">
        <v>15</v>
      </c>
      <c r="M74" s="6">
        <f t="shared" si="6"/>
        <v>7113.5220125786145</v>
      </c>
      <c r="N74">
        <f t="shared" si="7"/>
        <v>1.7633357690873233E-3</v>
      </c>
    </row>
    <row r="75" spans="1:14">
      <c r="A75">
        <v>53000</v>
      </c>
      <c r="B75">
        <v>59.28</v>
      </c>
      <c r="C75">
        <v>5</v>
      </c>
      <c r="D75">
        <v>22</v>
      </c>
      <c r="M75" s="6">
        <f t="shared" si="6"/>
        <v>-44886.477987421385</v>
      </c>
      <c r="N75">
        <f t="shared" si="7"/>
        <v>-0.44302431989894148</v>
      </c>
    </row>
    <row r="76" spans="1:14">
      <c r="A76">
        <v>74500</v>
      </c>
      <c r="B76">
        <v>54.7</v>
      </c>
      <c r="C76">
        <v>9</v>
      </c>
      <c r="D76">
        <v>29</v>
      </c>
      <c r="M76" s="6">
        <f t="shared" si="6"/>
        <v>-23386.477987421385</v>
      </c>
      <c r="N76">
        <f t="shared" si="7"/>
        <v>-6.2657843462444768E-2</v>
      </c>
    </row>
    <row r="77" spans="1:14">
      <c r="A77">
        <v>64400</v>
      </c>
      <c r="B77">
        <v>54.7</v>
      </c>
      <c r="C77">
        <v>3</v>
      </c>
      <c r="D77">
        <v>28</v>
      </c>
      <c r="M77" s="6">
        <f t="shared" si="6"/>
        <v>-33486.477987421385</v>
      </c>
      <c r="N77">
        <f t="shared" si="7"/>
        <v>-0.18394559587982509</v>
      </c>
    </row>
    <row r="78" spans="1:14">
      <c r="A78">
        <v>86000</v>
      </c>
      <c r="B78">
        <v>79.87</v>
      </c>
      <c r="C78">
        <v>8</v>
      </c>
      <c r="D78">
        <v>29</v>
      </c>
      <c r="M78" s="6">
        <f t="shared" si="6"/>
        <v>-11886.477987421385</v>
      </c>
      <c r="N78">
        <f t="shared" si="7"/>
        <v>-8.2269820402290188E-3</v>
      </c>
    </row>
    <row r="79" spans="1:14">
      <c r="A79">
        <v>56500</v>
      </c>
      <c r="B79">
        <v>59.04</v>
      </c>
      <c r="C79">
        <v>6</v>
      </c>
      <c r="D79">
        <v>19</v>
      </c>
      <c r="M79" s="6">
        <f t="shared" si="6"/>
        <v>-41386.477987421385</v>
      </c>
      <c r="N79">
        <f t="shared" si="7"/>
        <v>-0.34726129921482901</v>
      </c>
    </row>
    <row r="80" spans="1:14">
      <c r="A80">
        <v>69900</v>
      </c>
      <c r="B80">
        <v>64.66</v>
      </c>
      <c r="C80">
        <v>7</v>
      </c>
      <c r="D80">
        <v>28</v>
      </c>
      <c r="M80" s="6">
        <f t="shared" si="6"/>
        <v>-27986.477987421385</v>
      </c>
      <c r="N80">
        <f t="shared" si="7"/>
        <v>-0.1073805736589023</v>
      </c>
    </row>
    <row r="81" spans="1:14">
      <c r="A81">
        <v>67800</v>
      </c>
      <c r="B81">
        <v>54.7</v>
      </c>
      <c r="C81">
        <v>6</v>
      </c>
      <c r="D81">
        <v>28</v>
      </c>
      <c r="M81" s="6">
        <f t="shared" si="6"/>
        <v>-30086.477987421385</v>
      </c>
      <c r="N81">
        <f t="shared" si="7"/>
        <v>-0.13341204174275517</v>
      </c>
    </row>
    <row r="82" spans="1:14">
      <c r="A82">
        <v>83000</v>
      </c>
      <c r="B82">
        <v>59.95</v>
      </c>
      <c r="C82">
        <v>20</v>
      </c>
      <c r="D82">
        <v>22</v>
      </c>
      <c r="M82" s="6">
        <f t="shared" si="6"/>
        <v>-14886.477987421385</v>
      </c>
      <c r="N82">
        <f t="shared" si="7"/>
        <v>-1.6160576769549882E-2</v>
      </c>
    </row>
    <row r="83" spans="1:14">
      <c r="A83">
        <v>67000</v>
      </c>
      <c r="B83">
        <v>54.7</v>
      </c>
      <c r="C83">
        <v>4</v>
      </c>
      <c r="D83">
        <v>28</v>
      </c>
      <c r="M83" s="6">
        <f t="shared" si="6"/>
        <v>-30886.477987421385</v>
      </c>
      <c r="N83">
        <f t="shared" si="7"/>
        <v>-0.14433981434499391</v>
      </c>
    </row>
    <row r="84" spans="1:14">
      <c r="A84">
        <v>11000</v>
      </c>
      <c r="B84">
        <v>12.09</v>
      </c>
      <c r="C84">
        <v>9</v>
      </c>
      <c r="D84">
        <v>8</v>
      </c>
      <c r="M84" s="6">
        <f t="shared" si="6"/>
        <v>-86886.477987421385</v>
      </c>
      <c r="N84">
        <f t="shared" si="7"/>
        <v>-3.2131985126567253</v>
      </c>
    </row>
    <row r="85" spans="1:14">
      <c r="A85">
        <v>12900</v>
      </c>
      <c r="B85">
        <v>17.811</v>
      </c>
      <c r="C85">
        <v>14</v>
      </c>
      <c r="D85">
        <v>8</v>
      </c>
      <c r="M85" s="6">
        <f t="shared" si="6"/>
        <v>-84986.477987421385</v>
      </c>
      <c r="N85">
        <f t="shared" si="7"/>
        <v>-3.0069795368333119</v>
      </c>
    </row>
    <row r="86" spans="1:14">
      <c r="A86">
        <v>11700</v>
      </c>
      <c r="B86">
        <v>16.670000000000002</v>
      </c>
      <c r="C86">
        <v>10</v>
      </c>
      <c r="D86">
        <v>9</v>
      </c>
      <c r="M86" s="6">
        <f t="shared" si="6"/>
        <v>-86186.477987421385</v>
      </c>
      <c r="N86">
        <f t="shared" si="7"/>
        <v>-3.1361612093538747</v>
      </c>
    </row>
    <row r="87" spans="1:14">
      <c r="A87">
        <v>98000</v>
      </c>
      <c r="B87">
        <v>59.92</v>
      </c>
      <c r="C87">
        <v>2</v>
      </c>
      <c r="D87">
        <v>13</v>
      </c>
      <c r="M87" s="6">
        <f t="shared" si="6"/>
        <v>113.52201257861452</v>
      </c>
      <c r="N87">
        <f t="shared" si="7"/>
        <v>7.1667329798532161E-9</v>
      </c>
    </row>
    <row r="88" spans="1:14">
      <c r="A88">
        <v>10800</v>
      </c>
      <c r="B88">
        <v>15.855</v>
      </c>
      <c r="C88">
        <v>11</v>
      </c>
      <c r="D88">
        <v>8</v>
      </c>
      <c r="M88" s="6">
        <f t="shared" si="6"/>
        <v>-87086.477987421385</v>
      </c>
      <c r="N88">
        <f t="shared" si="7"/>
        <v>-3.2354385705575783</v>
      </c>
    </row>
    <row r="89" spans="1:14">
      <c r="A89">
        <v>108500</v>
      </c>
      <c r="B89">
        <v>84.947800000000001</v>
      </c>
      <c r="C89">
        <v>16</v>
      </c>
      <c r="D89">
        <v>12</v>
      </c>
      <c r="M89" s="6">
        <f t="shared" si="6"/>
        <v>10613.522012578615</v>
      </c>
      <c r="N89">
        <f t="shared" si="7"/>
        <v>5.8567886588236813E-3</v>
      </c>
    </row>
    <row r="90" spans="1:14">
      <c r="A90">
        <v>194500</v>
      </c>
      <c r="B90">
        <v>84.614000000000004</v>
      </c>
      <c r="C90">
        <v>18</v>
      </c>
      <c r="D90">
        <v>4</v>
      </c>
      <c r="M90" s="6">
        <f t="shared" si="6"/>
        <v>96613.522012578615</v>
      </c>
      <c r="N90">
        <f t="shared" si="7"/>
        <v>4.417684753153817</v>
      </c>
    </row>
    <row r="91" spans="1:14">
      <c r="A91">
        <v>100000</v>
      </c>
      <c r="B91">
        <v>140.49</v>
      </c>
      <c r="C91">
        <v>1</v>
      </c>
      <c r="D91">
        <v>13</v>
      </c>
      <c r="M91" s="6">
        <f t="shared" si="6"/>
        <v>2113.5220125786145</v>
      </c>
      <c r="N91">
        <f t="shared" si="7"/>
        <v>4.6248888967919332E-5</v>
      </c>
    </row>
    <row r="92" spans="1:14">
      <c r="A92">
        <v>58400</v>
      </c>
      <c r="B92">
        <v>81</v>
      </c>
      <c r="C92">
        <v>4</v>
      </c>
      <c r="D92">
        <v>17</v>
      </c>
      <c r="M92" s="6">
        <f t="shared" si="6"/>
        <v>-39486.477987421385</v>
      </c>
      <c r="N92">
        <f t="shared" si="7"/>
        <v>-0.30159641377151408</v>
      </c>
    </row>
    <row r="93" spans="1:14">
      <c r="A93">
        <v>39000</v>
      </c>
      <c r="B93">
        <v>59.22</v>
      </c>
      <c r="C93">
        <v>4</v>
      </c>
      <c r="D93">
        <v>23</v>
      </c>
      <c r="M93" s="6">
        <f t="shared" si="6"/>
        <v>-58886.477987421385</v>
      </c>
      <c r="N93">
        <f t="shared" si="7"/>
        <v>-1.0002941236559668</v>
      </c>
    </row>
    <row r="94" spans="1:14">
      <c r="A94">
        <v>149000</v>
      </c>
      <c r="B94">
        <v>114.9</v>
      </c>
      <c r="C94">
        <v>9</v>
      </c>
      <c r="D94">
        <v>21</v>
      </c>
      <c r="M94" s="6">
        <f t="shared" si="6"/>
        <v>51113.522012578615</v>
      </c>
      <c r="N94">
        <f t="shared" si="7"/>
        <v>0.65416665053109813</v>
      </c>
    </row>
    <row r="95" spans="1:14">
      <c r="A95">
        <v>98950</v>
      </c>
      <c r="B95">
        <v>60</v>
      </c>
      <c r="C95">
        <v>5</v>
      </c>
      <c r="D95">
        <v>21</v>
      </c>
      <c r="M95" s="6">
        <f t="shared" si="6"/>
        <v>1063.5220125786145</v>
      </c>
      <c r="N95">
        <f t="shared" si="7"/>
        <v>5.8927827171008728E-6</v>
      </c>
    </row>
    <row r="96" spans="1:14">
      <c r="A96">
        <v>145000</v>
      </c>
      <c r="B96">
        <v>84.858000000000004</v>
      </c>
      <c r="C96">
        <v>12</v>
      </c>
      <c r="D96">
        <v>13</v>
      </c>
      <c r="M96" s="6">
        <f t="shared" si="6"/>
        <v>47113.522012578615</v>
      </c>
      <c r="N96">
        <f t="shared" si="7"/>
        <v>0.51229213983375477</v>
      </c>
    </row>
    <row r="97" spans="1:14">
      <c r="A97">
        <v>94490</v>
      </c>
      <c r="B97">
        <v>60</v>
      </c>
      <c r="C97">
        <v>6</v>
      </c>
      <c r="D97">
        <v>21</v>
      </c>
      <c r="M97" s="6">
        <f t="shared" si="6"/>
        <v>-3396.4779874213855</v>
      </c>
      <c r="N97">
        <f t="shared" si="7"/>
        <v>-1.919408398515015E-4</v>
      </c>
    </row>
    <row r="98" spans="1:14">
      <c r="A98">
        <v>32000</v>
      </c>
      <c r="B98">
        <v>61.49</v>
      </c>
      <c r="C98">
        <v>3</v>
      </c>
      <c r="D98">
        <v>22</v>
      </c>
      <c r="M98" s="6">
        <f t="shared" si="6"/>
        <v>-65886.477987421385</v>
      </c>
      <c r="N98">
        <f t="shared" si="7"/>
        <v>-1.4011023316479359</v>
      </c>
    </row>
    <row r="99" spans="1:14">
      <c r="A99">
        <v>177700</v>
      </c>
      <c r="B99">
        <v>151.81</v>
      </c>
      <c r="C99">
        <v>8</v>
      </c>
      <c r="D99">
        <v>13</v>
      </c>
      <c r="M99" s="6">
        <f t="shared" si="6"/>
        <v>79813.522012578615</v>
      </c>
      <c r="N99">
        <f t="shared" si="7"/>
        <v>2.4906368266290255</v>
      </c>
    </row>
    <row r="100" spans="1:14">
      <c r="A100">
        <v>78000</v>
      </c>
      <c r="B100">
        <v>91.53</v>
      </c>
      <c r="C100">
        <v>9</v>
      </c>
      <c r="D100">
        <v>40</v>
      </c>
      <c r="M100" s="6">
        <f t="shared" si="6"/>
        <v>-19886.477987421385</v>
      </c>
      <c r="N100">
        <f t="shared" si="7"/>
        <v>-3.8526060242676456E-2</v>
      </c>
    </row>
    <row r="101" spans="1:14">
      <c r="A101">
        <v>80000</v>
      </c>
      <c r="B101">
        <v>116.03</v>
      </c>
      <c r="C101">
        <v>14</v>
      </c>
      <c r="D101">
        <v>13</v>
      </c>
      <c r="M101" s="6">
        <f t="shared" si="6"/>
        <v>-17886.477987421385</v>
      </c>
      <c r="N101">
        <f t="shared" si="7"/>
        <v>-2.803208976029864E-2</v>
      </c>
    </row>
    <row r="102" spans="1:14">
      <c r="A102">
        <v>31700</v>
      </c>
      <c r="B102">
        <v>46.64</v>
      </c>
      <c r="C102">
        <v>5</v>
      </c>
      <c r="D102">
        <v>18</v>
      </c>
      <c r="M102" s="6">
        <f t="shared" si="6"/>
        <v>-66186.477987421385</v>
      </c>
      <c r="N102">
        <f t="shared" si="7"/>
        <v>-1.420328468933479</v>
      </c>
    </row>
    <row r="103" spans="1:14">
      <c r="A103">
        <v>26100</v>
      </c>
      <c r="B103">
        <v>36.08</v>
      </c>
      <c r="C103">
        <v>8</v>
      </c>
      <c r="D103">
        <v>18</v>
      </c>
      <c r="M103" s="6">
        <f t="shared" si="6"/>
        <v>-71786.477987421385</v>
      </c>
      <c r="N103">
        <f t="shared" si="7"/>
        <v>-1.8122116458752908</v>
      </c>
    </row>
    <row r="104" spans="1:14">
      <c r="A104">
        <v>29000</v>
      </c>
      <c r="B104">
        <v>43.98</v>
      </c>
      <c r="C104">
        <v>7</v>
      </c>
      <c r="D104">
        <v>18</v>
      </c>
      <c r="M104" s="6">
        <f t="shared" si="6"/>
        <v>-68886.477987421385</v>
      </c>
      <c r="N104">
        <f t="shared" si="7"/>
        <v>-1.6013376707982327</v>
      </c>
    </row>
    <row r="105" spans="1:14">
      <c r="A105">
        <v>30000</v>
      </c>
      <c r="B105">
        <v>45.5</v>
      </c>
      <c r="C105">
        <v>8</v>
      </c>
      <c r="D105">
        <v>18</v>
      </c>
      <c r="M105" s="6">
        <f t="shared" si="6"/>
        <v>-67886.477987421385</v>
      </c>
      <c r="N105">
        <f t="shared" si="7"/>
        <v>-1.5326070215963545</v>
      </c>
    </row>
    <row r="106" spans="1:14">
      <c r="A106">
        <v>120000</v>
      </c>
      <c r="B106">
        <v>84.9</v>
      </c>
      <c r="C106">
        <v>11</v>
      </c>
      <c r="D106">
        <v>26</v>
      </c>
      <c r="M106" s="6">
        <f t="shared" si="6"/>
        <v>22113.522012578615</v>
      </c>
      <c r="N106">
        <f t="shared" si="7"/>
        <v>5.2973019894977533E-2</v>
      </c>
    </row>
    <row r="107" spans="1:14">
      <c r="A107">
        <v>123000</v>
      </c>
      <c r="B107">
        <v>84.9</v>
      </c>
      <c r="C107">
        <v>13</v>
      </c>
      <c r="D107">
        <v>26</v>
      </c>
      <c r="M107" s="6">
        <f t="shared" si="6"/>
        <v>25113.522012578615</v>
      </c>
      <c r="N107">
        <f t="shared" si="7"/>
        <v>7.7589660227401699E-2</v>
      </c>
    </row>
    <row r="108" spans="1:14">
      <c r="A108">
        <v>77500</v>
      </c>
      <c r="B108">
        <v>79.87</v>
      </c>
      <c r="C108">
        <v>12</v>
      </c>
      <c r="D108">
        <v>28</v>
      </c>
      <c r="M108" s="6">
        <f t="shared" si="6"/>
        <v>-20386.477987421385</v>
      </c>
      <c r="N108">
        <f t="shared" si="7"/>
        <v>-4.150568499724485E-2</v>
      </c>
    </row>
    <row r="109" spans="1:14">
      <c r="A109">
        <v>84800</v>
      </c>
      <c r="B109">
        <v>84.5</v>
      </c>
      <c r="C109">
        <v>5</v>
      </c>
      <c r="D109">
        <v>18</v>
      </c>
      <c r="M109" s="6">
        <f t="shared" si="6"/>
        <v>-13086.477987421385</v>
      </c>
      <c r="N109">
        <f t="shared" si="7"/>
        <v>-1.0978659477878681E-2</v>
      </c>
    </row>
    <row r="110" spans="1:14">
      <c r="A110">
        <v>62900</v>
      </c>
      <c r="B110">
        <v>54.7</v>
      </c>
      <c r="C110">
        <v>2</v>
      </c>
      <c r="D110">
        <v>28</v>
      </c>
      <c r="M110" s="6">
        <f t="shared" si="6"/>
        <v>-34986.477987421385</v>
      </c>
      <c r="N110">
        <f t="shared" si="7"/>
        <v>-0.20978848831550248</v>
      </c>
    </row>
    <row r="111" spans="1:14">
      <c r="A111">
        <v>79500</v>
      </c>
      <c r="B111">
        <v>59.95</v>
      </c>
      <c r="C111">
        <v>2</v>
      </c>
      <c r="D111">
        <v>22</v>
      </c>
      <c r="M111" s="6">
        <f t="shared" si="6"/>
        <v>-18386.477987421385</v>
      </c>
      <c r="N111">
        <f t="shared" si="7"/>
        <v>-3.0449251152779078E-2</v>
      </c>
    </row>
    <row r="112" spans="1:14">
      <c r="A112">
        <v>68800</v>
      </c>
      <c r="B112">
        <v>64.66</v>
      </c>
      <c r="C112">
        <v>12</v>
      </c>
      <c r="D112">
        <v>28</v>
      </c>
      <c r="M112" s="6">
        <f t="shared" si="6"/>
        <v>-29086.477987421385</v>
      </c>
      <c r="N112">
        <f t="shared" si="7"/>
        <v>-0.12054643970378823</v>
      </c>
    </row>
    <row r="113" spans="1:14">
      <c r="A113">
        <v>64900</v>
      </c>
      <c r="B113">
        <v>54.7</v>
      </c>
      <c r="C113">
        <v>11</v>
      </c>
      <c r="D113">
        <v>28</v>
      </c>
      <c r="M113" s="6">
        <f t="shared" si="6"/>
        <v>-32986.477987421385</v>
      </c>
      <c r="N113">
        <f t="shared" si="7"/>
        <v>-0.17582831788398257</v>
      </c>
    </row>
    <row r="114" spans="1:14">
      <c r="A114">
        <v>61000</v>
      </c>
      <c r="B114">
        <v>54.7</v>
      </c>
      <c r="C114">
        <v>2</v>
      </c>
      <c r="D114">
        <v>28</v>
      </c>
      <c r="M114" s="6">
        <f t="shared" si="6"/>
        <v>-36886.477987421385</v>
      </c>
      <c r="N114">
        <f t="shared" si="7"/>
        <v>-0.24585698247830926</v>
      </c>
    </row>
    <row r="115" spans="1:14">
      <c r="A115">
        <v>110000</v>
      </c>
      <c r="B115">
        <v>114.7153</v>
      </c>
      <c r="C115">
        <v>5</v>
      </c>
      <c r="D115">
        <v>12</v>
      </c>
      <c r="M115" s="6">
        <f t="shared" si="6"/>
        <v>12113.522012578615</v>
      </c>
      <c r="N115">
        <f t="shared" si="7"/>
        <v>8.7074758066785045E-3</v>
      </c>
    </row>
    <row r="116" spans="1:14">
      <c r="A116">
        <v>12000</v>
      </c>
      <c r="B116">
        <v>17.96</v>
      </c>
      <c r="C116">
        <v>14</v>
      </c>
      <c r="D116">
        <v>8</v>
      </c>
      <c r="M116" s="6">
        <f t="shared" si="6"/>
        <v>-85886.477987421385</v>
      </c>
      <c r="N116">
        <f t="shared" si="7"/>
        <v>-3.1035257917154131</v>
      </c>
    </row>
    <row r="117" spans="1:14">
      <c r="A117">
        <v>36000</v>
      </c>
      <c r="B117">
        <v>59.74</v>
      </c>
      <c r="C117">
        <v>6</v>
      </c>
      <c r="D117">
        <v>21</v>
      </c>
      <c r="M117" s="6">
        <f t="shared" si="6"/>
        <v>-61886.477987421385</v>
      </c>
      <c r="N117">
        <f t="shared" si="7"/>
        <v>-1.1610964037181688</v>
      </c>
    </row>
    <row r="118" spans="1:14">
      <c r="A118">
        <v>240000</v>
      </c>
      <c r="B118">
        <v>116.938</v>
      </c>
      <c r="C118">
        <v>7</v>
      </c>
      <c r="D118">
        <v>4</v>
      </c>
      <c r="M118" s="6">
        <f t="shared" si="6"/>
        <v>142113.52201257861</v>
      </c>
      <c r="N118">
        <f t="shared" si="7"/>
        <v>14.060060393891039</v>
      </c>
    </row>
    <row r="119" spans="1:14">
      <c r="A119">
        <v>157000</v>
      </c>
      <c r="B119">
        <v>59.854999999999997</v>
      </c>
      <c r="C119">
        <v>14</v>
      </c>
      <c r="D119">
        <v>4</v>
      </c>
      <c r="M119" s="6">
        <f t="shared" si="6"/>
        <v>59113.522012578615</v>
      </c>
      <c r="N119">
        <f t="shared" si="7"/>
        <v>1.0119090609492634</v>
      </c>
    </row>
    <row r="120" spans="1:14">
      <c r="A120">
        <v>197000</v>
      </c>
      <c r="B120">
        <v>84.835999999999999</v>
      </c>
      <c r="C120">
        <v>16</v>
      </c>
      <c r="D120">
        <v>4</v>
      </c>
      <c r="M120" s="6">
        <f t="shared" si="6"/>
        <v>99113.522012578615</v>
      </c>
      <c r="N120">
        <f t="shared" si="7"/>
        <v>4.7695752526241906</v>
      </c>
    </row>
    <row r="121" spans="1:14">
      <c r="A121">
        <v>160000</v>
      </c>
      <c r="B121">
        <v>59.470999999999997</v>
      </c>
      <c r="C121">
        <v>5</v>
      </c>
      <c r="D121">
        <v>4</v>
      </c>
      <c r="M121" s="6">
        <f t="shared" si="6"/>
        <v>62113.522012578615</v>
      </c>
      <c r="N121">
        <f t="shared" si="7"/>
        <v>1.1739225495821113</v>
      </c>
    </row>
    <row r="122" spans="1:14">
      <c r="A122">
        <v>185000</v>
      </c>
      <c r="B122">
        <v>84.614000000000004</v>
      </c>
      <c r="C122">
        <v>8</v>
      </c>
      <c r="D122">
        <v>4</v>
      </c>
      <c r="M122" s="6">
        <f t="shared" si="6"/>
        <v>87113.522012578615</v>
      </c>
      <c r="N122">
        <f t="shared" si="7"/>
        <v>3.2384537271863865</v>
      </c>
    </row>
    <row r="123" spans="1:14">
      <c r="A123">
        <v>18000</v>
      </c>
      <c r="B123">
        <v>30.28</v>
      </c>
      <c r="C123">
        <v>1</v>
      </c>
      <c r="D123">
        <v>50</v>
      </c>
      <c r="M123" s="6">
        <f t="shared" si="6"/>
        <v>-79886.477987421385</v>
      </c>
      <c r="N123">
        <f t="shared" si="7"/>
        <v>-2.4974729984333934</v>
      </c>
    </row>
    <row r="124" spans="1:14">
      <c r="A124">
        <v>21500</v>
      </c>
      <c r="B124">
        <v>30.28</v>
      </c>
      <c r="C124">
        <v>3</v>
      </c>
      <c r="D124">
        <v>50</v>
      </c>
      <c r="M124" s="6">
        <f t="shared" si="6"/>
        <v>-76386.477987421385</v>
      </c>
      <c r="N124">
        <f t="shared" si="7"/>
        <v>-2.1833855729759262</v>
      </c>
    </row>
    <row r="125" spans="1:14">
      <c r="A125">
        <v>74500</v>
      </c>
      <c r="B125">
        <v>84.93</v>
      </c>
      <c r="C125">
        <v>12</v>
      </c>
      <c r="D125">
        <v>23</v>
      </c>
      <c r="M125" s="6">
        <f t="shared" si="6"/>
        <v>-23386.477987421385</v>
      </c>
      <c r="N125">
        <f t="shared" si="7"/>
        <v>-6.2657843462444768E-2</v>
      </c>
    </row>
    <row r="126" spans="1:14">
      <c r="A126">
        <v>210000</v>
      </c>
      <c r="B126">
        <v>238.858</v>
      </c>
      <c r="C126">
        <v>5</v>
      </c>
      <c r="D126">
        <v>12</v>
      </c>
      <c r="M126" s="6">
        <f t="shared" si="6"/>
        <v>112113.52201257861</v>
      </c>
      <c r="N126">
        <f t="shared" si="7"/>
        <v>6.9032716877975906</v>
      </c>
    </row>
    <row r="127" spans="1:14">
      <c r="A127">
        <v>155000</v>
      </c>
      <c r="B127">
        <v>210.53</v>
      </c>
      <c r="C127">
        <v>4</v>
      </c>
      <c r="D127">
        <v>17</v>
      </c>
      <c r="M127" s="6">
        <f t="shared" si="6"/>
        <v>57113.522012578615</v>
      </c>
      <c r="N127">
        <f t="shared" si="7"/>
        <v>0.91263644053515924</v>
      </c>
    </row>
    <row r="128" spans="1:14">
      <c r="A128">
        <v>142000</v>
      </c>
      <c r="B128">
        <v>84.858000000000004</v>
      </c>
      <c r="C128">
        <v>11</v>
      </c>
      <c r="D128">
        <v>13</v>
      </c>
      <c r="M128" s="6">
        <f t="shared" si="6"/>
        <v>44113.522012578615</v>
      </c>
      <c r="N128">
        <f t="shared" si="7"/>
        <v>0.42052921968285906</v>
      </c>
    </row>
    <row r="129" spans="1:14">
      <c r="A129">
        <v>126990</v>
      </c>
      <c r="B129">
        <v>84.92</v>
      </c>
      <c r="C129">
        <v>14</v>
      </c>
      <c r="D129">
        <v>21</v>
      </c>
      <c r="M129" s="6">
        <f t="shared" si="6"/>
        <v>29103.522012578615</v>
      </c>
      <c r="N129">
        <f t="shared" si="7"/>
        <v>0.12075847645171364</v>
      </c>
    </row>
    <row r="130" spans="1:14">
      <c r="A130">
        <v>115000</v>
      </c>
      <c r="B130">
        <v>59.993000000000002</v>
      </c>
      <c r="C130">
        <v>6</v>
      </c>
      <c r="D130">
        <v>13</v>
      </c>
      <c r="M130" s="6">
        <f t="shared" si="6"/>
        <v>17113.522012578615</v>
      </c>
      <c r="N130">
        <f t="shared" si="7"/>
        <v>2.455269513691679E-2</v>
      </c>
    </row>
    <row r="131" spans="1:14">
      <c r="A131">
        <v>129000</v>
      </c>
      <c r="B131">
        <v>84.858000000000004</v>
      </c>
      <c r="C131">
        <v>1</v>
      </c>
      <c r="D131">
        <v>13</v>
      </c>
      <c r="M131" s="6">
        <f t="shared" ref="M131:M194" si="8">A131-$H$2</f>
        <v>31113.522012578615</v>
      </c>
      <c r="N131">
        <f t="shared" ref="N131:N194" si="9">(M131/$H$5)^3</f>
        <v>0.14754636156107906</v>
      </c>
    </row>
    <row r="132" spans="1:14">
      <c r="A132">
        <v>29000</v>
      </c>
      <c r="B132">
        <v>61.49</v>
      </c>
      <c r="C132">
        <v>3</v>
      </c>
      <c r="D132">
        <v>22</v>
      </c>
      <c r="M132" s="6">
        <f t="shared" si="8"/>
        <v>-68886.477987421385</v>
      </c>
      <c r="N132">
        <f t="shared" si="9"/>
        <v>-1.6013376707982327</v>
      </c>
    </row>
    <row r="133" spans="1:14">
      <c r="A133">
        <v>93500</v>
      </c>
      <c r="B133">
        <v>111.31</v>
      </c>
      <c r="C133">
        <v>5</v>
      </c>
      <c r="D133">
        <v>16</v>
      </c>
      <c r="M133" s="6">
        <f t="shared" si="8"/>
        <v>-4386.4779874213855</v>
      </c>
      <c r="N133">
        <f t="shared" si="9"/>
        <v>-4.1345556406283975E-4</v>
      </c>
    </row>
    <row r="134" spans="1:14">
      <c r="A134">
        <v>134000</v>
      </c>
      <c r="B134">
        <v>94.51</v>
      </c>
      <c r="C134">
        <v>4</v>
      </c>
      <c r="D134">
        <v>13</v>
      </c>
      <c r="M134" s="6">
        <f t="shared" si="8"/>
        <v>36113.522012578615</v>
      </c>
      <c r="N134">
        <f t="shared" si="9"/>
        <v>0.23072280055617547</v>
      </c>
    </row>
    <row r="135" spans="1:14">
      <c r="A135">
        <v>140000</v>
      </c>
      <c r="B135">
        <v>94.51</v>
      </c>
      <c r="C135">
        <v>5</v>
      </c>
      <c r="D135">
        <v>13</v>
      </c>
      <c r="M135" s="6">
        <f t="shared" si="8"/>
        <v>42113.522012578615</v>
      </c>
      <c r="N135">
        <f t="shared" si="9"/>
        <v>0.36588589590895165</v>
      </c>
    </row>
    <row r="136" spans="1:14">
      <c r="A136">
        <v>170000</v>
      </c>
      <c r="B136">
        <v>151.81</v>
      </c>
      <c r="C136">
        <v>3</v>
      </c>
      <c r="D136">
        <v>13</v>
      </c>
      <c r="M136" s="6">
        <f t="shared" si="8"/>
        <v>72113.522012578615</v>
      </c>
      <c r="N136">
        <f t="shared" si="9"/>
        <v>1.8370928157443929</v>
      </c>
    </row>
    <row r="137" spans="1:14">
      <c r="A137">
        <v>170000</v>
      </c>
      <c r="B137">
        <v>158.99</v>
      </c>
      <c r="C137">
        <v>8</v>
      </c>
      <c r="D137">
        <v>13</v>
      </c>
      <c r="M137" s="6">
        <f t="shared" si="8"/>
        <v>72113.522012578615</v>
      </c>
      <c r="N137">
        <f t="shared" si="9"/>
        <v>1.8370928157443929</v>
      </c>
    </row>
    <row r="138" spans="1:14">
      <c r="A138">
        <v>183000</v>
      </c>
      <c r="B138">
        <v>146.38999999999999</v>
      </c>
      <c r="C138">
        <v>10</v>
      </c>
      <c r="D138">
        <v>18</v>
      </c>
      <c r="M138" s="6">
        <f t="shared" si="8"/>
        <v>85113.522012578615</v>
      </c>
      <c r="N138">
        <f t="shared" si="9"/>
        <v>3.02048486664324</v>
      </c>
    </row>
    <row r="139" spans="1:14">
      <c r="A139">
        <v>175000</v>
      </c>
      <c r="B139">
        <v>147.62</v>
      </c>
      <c r="C139">
        <v>5</v>
      </c>
      <c r="D139">
        <v>18</v>
      </c>
      <c r="M139" s="6">
        <f t="shared" si="8"/>
        <v>77113.522012578615</v>
      </c>
      <c r="N139">
        <f t="shared" si="9"/>
        <v>2.2463250251300724</v>
      </c>
    </row>
    <row r="140" spans="1:14">
      <c r="A140">
        <v>175000</v>
      </c>
      <c r="B140">
        <v>147.62</v>
      </c>
      <c r="C140">
        <v>5</v>
      </c>
      <c r="D140">
        <v>18</v>
      </c>
      <c r="M140" s="6">
        <f t="shared" si="8"/>
        <v>77113.522012578615</v>
      </c>
      <c r="N140">
        <f t="shared" si="9"/>
        <v>2.2463250251300724</v>
      </c>
    </row>
    <row r="141" spans="1:14">
      <c r="A141">
        <v>189000</v>
      </c>
      <c r="B141">
        <v>174.55</v>
      </c>
      <c r="C141">
        <v>2</v>
      </c>
      <c r="D141">
        <v>17</v>
      </c>
      <c r="M141" s="6">
        <f t="shared" si="8"/>
        <v>91113.522012578615</v>
      </c>
      <c r="N141">
        <f t="shared" si="9"/>
        <v>3.7053520921790652</v>
      </c>
    </row>
    <row r="142" spans="1:14">
      <c r="A142">
        <v>375000</v>
      </c>
      <c r="B142">
        <v>158.32400000000001</v>
      </c>
      <c r="C142">
        <v>14</v>
      </c>
      <c r="D142">
        <v>1</v>
      </c>
      <c r="M142" s="6">
        <f t="shared" si="8"/>
        <v>277113.52201257861</v>
      </c>
      <c r="N142">
        <f t="shared" si="9"/>
        <v>104.24473562246604</v>
      </c>
    </row>
    <row r="143" spans="1:14">
      <c r="A143">
        <v>124000</v>
      </c>
      <c r="B143">
        <v>149.80000000000001</v>
      </c>
      <c r="C143">
        <v>7</v>
      </c>
      <c r="D143">
        <v>13</v>
      </c>
      <c r="M143" s="6">
        <f t="shared" si="8"/>
        <v>26113.522012578615</v>
      </c>
      <c r="N143">
        <f t="shared" si="9"/>
        <v>8.7232301172296106E-2</v>
      </c>
    </row>
    <row r="144" spans="1:14">
      <c r="A144">
        <v>85000</v>
      </c>
      <c r="B144">
        <v>100.77</v>
      </c>
      <c r="C144">
        <v>6</v>
      </c>
      <c r="D144">
        <v>23</v>
      </c>
      <c r="M144" s="6">
        <f t="shared" si="8"/>
        <v>-12886.477987421385</v>
      </c>
      <c r="N144">
        <f t="shared" si="9"/>
        <v>-1.0482954158312989E-2</v>
      </c>
    </row>
    <row r="145" spans="1:14">
      <c r="A145">
        <v>23000</v>
      </c>
      <c r="B145">
        <v>28.1</v>
      </c>
      <c r="C145">
        <v>7</v>
      </c>
      <c r="D145">
        <v>18</v>
      </c>
      <c r="M145" s="6">
        <f t="shared" si="8"/>
        <v>-74886.477987421385</v>
      </c>
      <c r="N145">
        <f t="shared" si="9"/>
        <v>-2.0572695343689951</v>
      </c>
    </row>
    <row r="146" spans="1:14">
      <c r="A146">
        <v>47500</v>
      </c>
      <c r="B146">
        <v>84.42</v>
      </c>
      <c r="C146">
        <v>5</v>
      </c>
      <c r="D146">
        <v>17</v>
      </c>
      <c r="M146" s="6">
        <f t="shared" si="8"/>
        <v>-50386.477987421385</v>
      </c>
      <c r="N146">
        <f t="shared" si="9"/>
        <v>-0.62664702859997257</v>
      </c>
    </row>
    <row r="147" spans="1:14">
      <c r="A147">
        <v>64800</v>
      </c>
      <c r="B147">
        <v>64.66</v>
      </c>
      <c r="C147">
        <v>2</v>
      </c>
      <c r="D147">
        <v>28</v>
      </c>
      <c r="M147" s="6">
        <f t="shared" si="8"/>
        <v>-33086.477987421385</v>
      </c>
      <c r="N147">
        <f t="shared" si="9"/>
        <v>-0.17743226500515741</v>
      </c>
    </row>
    <row r="148" spans="1:14">
      <c r="A148">
        <v>69800</v>
      </c>
      <c r="B148">
        <v>54.7</v>
      </c>
      <c r="C148">
        <v>4</v>
      </c>
      <c r="D148">
        <v>29</v>
      </c>
      <c r="M148" s="6">
        <f t="shared" si="8"/>
        <v>-28086.477987421385</v>
      </c>
      <c r="N148">
        <f t="shared" si="9"/>
        <v>-0.10853575350726921</v>
      </c>
    </row>
    <row r="149" spans="1:14">
      <c r="A149">
        <v>84000</v>
      </c>
      <c r="B149">
        <v>79.87</v>
      </c>
      <c r="C149">
        <v>12</v>
      </c>
      <c r="D149">
        <v>28</v>
      </c>
      <c r="M149" s="6">
        <f t="shared" si="8"/>
        <v>-13886.477987421385</v>
      </c>
      <c r="N149">
        <f t="shared" si="9"/>
        <v>-1.3117688331726144E-2</v>
      </c>
    </row>
    <row r="150" spans="1:14">
      <c r="A150">
        <v>84800</v>
      </c>
      <c r="B150">
        <v>84.5</v>
      </c>
      <c r="C150">
        <v>5</v>
      </c>
      <c r="D150">
        <v>18</v>
      </c>
      <c r="M150" s="6">
        <f t="shared" si="8"/>
        <v>-13086.477987421385</v>
      </c>
      <c r="N150">
        <f t="shared" si="9"/>
        <v>-1.0978659477878681E-2</v>
      </c>
    </row>
    <row r="151" spans="1:14">
      <c r="A151">
        <v>13000</v>
      </c>
      <c r="B151">
        <v>15.09</v>
      </c>
      <c r="C151">
        <v>14</v>
      </c>
      <c r="D151">
        <v>7</v>
      </c>
      <c r="M151" s="6">
        <f t="shared" si="8"/>
        <v>-84886.477987421385</v>
      </c>
      <c r="N151">
        <f t="shared" si="9"/>
        <v>-2.996377464092371</v>
      </c>
    </row>
    <row r="152" spans="1:14">
      <c r="A152">
        <v>20000</v>
      </c>
      <c r="B152">
        <v>44.4</v>
      </c>
      <c r="C152">
        <v>4</v>
      </c>
      <c r="D152">
        <v>24</v>
      </c>
      <c r="M152" s="6">
        <f t="shared" si="8"/>
        <v>-77886.477987421385</v>
      </c>
      <c r="N152">
        <f t="shared" si="9"/>
        <v>-2.3145532380798546</v>
      </c>
    </row>
    <row r="153" spans="1:14">
      <c r="A153">
        <v>91900</v>
      </c>
      <c r="B153">
        <v>59.942599999999999</v>
      </c>
      <c r="C153">
        <v>4</v>
      </c>
      <c r="D153">
        <v>12</v>
      </c>
      <c r="M153" s="6">
        <f t="shared" si="8"/>
        <v>-5986.4779874213855</v>
      </c>
      <c r="N153">
        <f t="shared" si="9"/>
        <v>-1.050981684682289E-3</v>
      </c>
    </row>
    <row r="154" spans="1:14">
      <c r="A154">
        <v>12200</v>
      </c>
      <c r="B154">
        <v>15.09</v>
      </c>
      <c r="C154">
        <v>10</v>
      </c>
      <c r="D154">
        <v>7</v>
      </c>
      <c r="M154" s="6">
        <f t="shared" si="8"/>
        <v>-85686.477987421385</v>
      </c>
      <c r="N154">
        <f t="shared" si="9"/>
        <v>-3.0818951152760325</v>
      </c>
    </row>
    <row r="155" spans="1:14">
      <c r="A155">
        <v>12000</v>
      </c>
      <c r="B155">
        <v>16.670000000000002</v>
      </c>
      <c r="C155">
        <v>4</v>
      </c>
      <c r="D155">
        <v>9</v>
      </c>
      <c r="M155" s="6">
        <f t="shared" si="8"/>
        <v>-85886.477987421385</v>
      </c>
      <c r="N155">
        <f t="shared" si="9"/>
        <v>-3.1035257917154131</v>
      </c>
    </row>
    <row r="156" spans="1:14">
      <c r="A156">
        <v>119500</v>
      </c>
      <c r="B156">
        <v>112.54</v>
      </c>
      <c r="C156">
        <v>25</v>
      </c>
      <c r="D156">
        <v>17</v>
      </c>
      <c r="M156" s="6">
        <f t="shared" si="8"/>
        <v>21613.522012578615</v>
      </c>
      <c r="N156">
        <f t="shared" si="9"/>
        <v>4.9460397930066957E-2</v>
      </c>
    </row>
    <row r="157" spans="1:14">
      <c r="A157">
        <v>193000</v>
      </c>
      <c r="B157">
        <v>84.614000000000004</v>
      </c>
      <c r="C157">
        <v>19</v>
      </c>
      <c r="D157">
        <v>4</v>
      </c>
      <c r="M157" s="6">
        <f t="shared" si="8"/>
        <v>95113.522012578615</v>
      </c>
      <c r="N157">
        <f t="shared" si="9"/>
        <v>4.2150989001979298</v>
      </c>
    </row>
    <row r="158" spans="1:14">
      <c r="A158">
        <v>175000</v>
      </c>
      <c r="B158">
        <v>84.835999999999999</v>
      </c>
      <c r="C158">
        <v>8</v>
      </c>
      <c r="D158">
        <v>4</v>
      </c>
      <c r="M158" s="6">
        <f t="shared" si="8"/>
        <v>77113.522012578615</v>
      </c>
      <c r="N158">
        <f t="shared" si="9"/>
        <v>2.2463250251300724</v>
      </c>
    </row>
    <row r="159" spans="1:14">
      <c r="A159">
        <v>180000</v>
      </c>
      <c r="B159">
        <v>84.906999999999996</v>
      </c>
      <c r="C159">
        <v>18</v>
      </c>
      <c r="D159">
        <v>4</v>
      </c>
      <c r="M159" s="6">
        <f t="shared" si="8"/>
        <v>82113.522012578615</v>
      </c>
      <c r="N159">
        <f t="shared" si="9"/>
        <v>2.7122206535656792</v>
      </c>
    </row>
    <row r="160" spans="1:14">
      <c r="A160">
        <v>172000</v>
      </c>
      <c r="B160">
        <v>84.944000000000003</v>
      </c>
      <c r="C160">
        <v>2</v>
      </c>
      <c r="D160">
        <v>4</v>
      </c>
      <c r="M160" s="6">
        <f t="shared" si="8"/>
        <v>74113.522012578615</v>
      </c>
      <c r="N160">
        <f t="shared" si="9"/>
        <v>1.9942212268853245</v>
      </c>
    </row>
    <row r="161" spans="1:14">
      <c r="A161">
        <v>172000</v>
      </c>
      <c r="B161">
        <v>84.944000000000003</v>
      </c>
      <c r="C161">
        <v>2</v>
      </c>
      <c r="D161">
        <v>4</v>
      </c>
      <c r="M161" s="6">
        <f t="shared" si="8"/>
        <v>74113.522012578615</v>
      </c>
      <c r="N161">
        <f t="shared" si="9"/>
        <v>1.9942212268853245</v>
      </c>
    </row>
    <row r="162" spans="1:14">
      <c r="A162">
        <v>88000</v>
      </c>
      <c r="B162">
        <v>37.263500000000001</v>
      </c>
      <c r="C162">
        <v>14</v>
      </c>
      <c r="D162">
        <v>4</v>
      </c>
      <c r="M162" s="6">
        <f t="shared" si="8"/>
        <v>-9886.4779874213855</v>
      </c>
      <c r="N162">
        <f t="shared" si="9"/>
        <v>-4.7337551337230093E-3</v>
      </c>
    </row>
    <row r="163" spans="1:14">
      <c r="A163">
        <v>175000</v>
      </c>
      <c r="B163">
        <v>215.14599999999999</v>
      </c>
      <c r="C163">
        <v>9</v>
      </c>
      <c r="D163">
        <v>12</v>
      </c>
      <c r="M163" s="6">
        <f t="shared" si="8"/>
        <v>77113.522012578615</v>
      </c>
      <c r="N163">
        <f t="shared" si="9"/>
        <v>2.2463250251300724</v>
      </c>
    </row>
    <row r="164" spans="1:14">
      <c r="A164">
        <v>75300</v>
      </c>
      <c r="B164">
        <v>84.93</v>
      </c>
      <c r="C164">
        <v>13</v>
      </c>
      <c r="D164">
        <v>23</v>
      </c>
      <c r="M164" s="6">
        <f t="shared" si="8"/>
        <v>-22586.477987421385</v>
      </c>
      <c r="N164">
        <f t="shared" si="9"/>
        <v>-5.6445135766845678E-2</v>
      </c>
    </row>
    <row r="165" spans="1:14">
      <c r="A165">
        <v>52000</v>
      </c>
      <c r="B165">
        <v>59.97</v>
      </c>
      <c r="C165">
        <v>2</v>
      </c>
      <c r="D165">
        <v>23</v>
      </c>
      <c r="M165" s="6">
        <f t="shared" si="8"/>
        <v>-45886.477987421385</v>
      </c>
      <c r="N165">
        <f t="shared" si="9"/>
        <v>-0.47329852623786905</v>
      </c>
    </row>
    <row r="166" spans="1:14">
      <c r="A166">
        <v>76500</v>
      </c>
      <c r="B166">
        <v>84.99</v>
      </c>
      <c r="C166">
        <v>1</v>
      </c>
      <c r="D166">
        <v>25</v>
      </c>
      <c r="M166" s="6">
        <f t="shared" si="8"/>
        <v>-21386.477987421385</v>
      </c>
      <c r="N166">
        <f t="shared" si="9"/>
        <v>-4.7918011250096572E-2</v>
      </c>
    </row>
    <row r="167" spans="1:14">
      <c r="A167">
        <v>140000</v>
      </c>
      <c r="B167">
        <v>150.83000000000001</v>
      </c>
      <c r="C167">
        <v>3</v>
      </c>
      <c r="D167">
        <v>17</v>
      </c>
      <c r="M167" s="6">
        <f t="shared" si="8"/>
        <v>42113.522012578615</v>
      </c>
      <c r="N167">
        <f t="shared" si="9"/>
        <v>0.36588589590895165</v>
      </c>
    </row>
    <row r="168" spans="1:14">
      <c r="A168">
        <v>54900</v>
      </c>
      <c r="B168">
        <v>59.82</v>
      </c>
      <c r="C168">
        <v>5</v>
      </c>
      <c r="D168">
        <v>25</v>
      </c>
      <c r="M168" s="6">
        <f t="shared" si="8"/>
        <v>-42986.477987421385</v>
      </c>
      <c r="N168">
        <f t="shared" si="9"/>
        <v>-0.38911374180922159</v>
      </c>
    </row>
    <row r="169" spans="1:14">
      <c r="A169">
        <v>75700</v>
      </c>
      <c r="B169">
        <v>84.93</v>
      </c>
      <c r="C169">
        <v>5</v>
      </c>
      <c r="D169">
        <v>23</v>
      </c>
      <c r="M169" s="6">
        <f t="shared" si="8"/>
        <v>-22186.477987421385</v>
      </c>
      <c r="N169">
        <f t="shared" si="9"/>
        <v>-5.3499050425757255E-2</v>
      </c>
    </row>
    <row r="170" spans="1:14">
      <c r="A170">
        <v>165000</v>
      </c>
      <c r="B170">
        <v>114.931</v>
      </c>
      <c r="C170">
        <v>16</v>
      </c>
      <c r="D170">
        <v>13</v>
      </c>
      <c r="M170" s="6">
        <f t="shared" si="8"/>
        <v>67113.522012578615</v>
      </c>
      <c r="N170">
        <f t="shared" si="9"/>
        <v>1.4808499992734647</v>
      </c>
    </row>
    <row r="171" spans="1:14">
      <c r="A171">
        <v>145000</v>
      </c>
      <c r="B171">
        <v>112.81440000000001</v>
      </c>
      <c r="C171">
        <v>5</v>
      </c>
      <c r="D171">
        <v>6</v>
      </c>
      <c r="M171" s="6">
        <f t="shared" si="8"/>
        <v>47113.522012578615</v>
      </c>
      <c r="N171">
        <f t="shared" si="9"/>
        <v>0.51229213983375477</v>
      </c>
    </row>
    <row r="172" spans="1:14">
      <c r="A172">
        <v>146000</v>
      </c>
      <c r="B172">
        <v>114.9</v>
      </c>
      <c r="C172">
        <v>17</v>
      </c>
      <c r="D172">
        <v>21</v>
      </c>
      <c r="M172" s="6">
        <f t="shared" si="8"/>
        <v>48113.522012578615</v>
      </c>
      <c r="N172">
        <f t="shared" si="9"/>
        <v>0.54561013125105451</v>
      </c>
    </row>
    <row r="173" spans="1:14">
      <c r="A173">
        <v>127000</v>
      </c>
      <c r="B173">
        <v>84.239500000000007</v>
      </c>
      <c r="C173">
        <v>3</v>
      </c>
      <c r="D173">
        <v>6</v>
      </c>
      <c r="M173" s="6">
        <f t="shared" si="8"/>
        <v>29113.522012578615</v>
      </c>
      <c r="N173">
        <f t="shared" si="9"/>
        <v>0.12088299743637811</v>
      </c>
    </row>
    <row r="174" spans="1:14">
      <c r="A174">
        <v>84970</v>
      </c>
      <c r="B174">
        <v>60</v>
      </c>
      <c r="C174">
        <v>13</v>
      </c>
      <c r="D174">
        <v>21</v>
      </c>
      <c r="M174" s="6">
        <f t="shared" si="8"/>
        <v>-12916.477987421385</v>
      </c>
      <c r="N174">
        <f t="shared" si="9"/>
        <v>-1.0556338366829876E-2</v>
      </c>
    </row>
    <row r="175" spans="1:14">
      <c r="A175">
        <v>123460</v>
      </c>
      <c r="B175">
        <v>84.92</v>
      </c>
      <c r="C175">
        <v>18</v>
      </c>
      <c r="D175">
        <v>21</v>
      </c>
      <c r="M175" s="6">
        <f t="shared" si="8"/>
        <v>25573.522012578615</v>
      </c>
      <c r="N175">
        <f t="shared" si="9"/>
        <v>8.1931821256658696E-2</v>
      </c>
    </row>
    <row r="176" spans="1:14">
      <c r="A176">
        <v>155000</v>
      </c>
      <c r="B176">
        <v>158.99</v>
      </c>
      <c r="C176">
        <v>7</v>
      </c>
      <c r="D176">
        <v>13</v>
      </c>
      <c r="M176" s="6">
        <f t="shared" si="8"/>
        <v>57113.522012578615</v>
      </c>
      <c r="N176">
        <f t="shared" si="9"/>
        <v>0.91263644053515924</v>
      </c>
    </row>
    <row r="177" spans="1:14">
      <c r="A177">
        <v>134000</v>
      </c>
      <c r="B177">
        <v>95.88</v>
      </c>
      <c r="C177">
        <v>5</v>
      </c>
      <c r="D177">
        <v>13</v>
      </c>
      <c r="M177" s="6">
        <f t="shared" si="8"/>
        <v>36113.522012578615</v>
      </c>
      <c r="N177">
        <f t="shared" si="9"/>
        <v>0.23072280055617547</v>
      </c>
    </row>
    <row r="178" spans="1:14">
      <c r="A178">
        <v>134500</v>
      </c>
      <c r="B178">
        <v>95.88</v>
      </c>
      <c r="C178">
        <v>5</v>
      </c>
      <c r="D178">
        <v>13</v>
      </c>
      <c r="M178" s="6">
        <f t="shared" si="8"/>
        <v>36613.522012578615</v>
      </c>
      <c r="N178">
        <f t="shared" si="9"/>
        <v>0.24043932528523657</v>
      </c>
    </row>
    <row r="179" spans="1:14">
      <c r="A179">
        <v>144000</v>
      </c>
      <c r="B179">
        <v>108.07</v>
      </c>
      <c r="C179">
        <v>5</v>
      </c>
      <c r="D179">
        <v>13</v>
      </c>
      <c r="M179" s="6">
        <f t="shared" si="8"/>
        <v>46113.522012578615</v>
      </c>
      <c r="N179">
        <f t="shared" si="9"/>
        <v>0.48035891890600962</v>
      </c>
    </row>
    <row r="180" spans="1:14">
      <c r="A180">
        <v>144000</v>
      </c>
      <c r="B180">
        <v>108.07</v>
      </c>
      <c r="C180">
        <v>5</v>
      </c>
      <c r="D180">
        <v>13</v>
      </c>
      <c r="M180" s="6">
        <f t="shared" si="8"/>
        <v>46113.522012578615</v>
      </c>
      <c r="N180">
        <f t="shared" si="9"/>
        <v>0.48035891890600962</v>
      </c>
    </row>
    <row r="181" spans="1:14">
      <c r="A181">
        <v>184000</v>
      </c>
      <c r="B181">
        <v>159.01</v>
      </c>
      <c r="C181">
        <v>5</v>
      </c>
      <c r="D181">
        <v>13</v>
      </c>
      <c r="M181" s="6">
        <f t="shared" si="8"/>
        <v>86113.522012578615</v>
      </c>
      <c r="N181">
        <f t="shared" si="9"/>
        <v>3.1282037635929485</v>
      </c>
    </row>
    <row r="182" spans="1:14">
      <c r="A182">
        <v>33000</v>
      </c>
      <c r="B182">
        <v>48.54</v>
      </c>
      <c r="C182">
        <v>6</v>
      </c>
      <c r="D182">
        <v>18</v>
      </c>
      <c r="M182" s="6">
        <f t="shared" si="8"/>
        <v>-64886.477987421385</v>
      </c>
      <c r="N182">
        <f t="shared" si="9"/>
        <v>-1.3382695064832324</v>
      </c>
    </row>
    <row r="183" spans="1:14">
      <c r="A183">
        <v>26000</v>
      </c>
      <c r="B183">
        <v>36.08</v>
      </c>
      <c r="C183">
        <v>6</v>
      </c>
      <c r="D183">
        <v>18</v>
      </c>
      <c r="M183" s="6">
        <f t="shared" si="8"/>
        <v>-71886.477987421385</v>
      </c>
      <c r="N183">
        <f t="shared" si="9"/>
        <v>-1.8197955418235208</v>
      </c>
    </row>
    <row r="184" spans="1:14">
      <c r="A184">
        <v>25000</v>
      </c>
      <c r="B184">
        <v>45.5</v>
      </c>
      <c r="C184">
        <v>3</v>
      </c>
      <c r="D184">
        <v>18</v>
      </c>
      <c r="M184" s="6">
        <f t="shared" si="8"/>
        <v>-72886.477987421385</v>
      </c>
      <c r="N184">
        <f t="shared" si="9"/>
        <v>-1.8968014473354382</v>
      </c>
    </row>
    <row r="185" spans="1:14">
      <c r="A185">
        <v>30000</v>
      </c>
      <c r="B185">
        <v>46.64</v>
      </c>
      <c r="C185">
        <v>4</v>
      </c>
      <c r="D185">
        <v>18</v>
      </c>
      <c r="M185" s="6">
        <f t="shared" si="8"/>
        <v>-67886.477987421385</v>
      </c>
      <c r="N185">
        <f t="shared" si="9"/>
        <v>-1.5326070215963545</v>
      </c>
    </row>
    <row r="186" spans="1:14">
      <c r="A186">
        <v>78000</v>
      </c>
      <c r="B186">
        <v>84.98</v>
      </c>
      <c r="C186">
        <v>8</v>
      </c>
      <c r="D186">
        <v>15</v>
      </c>
      <c r="M186" s="6">
        <f t="shared" si="8"/>
        <v>-19886.477987421385</v>
      </c>
      <c r="N186">
        <f t="shared" si="9"/>
        <v>-3.8526060242676456E-2</v>
      </c>
    </row>
    <row r="187" spans="1:14">
      <c r="A187">
        <v>26000</v>
      </c>
      <c r="B187">
        <v>22.058399999999999</v>
      </c>
      <c r="C187">
        <v>11</v>
      </c>
      <c r="D187">
        <v>4</v>
      </c>
      <c r="M187" s="6">
        <f t="shared" si="8"/>
        <v>-71886.477987421385</v>
      </c>
      <c r="N187">
        <f t="shared" si="9"/>
        <v>-1.8197955418235208</v>
      </c>
    </row>
    <row r="188" spans="1:14">
      <c r="A188">
        <v>91000</v>
      </c>
      <c r="B188">
        <v>107.94</v>
      </c>
      <c r="C188">
        <v>7</v>
      </c>
      <c r="D188">
        <v>15</v>
      </c>
      <c r="M188" s="6">
        <f t="shared" si="8"/>
        <v>-6886.4779874213855</v>
      </c>
      <c r="N188">
        <f t="shared" si="9"/>
        <v>-1.5998249618978024E-3</v>
      </c>
    </row>
    <row r="189" spans="1:14">
      <c r="A189">
        <v>48000</v>
      </c>
      <c r="B189">
        <v>53.42</v>
      </c>
      <c r="C189">
        <v>6</v>
      </c>
      <c r="D189">
        <v>18</v>
      </c>
      <c r="M189" s="6">
        <f t="shared" si="8"/>
        <v>-49886.477987421385</v>
      </c>
      <c r="N189">
        <f t="shared" si="9"/>
        <v>-0.6081763232345484</v>
      </c>
    </row>
    <row r="190" spans="1:14">
      <c r="A190">
        <v>107500</v>
      </c>
      <c r="B190">
        <v>84.9</v>
      </c>
      <c r="C190">
        <v>19</v>
      </c>
      <c r="D190">
        <v>26</v>
      </c>
      <c r="M190" s="6">
        <f t="shared" si="8"/>
        <v>9613.5220125786145</v>
      </c>
      <c r="N190">
        <f t="shared" si="9"/>
        <v>4.3523975097504823E-3</v>
      </c>
    </row>
    <row r="191" spans="1:14">
      <c r="A191">
        <v>109250</v>
      </c>
      <c r="B191">
        <v>84.9</v>
      </c>
      <c r="C191">
        <v>9</v>
      </c>
      <c r="D191">
        <v>26</v>
      </c>
      <c r="M191" s="6">
        <f t="shared" si="8"/>
        <v>11363.522012578615</v>
      </c>
      <c r="N191">
        <f t="shared" si="9"/>
        <v>7.1881950098119192E-3</v>
      </c>
    </row>
    <row r="192" spans="1:14">
      <c r="A192">
        <v>66000</v>
      </c>
      <c r="B192">
        <v>64.66</v>
      </c>
      <c r="C192">
        <v>4</v>
      </c>
      <c r="D192">
        <v>28</v>
      </c>
      <c r="M192" s="6">
        <f t="shared" si="8"/>
        <v>-31886.477987421385</v>
      </c>
      <c r="N192">
        <f t="shared" si="9"/>
        <v>-0.15881833326725217</v>
      </c>
    </row>
    <row r="193" spans="1:14">
      <c r="A193">
        <v>89700</v>
      </c>
      <c r="B193">
        <v>106.62</v>
      </c>
      <c r="C193">
        <v>11</v>
      </c>
      <c r="D193">
        <v>28</v>
      </c>
      <c r="M193" s="6">
        <f t="shared" si="8"/>
        <v>-8186.4779874213855</v>
      </c>
      <c r="N193">
        <f t="shared" si="9"/>
        <v>-2.6876472842762506E-3</v>
      </c>
    </row>
    <row r="194" spans="1:14">
      <c r="A194">
        <v>68500</v>
      </c>
      <c r="B194">
        <v>54.7</v>
      </c>
      <c r="C194">
        <v>10</v>
      </c>
      <c r="D194">
        <v>29</v>
      </c>
      <c r="M194" s="6">
        <f t="shared" si="8"/>
        <v>-29386.477987421385</v>
      </c>
      <c r="N194">
        <f t="shared" si="9"/>
        <v>-0.12431501680650806</v>
      </c>
    </row>
    <row r="195" spans="1:14">
      <c r="A195">
        <v>98500</v>
      </c>
      <c r="B195">
        <v>106.62</v>
      </c>
      <c r="C195">
        <v>12</v>
      </c>
      <c r="D195">
        <v>29</v>
      </c>
      <c r="M195" s="6">
        <f t="shared" ref="M195:M258" si="10">A195-$H$2</f>
        <v>613.52201257861452</v>
      </c>
      <c r="N195">
        <f t="shared" ref="N195:N258" si="11">(M195/$H$5)^3</f>
        <v>1.1312834303817917E-6</v>
      </c>
    </row>
    <row r="196" spans="1:14">
      <c r="A196">
        <v>80000</v>
      </c>
      <c r="B196">
        <v>79.87</v>
      </c>
      <c r="C196">
        <v>7</v>
      </c>
      <c r="D196">
        <v>28</v>
      </c>
      <c r="M196" s="6">
        <f t="shared" si="10"/>
        <v>-17886.477987421385</v>
      </c>
      <c r="N196">
        <f t="shared" si="11"/>
        <v>-2.803208976029864E-2</v>
      </c>
    </row>
    <row r="197" spans="1:14">
      <c r="A197">
        <v>63300</v>
      </c>
      <c r="B197">
        <v>54.7</v>
      </c>
      <c r="C197">
        <v>4</v>
      </c>
      <c r="D197">
        <v>28</v>
      </c>
      <c r="M197" s="6">
        <f t="shared" si="10"/>
        <v>-34586.477987421385</v>
      </c>
      <c r="N197">
        <f t="shared" si="11"/>
        <v>-0.20267491307439425</v>
      </c>
    </row>
    <row r="198" spans="1:14">
      <c r="A198">
        <v>53000</v>
      </c>
      <c r="B198">
        <v>59.28</v>
      </c>
      <c r="C198">
        <v>4</v>
      </c>
      <c r="D198">
        <v>22</v>
      </c>
      <c r="M198" s="6">
        <f t="shared" si="10"/>
        <v>-44886.477987421385</v>
      </c>
      <c r="N198">
        <f t="shared" si="11"/>
        <v>-0.44302431989894148</v>
      </c>
    </row>
    <row r="199" spans="1:14">
      <c r="A199">
        <v>53000</v>
      </c>
      <c r="B199">
        <v>59.28</v>
      </c>
      <c r="C199">
        <v>4</v>
      </c>
      <c r="D199">
        <v>22</v>
      </c>
      <c r="M199" s="6">
        <f t="shared" si="10"/>
        <v>-44886.477987421385</v>
      </c>
      <c r="N199">
        <f t="shared" si="11"/>
        <v>-0.44302431989894148</v>
      </c>
    </row>
    <row r="200" spans="1:14">
      <c r="A200">
        <v>79500</v>
      </c>
      <c r="B200">
        <v>59.95</v>
      </c>
      <c r="C200">
        <v>14</v>
      </c>
      <c r="D200">
        <v>22</v>
      </c>
      <c r="M200" s="6">
        <f t="shared" si="10"/>
        <v>-18386.477987421385</v>
      </c>
      <c r="N200">
        <f t="shared" si="11"/>
        <v>-3.0449251152779078E-2</v>
      </c>
    </row>
    <row r="201" spans="1:14">
      <c r="A201">
        <v>86500</v>
      </c>
      <c r="B201">
        <v>79.87</v>
      </c>
      <c r="C201">
        <v>13</v>
      </c>
      <c r="D201">
        <v>29</v>
      </c>
      <c r="M201" s="6">
        <f t="shared" si="10"/>
        <v>-11386.477987421385</v>
      </c>
      <c r="N201">
        <f t="shared" si="11"/>
        <v>-7.231846686597535E-3</v>
      </c>
    </row>
    <row r="202" spans="1:14">
      <c r="A202">
        <v>11450</v>
      </c>
      <c r="B202">
        <v>15.855</v>
      </c>
      <c r="C202">
        <v>12</v>
      </c>
      <c r="D202">
        <v>8</v>
      </c>
      <c r="M202" s="6">
        <f t="shared" si="10"/>
        <v>-86436.477987421385</v>
      </c>
      <c r="N202">
        <f t="shared" si="11"/>
        <v>-3.1635315152956296</v>
      </c>
    </row>
    <row r="203" spans="1:14">
      <c r="A203">
        <v>104500</v>
      </c>
      <c r="B203">
        <v>84.95</v>
      </c>
      <c r="C203">
        <v>20</v>
      </c>
      <c r="D203">
        <v>17</v>
      </c>
      <c r="M203" s="6">
        <f t="shared" si="10"/>
        <v>6613.5220125786145</v>
      </c>
      <c r="N203">
        <f t="shared" si="11"/>
        <v>1.4170311202195464E-3</v>
      </c>
    </row>
    <row r="204" spans="1:14">
      <c r="A204">
        <v>11000</v>
      </c>
      <c r="B204">
        <v>12.01</v>
      </c>
      <c r="C204">
        <v>12</v>
      </c>
      <c r="D204">
        <v>8</v>
      </c>
      <c r="M204" s="6">
        <f t="shared" si="10"/>
        <v>-86886.477987421385</v>
      </c>
      <c r="N204">
        <f t="shared" si="11"/>
        <v>-3.2131985126567253</v>
      </c>
    </row>
    <row r="205" spans="1:14">
      <c r="A205">
        <v>31000</v>
      </c>
      <c r="B205">
        <v>59</v>
      </c>
      <c r="C205">
        <v>2</v>
      </c>
      <c r="D205">
        <v>25</v>
      </c>
      <c r="M205" s="6">
        <f t="shared" si="10"/>
        <v>-66886.477987421385</v>
      </c>
      <c r="N205">
        <f t="shared" si="11"/>
        <v>-1.4658717059492827</v>
      </c>
    </row>
    <row r="206" spans="1:14">
      <c r="A206">
        <v>12250</v>
      </c>
      <c r="B206">
        <v>15.09</v>
      </c>
      <c r="C206">
        <v>12</v>
      </c>
      <c r="D206">
        <v>7</v>
      </c>
      <c r="M206" s="6">
        <f t="shared" si="10"/>
        <v>-85636.477987421385</v>
      </c>
      <c r="N206">
        <f t="shared" si="11"/>
        <v>-3.0765031960692313</v>
      </c>
    </row>
    <row r="207" spans="1:14">
      <c r="A207">
        <v>151000</v>
      </c>
      <c r="B207">
        <v>59.755000000000003</v>
      </c>
      <c r="C207">
        <v>2</v>
      </c>
      <c r="D207">
        <v>4</v>
      </c>
      <c r="M207" s="6">
        <f t="shared" si="10"/>
        <v>53113.522012578615</v>
      </c>
      <c r="N207">
        <f t="shared" si="11"/>
        <v>0.73400037299872778</v>
      </c>
    </row>
    <row r="208" spans="1:14">
      <c r="A208">
        <v>175000</v>
      </c>
      <c r="B208">
        <v>84.933999999999997</v>
      </c>
      <c r="C208">
        <v>4</v>
      </c>
      <c r="D208">
        <v>4</v>
      </c>
      <c r="M208" s="6">
        <f t="shared" si="10"/>
        <v>77113.522012578615</v>
      </c>
      <c r="N208">
        <f t="shared" si="11"/>
        <v>2.2463250251300724</v>
      </c>
    </row>
    <row r="209" spans="1:14">
      <c r="A209">
        <v>220000</v>
      </c>
      <c r="B209">
        <v>101.991</v>
      </c>
      <c r="C209">
        <v>6</v>
      </c>
      <c r="D209">
        <v>4</v>
      </c>
      <c r="M209" s="6">
        <f t="shared" si="10"/>
        <v>122113.52201257861</v>
      </c>
      <c r="N209">
        <f t="shared" si="11"/>
        <v>8.9201519030689198</v>
      </c>
    </row>
    <row r="210" spans="1:14">
      <c r="A210">
        <v>160000</v>
      </c>
      <c r="B210">
        <v>59.854999999999997</v>
      </c>
      <c r="C210">
        <v>13</v>
      </c>
      <c r="D210">
        <v>4</v>
      </c>
      <c r="M210" s="6">
        <f t="shared" si="10"/>
        <v>62113.522012578615</v>
      </c>
      <c r="N210">
        <f t="shared" si="11"/>
        <v>1.1739225495821113</v>
      </c>
    </row>
    <row r="211" spans="1:14">
      <c r="A211">
        <v>192000</v>
      </c>
      <c r="B211">
        <v>84.835999999999999</v>
      </c>
      <c r="C211">
        <v>15</v>
      </c>
      <c r="D211">
        <v>4</v>
      </c>
      <c r="M211" s="6">
        <f t="shared" si="10"/>
        <v>94113.522012578615</v>
      </c>
      <c r="N211">
        <f t="shared" si="11"/>
        <v>4.0835422839277236</v>
      </c>
    </row>
    <row r="212" spans="1:14">
      <c r="A212">
        <v>7500</v>
      </c>
      <c r="B212">
        <v>19.27</v>
      </c>
      <c r="C212">
        <v>1</v>
      </c>
      <c r="D212">
        <v>50</v>
      </c>
      <c r="M212" s="6">
        <f t="shared" si="10"/>
        <v>-90386.477987421385</v>
      </c>
      <c r="N212">
        <f t="shared" si="11"/>
        <v>-3.6173569833513177</v>
      </c>
    </row>
    <row r="213" spans="1:14">
      <c r="A213">
        <v>125000</v>
      </c>
      <c r="B213">
        <v>213.07</v>
      </c>
      <c r="C213">
        <v>2</v>
      </c>
      <c r="D213">
        <v>12</v>
      </c>
      <c r="M213" s="6">
        <f t="shared" si="10"/>
        <v>27113.522012578615</v>
      </c>
      <c r="N213">
        <f t="shared" si="11"/>
        <v>9.7642476216036042E-2</v>
      </c>
    </row>
    <row r="214" spans="1:14">
      <c r="A214">
        <v>65000</v>
      </c>
      <c r="B214">
        <v>84.41</v>
      </c>
      <c r="C214">
        <v>3</v>
      </c>
      <c r="D214">
        <v>17</v>
      </c>
      <c r="M214" s="6">
        <f t="shared" si="10"/>
        <v>-32886.477987421385</v>
      </c>
      <c r="N214">
        <f t="shared" si="11"/>
        <v>-0.1742340662173863</v>
      </c>
    </row>
    <row r="215" spans="1:14">
      <c r="A215">
        <v>50000</v>
      </c>
      <c r="B215">
        <v>84.98</v>
      </c>
      <c r="C215">
        <v>1</v>
      </c>
      <c r="D215">
        <v>23</v>
      </c>
      <c r="M215" s="6">
        <f t="shared" si="10"/>
        <v>-47886.477987421385</v>
      </c>
      <c r="N215">
        <f t="shared" si="11"/>
        <v>-0.53792244598985206</v>
      </c>
    </row>
    <row r="216" spans="1:14">
      <c r="A216">
        <v>120000</v>
      </c>
      <c r="B216">
        <v>200.19</v>
      </c>
      <c r="C216">
        <v>1</v>
      </c>
      <c r="D216">
        <v>12</v>
      </c>
      <c r="M216" s="6">
        <f t="shared" si="10"/>
        <v>22113.522012578615</v>
      </c>
      <c r="N216">
        <f t="shared" si="11"/>
        <v>5.2973019894977533E-2</v>
      </c>
    </row>
    <row r="217" spans="1:14">
      <c r="A217">
        <v>51500</v>
      </c>
      <c r="B217">
        <v>59.82</v>
      </c>
      <c r="C217">
        <v>2</v>
      </c>
      <c r="D217">
        <v>25</v>
      </c>
      <c r="M217" s="6">
        <f t="shared" si="10"/>
        <v>-46386.477987421385</v>
      </c>
      <c r="N217">
        <f t="shared" si="11"/>
        <v>-0.48893955675239609</v>
      </c>
    </row>
    <row r="218" spans="1:14">
      <c r="A218">
        <v>48500</v>
      </c>
      <c r="B218">
        <v>81</v>
      </c>
      <c r="C218">
        <v>5</v>
      </c>
      <c r="D218">
        <v>17</v>
      </c>
      <c r="M218" s="6">
        <f t="shared" si="10"/>
        <v>-49386.477987421385</v>
      </c>
      <c r="N218">
        <f t="shared" si="11"/>
        <v>-0.59007218631695935</v>
      </c>
    </row>
    <row r="219" spans="1:14">
      <c r="A219">
        <v>45000</v>
      </c>
      <c r="B219">
        <v>84.94</v>
      </c>
      <c r="C219">
        <v>3</v>
      </c>
      <c r="D219">
        <v>19</v>
      </c>
      <c r="M219" s="6">
        <f t="shared" si="10"/>
        <v>-52886.477987421385</v>
      </c>
      <c r="N219">
        <f t="shared" si="11"/>
        <v>-0.72462767305935405</v>
      </c>
    </row>
    <row r="220" spans="1:14">
      <c r="A220">
        <v>139800</v>
      </c>
      <c r="B220">
        <v>84.858000000000004</v>
      </c>
      <c r="C220">
        <v>8</v>
      </c>
      <c r="D220">
        <v>13</v>
      </c>
      <c r="M220" s="6">
        <f t="shared" si="10"/>
        <v>41913.522012578615</v>
      </c>
      <c r="N220">
        <f t="shared" si="11"/>
        <v>0.36069776138087217</v>
      </c>
    </row>
    <row r="221" spans="1:14">
      <c r="A221">
        <v>139800</v>
      </c>
      <c r="B221">
        <v>84.858000000000004</v>
      </c>
      <c r="C221">
        <v>8</v>
      </c>
      <c r="D221">
        <v>13</v>
      </c>
      <c r="M221" s="6">
        <f t="shared" si="10"/>
        <v>41913.522012578615</v>
      </c>
      <c r="N221">
        <f t="shared" si="11"/>
        <v>0.36069776138087217</v>
      </c>
    </row>
    <row r="222" spans="1:14">
      <c r="A222">
        <v>165000</v>
      </c>
      <c r="B222">
        <v>157.28899999999999</v>
      </c>
      <c r="C222">
        <v>7</v>
      </c>
      <c r="D222">
        <v>13</v>
      </c>
      <c r="M222" s="6">
        <f t="shared" si="10"/>
        <v>67113.522012578615</v>
      </c>
      <c r="N222">
        <f t="shared" si="11"/>
        <v>1.4808499992734647</v>
      </c>
    </row>
    <row r="223" spans="1:14">
      <c r="A223">
        <v>144950</v>
      </c>
      <c r="B223">
        <v>114.9</v>
      </c>
      <c r="C223">
        <v>19</v>
      </c>
      <c r="D223">
        <v>21</v>
      </c>
      <c r="M223" s="6">
        <f t="shared" si="10"/>
        <v>47063.522012578615</v>
      </c>
      <c r="N223">
        <f t="shared" si="11"/>
        <v>0.51066283481097841</v>
      </c>
    </row>
    <row r="224" spans="1:14">
      <c r="A224">
        <v>155000</v>
      </c>
      <c r="B224">
        <v>126.34</v>
      </c>
      <c r="C224">
        <v>1</v>
      </c>
      <c r="D224">
        <v>13</v>
      </c>
      <c r="M224" s="6">
        <f t="shared" si="10"/>
        <v>57113.522012578615</v>
      </c>
      <c r="N224">
        <f t="shared" si="11"/>
        <v>0.91263644053515924</v>
      </c>
    </row>
    <row r="225" spans="1:14">
      <c r="A225">
        <v>169000</v>
      </c>
      <c r="B225">
        <v>124.17</v>
      </c>
      <c r="C225">
        <v>8</v>
      </c>
      <c r="D225">
        <v>17</v>
      </c>
      <c r="M225" s="6">
        <f t="shared" si="10"/>
        <v>71113.522012578615</v>
      </c>
      <c r="N225">
        <f t="shared" si="11"/>
        <v>1.7617226698533528</v>
      </c>
    </row>
    <row r="226" spans="1:14">
      <c r="A226">
        <v>74000</v>
      </c>
      <c r="B226">
        <v>83.26</v>
      </c>
      <c r="C226">
        <v>13</v>
      </c>
      <c r="D226">
        <v>16</v>
      </c>
      <c r="M226" s="6">
        <f t="shared" si="10"/>
        <v>-23886.477987421385</v>
      </c>
      <c r="N226">
        <f t="shared" si="11"/>
        <v>-6.6763229106871325E-2</v>
      </c>
    </row>
    <row r="227" spans="1:14">
      <c r="A227">
        <v>32000</v>
      </c>
      <c r="B227">
        <v>46.64</v>
      </c>
      <c r="C227">
        <v>3</v>
      </c>
      <c r="D227">
        <v>18</v>
      </c>
      <c r="M227" s="6">
        <f t="shared" si="10"/>
        <v>-65886.477987421385</v>
      </c>
      <c r="N227">
        <f t="shared" si="11"/>
        <v>-1.4011023316479359</v>
      </c>
    </row>
    <row r="228" spans="1:14">
      <c r="A228">
        <v>87500</v>
      </c>
      <c r="B228">
        <v>84.64</v>
      </c>
      <c r="C228">
        <v>7</v>
      </c>
      <c r="D228">
        <v>15</v>
      </c>
      <c r="M228" s="6">
        <f t="shared" si="10"/>
        <v>-10386.477987421385</v>
      </c>
      <c r="N228">
        <f t="shared" si="11"/>
        <v>-5.4889072594797089E-3</v>
      </c>
    </row>
    <row r="229" spans="1:14">
      <c r="A229">
        <v>15000</v>
      </c>
      <c r="B229">
        <v>22.17</v>
      </c>
      <c r="C229">
        <v>13</v>
      </c>
      <c r="D229">
        <v>10</v>
      </c>
      <c r="M229" s="6">
        <f t="shared" si="10"/>
        <v>-82886.477987421385</v>
      </c>
      <c r="N229">
        <f t="shared" si="11"/>
        <v>-2.7895364199647794</v>
      </c>
    </row>
    <row r="230" spans="1:14">
      <c r="A230">
        <v>66500</v>
      </c>
      <c r="B230">
        <v>54.7</v>
      </c>
      <c r="C230">
        <v>4</v>
      </c>
      <c r="D230">
        <v>29</v>
      </c>
      <c r="M230" s="6">
        <f t="shared" si="10"/>
        <v>-31386.477987421385</v>
      </c>
      <c r="N230">
        <f t="shared" si="11"/>
        <v>-0.15146375906570614</v>
      </c>
    </row>
    <row r="231" spans="1:14">
      <c r="A231">
        <v>79400</v>
      </c>
      <c r="B231">
        <v>79.87</v>
      </c>
      <c r="C231">
        <v>6</v>
      </c>
      <c r="D231">
        <v>29</v>
      </c>
      <c r="M231" s="6">
        <f t="shared" si="10"/>
        <v>-18486.477987421385</v>
      </c>
      <c r="N231">
        <f t="shared" si="11"/>
        <v>-3.0948778438597148E-2</v>
      </c>
    </row>
    <row r="232" spans="1:14">
      <c r="A232">
        <v>77800</v>
      </c>
      <c r="B232">
        <v>79.87</v>
      </c>
      <c r="C232">
        <v>14</v>
      </c>
      <c r="D232">
        <v>28</v>
      </c>
      <c r="M232" s="6">
        <f t="shared" si="10"/>
        <v>-20086.477987421385</v>
      </c>
      <c r="N232">
        <f t="shared" si="11"/>
        <v>-3.9700169173473264E-2</v>
      </c>
    </row>
    <row r="233" spans="1:14">
      <c r="A233">
        <v>68000</v>
      </c>
      <c r="B233">
        <v>64.66</v>
      </c>
      <c r="C233">
        <v>8</v>
      </c>
      <c r="D233">
        <v>28</v>
      </c>
      <c r="M233" s="6">
        <f t="shared" si="10"/>
        <v>-29886.477987421385</v>
      </c>
      <c r="N233">
        <f t="shared" si="11"/>
        <v>-0.13076911724153004</v>
      </c>
    </row>
    <row r="234" spans="1:14">
      <c r="A234">
        <v>74800</v>
      </c>
      <c r="B234">
        <v>68.06</v>
      </c>
      <c r="C234">
        <v>6</v>
      </c>
      <c r="D234">
        <v>18</v>
      </c>
      <c r="M234" s="6">
        <f t="shared" si="10"/>
        <v>-23086.477987421385</v>
      </c>
      <c r="N234">
        <f t="shared" si="11"/>
        <v>-6.027733284354355E-2</v>
      </c>
    </row>
    <row r="235" spans="1:14">
      <c r="A235">
        <v>64000</v>
      </c>
      <c r="B235">
        <v>54.7</v>
      </c>
      <c r="C235">
        <v>10</v>
      </c>
      <c r="D235">
        <v>29</v>
      </c>
      <c r="M235" s="6">
        <f t="shared" si="10"/>
        <v>-33886.477987421385</v>
      </c>
      <c r="N235">
        <f t="shared" si="11"/>
        <v>-0.19061640540447766</v>
      </c>
    </row>
    <row r="236" spans="1:14">
      <c r="A236">
        <v>54000</v>
      </c>
      <c r="B236">
        <v>54.7</v>
      </c>
      <c r="C236">
        <v>10</v>
      </c>
      <c r="D236">
        <v>29</v>
      </c>
      <c r="M236" s="6">
        <f t="shared" si="10"/>
        <v>-43886.477987421385</v>
      </c>
      <c r="N236">
        <f t="shared" si="11"/>
        <v>-0.41406942630594795</v>
      </c>
    </row>
    <row r="237" spans="1:14">
      <c r="A237">
        <v>104000</v>
      </c>
      <c r="B237">
        <v>84.947800000000001</v>
      </c>
      <c r="C237">
        <v>14</v>
      </c>
      <c r="D237">
        <v>12</v>
      </c>
      <c r="M237" s="6">
        <f t="shared" si="10"/>
        <v>6113.5220125786145</v>
      </c>
      <c r="N237">
        <f t="shared" si="11"/>
        <v>1.1193229767913113E-3</v>
      </c>
    </row>
    <row r="238" spans="1:14">
      <c r="A238">
        <v>92400</v>
      </c>
      <c r="B238">
        <v>59.942599999999999</v>
      </c>
      <c r="C238">
        <v>6</v>
      </c>
      <c r="D238">
        <v>12</v>
      </c>
      <c r="M238" s="6">
        <f t="shared" si="10"/>
        <v>-5486.4779874213855</v>
      </c>
      <c r="N238">
        <f t="shared" si="11"/>
        <v>-8.0902492375331753E-4</v>
      </c>
    </row>
    <row r="239" spans="1:14">
      <c r="A239">
        <v>98000</v>
      </c>
      <c r="B239">
        <v>59.92</v>
      </c>
      <c r="C239">
        <v>8</v>
      </c>
      <c r="D239">
        <v>13</v>
      </c>
      <c r="M239" s="6">
        <f t="shared" si="10"/>
        <v>113.52201257861452</v>
      </c>
      <c r="N239">
        <f t="shared" si="11"/>
        <v>7.1667329798532161E-9</v>
      </c>
    </row>
    <row r="240" spans="1:14">
      <c r="A240">
        <v>10300</v>
      </c>
      <c r="B240">
        <v>16.670000000000002</v>
      </c>
      <c r="C240">
        <v>4</v>
      </c>
      <c r="D240">
        <v>9</v>
      </c>
      <c r="M240" s="6">
        <f t="shared" si="10"/>
        <v>-87586.477987421385</v>
      </c>
      <c r="N240">
        <f t="shared" si="11"/>
        <v>-3.2914871708679785</v>
      </c>
    </row>
    <row r="241" spans="1:14">
      <c r="A241">
        <v>36000</v>
      </c>
      <c r="B241">
        <v>60</v>
      </c>
      <c r="C241">
        <v>-1</v>
      </c>
      <c r="D241">
        <v>19</v>
      </c>
      <c r="M241" s="6">
        <f t="shared" si="10"/>
        <v>-61886.477987421385</v>
      </c>
      <c r="N241">
        <f t="shared" si="11"/>
        <v>-1.1610964037181688</v>
      </c>
    </row>
    <row r="242" spans="1:14">
      <c r="A242">
        <v>185000</v>
      </c>
      <c r="B242">
        <v>84.835999999999999</v>
      </c>
      <c r="C242">
        <v>17</v>
      </c>
      <c r="D242">
        <v>4</v>
      </c>
      <c r="M242" s="6">
        <f t="shared" si="10"/>
        <v>87113.522012578615</v>
      </c>
      <c r="N242">
        <f t="shared" si="11"/>
        <v>3.2384537271863865</v>
      </c>
    </row>
    <row r="243" spans="1:14">
      <c r="A243">
        <v>185000</v>
      </c>
      <c r="B243">
        <v>84.835999999999999</v>
      </c>
      <c r="C243">
        <v>21</v>
      </c>
      <c r="D243">
        <v>4</v>
      </c>
      <c r="M243" s="6">
        <f t="shared" si="10"/>
        <v>87113.522012578615</v>
      </c>
      <c r="N243">
        <f t="shared" si="11"/>
        <v>3.2384537271863865</v>
      </c>
    </row>
    <row r="244" spans="1:14">
      <c r="A244">
        <v>85500</v>
      </c>
      <c r="B244">
        <v>37.263500000000001</v>
      </c>
      <c r="C244">
        <v>2</v>
      </c>
      <c r="D244">
        <v>4</v>
      </c>
      <c r="M244" s="6">
        <f t="shared" si="10"/>
        <v>-12386.477987421385</v>
      </c>
      <c r="N244">
        <f t="shared" si="11"/>
        <v>-9.3094598554224438E-3</v>
      </c>
    </row>
    <row r="245" spans="1:14">
      <c r="A245">
        <v>85900</v>
      </c>
      <c r="B245">
        <v>37.263500000000001</v>
      </c>
      <c r="C245">
        <v>8</v>
      </c>
      <c r="D245">
        <v>4</v>
      </c>
      <c r="M245" s="6">
        <f t="shared" si="10"/>
        <v>-11986.477987421385</v>
      </c>
      <c r="N245">
        <f t="shared" si="11"/>
        <v>-8.4363726375064202E-3</v>
      </c>
    </row>
    <row r="246" spans="1:14">
      <c r="A246">
        <v>89500</v>
      </c>
      <c r="B246">
        <v>37.263500000000001</v>
      </c>
      <c r="C246">
        <v>11</v>
      </c>
      <c r="D246">
        <v>4</v>
      </c>
      <c r="M246" s="6">
        <f t="shared" si="10"/>
        <v>-8386.4779874213855</v>
      </c>
      <c r="N246">
        <f t="shared" si="11"/>
        <v>-2.889480794039678E-3</v>
      </c>
    </row>
    <row r="247" spans="1:14">
      <c r="A247">
        <v>23000</v>
      </c>
      <c r="B247">
        <v>45.39</v>
      </c>
      <c r="C247">
        <v>1</v>
      </c>
      <c r="D247">
        <v>50</v>
      </c>
      <c r="M247" s="6">
        <f t="shared" si="10"/>
        <v>-74886.477987421385</v>
      </c>
      <c r="N247">
        <f t="shared" si="11"/>
        <v>-2.0572695343689951</v>
      </c>
    </row>
    <row r="248" spans="1:14">
      <c r="A248">
        <v>74000</v>
      </c>
      <c r="B248">
        <v>108.18</v>
      </c>
      <c r="C248">
        <v>3</v>
      </c>
      <c r="D248">
        <v>17</v>
      </c>
      <c r="M248" s="6">
        <f t="shared" si="10"/>
        <v>-23886.477987421385</v>
      </c>
      <c r="N248">
        <f t="shared" si="11"/>
        <v>-6.6763229106871325E-2</v>
      </c>
    </row>
    <row r="249" spans="1:14">
      <c r="A249">
        <v>44000</v>
      </c>
      <c r="B249">
        <v>91.87</v>
      </c>
      <c r="C249">
        <v>5</v>
      </c>
      <c r="D249">
        <v>16</v>
      </c>
      <c r="M249" s="6">
        <f t="shared" si="10"/>
        <v>-53886.477987421385</v>
      </c>
      <c r="N249">
        <f t="shared" si="11"/>
        <v>-0.76651450089268469</v>
      </c>
    </row>
    <row r="250" spans="1:14">
      <c r="A250">
        <v>54000</v>
      </c>
      <c r="B250">
        <v>59.97</v>
      </c>
      <c r="C250">
        <v>10</v>
      </c>
      <c r="D250">
        <v>23</v>
      </c>
      <c r="M250" s="6">
        <f t="shared" si="10"/>
        <v>-43886.477987421385</v>
      </c>
      <c r="N250">
        <f t="shared" si="11"/>
        <v>-0.41406942630594795</v>
      </c>
    </row>
    <row r="251" spans="1:14">
      <c r="A251">
        <v>105000</v>
      </c>
      <c r="B251">
        <v>133.34</v>
      </c>
      <c r="C251">
        <v>5</v>
      </c>
      <c r="D251">
        <v>20</v>
      </c>
      <c r="M251" s="6">
        <f t="shared" si="10"/>
        <v>7113.5220125786145</v>
      </c>
      <c r="N251">
        <f t="shared" si="11"/>
        <v>1.7633357690873233E-3</v>
      </c>
    </row>
    <row r="252" spans="1:14">
      <c r="A252">
        <v>108000</v>
      </c>
      <c r="B252">
        <v>110.53</v>
      </c>
      <c r="C252">
        <v>8</v>
      </c>
      <c r="D252">
        <v>20</v>
      </c>
      <c r="M252" s="6">
        <f t="shared" si="10"/>
        <v>10113.522012578615</v>
      </c>
      <c r="N252">
        <f t="shared" si="11"/>
        <v>5.0674357400941955E-3</v>
      </c>
    </row>
    <row r="253" spans="1:14">
      <c r="A253">
        <v>50000</v>
      </c>
      <c r="B253">
        <v>81.08</v>
      </c>
      <c r="C253">
        <v>5</v>
      </c>
      <c r="D253">
        <v>17</v>
      </c>
      <c r="M253" s="6">
        <f t="shared" si="10"/>
        <v>-47886.477987421385</v>
      </c>
      <c r="N253">
        <f t="shared" si="11"/>
        <v>-0.53792244598985206</v>
      </c>
    </row>
    <row r="254" spans="1:14">
      <c r="A254">
        <v>119950</v>
      </c>
      <c r="B254">
        <v>84.92</v>
      </c>
      <c r="C254">
        <v>15</v>
      </c>
      <c r="D254">
        <v>21</v>
      </c>
      <c r="M254" s="6">
        <f t="shared" si="10"/>
        <v>22063.522012578615</v>
      </c>
      <c r="N254">
        <f t="shared" si="11"/>
        <v>5.261450621071434E-2</v>
      </c>
    </row>
    <row r="255" spans="1:14">
      <c r="A255">
        <v>119960</v>
      </c>
      <c r="B255">
        <v>84.92</v>
      </c>
      <c r="C255">
        <v>4</v>
      </c>
      <c r="D255">
        <v>21</v>
      </c>
      <c r="M255" s="6">
        <f t="shared" si="10"/>
        <v>22073.522012578615</v>
      </c>
      <c r="N255">
        <f t="shared" si="11"/>
        <v>5.2686079130867737E-2</v>
      </c>
    </row>
    <row r="256" spans="1:14">
      <c r="A256">
        <v>163000</v>
      </c>
      <c r="B256">
        <v>84.879199999999997</v>
      </c>
      <c r="C256">
        <v>5</v>
      </c>
      <c r="D256">
        <v>2</v>
      </c>
      <c r="M256" s="6">
        <f t="shared" si="10"/>
        <v>65113.522012578615</v>
      </c>
      <c r="N256">
        <f t="shared" si="11"/>
        <v>1.3523669208469444</v>
      </c>
    </row>
    <row r="257" spans="1:14">
      <c r="A257">
        <v>126000</v>
      </c>
      <c r="B257">
        <v>84.454099999999997</v>
      </c>
      <c r="C257">
        <v>12</v>
      </c>
      <c r="D257">
        <v>6</v>
      </c>
      <c r="M257" s="6">
        <f t="shared" si="10"/>
        <v>28113.522012578615</v>
      </c>
      <c r="N257">
        <f t="shared" si="11"/>
        <v>0.10884957756770289</v>
      </c>
    </row>
    <row r="258" spans="1:14">
      <c r="A258">
        <v>140000</v>
      </c>
      <c r="B258">
        <v>114.931</v>
      </c>
      <c r="C258">
        <v>11</v>
      </c>
      <c r="D258">
        <v>13</v>
      </c>
      <c r="M258" s="6">
        <f t="shared" si="10"/>
        <v>42113.522012578615</v>
      </c>
      <c r="N258">
        <f t="shared" si="11"/>
        <v>0.36588589590895165</v>
      </c>
    </row>
    <row r="259" spans="1:14">
      <c r="A259">
        <v>120000</v>
      </c>
      <c r="B259">
        <v>84.858000000000004</v>
      </c>
      <c r="C259">
        <v>2</v>
      </c>
      <c r="D259">
        <v>13</v>
      </c>
      <c r="M259" s="6">
        <f t="shared" ref="M259:M319" si="12">A259-$H$2</f>
        <v>22113.522012578615</v>
      </c>
      <c r="N259">
        <f t="shared" ref="N259:N319" si="13">(M259/$H$5)^3</f>
        <v>5.2973019894977533E-2</v>
      </c>
    </row>
    <row r="260" spans="1:14">
      <c r="A260">
        <v>124950</v>
      </c>
      <c r="B260">
        <v>84.92</v>
      </c>
      <c r="C260">
        <v>10</v>
      </c>
      <c r="D260">
        <v>21</v>
      </c>
      <c r="M260" s="6">
        <f t="shared" si="12"/>
        <v>27063.522012578615</v>
      </c>
      <c r="N260">
        <f t="shared" si="13"/>
        <v>9.7103284786773783E-2</v>
      </c>
    </row>
    <row r="261" spans="1:14">
      <c r="A261">
        <v>151000</v>
      </c>
      <c r="B261">
        <v>84.879199999999997</v>
      </c>
      <c r="C261">
        <v>1</v>
      </c>
      <c r="D261">
        <v>2</v>
      </c>
      <c r="M261" s="6">
        <f t="shared" si="12"/>
        <v>53113.522012578615</v>
      </c>
      <c r="N261">
        <f t="shared" si="13"/>
        <v>0.73400037299872778</v>
      </c>
    </row>
    <row r="262" spans="1:14">
      <c r="A262">
        <v>120000</v>
      </c>
      <c r="B262">
        <v>84.858000000000004</v>
      </c>
      <c r="C262">
        <v>2</v>
      </c>
      <c r="D262">
        <v>13</v>
      </c>
      <c r="M262" s="6">
        <f t="shared" si="12"/>
        <v>22113.522012578615</v>
      </c>
      <c r="N262">
        <f t="shared" si="13"/>
        <v>5.2973019894977533E-2</v>
      </c>
    </row>
    <row r="263" spans="1:14">
      <c r="A263">
        <v>130000</v>
      </c>
      <c r="B263">
        <v>84.858000000000004</v>
      </c>
      <c r="C263">
        <v>13</v>
      </c>
      <c r="D263">
        <v>13</v>
      </c>
      <c r="M263" s="6">
        <f t="shared" si="12"/>
        <v>32113.522012578615</v>
      </c>
      <c r="N263">
        <f t="shared" si="13"/>
        <v>0.16223509023526764</v>
      </c>
    </row>
    <row r="264" spans="1:14">
      <c r="A264">
        <v>144000</v>
      </c>
      <c r="B264">
        <v>84.858000000000004</v>
      </c>
      <c r="C264">
        <v>13</v>
      </c>
      <c r="D264">
        <v>13</v>
      </c>
      <c r="M264" s="6">
        <f t="shared" si="12"/>
        <v>46113.522012578615</v>
      </c>
      <c r="N264">
        <f t="shared" si="13"/>
        <v>0.48035891890600962</v>
      </c>
    </row>
    <row r="265" spans="1:14">
      <c r="A265">
        <v>130000</v>
      </c>
      <c r="B265">
        <v>129.76</v>
      </c>
      <c r="C265">
        <v>2</v>
      </c>
      <c r="D265">
        <v>21</v>
      </c>
      <c r="M265" s="6">
        <f t="shared" si="12"/>
        <v>32113.522012578615</v>
      </c>
      <c r="N265">
        <f t="shared" si="13"/>
        <v>0.16223509023526764</v>
      </c>
    </row>
    <row r="266" spans="1:14">
      <c r="A266">
        <v>150000</v>
      </c>
      <c r="B266">
        <v>144.52000000000001</v>
      </c>
      <c r="C266">
        <v>6</v>
      </c>
      <c r="D266">
        <v>13</v>
      </c>
      <c r="M266" s="6">
        <f t="shared" si="12"/>
        <v>52113.522012578615</v>
      </c>
      <c r="N266">
        <f t="shared" si="13"/>
        <v>0.69331764599743206</v>
      </c>
    </row>
    <row r="267" spans="1:14">
      <c r="A267">
        <v>175000</v>
      </c>
      <c r="B267">
        <v>174.55</v>
      </c>
      <c r="C267">
        <v>4</v>
      </c>
      <c r="D267">
        <v>17</v>
      </c>
      <c r="M267" s="6">
        <f t="shared" si="12"/>
        <v>77113.522012578615</v>
      </c>
      <c r="N267">
        <f t="shared" si="13"/>
        <v>2.2463250251300724</v>
      </c>
    </row>
    <row r="268" spans="1:14">
      <c r="A268">
        <v>175000</v>
      </c>
      <c r="B268">
        <v>174.55</v>
      </c>
      <c r="C268">
        <v>4</v>
      </c>
      <c r="D268">
        <v>17</v>
      </c>
      <c r="M268" s="6">
        <f t="shared" si="12"/>
        <v>77113.522012578615</v>
      </c>
      <c r="N268">
        <f t="shared" si="13"/>
        <v>2.2463250251300724</v>
      </c>
    </row>
    <row r="269" spans="1:14">
      <c r="A269">
        <v>180000</v>
      </c>
      <c r="B269">
        <v>123.13</v>
      </c>
      <c r="C269">
        <v>13</v>
      </c>
      <c r="D269">
        <v>17</v>
      </c>
      <c r="M269" s="6">
        <f t="shared" si="12"/>
        <v>82113.522012578615</v>
      </c>
      <c r="N269">
        <f t="shared" si="13"/>
        <v>2.7122206535656792</v>
      </c>
    </row>
    <row r="270" spans="1:14">
      <c r="A270">
        <v>180000</v>
      </c>
      <c r="B270">
        <v>123.13</v>
      </c>
      <c r="C270">
        <v>13</v>
      </c>
      <c r="D270">
        <v>17</v>
      </c>
      <c r="M270" s="6">
        <f t="shared" si="12"/>
        <v>82113.522012578615</v>
      </c>
      <c r="N270">
        <f t="shared" si="13"/>
        <v>2.7122206535656792</v>
      </c>
    </row>
    <row r="271" spans="1:14">
      <c r="A271">
        <v>127000</v>
      </c>
      <c r="B271">
        <v>149.80000000000001</v>
      </c>
      <c r="C271">
        <v>11</v>
      </c>
      <c r="D271">
        <v>13</v>
      </c>
      <c r="M271" s="6">
        <f t="shared" si="12"/>
        <v>29113.522012578615</v>
      </c>
      <c r="N271">
        <f t="shared" si="13"/>
        <v>0.12088299743637811</v>
      </c>
    </row>
    <row r="272" spans="1:14">
      <c r="A272">
        <v>29800</v>
      </c>
      <c r="B272">
        <v>45.5</v>
      </c>
      <c r="C272">
        <v>5</v>
      </c>
      <c r="D272">
        <v>18</v>
      </c>
      <c r="M272" s="6">
        <f t="shared" si="12"/>
        <v>-68086.477987421385</v>
      </c>
      <c r="N272">
        <f t="shared" si="13"/>
        <v>-1.5461925842016557</v>
      </c>
    </row>
    <row r="273" spans="1:14">
      <c r="A273">
        <v>29500</v>
      </c>
      <c r="B273">
        <v>45.5</v>
      </c>
      <c r="C273">
        <v>4</v>
      </c>
      <c r="D273">
        <v>18</v>
      </c>
      <c r="M273" s="6">
        <f t="shared" si="12"/>
        <v>-68386.477987421385</v>
      </c>
      <c r="N273">
        <f t="shared" si="13"/>
        <v>-1.5667210924898758</v>
      </c>
    </row>
    <row r="274" spans="1:14">
      <c r="A274">
        <v>86500</v>
      </c>
      <c r="B274">
        <v>84.98</v>
      </c>
      <c r="C274">
        <v>9</v>
      </c>
      <c r="D274">
        <v>15</v>
      </c>
      <c r="M274" s="6">
        <f t="shared" si="12"/>
        <v>-11386.477987421385</v>
      </c>
      <c r="N274">
        <f t="shared" si="13"/>
        <v>-7.231846686597535E-3</v>
      </c>
    </row>
    <row r="275" spans="1:14">
      <c r="A275">
        <v>15000</v>
      </c>
      <c r="B275">
        <v>22.17</v>
      </c>
      <c r="C275">
        <v>7</v>
      </c>
      <c r="D275">
        <v>10</v>
      </c>
      <c r="M275" s="6">
        <f t="shared" si="12"/>
        <v>-82886.477987421385</v>
      </c>
      <c r="N275">
        <f t="shared" si="13"/>
        <v>-2.7895364199647794</v>
      </c>
    </row>
    <row r="276" spans="1:14">
      <c r="A276">
        <v>63000</v>
      </c>
      <c r="B276">
        <v>84.62</v>
      </c>
      <c r="C276">
        <v>1</v>
      </c>
      <c r="D276">
        <v>18</v>
      </c>
      <c r="M276" s="6">
        <f t="shared" si="12"/>
        <v>-34886.477987421385</v>
      </c>
      <c r="N276">
        <f t="shared" si="13"/>
        <v>-0.20799474303760776</v>
      </c>
    </row>
    <row r="277" spans="1:14">
      <c r="A277">
        <v>110000</v>
      </c>
      <c r="B277">
        <v>84.9</v>
      </c>
      <c r="C277">
        <v>7</v>
      </c>
      <c r="D277">
        <v>26</v>
      </c>
      <c r="M277" s="6">
        <f t="shared" si="12"/>
        <v>12113.522012578615</v>
      </c>
      <c r="N277">
        <f t="shared" si="13"/>
        <v>8.7074758066785045E-3</v>
      </c>
    </row>
    <row r="278" spans="1:14">
      <c r="A278">
        <v>160000</v>
      </c>
      <c r="B278">
        <v>172.17</v>
      </c>
      <c r="C278">
        <v>8</v>
      </c>
      <c r="D278">
        <v>22</v>
      </c>
      <c r="M278" s="6">
        <f t="shared" si="12"/>
        <v>62113.522012578615</v>
      </c>
      <c r="N278">
        <f t="shared" si="13"/>
        <v>1.1739225495821113</v>
      </c>
    </row>
    <row r="279" spans="1:14">
      <c r="A279">
        <v>160000</v>
      </c>
      <c r="B279">
        <v>172.17</v>
      </c>
      <c r="C279">
        <v>8</v>
      </c>
      <c r="D279">
        <v>22</v>
      </c>
      <c r="M279" s="6">
        <f t="shared" si="12"/>
        <v>62113.522012578615</v>
      </c>
      <c r="N279">
        <f t="shared" si="13"/>
        <v>1.1739225495821113</v>
      </c>
    </row>
    <row r="280" spans="1:14">
      <c r="A280">
        <v>65000</v>
      </c>
      <c r="B280">
        <v>64.66</v>
      </c>
      <c r="C280">
        <v>14</v>
      </c>
      <c r="D280">
        <v>28</v>
      </c>
      <c r="M280" s="6">
        <f t="shared" si="12"/>
        <v>-32886.477987421385</v>
      </c>
      <c r="N280">
        <f t="shared" si="13"/>
        <v>-0.1742340662173863</v>
      </c>
    </row>
    <row r="281" spans="1:14">
      <c r="A281">
        <v>88000</v>
      </c>
      <c r="B281">
        <v>115.53</v>
      </c>
      <c r="C281">
        <v>2</v>
      </c>
      <c r="D281">
        <v>28</v>
      </c>
      <c r="M281" s="6">
        <f t="shared" si="12"/>
        <v>-9886.4779874213855</v>
      </c>
      <c r="N281">
        <f t="shared" si="13"/>
        <v>-4.7337551337230093E-3</v>
      </c>
    </row>
    <row r="282" spans="1:14">
      <c r="A282">
        <v>67500</v>
      </c>
      <c r="B282">
        <v>64.66</v>
      </c>
      <c r="C282">
        <v>7</v>
      </c>
      <c r="D282">
        <v>28</v>
      </c>
      <c r="M282" s="6">
        <f t="shared" si="12"/>
        <v>-30386.477987421385</v>
      </c>
      <c r="N282">
        <f t="shared" si="13"/>
        <v>-0.13744282507898026</v>
      </c>
    </row>
    <row r="283" spans="1:14">
      <c r="A283">
        <v>74000</v>
      </c>
      <c r="B283">
        <v>79.87</v>
      </c>
      <c r="C283">
        <v>14</v>
      </c>
      <c r="D283">
        <v>28</v>
      </c>
      <c r="M283" s="6">
        <f t="shared" si="12"/>
        <v>-23886.477987421385</v>
      </c>
      <c r="N283">
        <f t="shared" si="13"/>
        <v>-6.6763229106871325E-2</v>
      </c>
    </row>
    <row r="284" spans="1:14">
      <c r="A284">
        <v>31000</v>
      </c>
      <c r="B284">
        <v>59.3</v>
      </c>
      <c r="C284">
        <v>4</v>
      </c>
      <c r="D284">
        <v>19</v>
      </c>
      <c r="M284" s="6">
        <f t="shared" si="12"/>
        <v>-66886.477987421385</v>
      </c>
      <c r="N284">
        <f t="shared" si="13"/>
        <v>-1.4658717059492827</v>
      </c>
    </row>
    <row r="285" spans="1:14">
      <c r="A285">
        <v>92000</v>
      </c>
      <c r="B285">
        <v>84.9</v>
      </c>
      <c r="C285">
        <v>5</v>
      </c>
      <c r="D285">
        <v>22</v>
      </c>
      <c r="M285" s="6">
        <f t="shared" si="12"/>
        <v>-5886.4779874213855</v>
      </c>
      <c r="N285">
        <f t="shared" si="13"/>
        <v>-9.9918878507947E-4</v>
      </c>
    </row>
    <row r="286" spans="1:14">
      <c r="A286">
        <v>73000</v>
      </c>
      <c r="B286">
        <v>79.87</v>
      </c>
      <c r="C286">
        <v>2</v>
      </c>
      <c r="D286">
        <v>29</v>
      </c>
      <c r="M286" s="6">
        <f t="shared" si="12"/>
        <v>-24886.477987421385</v>
      </c>
      <c r="N286">
        <f t="shared" si="13"/>
        <v>-7.5504231688278051E-2</v>
      </c>
    </row>
    <row r="287" spans="1:14">
      <c r="A287">
        <v>64000</v>
      </c>
      <c r="B287">
        <v>64.66</v>
      </c>
      <c r="C287">
        <v>4</v>
      </c>
      <c r="D287">
        <v>28</v>
      </c>
      <c r="M287" s="6">
        <f t="shared" si="12"/>
        <v>-33886.477987421385</v>
      </c>
      <c r="N287">
        <f t="shared" si="13"/>
        <v>-0.19061640540447766</v>
      </c>
    </row>
    <row r="288" spans="1:14">
      <c r="A288">
        <v>83500</v>
      </c>
      <c r="B288">
        <v>84.5</v>
      </c>
      <c r="C288">
        <v>9</v>
      </c>
      <c r="D288">
        <v>18</v>
      </c>
      <c r="M288" s="6">
        <f t="shared" si="12"/>
        <v>-14386.477987421385</v>
      </c>
      <c r="N288">
        <f t="shared" si="13"/>
        <v>-1.4586276254519101E-2</v>
      </c>
    </row>
    <row r="289" spans="1:14">
      <c r="A289">
        <v>102000</v>
      </c>
      <c r="B289">
        <v>84.9</v>
      </c>
      <c r="C289">
        <v>6</v>
      </c>
      <c r="D289">
        <v>22</v>
      </c>
      <c r="M289" s="6">
        <f t="shared" si="12"/>
        <v>4113.5220125786145</v>
      </c>
      <c r="N289">
        <f t="shared" si="13"/>
        <v>3.4097493477028946E-4</v>
      </c>
    </row>
    <row r="290" spans="1:14">
      <c r="A290">
        <v>32000</v>
      </c>
      <c r="B290">
        <v>59.67</v>
      </c>
      <c r="C290">
        <v>4</v>
      </c>
      <c r="D290">
        <v>27</v>
      </c>
      <c r="M290" s="6">
        <f t="shared" si="12"/>
        <v>-65886.477987421385</v>
      </c>
      <c r="N290">
        <f t="shared" si="13"/>
        <v>-1.4011023316479359</v>
      </c>
    </row>
    <row r="291" spans="1:14">
      <c r="A291">
        <v>61500</v>
      </c>
      <c r="B291">
        <v>54.7</v>
      </c>
      <c r="C291">
        <v>8</v>
      </c>
      <c r="D291">
        <v>28</v>
      </c>
      <c r="M291" s="6">
        <f t="shared" si="12"/>
        <v>-36386.477987421385</v>
      </c>
      <c r="N291">
        <f t="shared" si="13"/>
        <v>-0.23599404203099075</v>
      </c>
    </row>
    <row r="292" spans="1:14">
      <c r="A292">
        <v>74000</v>
      </c>
      <c r="B292">
        <v>79.87</v>
      </c>
      <c r="C292">
        <v>7</v>
      </c>
      <c r="D292">
        <v>28</v>
      </c>
      <c r="M292" s="6">
        <f t="shared" si="12"/>
        <v>-23886.477987421385</v>
      </c>
      <c r="N292">
        <f t="shared" si="13"/>
        <v>-6.6763229106871325E-2</v>
      </c>
    </row>
    <row r="293" spans="1:14">
      <c r="A293">
        <v>63500</v>
      </c>
      <c r="B293">
        <v>54.7</v>
      </c>
      <c r="C293">
        <v>9</v>
      </c>
      <c r="D293">
        <v>29</v>
      </c>
      <c r="M293" s="6">
        <f t="shared" si="12"/>
        <v>-34386.477987421385</v>
      </c>
      <c r="N293">
        <f t="shared" si="13"/>
        <v>-0.19917923740222021</v>
      </c>
    </row>
    <row r="294" spans="1:14">
      <c r="A294">
        <v>107750</v>
      </c>
      <c r="B294">
        <v>111.73</v>
      </c>
      <c r="C294">
        <v>5</v>
      </c>
      <c r="D294">
        <v>17</v>
      </c>
      <c r="M294" s="6">
        <f t="shared" si="12"/>
        <v>9863.5220125786145</v>
      </c>
      <c r="N294">
        <f t="shared" si="13"/>
        <v>4.7008569155075662E-3</v>
      </c>
    </row>
    <row r="295" spans="1:14">
      <c r="A295">
        <v>84000</v>
      </c>
      <c r="B295">
        <v>59.942599999999999</v>
      </c>
      <c r="C295">
        <v>8</v>
      </c>
      <c r="D295">
        <v>12</v>
      </c>
      <c r="M295" s="6">
        <f t="shared" si="12"/>
        <v>-13886.477987421385</v>
      </c>
      <c r="N295">
        <f t="shared" si="13"/>
        <v>-1.3117688331726144E-2</v>
      </c>
    </row>
    <row r="296" spans="1:14">
      <c r="A296">
        <v>10800</v>
      </c>
      <c r="B296">
        <v>15.855</v>
      </c>
      <c r="C296">
        <v>11</v>
      </c>
      <c r="D296">
        <v>8</v>
      </c>
      <c r="M296" s="6">
        <f t="shared" si="12"/>
        <v>-87086.477987421385</v>
      </c>
      <c r="N296">
        <f t="shared" si="13"/>
        <v>-3.2354385705575783</v>
      </c>
    </row>
    <row r="297" spans="1:14">
      <c r="A297">
        <v>81000</v>
      </c>
      <c r="B297">
        <v>59.92</v>
      </c>
      <c r="C297">
        <v>3</v>
      </c>
      <c r="D297">
        <v>13</v>
      </c>
      <c r="M297" s="6">
        <f t="shared" si="12"/>
        <v>-16886.477987421385</v>
      </c>
      <c r="N297">
        <f t="shared" si="13"/>
        <v>-2.3588385274754733E-2</v>
      </c>
    </row>
    <row r="298" spans="1:14">
      <c r="A298">
        <v>52000</v>
      </c>
      <c r="B298">
        <v>75.25</v>
      </c>
      <c r="C298">
        <v>4</v>
      </c>
      <c r="D298">
        <v>7</v>
      </c>
      <c r="M298" s="6">
        <f t="shared" si="12"/>
        <v>-45886.477987421385</v>
      </c>
      <c r="N298">
        <f t="shared" si="13"/>
        <v>-0.47329852623786905</v>
      </c>
    </row>
    <row r="299" spans="1:14">
      <c r="A299">
        <v>53000</v>
      </c>
      <c r="B299">
        <v>69.94</v>
      </c>
      <c r="C299">
        <v>2</v>
      </c>
      <c r="D299">
        <v>7</v>
      </c>
      <c r="M299" s="6">
        <f t="shared" si="12"/>
        <v>-44886.477987421385</v>
      </c>
      <c r="N299">
        <f t="shared" si="13"/>
        <v>-0.44302431989894148</v>
      </c>
    </row>
    <row r="300" spans="1:14">
      <c r="A300">
        <v>12000</v>
      </c>
      <c r="B300">
        <v>15.09</v>
      </c>
      <c r="C300">
        <v>14</v>
      </c>
      <c r="D300">
        <v>7</v>
      </c>
      <c r="M300" s="6">
        <f t="shared" si="12"/>
        <v>-85886.477987421385</v>
      </c>
      <c r="N300">
        <f t="shared" si="13"/>
        <v>-3.1035257917154131</v>
      </c>
    </row>
    <row r="301" spans="1:14">
      <c r="A301">
        <v>190000</v>
      </c>
      <c r="B301">
        <v>84.835999999999999</v>
      </c>
      <c r="C301">
        <v>7</v>
      </c>
      <c r="D301">
        <v>4</v>
      </c>
      <c r="M301" s="6">
        <f t="shared" si="12"/>
        <v>92113.522012578615</v>
      </c>
      <c r="N301">
        <f t="shared" si="13"/>
        <v>3.8286982721273728</v>
      </c>
    </row>
    <row r="302" spans="1:14">
      <c r="A302">
        <v>175000</v>
      </c>
      <c r="B302">
        <v>84.906999999999996</v>
      </c>
      <c r="C302">
        <v>4</v>
      </c>
      <c r="D302">
        <v>4</v>
      </c>
      <c r="M302" s="6">
        <f t="shared" si="12"/>
        <v>77113.522012578615</v>
      </c>
      <c r="N302">
        <f t="shared" si="13"/>
        <v>2.2463250251300724</v>
      </c>
    </row>
    <row r="303" spans="1:14">
      <c r="A303">
        <v>175000</v>
      </c>
      <c r="B303">
        <v>84.906999999999996</v>
      </c>
      <c r="C303">
        <v>4</v>
      </c>
      <c r="D303">
        <v>4</v>
      </c>
      <c r="M303" s="6">
        <f t="shared" si="12"/>
        <v>77113.522012578615</v>
      </c>
      <c r="N303">
        <f t="shared" si="13"/>
        <v>2.2463250251300724</v>
      </c>
    </row>
    <row r="304" spans="1:14">
      <c r="A304">
        <v>114000</v>
      </c>
      <c r="B304">
        <v>45.878999999999998</v>
      </c>
      <c r="C304">
        <v>17</v>
      </c>
      <c r="D304">
        <v>4</v>
      </c>
      <c r="M304" s="6">
        <f t="shared" si="12"/>
        <v>16113.522012578615</v>
      </c>
      <c r="N304">
        <f t="shared" si="13"/>
        <v>2.0495211672968951E-2</v>
      </c>
    </row>
    <row r="305" spans="1:14">
      <c r="A305">
        <v>16000</v>
      </c>
      <c r="B305">
        <v>30.28</v>
      </c>
      <c r="C305">
        <v>1</v>
      </c>
      <c r="D305">
        <v>50</v>
      </c>
      <c r="M305" s="6">
        <f t="shared" si="12"/>
        <v>-81886.477987421385</v>
      </c>
      <c r="N305">
        <f t="shared" si="13"/>
        <v>-2.6897849190420651</v>
      </c>
    </row>
    <row r="306" spans="1:14">
      <c r="A306">
        <v>70000</v>
      </c>
      <c r="B306">
        <v>84.93</v>
      </c>
      <c r="C306">
        <v>6</v>
      </c>
      <c r="D306">
        <v>23</v>
      </c>
      <c r="M306" s="6">
        <f t="shared" si="12"/>
        <v>-27886.477987421385</v>
      </c>
      <c r="N306">
        <f t="shared" si="13"/>
        <v>-0.10623361965465997</v>
      </c>
    </row>
    <row r="307" spans="1:14">
      <c r="A307">
        <v>123000</v>
      </c>
      <c r="B307">
        <v>236.07</v>
      </c>
      <c r="C307">
        <v>5</v>
      </c>
      <c r="D307">
        <v>12</v>
      </c>
      <c r="M307" s="6">
        <f t="shared" si="12"/>
        <v>25113.522012578615</v>
      </c>
      <c r="N307">
        <f t="shared" si="13"/>
        <v>7.7589660227401699E-2</v>
      </c>
    </row>
    <row r="308" spans="1:14">
      <c r="A308">
        <v>67900</v>
      </c>
      <c r="B308">
        <v>84.99</v>
      </c>
      <c r="C308">
        <v>5</v>
      </c>
      <c r="D308">
        <v>25</v>
      </c>
      <c r="M308" s="6">
        <f t="shared" si="12"/>
        <v>-29986.477987421385</v>
      </c>
      <c r="N308">
        <f t="shared" si="13"/>
        <v>-0.13208617264798947</v>
      </c>
    </row>
    <row r="309" spans="1:14">
      <c r="A309">
        <v>112400</v>
      </c>
      <c r="B309">
        <v>84.92</v>
      </c>
      <c r="C309">
        <v>6</v>
      </c>
      <c r="D309">
        <v>21</v>
      </c>
      <c r="M309" s="6">
        <f t="shared" si="12"/>
        <v>14513.522012578615</v>
      </c>
      <c r="N309">
        <f t="shared" si="13"/>
        <v>1.4976123948380047E-2</v>
      </c>
    </row>
    <row r="310" spans="1:14">
      <c r="A310">
        <v>112400</v>
      </c>
      <c r="B310">
        <v>84.92</v>
      </c>
      <c r="C310">
        <v>6</v>
      </c>
      <c r="D310">
        <v>21</v>
      </c>
      <c r="M310" s="6">
        <f t="shared" si="12"/>
        <v>14513.522012578615</v>
      </c>
      <c r="N310">
        <f t="shared" si="13"/>
        <v>1.4976123948380047E-2</v>
      </c>
    </row>
    <row r="311" spans="1:14">
      <c r="A311">
        <v>89970</v>
      </c>
      <c r="B311">
        <v>60</v>
      </c>
      <c r="C311">
        <v>4</v>
      </c>
      <c r="D311">
        <v>21</v>
      </c>
      <c r="M311" s="6">
        <f t="shared" si="12"/>
        <v>-7916.4779874213855</v>
      </c>
      <c r="N311">
        <f t="shared" si="13"/>
        <v>-2.4303957857095058E-3</v>
      </c>
    </row>
    <row r="312" spans="1:14">
      <c r="A312">
        <v>125000</v>
      </c>
      <c r="B312">
        <v>84.028300000000002</v>
      </c>
      <c r="C312">
        <v>4</v>
      </c>
      <c r="D312">
        <v>6</v>
      </c>
      <c r="M312" s="6">
        <f t="shared" si="12"/>
        <v>27113.522012578615</v>
      </c>
      <c r="N312">
        <f t="shared" si="13"/>
        <v>9.7642476216036042E-2</v>
      </c>
    </row>
    <row r="313" spans="1:14">
      <c r="A313">
        <v>116000</v>
      </c>
      <c r="B313">
        <v>84.92</v>
      </c>
      <c r="C313">
        <v>14</v>
      </c>
      <c r="D313">
        <v>21</v>
      </c>
      <c r="M313" s="6">
        <f t="shared" si="12"/>
        <v>18113.522012578615</v>
      </c>
      <c r="N313">
        <f t="shared" si="13"/>
        <v>2.9113182817977541E-2</v>
      </c>
    </row>
    <row r="314" spans="1:14">
      <c r="A314">
        <v>138000</v>
      </c>
      <c r="B314">
        <v>59.673699999999997</v>
      </c>
      <c r="C314">
        <v>4</v>
      </c>
      <c r="D314">
        <v>2</v>
      </c>
      <c r="M314" s="6">
        <f t="shared" si="12"/>
        <v>40113.522012578615</v>
      </c>
      <c r="N314">
        <f t="shared" si="13"/>
        <v>0.31619380991163604</v>
      </c>
    </row>
    <row r="315" spans="1:14">
      <c r="A315">
        <v>86470</v>
      </c>
      <c r="B315">
        <v>60</v>
      </c>
      <c r="C315">
        <v>1</v>
      </c>
      <c r="D315">
        <v>21</v>
      </c>
      <c r="M315" s="6">
        <f t="shared" si="12"/>
        <v>-11416.477987421385</v>
      </c>
      <c r="N315">
        <f t="shared" si="13"/>
        <v>-7.2891587499399777E-3</v>
      </c>
    </row>
    <row r="316" spans="1:14">
      <c r="A316">
        <v>86500</v>
      </c>
      <c r="B316">
        <v>60</v>
      </c>
      <c r="C316">
        <v>1</v>
      </c>
      <c r="D316">
        <v>21</v>
      </c>
      <c r="M316" s="6">
        <f t="shared" si="12"/>
        <v>-11386.477987421385</v>
      </c>
      <c r="N316">
        <f t="shared" si="13"/>
        <v>-7.231846686597535E-3</v>
      </c>
    </row>
    <row r="317" spans="1:14">
      <c r="A317">
        <v>135000</v>
      </c>
      <c r="B317">
        <v>59.673699999999997</v>
      </c>
      <c r="C317">
        <v>13</v>
      </c>
      <c r="D317">
        <v>2</v>
      </c>
      <c r="M317" s="6">
        <f t="shared" si="12"/>
        <v>37113.522012578615</v>
      </c>
      <c r="N317">
        <f t="shared" si="13"/>
        <v>0.25042488808784774</v>
      </c>
    </row>
    <row r="318" spans="1:14">
      <c r="A318">
        <v>120000</v>
      </c>
      <c r="B318">
        <v>114.931</v>
      </c>
      <c r="C318">
        <v>9</v>
      </c>
      <c r="D318">
        <v>13</v>
      </c>
      <c r="M318" s="6">
        <f t="shared" si="12"/>
        <v>22113.522012578615</v>
      </c>
      <c r="N318">
        <f t="shared" si="13"/>
        <v>5.2973019894977533E-2</v>
      </c>
    </row>
    <row r="319" spans="1:14">
      <c r="A319">
        <v>109990</v>
      </c>
      <c r="B319">
        <v>84.92</v>
      </c>
      <c r="C319">
        <v>9</v>
      </c>
      <c r="D319">
        <v>21</v>
      </c>
      <c r="M319" s="6">
        <f t="shared" si="12"/>
        <v>12103.522012578615</v>
      </c>
      <c r="N319">
        <f t="shared" si="13"/>
        <v>8.6859289199489476E-3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7D4-9B9C-45A8-A78C-E1ACF996AF8B}">
  <dimension ref="A1:S319"/>
  <sheetViews>
    <sheetView zoomScale="85" zoomScaleNormal="85" workbookViewId="0">
      <selection activeCell="H17" sqref="H17"/>
    </sheetView>
  </sheetViews>
  <sheetFormatPr defaultRowHeight="17.399999999999999"/>
  <cols>
    <col min="1" max="4" width="8.796875" customWidth="1"/>
    <col min="5" max="5" width="2.796875" customWidth="1"/>
    <col min="6" max="6" width="11.69921875" bestFit="1" customWidth="1"/>
    <col min="7" max="7" width="14" customWidth="1"/>
    <col min="8" max="11" width="15.59765625" customWidth="1"/>
    <col min="13" max="13" width="31.69921875" style="3" bestFit="1" customWidth="1"/>
    <col min="14" max="14" width="10.59765625" bestFit="1" customWidth="1"/>
    <col min="15" max="15" width="21.296875" bestFit="1" customWidth="1"/>
    <col min="16" max="16" width="18.796875" bestFit="1" customWidth="1"/>
    <col min="17" max="17" width="8.796875" customWidth="1"/>
  </cols>
  <sheetData>
    <row r="1" spans="1:19">
      <c r="A1" t="s">
        <v>0</v>
      </c>
      <c r="B1" t="s">
        <v>7</v>
      </c>
      <c r="C1" t="s">
        <v>10</v>
      </c>
      <c r="D1" t="s">
        <v>234</v>
      </c>
      <c r="F1" t="s">
        <v>236</v>
      </c>
      <c r="G1" t="s">
        <v>237</v>
      </c>
      <c r="H1" t="s">
        <v>0</v>
      </c>
      <c r="I1" t="s">
        <v>7</v>
      </c>
      <c r="J1" t="s">
        <v>10</v>
      </c>
      <c r="K1" t="s">
        <v>234</v>
      </c>
      <c r="M1" s="3" t="s">
        <v>332</v>
      </c>
      <c r="N1" t="s">
        <v>333</v>
      </c>
      <c r="O1" t="s">
        <v>334</v>
      </c>
      <c r="P1" t="s">
        <v>335</v>
      </c>
      <c r="Q1" t="s">
        <v>326</v>
      </c>
    </row>
    <row r="2" spans="1:19">
      <c r="A2">
        <v>80000</v>
      </c>
      <c r="B2">
        <v>84.82</v>
      </c>
      <c r="C2">
        <v>1</v>
      </c>
      <c r="D2">
        <v>19</v>
      </c>
      <c r="F2" t="s">
        <v>218</v>
      </c>
      <c r="G2" t="s">
        <v>222</v>
      </c>
      <c r="H2" s="5">
        <f>AVERAGE(A$2:A$319)</f>
        <v>97886.477987421385</v>
      </c>
      <c r="I2" s="5">
        <f t="shared" ref="I2:K2" si="0">AVERAGE(B$2:B$319)</f>
        <v>81.492287421383551</v>
      </c>
      <c r="J2" s="5">
        <f t="shared" si="0"/>
        <v>7.5691823899371071</v>
      </c>
      <c r="K2" s="5">
        <f t="shared" si="0"/>
        <v>17.037735849056602</v>
      </c>
      <c r="M2" s="3">
        <f>((A2-$H$2)^4)</f>
        <v>1.0235270613046565E+17</v>
      </c>
      <c r="N2" s="24">
        <f>SUM(M2:M319)/($H$5^4)</f>
        <v>1383.1627713399175</v>
      </c>
      <c r="O2" s="38">
        <f>($H$18*($H$18+1))/(($H$18-1)*($H$18-2)*($H$18-3))</f>
        <v>3.2148514079592626E-3</v>
      </c>
      <c r="P2" s="24">
        <f>(3*($H$18-1)^2)/(($H$18-2)*($H$18-3))</f>
        <v>3.028601567209162</v>
      </c>
      <c r="Q2" s="39">
        <f>N2*O2-P2</f>
        <v>1.4180612156698076</v>
      </c>
      <c r="S2" s="24"/>
    </row>
    <row r="3" spans="1:19">
      <c r="A3">
        <v>209000</v>
      </c>
      <c r="B3">
        <v>163.33000000000001</v>
      </c>
      <c r="C3">
        <v>13</v>
      </c>
      <c r="D3">
        <v>13</v>
      </c>
      <c r="F3" t="s">
        <v>260</v>
      </c>
      <c r="G3" t="s">
        <v>223</v>
      </c>
      <c r="H3" s="5">
        <f>MEDIAN(A$2:A$319)</f>
        <v>87250</v>
      </c>
      <c r="I3" s="5">
        <f>MEDIAN(B$2:B$319)</f>
        <v>84.477049999999991</v>
      </c>
      <c r="J3" s="5">
        <f>MEDIAN(C$2:C$319)</f>
        <v>7</v>
      </c>
      <c r="K3" s="5">
        <f>MEDIAN(D$2:D$319)</f>
        <v>17</v>
      </c>
      <c r="M3" s="3">
        <f t="shared" ref="M3:M66" si="1">((A3-$H$2)^4)</f>
        <v>1.5242901924671845E+20</v>
      </c>
    </row>
    <row r="4" spans="1:19">
      <c r="A4">
        <v>160000</v>
      </c>
      <c r="B4">
        <v>158.99</v>
      </c>
      <c r="C4">
        <v>4</v>
      </c>
      <c r="D4">
        <v>13</v>
      </c>
      <c r="F4" t="s">
        <v>219</v>
      </c>
      <c r="G4" t="s">
        <v>224</v>
      </c>
      <c r="H4" s="5">
        <f>_xlfn.VAR.S(A$2:A$319)</f>
        <v>3466937517.5247498</v>
      </c>
      <c r="I4" s="5">
        <f>_xlfn.VAR.S(B$2:B$319)</f>
        <v>1748.8593141913445</v>
      </c>
      <c r="J4" s="5">
        <f>_xlfn.VAR.S(C$2:C$319)</f>
        <v>23.375324881455462</v>
      </c>
      <c r="K4" s="5">
        <f>_xlfn.VAR.S(D$2:D$319)</f>
        <v>90.862924825903235</v>
      </c>
      <c r="M4" s="3">
        <f t="shared" si="1"/>
        <v>1.4884855491314661E+19</v>
      </c>
    </row>
    <row r="5" spans="1:19">
      <c r="A5">
        <v>96000</v>
      </c>
      <c r="B5">
        <v>116.03</v>
      </c>
      <c r="C5">
        <v>5</v>
      </c>
      <c r="D5">
        <v>13</v>
      </c>
      <c r="F5" t="s">
        <v>220</v>
      </c>
      <c r="G5" t="s">
        <v>225</v>
      </c>
      <c r="H5" s="5">
        <f>_xlfn.STDEV.S(A$2:A$319)</f>
        <v>58880.705817141403</v>
      </c>
      <c r="I5" s="5">
        <f>_xlfn.STDEV.S(B$2:B$319)</f>
        <v>41.81936530115378</v>
      </c>
      <c r="J5" s="5">
        <f>_xlfn.STDEV.S(C$2:C$319)</f>
        <v>4.8348034997769522</v>
      </c>
      <c r="K5" s="5">
        <f>_xlfn.STDEV.S(D$2:D$319)</f>
        <v>9.5322046151928159</v>
      </c>
      <c r="M5" s="3">
        <f t="shared" si="1"/>
        <v>12665051724748.924</v>
      </c>
    </row>
    <row r="6" spans="1:19">
      <c r="A6">
        <v>32000</v>
      </c>
      <c r="B6">
        <v>48.54</v>
      </c>
      <c r="C6">
        <v>7</v>
      </c>
      <c r="D6">
        <v>18</v>
      </c>
      <c r="F6" t="s">
        <v>226</v>
      </c>
      <c r="G6" t="s">
        <v>228</v>
      </c>
      <c r="H6" s="5">
        <f>MIN(A$2:A$319)</f>
        <v>7500</v>
      </c>
      <c r="I6" s="5">
        <f>MIN(B$2:B$319)</f>
        <v>12.01</v>
      </c>
      <c r="J6" s="5">
        <f>MIN(C$2:C$319)</f>
        <v>-1</v>
      </c>
      <c r="K6" s="5">
        <f>MIN(D$2:D$319)</f>
        <v>1</v>
      </c>
      <c r="L6" t="s">
        <v>235</v>
      </c>
      <c r="M6" s="3">
        <f t="shared" si="1"/>
        <v>1.8844523936920977E+19</v>
      </c>
    </row>
    <row r="7" spans="1:19">
      <c r="A7">
        <v>19700</v>
      </c>
      <c r="B7">
        <v>16.98</v>
      </c>
      <c r="C7">
        <v>4</v>
      </c>
      <c r="D7">
        <v>7</v>
      </c>
      <c r="F7" t="s">
        <v>322</v>
      </c>
      <c r="G7" t="s">
        <v>230</v>
      </c>
      <c r="H7" s="5">
        <f>_xlfn.QUARTILE.INC(A$2:A$319,1)</f>
        <v>54000</v>
      </c>
      <c r="I7" s="5">
        <f>_xlfn.QUARTILE.INC(B$2:B$319,1)</f>
        <v>59.085000000000001</v>
      </c>
      <c r="J7" s="5">
        <f>_xlfn.QUARTILE.INC(C$2:C$319,1)</f>
        <v>4</v>
      </c>
      <c r="K7" s="5">
        <f>_xlfn.QUARTILE.INC(D$2:D$319,1)</f>
        <v>12</v>
      </c>
      <c r="M7" s="3">
        <f t="shared" si="1"/>
        <v>3.7370301423498002E+19</v>
      </c>
    </row>
    <row r="8" spans="1:19">
      <c r="A8">
        <v>20000</v>
      </c>
      <c r="B8">
        <v>16.98</v>
      </c>
      <c r="C8">
        <v>12</v>
      </c>
      <c r="D8">
        <v>7</v>
      </c>
      <c r="F8" t="s">
        <v>323</v>
      </c>
      <c r="G8" t="s">
        <v>230</v>
      </c>
      <c r="H8" s="5">
        <f>_xlfn.QUARTILE.INC(A$2:A$319,2)</f>
        <v>87250</v>
      </c>
      <c r="I8" s="5">
        <f>_xlfn.QUARTILE.INC(B$2:B$319,2)</f>
        <v>84.477049999999991</v>
      </c>
      <c r="J8" s="5">
        <f>_xlfn.QUARTILE.INC(C$2:C$319,2)</f>
        <v>7</v>
      </c>
      <c r="K8" s="5">
        <f>_xlfn.QUARTILE.INC(D$2:D$319,2)</f>
        <v>17</v>
      </c>
      <c r="M8" s="3">
        <f t="shared" si="1"/>
        <v>3.6800037587338441E+19</v>
      </c>
    </row>
    <row r="9" spans="1:19">
      <c r="A9">
        <v>120000</v>
      </c>
      <c r="B9">
        <v>84.9</v>
      </c>
      <c r="C9">
        <v>7</v>
      </c>
      <c r="D9">
        <v>26</v>
      </c>
      <c r="F9" t="s">
        <v>324</v>
      </c>
      <c r="G9" t="s">
        <v>230</v>
      </c>
      <c r="H9" s="5">
        <f>_xlfn.QUARTILE.INC(A$2:A$319,3)</f>
        <v>139800</v>
      </c>
      <c r="I9" s="5">
        <f t="shared" ref="I9:K9" si="2">_xlfn.QUARTILE.INC(B$2:B$319,3)</f>
        <v>92.575000000000003</v>
      </c>
      <c r="J9" s="5">
        <f t="shared" si="2"/>
        <v>11</v>
      </c>
      <c r="K9" s="5">
        <f t="shared" si="2"/>
        <v>22</v>
      </c>
      <c r="M9" s="3">
        <f t="shared" si="1"/>
        <v>2.3912868303489498E+17</v>
      </c>
    </row>
    <row r="10" spans="1:19">
      <c r="A10">
        <v>84500</v>
      </c>
      <c r="B10">
        <v>84.67</v>
      </c>
      <c r="C10">
        <v>12</v>
      </c>
      <c r="D10">
        <v>15</v>
      </c>
      <c r="F10" t="s">
        <v>227</v>
      </c>
      <c r="G10" t="s">
        <v>229</v>
      </c>
      <c r="H10" s="37">
        <f>MAX(A$2:A$319)</f>
        <v>375000</v>
      </c>
      <c r="I10" s="37">
        <f>MAX(B$2:B$319)</f>
        <v>238.858</v>
      </c>
      <c r="J10" s="37">
        <f>MAX(C$2:C$319)</f>
        <v>25</v>
      </c>
      <c r="K10" s="37">
        <f>MAX(D$2:D$319)</f>
        <v>50</v>
      </c>
      <c r="M10" s="3">
        <f t="shared" si="1"/>
        <v>3.2111848982997144E+16</v>
      </c>
    </row>
    <row r="11" spans="1:19">
      <c r="A11">
        <v>67700</v>
      </c>
      <c r="B11">
        <v>54.7</v>
      </c>
      <c r="C11">
        <v>3</v>
      </c>
      <c r="D11">
        <v>28</v>
      </c>
      <c r="F11" t="s">
        <v>221</v>
      </c>
      <c r="G11" t="s">
        <v>340</v>
      </c>
      <c r="H11" s="6">
        <f>(H9-H7)</f>
        <v>85800</v>
      </c>
      <c r="I11" s="6">
        <f t="shared" ref="I11:K11" si="3">(I9-I7)*1.5</f>
        <v>50.234999999999999</v>
      </c>
      <c r="J11" s="6">
        <f t="shared" si="3"/>
        <v>10.5</v>
      </c>
      <c r="K11" s="6">
        <f t="shared" si="3"/>
        <v>15</v>
      </c>
      <c r="M11" s="3">
        <f t="shared" si="1"/>
        <v>8.3032818181677888E+17</v>
      </c>
    </row>
    <row r="12" spans="1:19">
      <c r="A12">
        <v>127500</v>
      </c>
      <c r="B12">
        <v>111.73</v>
      </c>
      <c r="C12">
        <v>17</v>
      </c>
      <c r="D12">
        <v>17</v>
      </c>
      <c r="F12" t="s">
        <v>231</v>
      </c>
      <c r="G12" t="s">
        <v>338</v>
      </c>
      <c r="H12" s="6">
        <f>H7-1.5*H11</f>
        <v>-74700</v>
      </c>
      <c r="I12" s="6">
        <f>I7-I11</f>
        <v>8.8500000000000014</v>
      </c>
      <c r="J12" s="6">
        <f>J7-J11</f>
        <v>-6.5</v>
      </c>
      <c r="K12" s="6">
        <f>K7-K11</f>
        <v>-3</v>
      </c>
      <c r="M12" s="3">
        <f t="shared" si="1"/>
        <v>7.69060044771136E+17</v>
      </c>
    </row>
    <row r="13" spans="1:19">
      <c r="A13">
        <v>11600</v>
      </c>
      <c r="B13">
        <v>15</v>
      </c>
      <c r="C13">
        <v>7</v>
      </c>
      <c r="D13">
        <v>9</v>
      </c>
      <c r="F13" t="s">
        <v>232</v>
      </c>
      <c r="G13" t="s">
        <v>339</v>
      </c>
      <c r="H13" s="6">
        <f>H9+1.5*H11</f>
        <v>268500</v>
      </c>
      <c r="I13" s="6">
        <f>I9+I11</f>
        <v>142.81</v>
      </c>
      <c r="J13" s="6">
        <f>J9+J11</f>
        <v>21.5</v>
      </c>
      <c r="K13" s="6">
        <f>K9+K11</f>
        <v>37</v>
      </c>
      <c r="M13" s="3">
        <f t="shared" si="1"/>
        <v>5.5433330187862122E+19</v>
      </c>
    </row>
    <row r="14" spans="1:19">
      <c r="A14">
        <v>13000</v>
      </c>
      <c r="B14">
        <v>17.811</v>
      </c>
      <c r="C14">
        <v>5</v>
      </c>
      <c r="D14">
        <v>8</v>
      </c>
      <c r="F14" t="s">
        <v>336</v>
      </c>
      <c r="H14" s="3">
        <f>IF(H6&lt;H12,H12,H6)</f>
        <v>7500</v>
      </c>
      <c r="I14" s="3">
        <f t="shared" ref="I14:K14" si="4">IF(I6&lt;I12,I12,I6)</f>
        <v>12.01</v>
      </c>
      <c r="J14" s="3">
        <f t="shared" si="4"/>
        <v>-1</v>
      </c>
      <c r="K14" s="3">
        <f t="shared" si="4"/>
        <v>1</v>
      </c>
      <c r="M14" s="3">
        <f t="shared" si="1"/>
        <v>5.1922316341023572E+19</v>
      </c>
    </row>
    <row r="15" spans="1:19">
      <c r="A15">
        <v>12500</v>
      </c>
      <c r="B15">
        <v>17.811</v>
      </c>
      <c r="C15">
        <v>6</v>
      </c>
      <c r="D15">
        <v>8</v>
      </c>
      <c r="F15" t="s">
        <v>337</v>
      </c>
      <c r="H15" s="3">
        <f>IF(H10&gt;H13,H13,H10)</f>
        <v>268500</v>
      </c>
      <c r="I15" s="3">
        <f>IF(I10&gt;I13,I13,I10)</f>
        <v>142.81</v>
      </c>
      <c r="J15" s="3">
        <f>IF(J10&gt;J13,J13,J10)</f>
        <v>21.5</v>
      </c>
      <c r="K15" s="3">
        <f>IF(K10&gt;K13,K13,K10)</f>
        <v>37</v>
      </c>
      <c r="M15" s="3">
        <f t="shared" si="1"/>
        <v>5.3156502808305115E+19</v>
      </c>
    </row>
    <row r="16" spans="1:19">
      <c r="A16">
        <v>12650</v>
      </c>
      <c r="B16">
        <v>17.811</v>
      </c>
      <c r="C16">
        <v>7</v>
      </c>
      <c r="D16">
        <v>8</v>
      </c>
      <c r="F16" t="s">
        <v>325</v>
      </c>
      <c r="G16" t="s">
        <v>327</v>
      </c>
      <c r="H16" s="31">
        <f>SKEW(A$2:A$319)</f>
        <v>0.72961996435537346</v>
      </c>
      <c r="I16" s="30">
        <f>SKEW(B$2:B$319)</f>
        <v>0.96086916434466685</v>
      </c>
      <c r="J16" s="30">
        <f>SKEW(C$2:C$319)</f>
        <v>0.76559315669860994</v>
      </c>
      <c r="K16" s="30">
        <f>SKEW(D$2:D$319)</f>
        <v>0.85505755339058331</v>
      </c>
      <c r="M16" s="3">
        <f t="shared" si="1"/>
        <v>5.278396188718488E+19</v>
      </c>
    </row>
    <row r="17" spans="1:13">
      <c r="A17">
        <v>197000</v>
      </c>
      <c r="B17">
        <v>84.614000000000004</v>
      </c>
      <c r="C17">
        <v>5</v>
      </c>
      <c r="D17">
        <v>4</v>
      </c>
      <c r="F17" t="s">
        <v>326</v>
      </c>
      <c r="G17" t="s">
        <v>328</v>
      </c>
      <c r="H17" s="40">
        <f>KURT(A$2:A$319)</f>
        <v>1.4180612156698129</v>
      </c>
      <c r="I17" s="30">
        <f>KURT(B$2:B$319)</f>
        <v>1.4580985311761396</v>
      </c>
      <c r="J17" s="30">
        <f>KURT(C$2:C$319)</f>
        <v>2.6478985237403219E-2</v>
      </c>
      <c r="K17" s="30">
        <f>KURT(D$2:D$319)</f>
        <v>1.7594315104552405</v>
      </c>
      <c r="M17" s="3">
        <f t="shared" si="1"/>
        <v>9.6500960608107774E+19</v>
      </c>
    </row>
    <row r="18" spans="1:13">
      <c r="A18">
        <v>199500</v>
      </c>
      <c r="B18">
        <v>84.835999999999999</v>
      </c>
      <c r="C18">
        <v>14</v>
      </c>
      <c r="D18">
        <v>4</v>
      </c>
      <c r="F18" t="s">
        <v>331</v>
      </c>
      <c r="H18" s="3">
        <f>COUNT(A$2:A$319)</f>
        <v>318</v>
      </c>
      <c r="I18" s="3"/>
      <c r="J18" s="3"/>
      <c r="K18" s="3"/>
      <c r="M18" s="3">
        <f t="shared" si="1"/>
        <v>1.0661198231706169E+20</v>
      </c>
    </row>
    <row r="19" spans="1:13">
      <c r="A19">
        <v>205000</v>
      </c>
      <c r="B19">
        <v>84.835999999999999</v>
      </c>
      <c r="C19">
        <v>8</v>
      </c>
      <c r="D19">
        <v>4</v>
      </c>
      <c r="M19" s="3">
        <f t="shared" si="1"/>
        <v>1.3163676429031434E+20</v>
      </c>
    </row>
    <row r="20" spans="1:13">
      <c r="A20">
        <v>20000</v>
      </c>
      <c r="B20">
        <v>30.28</v>
      </c>
      <c r="C20">
        <v>6</v>
      </c>
      <c r="D20">
        <v>50</v>
      </c>
      <c r="M20" s="3">
        <f t="shared" si="1"/>
        <v>3.6800037587338441E+19</v>
      </c>
    </row>
    <row r="21" spans="1:13">
      <c r="A21">
        <v>33000</v>
      </c>
      <c r="B21">
        <v>64.88</v>
      </c>
      <c r="C21">
        <v>11</v>
      </c>
      <c r="D21">
        <v>24</v>
      </c>
      <c r="M21" s="3">
        <f t="shared" si="1"/>
        <v>1.7726247380692115E+19</v>
      </c>
    </row>
    <row r="22" spans="1:13">
      <c r="A22">
        <v>49000</v>
      </c>
      <c r="B22">
        <v>88.89</v>
      </c>
      <c r="C22">
        <v>1</v>
      </c>
      <c r="D22">
        <v>19</v>
      </c>
      <c r="M22" s="3">
        <f t="shared" si="1"/>
        <v>5.7115633620745073E+18</v>
      </c>
    </row>
    <row r="23" spans="1:13">
      <c r="A23">
        <v>169500</v>
      </c>
      <c r="B23">
        <v>114.931</v>
      </c>
      <c r="C23">
        <v>16</v>
      </c>
      <c r="D23">
        <v>13</v>
      </c>
      <c r="M23" s="3">
        <f t="shared" si="1"/>
        <v>2.6301476709979664E+19</v>
      </c>
    </row>
    <row r="24" spans="1:13">
      <c r="A24">
        <v>126500</v>
      </c>
      <c r="B24">
        <v>84.858000000000004</v>
      </c>
      <c r="C24">
        <v>3</v>
      </c>
      <c r="D24">
        <v>13</v>
      </c>
      <c r="M24" s="3">
        <f t="shared" si="1"/>
        <v>6.7032477648416077E+17</v>
      </c>
    </row>
    <row r="25" spans="1:13">
      <c r="A25">
        <v>137900</v>
      </c>
      <c r="B25">
        <v>84.92</v>
      </c>
      <c r="C25">
        <v>6</v>
      </c>
      <c r="D25">
        <v>21</v>
      </c>
      <c r="M25" s="3">
        <f t="shared" si="1"/>
        <v>2.5634633909260595E+18</v>
      </c>
    </row>
    <row r="26" spans="1:13">
      <c r="A26">
        <v>167000</v>
      </c>
      <c r="B26">
        <v>144.52000000000001</v>
      </c>
      <c r="C26">
        <v>7</v>
      </c>
      <c r="D26">
        <v>13</v>
      </c>
      <c r="M26" s="3">
        <f t="shared" si="1"/>
        <v>2.2816661552378552E+19</v>
      </c>
    </row>
    <row r="27" spans="1:13">
      <c r="A27">
        <v>180000</v>
      </c>
      <c r="B27">
        <v>147.31</v>
      </c>
      <c r="C27">
        <v>7</v>
      </c>
      <c r="D27">
        <v>13</v>
      </c>
      <c r="M27" s="3">
        <f t="shared" si="1"/>
        <v>4.5463066023258038E+19</v>
      </c>
    </row>
    <row r="28" spans="1:13">
      <c r="A28">
        <v>164500</v>
      </c>
      <c r="B28">
        <v>159.01</v>
      </c>
      <c r="C28">
        <v>9</v>
      </c>
      <c r="D28">
        <v>13</v>
      </c>
      <c r="M28" s="3">
        <f t="shared" si="1"/>
        <v>1.9690175439151178E+19</v>
      </c>
    </row>
    <row r="29" spans="1:13">
      <c r="A29">
        <v>129500</v>
      </c>
      <c r="B29">
        <v>97.61</v>
      </c>
      <c r="C29">
        <v>7</v>
      </c>
      <c r="D29">
        <v>13</v>
      </c>
      <c r="M29" s="3">
        <f t="shared" si="1"/>
        <v>9.9882989056900979E+17</v>
      </c>
    </row>
    <row r="30" spans="1:13">
      <c r="A30">
        <v>138000</v>
      </c>
      <c r="B30">
        <v>94.51</v>
      </c>
      <c r="C30">
        <v>8</v>
      </c>
      <c r="D30">
        <v>13</v>
      </c>
      <c r="M30" s="3">
        <f t="shared" si="1"/>
        <v>2.5891855870384701E+18</v>
      </c>
    </row>
    <row r="31" spans="1:13">
      <c r="A31">
        <v>177000</v>
      </c>
      <c r="B31">
        <v>150.47999999999999</v>
      </c>
      <c r="C31">
        <v>15</v>
      </c>
      <c r="D31">
        <v>17</v>
      </c>
      <c r="M31" s="3">
        <f t="shared" si="1"/>
        <v>3.9174447156572619E+19</v>
      </c>
    </row>
    <row r="32" spans="1:13">
      <c r="A32">
        <v>205000</v>
      </c>
      <c r="B32">
        <v>150.47999999999999</v>
      </c>
      <c r="C32">
        <v>13</v>
      </c>
      <c r="D32">
        <v>17</v>
      </c>
      <c r="M32" s="3">
        <f t="shared" si="1"/>
        <v>1.3163676429031434E+20</v>
      </c>
    </row>
    <row r="33" spans="1:13">
      <c r="A33">
        <v>360000</v>
      </c>
      <c r="B33">
        <v>158.32400000000001</v>
      </c>
      <c r="C33">
        <v>16</v>
      </c>
      <c r="D33">
        <v>1</v>
      </c>
      <c r="M33" s="3">
        <f t="shared" si="1"/>
        <v>4.7201706953995694E+21</v>
      </c>
    </row>
    <row r="34" spans="1:13">
      <c r="A34">
        <v>130000</v>
      </c>
      <c r="B34">
        <v>130.97999999999999</v>
      </c>
      <c r="C34">
        <v>17</v>
      </c>
      <c r="D34">
        <v>16</v>
      </c>
      <c r="M34" s="3">
        <f t="shared" si="1"/>
        <v>1.0635349239086824E+18</v>
      </c>
    </row>
    <row r="35" spans="1:13">
      <c r="A35">
        <v>126500</v>
      </c>
      <c r="B35">
        <v>137.55000000000001</v>
      </c>
      <c r="C35">
        <v>6</v>
      </c>
      <c r="D35">
        <v>13</v>
      </c>
      <c r="M35" s="3">
        <f t="shared" si="1"/>
        <v>6.7032477648416077E+17</v>
      </c>
    </row>
    <row r="36" spans="1:13">
      <c r="A36">
        <v>31500</v>
      </c>
      <c r="B36">
        <v>48.54</v>
      </c>
      <c r="C36">
        <v>3</v>
      </c>
      <c r="D36">
        <v>18</v>
      </c>
      <c r="M36" s="3">
        <f t="shared" si="1"/>
        <v>1.9423098573735571E+19</v>
      </c>
    </row>
    <row r="37" spans="1:13">
      <c r="A37">
        <v>26800</v>
      </c>
      <c r="B37">
        <v>36.08</v>
      </c>
      <c r="C37">
        <v>8</v>
      </c>
      <c r="D37">
        <v>18</v>
      </c>
      <c r="M37" s="3">
        <f t="shared" si="1"/>
        <v>2.553571306851455E+19</v>
      </c>
    </row>
    <row r="38" spans="1:13">
      <c r="A38">
        <v>30000</v>
      </c>
      <c r="B38">
        <v>43.98</v>
      </c>
      <c r="C38">
        <v>6</v>
      </c>
      <c r="D38">
        <v>18</v>
      </c>
      <c r="M38" s="3">
        <f t="shared" si="1"/>
        <v>2.1238953332187546E+19</v>
      </c>
    </row>
    <row r="39" spans="1:13">
      <c r="A39">
        <v>89000</v>
      </c>
      <c r="B39">
        <v>84.64</v>
      </c>
      <c r="C39">
        <v>7</v>
      </c>
      <c r="D39">
        <v>15</v>
      </c>
      <c r="M39" s="3">
        <f t="shared" si="1"/>
        <v>6236180512103928</v>
      </c>
    </row>
    <row r="40" spans="1:13">
      <c r="A40">
        <v>75000</v>
      </c>
      <c r="B40">
        <v>79.87</v>
      </c>
      <c r="C40">
        <v>2</v>
      </c>
      <c r="D40">
        <v>28</v>
      </c>
      <c r="M40" s="3">
        <f t="shared" si="1"/>
        <v>2.7435688038622656E+17</v>
      </c>
    </row>
    <row r="41" spans="1:13">
      <c r="A41">
        <v>70000</v>
      </c>
      <c r="B41">
        <v>64.66</v>
      </c>
      <c r="C41">
        <v>9</v>
      </c>
      <c r="D41">
        <v>28</v>
      </c>
      <c r="M41" s="3">
        <f t="shared" si="1"/>
        <v>6.0474831704260454E+17</v>
      </c>
    </row>
    <row r="42" spans="1:13">
      <c r="A42">
        <v>85000</v>
      </c>
      <c r="B42">
        <v>79.87</v>
      </c>
      <c r="C42">
        <v>7</v>
      </c>
      <c r="D42">
        <v>28</v>
      </c>
      <c r="M42" s="3">
        <f t="shared" si="1"/>
        <v>2.7576360313057696E+16</v>
      </c>
    </row>
    <row r="43" spans="1:13">
      <c r="A43">
        <v>84500</v>
      </c>
      <c r="B43">
        <v>79.87</v>
      </c>
      <c r="C43">
        <v>13</v>
      </c>
      <c r="D43">
        <v>28</v>
      </c>
      <c r="M43" s="3">
        <f t="shared" si="1"/>
        <v>3.2111848982997144E+16</v>
      </c>
    </row>
    <row r="44" spans="1:13">
      <c r="A44">
        <v>55900</v>
      </c>
      <c r="B44">
        <v>59.28</v>
      </c>
      <c r="C44">
        <v>4</v>
      </c>
      <c r="D44">
        <v>22</v>
      </c>
      <c r="M44" s="3">
        <f t="shared" si="1"/>
        <v>3.1076906593425869E+18</v>
      </c>
    </row>
    <row r="45" spans="1:13">
      <c r="A45">
        <v>69800</v>
      </c>
      <c r="B45">
        <v>54.7</v>
      </c>
      <c r="C45">
        <v>7</v>
      </c>
      <c r="D45">
        <v>28</v>
      </c>
      <c r="M45" s="3">
        <f t="shared" si="1"/>
        <v>6.2228471020075482E+17</v>
      </c>
    </row>
    <row r="46" spans="1:13">
      <c r="A46">
        <v>108500</v>
      </c>
      <c r="B46">
        <v>84.9</v>
      </c>
      <c r="C46">
        <v>4</v>
      </c>
      <c r="D46">
        <v>22</v>
      </c>
      <c r="M46" s="3">
        <f t="shared" si="1"/>
        <v>1.2689312704864456E+16</v>
      </c>
    </row>
    <row r="47" spans="1:13">
      <c r="A47">
        <v>65500</v>
      </c>
      <c r="B47">
        <v>64.66</v>
      </c>
      <c r="C47">
        <v>3</v>
      </c>
      <c r="D47">
        <v>28</v>
      </c>
      <c r="M47" s="3">
        <f t="shared" si="1"/>
        <v>1.1001575540556836E+18</v>
      </c>
    </row>
    <row r="48" spans="1:13">
      <c r="A48">
        <v>30000</v>
      </c>
      <c r="B48">
        <v>58.79</v>
      </c>
      <c r="C48">
        <v>1</v>
      </c>
      <c r="D48">
        <v>24</v>
      </c>
      <c r="M48" s="3">
        <f t="shared" si="1"/>
        <v>2.1238953332187546E+19</v>
      </c>
    </row>
    <row r="49" spans="1:13">
      <c r="A49">
        <v>10500</v>
      </c>
      <c r="B49">
        <v>12.15</v>
      </c>
      <c r="C49">
        <v>15</v>
      </c>
      <c r="D49">
        <v>8</v>
      </c>
      <c r="M49" s="3">
        <f t="shared" si="1"/>
        <v>5.8314552040463819E+19</v>
      </c>
    </row>
    <row r="50" spans="1:13">
      <c r="A50">
        <v>12000</v>
      </c>
      <c r="B50">
        <v>15.855</v>
      </c>
      <c r="C50">
        <v>10</v>
      </c>
      <c r="D50">
        <v>8</v>
      </c>
      <c r="M50" s="3">
        <f t="shared" si="1"/>
        <v>5.4412561952455959E+19</v>
      </c>
    </row>
    <row r="51" spans="1:13">
      <c r="A51">
        <v>11500</v>
      </c>
      <c r="B51">
        <v>15.855</v>
      </c>
      <c r="C51">
        <v>16</v>
      </c>
      <c r="D51">
        <v>8</v>
      </c>
      <c r="M51" s="3">
        <f t="shared" si="1"/>
        <v>5.5690750682910032E+19</v>
      </c>
    </row>
    <row r="52" spans="1:13">
      <c r="A52">
        <v>95000</v>
      </c>
      <c r="B52">
        <v>59.92</v>
      </c>
      <c r="C52">
        <v>4</v>
      </c>
      <c r="D52">
        <v>13</v>
      </c>
      <c r="M52" s="3">
        <f t="shared" si="1"/>
        <v>69418144243952.695</v>
      </c>
    </row>
    <row r="53" spans="1:13">
      <c r="A53">
        <v>189000</v>
      </c>
      <c r="B53">
        <v>84.614000000000004</v>
      </c>
      <c r="C53">
        <v>2</v>
      </c>
      <c r="D53">
        <v>4</v>
      </c>
      <c r="M53" s="3">
        <f t="shared" si="1"/>
        <v>6.8917789434627924E+19</v>
      </c>
    </row>
    <row r="54" spans="1:13">
      <c r="A54">
        <v>194000</v>
      </c>
      <c r="B54">
        <v>84.944000000000003</v>
      </c>
      <c r="C54">
        <v>11</v>
      </c>
      <c r="D54">
        <v>4</v>
      </c>
      <c r="M54" s="3">
        <f t="shared" si="1"/>
        <v>8.5337117220464722E+19</v>
      </c>
    </row>
    <row r="55" spans="1:13">
      <c r="A55">
        <v>195000</v>
      </c>
      <c r="B55">
        <v>84.906999999999996</v>
      </c>
      <c r="C55">
        <v>21</v>
      </c>
      <c r="D55">
        <v>4</v>
      </c>
      <c r="M55" s="3">
        <f t="shared" si="1"/>
        <v>8.8944443007610733E+19</v>
      </c>
    </row>
    <row r="56" spans="1:13">
      <c r="A56">
        <v>164700</v>
      </c>
      <c r="B56">
        <v>59.854999999999997</v>
      </c>
      <c r="C56">
        <v>11</v>
      </c>
      <c r="D56">
        <v>4</v>
      </c>
      <c r="M56" s="3">
        <f t="shared" si="1"/>
        <v>1.9927713151602831E+19</v>
      </c>
    </row>
    <row r="57" spans="1:13">
      <c r="A57">
        <v>87000</v>
      </c>
      <c r="B57">
        <v>37.263500000000001</v>
      </c>
      <c r="C57">
        <v>8</v>
      </c>
      <c r="D57">
        <v>4</v>
      </c>
      <c r="M57" s="3">
        <f t="shared" si="1"/>
        <v>1.4045900741286164E+16</v>
      </c>
    </row>
    <row r="58" spans="1:13">
      <c r="A58">
        <v>119000</v>
      </c>
      <c r="B58">
        <v>45.878999999999998</v>
      </c>
      <c r="C58">
        <v>18</v>
      </c>
      <c r="D58">
        <v>4</v>
      </c>
      <c r="M58" s="3">
        <f t="shared" si="1"/>
        <v>1.9872053214735008E+17</v>
      </c>
    </row>
    <row r="59" spans="1:13">
      <c r="A59">
        <v>85000</v>
      </c>
      <c r="B59">
        <v>33.981999999999999</v>
      </c>
      <c r="C59">
        <v>7</v>
      </c>
      <c r="D59">
        <v>4</v>
      </c>
      <c r="M59" s="3">
        <f t="shared" si="1"/>
        <v>2.7576360313057696E+16</v>
      </c>
    </row>
    <row r="60" spans="1:13">
      <c r="A60">
        <v>46300</v>
      </c>
      <c r="B60">
        <v>94.94</v>
      </c>
      <c r="C60">
        <v>7</v>
      </c>
      <c r="D60">
        <v>50</v>
      </c>
      <c r="M60" s="3">
        <f t="shared" si="1"/>
        <v>7.0817976198525594E+18</v>
      </c>
    </row>
    <row r="61" spans="1:13">
      <c r="A61">
        <v>14000</v>
      </c>
      <c r="B61">
        <v>19.27</v>
      </c>
      <c r="C61">
        <v>1</v>
      </c>
      <c r="D61">
        <v>50</v>
      </c>
      <c r="M61" s="3">
        <f t="shared" si="1"/>
        <v>4.9518541299332497E+19</v>
      </c>
    </row>
    <row r="62" spans="1:13">
      <c r="A62">
        <v>58500</v>
      </c>
      <c r="B62">
        <v>66.13</v>
      </c>
      <c r="C62">
        <v>3</v>
      </c>
      <c r="D62">
        <v>2</v>
      </c>
      <c r="M62" s="3">
        <f t="shared" si="1"/>
        <v>2.406515085700352E+18</v>
      </c>
    </row>
    <row r="63" spans="1:13">
      <c r="A63">
        <v>162500</v>
      </c>
      <c r="B63">
        <v>186.9</v>
      </c>
      <c r="C63">
        <v>5</v>
      </c>
      <c r="D63">
        <v>17</v>
      </c>
      <c r="M63" s="3">
        <f t="shared" si="1"/>
        <v>1.7429850352971196E+19</v>
      </c>
    </row>
    <row r="64" spans="1:13">
      <c r="A64">
        <v>19000</v>
      </c>
      <c r="B64">
        <v>30.46</v>
      </c>
      <c r="C64">
        <v>13</v>
      </c>
      <c r="D64">
        <v>24</v>
      </c>
      <c r="M64" s="3">
        <f t="shared" si="1"/>
        <v>3.872667999548733E+19</v>
      </c>
    </row>
    <row r="65" spans="1:13">
      <c r="A65">
        <v>50000</v>
      </c>
      <c r="B65">
        <v>76.650000000000006</v>
      </c>
      <c r="C65">
        <v>2</v>
      </c>
      <c r="D65">
        <v>17</v>
      </c>
      <c r="M65" s="3">
        <f t="shared" si="1"/>
        <v>5.2583753669195715E+18</v>
      </c>
    </row>
    <row r="66" spans="1:13">
      <c r="A66">
        <v>49000</v>
      </c>
      <c r="B66">
        <v>81</v>
      </c>
      <c r="C66">
        <v>1</v>
      </c>
      <c r="D66">
        <v>17</v>
      </c>
      <c r="M66" s="3">
        <f t="shared" si="1"/>
        <v>5.7115633620745073E+18</v>
      </c>
    </row>
    <row r="67" spans="1:13">
      <c r="A67">
        <v>139400</v>
      </c>
      <c r="B67">
        <v>84.858000000000004</v>
      </c>
      <c r="C67">
        <v>5</v>
      </c>
      <c r="D67">
        <v>13</v>
      </c>
      <c r="M67" s="3">
        <f t="shared" ref="M67:M130" si="5">((A67-$H$2)^4)</f>
        <v>2.9700128078405919E+18</v>
      </c>
    </row>
    <row r="68" spans="1:13">
      <c r="A68">
        <v>125000</v>
      </c>
      <c r="B68">
        <v>84.92</v>
      </c>
      <c r="C68">
        <v>14</v>
      </c>
      <c r="D68">
        <v>21</v>
      </c>
      <c r="M68" s="3">
        <f t="shared" si="5"/>
        <v>5.4043534208280083E+17</v>
      </c>
    </row>
    <row r="69" spans="1:13">
      <c r="A69">
        <v>140000</v>
      </c>
      <c r="B69">
        <v>59.673699999999997</v>
      </c>
      <c r="C69">
        <v>4</v>
      </c>
      <c r="D69">
        <v>2</v>
      </c>
      <c r="M69" s="3">
        <f t="shared" si="5"/>
        <v>3.1454751200453156E+18</v>
      </c>
    </row>
    <row r="70" spans="1:13">
      <c r="A70">
        <v>139950</v>
      </c>
      <c r="B70">
        <v>114.9</v>
      </c>
      <c r="C70">
        <v>10</v>
      </c>
      <c r="D70">
        <v>21</v>
      </c>
      <c r="M70" s="3">
        <f t="shared" si="5"/>
        <v>3.1305636254765051E+18</v>
      </c>
    </row>
    <row r="71" spans="1:13">
      <c r="A71">
        <v>80000</v>
      </c>
      <c r="B71">
        <v>84.82</v>
      </c>
      <c r="C71">
        <v>1</v>
      </c>
      <c r="D71">
        <v>19</v>
      </c>
      <c r="M71" s="3">
        <f t="shared" si="5"/>
        <v>1.0235270613046565E+17</v>
      </c>
    </row>
    <row r="72" spans="1:13">
      <c r="A72">
        <v>175000</v>
      </c>
      <c r="B72">
        <v>201.82</v>
      </c>
      <c r="C72">
        <v>3</v>
      </c>
      <c r="D72">
        <v>17</v>
      </c>
      <c r="M72" s="3">
        <f t="shared" si="5"/>
        <v>3.5360806081576927E+19</v>
      </c>
    </row>
    <row r="73" spans="1:13">
      <c r="A73">
        <v>95000</v>
      </c>
      <c r="B73">
        <v>92.81</v>
      </c>
      <c r="C73">
        <v>15</v>
      </c>
      <c r="D73">
        <v>15</v>
      </c>
      <c r="M73" s="3">
        <f t="shared" si="5"/>
        <v>69418144243952.695</v>
      </c>
    </row>
    <row r="74" spans="1:13">
      <c r="A74">
        <v>105000</v>
      </c>
      <c r="B74">
        <v>106.81</v>
      </c>
      <c r="C74">
        <v>8</v>
      </c>
      <c r="D74">
        <v>15</v>
      </c>
      <c r="M74" s="3">
        <f t="shared" si="5"/>
        <v>2560582181672063</v>
      </c>
    </row>
    <row r="75" spans="1:13">
      <c r="A75">
        <v>53000</v>
      </c>
      <c r="B75">
        <v>59.28</v>
      </c>
      <c r="C75">
        <v>5</v>
      </c>
      <c r="D75">
        <v>22</v>
      </c>
      <c r="M75" s="3">
        <f t="shared" si="5"/>
        <v>4.0594025432988303E+18</v>
      </c>
    </row>
    <row r="76" spans="1:13">
      <c r="A76">
        <v>74500</v>
      </c>
      <c r="B76">
        <v>54.7</v>
      </c>
      <c r="C76">
        <v>9</v>
      </c>
      <c r="D76">
        <v>29</v>
      </c>
      <c r="M76" s="3">
        <f t="shared" si="5"/>
        <v>2.991295290834592E+17</v>
      </c>
    </row>
    <row r="77" spans="1:13">
      <c r="A77">
        <v>64400</v>
      </c>
      <c r="B77">
        <v>54.7</v>
      </c>
      <c r="C77">
        <v>3</v>
      </c>
      <c r="D77">
        <v>28</v>
      </c>
      <c r="M77" s="3">
        <f t="shared" si="5"/>
        <v>1.2574128328197606E+18</v>
      </c>
    </row>
    <row r="78" spans="1:13">
      <c r="A78">
        <v>86000</v>
      </c>
      <c r="B78">
        <v>79.87</v>
      </c>
      <c r="C78">
        <v>8</v>
      </c>
      <c r="D78">
        <v>29</v>
      </c>
      <c r="M78" s="3">
        <f t="shared" si="5"/>
        <v>1.9962400373499208E+16</v>
      </c>
    </row>
    <row r="79" spans="1:13">
      <c r="A79">
        <v>56500</v>
      </c>
      <c r="B79">
        <v>59.04</v>
      </c>
      <c r="C79">
        <v>6</v>
      </c>
      <c r="D79">
        <v>19</v>
      </c>
      <c r="M79" s="3">
        <f t="shared" si="5"/>
        <v>2.9338227846776054E+18</v>
      </c>
    </row>
    <row r="80" spans="1:13">
      <c r="A80">
        <v>69900</v>
      </c>
      <c r="B80">
        <v>64.66</v>
      </c>
      <c r="C80">
        <v>7</v>
      </c>
      <c r="D80">
        <v>28</v>
      </c>
      <c r="M80" s="3">
        <f t="shared" si="5"/>
        <v>6.1346951894467123E+17</v>
      </c>
    </row>
    <row r="81" spans="1:13">
      <c r="A81">
        <v>67800</v>
      </c>
      <c r="B81">
        <v>54.7</v>
      </c>
      <c r="C81">
        <v>6</v>
      </c>
      <c r="D81">
        <v>28</v>
      </c>
      <c r="M81" s="3">
        <f t="shared" si="5"/>
        <v>8.1938008389237914E+17</v>
      </c>
    </row>
    <row r="82" spans="1:13">
      <c r="A82">
        <v>83000</v>
      </c>
      <c r="B82">
        <v>59.95</v>
      </c>
      <c r="C82">
        <v>20</v>
      </c>
      <c r="D82">
        <v>22</v>
      </c>
      <c r="M82" s="3">
        <f t="shared" si="5"/>
        <v>4.910976300100344E+16</v>
      </c>
    </row>
    <row r="83" spans="1:13">
      <c r="A83">
        <v>67000</v>
      </c>
      <c r="B83">
        <v>54.7</v>
      </c>
      <c r="C83">
        <v>4</v>
      </c>
      <c r="D83">
        <v>28</v>
      </c>
      <c r="M83" s="3">
        <f t="shared" si="5"/>
        <v>9.1006738951702938E+17</v>
      </c>
    </row>
    <row r="84" spans="1:13">
      <c r="A84">
        <v>11000</v>
      </c>
      <c r="B84">
        <v>12.09</v>
      </c>
      <c r="C84">
        <v>9</v>
      </c>
      <c r="D84">
        <v>8</v>
      </c>
      <c r="M84" s="3">
        <f t="shared" si="5"/>
        <v>5.6991327409101332E+19</v>
      </c>
    </row>
    <row r="85" spans="1:13">
      <c r="A85">
        <v>12900</v>
      </c>
      <c r="B85">
        <v>17.811</v>
      </c>
      <c r="C85">
        <v>14</v>
      </c>
      <c r="D85">
        <v>8</v>
      </c>
      <c r="M85" s="3">
        <f t="shared" si="5"/>
        <v>5.2167416101583176E+19</v>
      </c>
    </row>
    <row r="86" spans="1:13">
      <c r="A86">
        <v>11700</v>
      </c>
      <c r="B86">
        <v>16.670000000000002</v>
      </c>
      <c r="C86">
        <v>10</v>
      </c>
      <c r="D86">
        <v>9</v>
      </c>
      <c r="M86" s="3">
        <f t="shared" si="5"/>
        <v>5.517680313576824E+19</v>
      </c>
    </row>
    <row r="87" spans="1:13">
      <c r="A87">
        <v>98000</v>
      </c>
      <c r="B87">
        <v>59.92</v>
      </c>
      <c r="C87">
        <v>2</v>
      </c>
      <c r="D87">
        <v>13</v>
      </c>
      <c r="M87" s="3">
        <f t="shared" si="5"/>
        <v>166081143.99973679</v>
      </c>
    </row>
    <row r="88" spans="1:13">
      <c r="A88">
        <v>10800</v>
      </c>
      <c r="B88">
        <v>15.855</v>
      </c>
      <c r="C88">
        <v>11</v>
      </c>
      <c r="D88">
        <v>8</v>
      </c>
      <c r="M88" s="3">
        <f t="shared" si="5"/>
        <v>5.7517884907697488E+19</v>
      </c>
    </row>
    <row r="89" spans="1:13">
      <c r="A89">
        <v>108500</v>
      </c>
      <c r="B89">
        <v>84.947800000000001</v>
      </c>
      <c r="C89">
        <v>16</v>
      </c>
      <c r="D89">
        <v>12</v>
      </c>
      <c r="M89" s="3">
        <f t="shared" si="5"/>
        <v>1.2689312704864456E+16</v>
      </c>
    </row>
    <row r="90" spans="1:13">
      <c r="A90">
        <v>194500</v>
      </c>
      <c r="B90">
        <v>84.614000000000004</v>
      </c>
      <c r="C90">
        <v>18</v>
      </c>
      <c r="D90">
        <v>4</v>
      </c>
      <c r="M90" s="3">
        <f t="shared" si="5"/>
        <v>8.7126778792584217E+19</v>
      </c>
    </row>
    <row r="91" spans="1:13">
      <c r="A91">
        <v>100000</v>
      </c>
      <c r="B91">
        <v>140.49</v>
      </c>
      <c r="C91">
        <v>1</v>
      </c>
      <c r="D91">
        <v>13</v>
      </c>
      <c r="M91" s="3">
        <f t="shared" si="5"/>
        <v>19953868309854.23</v>
      </c>
    </row>
    <row r="92" spans="1:13">
      <c r="A92">
        <v>58400</v>
      </c>
      <c r="B92">
        <v>81</v>
      </c>
      <c r="C92">
        <v>4</v>
      </c>
      <c r="D92">
        <v>17</v>
      </c>
      <c r="M92" s="3">
        <f t="shared" si="5"/>
        <v>2.431048334031337E+18</v>
      </c>
    </row>
    <row r="93" spans="1:13">
      <c r="A93">
        <v>39000</v>
      </c>
      <c r="B93">
        <v>59.22</v>
      </c>
      <c r="C93">
        <v>4</v>
      </c>
      <c r="D93">
        <v>23</v>
      </c>
      <c r="M93" s="3">
        <f t="shared" si="5"/>
        <v>1.2024369668263733E+19</v>
      </c>
    </row>
    <row r="94" spans="1:13">
      <c r="A94">
        <v>149000</v>
      </c>
      <c r="B94">
        <v>114.9</v>
      </c>
      <c r="C94">
        <v>9</v>
      </c>
      <c r="D94">
        <v>21</v>
      </c>
      <c r="M94" s="3">
        <f t="shared" si="5"/>
        <v>6.8256376509595279E+18</v>
      </c>
    </row>
    <row r="95" spans="1:13">
      <c r="A95">
        <v>98950</v>
      </c>
      <c r="B95">
        <v>60</v>
      </c>
      <c r="C95">
        <v>5</v>
      </c>
      <c r="D95">
        <v>21</v>
      </c>
      <c r="M95" s="3">
        <f t="shared" si="5"/>
        <v>1279339865395.4824</v>
      </c>
    </row>
    <row r="96" spans="1:13">
      <c r="A96">
        <v>145000</v>
      </c>
      <c r="B96">
        <v>84.858000000000004</v>
      </c>
      <c r="C96">
        <v>12</v>
      </c>
      <c r="D96">
        <v>13</v>
      </c>
      <c r="M96" s="3">
        <f t="shared" si="5"/>
        <v>4.9269968664315372E+18</v>
      </c>
    </row>
    <row r="97" spans="1:13">
      <c r="A97">
        <v>94490</v>
      </c>
      <c r="B97">
        <v>60</v>
      </c>
      <c r="C97">
        <v>6</v>
      </c>
      <c r="D97">
        <v>21</v>
      </c>
      <c r="M97" s="3">
        <f t="shared" si="5"/>
        <v>133080743057578.98</v>
      </c>
    </row>
    <row r="98" spans="1:13">
      <c r="A98">
        <v>32000</v>
      </c>
      <c r="B98">
        <v>61.49</v>
      </c>
      <c r="C98">
        <v>3</v>
      </c>
      <c r="D98">
        <v>22</v>
      </c>
      <c r="M98" s="3">
        <f t="shared" si="5"/>
        <v>1.8844523936920977E+19</v>
      </c>
    </row>
    <row r="99" spans="1:13">
      <c r="A99">
        <v>177700</v>
      </c>
      <c r="B99">
        <v>151.81</v>
      </c>
      <c r="C99">
        <v>8</v>
      </c>
      <c r="D99">
        <v>13</v>
      </c>
      <c r="M99" s="3">
        <f t="shared" si="5"/>
        <v>4.0579426331028529E+19</v>
      </c>
    </row>
    <row r="100" spans="1:13">
      <c r="A100">
        <v>78000</v>
      </c>
      <c r="B100">
        <v>91.53</v>
      </c>
      <c r="C100">
        <v>9</v>
      </c>
      <c r="D100">
        <v>40</v>
      </c>
      <c r="M100" s="3">
        <f t="shared" si="5"/>
        <v>1.563981081182809E+17</v>
      </c>
    </row>
    <row r="101" spans="1:13">
      <c r="A101">
        <v>80000</v>
      </c>
      <c r="B101">
        <v>116.03</v>
      </c>
      <c r="C101">
        <v>14</v>
      </c>
      <c r="D101">
        <v>13</v>
      </c>
      <c r="M101" s="3">
        <f t="shared" si="5"/>
        <v>1.0235270613046565E+17</v>
      </c>
    </row>
    <row r="102" spans="1:13">
      <c r="A102">
        <v>31700</v>
      </c>
      <c r="B102">
        <v>46.64</v>
      </c>
      <c r="C102">
        <v>5</v>
      </c>
      <c r="D102">
        <v>18</v>
      </c>
      <c r="M102" s="3">
        <f t="shared" si="5"/>
        <v>1.9190093269332591E+19</v>
      </c>
    </row>
    <row r="103" spans="1:13">
      <c r="A103">
        <v>26100</v>
      </c>
      <c r="B103">
        <v>36.08</v>
      </c>
      <c r="C103">
        <v>8</v>
      </c>
      <c r="D103">
        <v>18</v>
      </c>
      <c r="M103" s="3">
        <f t="shared" si="5"/>
        <v>2.6556484624523538E+19</v>
      </c>
    </row>
    <row r="104" spans="1:13">
      <c r="A104">
        <v>29000</v>
      </c>
      <c r="B104">
        <v>43.98</v>
      </c>
      <c r="C104">
        <v>7</v>
      </c>
      <c r="D104">
        <v>18</v>
      </c>
      <c r="M104" s="3">
        <f t="shared" si="5"/>
        <v>2.2518316722168631E+19</v>
      </c>
    </row>
    <row r="105" spans="1:13">
      <c r="A105">
        <v>30000</v>
      </c>
      <c r="B105">
        <v>45.5</v>
      </c>
      <c r="C105">
        <v>8</v>
      </c>
      <c r="D105">
        <v>18</v>
      </c>
      <c r="M105" s="3">
        <f t="shared" si="5"/>
        <v>2.1238953332187546E+19</v>
      </c>
    </row>
    <row r="106" spans="1:13">
      <c r="A106">
        <v>120000</v>
      </c>
      <c r="B106">
        <v>84.9</v>
      </c>
      <c r="C106">
        <v>11</v>
      </c>
      <c r="D106">
        <v>26</v>
      </c>
      <c r="M106" s="3">
        <f t="shared" si="5"/>
        <v>2.3912868303489498E+17</v>
      </c>
    </row>
    <row r="107" spans="1:13">
      <c r="A107">
        <v>123000</v>
      </c>
      <c r="B107">
        <v>84.9</v>
      </c>
      <c r="C107">
        <v>13</v>
      </c>
      <c r="D107">
        <v>26</v>
      </c>
      <c r="M107" s="3">
        <f t="shared" si="5"/>
        <v>3.9776859942839469E+17</v>
      </c>
    </row>
    <row r="108" spans="1:13">
      <c r="A108">
        <v>77500</v>
      </c>
      <c r="B108">
        <v>79.87</v>
      </c>
      <c r="C108">
        <v>12</v>
      </c>
      <c r="D108">
        <v>28</v>
      </c>
      <c r="M108" s="3">
        <f t="shared" si="5"/>
        <v>1.7273041258091046E+17</v>
      </c>
    </row>
    <row r="109" spans="1:13">
      <c r="A109">
        <v>84800</v>
      </c>
      <c r="B109">
        <v>84.5</v>
      </c>
      <c r="C109">
        <v>5</v>
      </c>
      <c r="D109">
        <v>18</v>
      </c>
      <c r="M109" s="3">
        <f t="shared" si="5"/>
        <v>2.932858537936028E+16</v>
      </c>
    </row>
    <row r="110" spans="1:13">
      <c r="A110">
        <v>62900</v>
      </c>
      <c r="B110">
        <v>54.7</v>
      </c>
      <c r="C110">
        <v>2</v>
      </c>
      <c r="D110">
        <v>28</v>
      </c>
      <c r="M110" s="3">
        <f t="shared" si="5"/>
        <v>1.4983073184061184E+18</v>
      </c>
    </row>
    <row r="111" spans="1:13">
      <c r="A111">
        <v>79500</v>
      </c>
      <c r="B111">
        <v>59.95</v>
      </c>
      <c r="C111">
        <v>2</v>
      </c>
      <c r="D111">
        <v>22</v>
      </c>
      <c r="M111" s="3">
        <f t="shared" si="5"/>
        <v>1.1428630311593851E+17</v>
      </c>
    </row>
    <row r="112" spans="1:13">
      <c r="A112">
        <v>68800</v>
      </c>
      <c r="B112">
        <v>64.66</v>
      </c>
      <c r="C112">
        <v>12</v>
      </c>
      <c r="D112">
        <v>28</v>
      </c>
      <c r="M112" s="3">
        <f t="shared" si="5"/>
        <v>7.1575525783629043E+17</v>
      </c>
    </row>
    <row r="113" spans="1:13">
      <c r="A113">
        <v>64900</v>
      </c>
      <c r="B113">
        <v>54.7</v>
      </c>
      <c r="C113">
        <v>11</v>
      </c>
      <c r="D113">
        <v>28</v>
      </c>
      <c r="M113" s="3">
        <f t="shared" si="5"/>
        <v>1.1839784321176031E+18</v>
      </c>
    </row>
    <row r="114" spans="1:13">
      <c r="A114">
        <v>61000</v>
      </c>
      <c r="B114">
        <v>54.7</v>
      </c>
      <c r="C114">
        <v>2</v>
      </c>
      <c r="D114">
        <v>28</v>
      </c>
      <c r="M114" s="3">
        <f t="shared" si="5"/>
        <v>1.8512657174811871E+18</v>
      </c>
    </row>
    <row r="115" spans="1:13">
      <c r="A115">
        <v>110000</v>
      </c>
      <c r="B115">
        <v>114.7153</v>
      </c>
      <c r="C115">
        <v>5</v>
      </c>
      <c r="D115">
        <v>12</v>
      </c>
      <c r="M115" s="3">
        <f t="shared" si="5"/>
        <v>2.153186912206642E+16</v>
      </c>
    </row>
    <row r="116" spans="1:13">
      <c r="A116">
        <v>12000</v>
      </c>
      <c r="B116">
        <v>17.96</v>
      </c>
      <c r="C116">
        <v>14</v>
      </c>
      <c r="D116">
        <v>8</v>
      </c>
      <c r="M116" s="3">
        <f t="shared" si="5"/>
        <v>5.4412561952455959E+19</v>
      </c>
    </row>
    <row r="117" spans="1:13">
      <c r="A117">
        <v>36000</v>
      </c>
      <c r="B117">
        <v>59.74</v>
      </c>
      <c r="C117">
        <v>6</v>
      </c>
      <c r="D117">
        <v>21</v>
      </c>
      <c r="M117" s="3">
        <f t="shared" si="5"/>
        <v>1.4668410971962792E+19</v>
      </c>
    </row>
    <row r="118" spans="1:13">
      <c r="A118">
        <v>240000</v>
      </c>
      <c r="B118">
        <v>116.938</v>
      </c>
      <c r="C118">
        <v>7</v>
      </c>
      <c r="D118">
        <v>4</v>
      </c>
      <c r="M118" s="3">
        <f t="shared" si="5"/>
        <v>4.0788864084728329E+20</v>
      </c>
    </row>
    <row r="119" spans="1:13">
      <c r="A119">
        <v>157000</v>
      </c>
      <c r="B119">
        <v>59.854999999999997</v>
      </c>
      <c r="C119">
        <v>14</v>
      </c>
      <c r="D119">
        <v>4</v>
      </c>
      <c r="M119" s="3">
        <f t="shared" si="5"/>
        <v>1.2210890658164312E+19</v>
      </c>
    </row>
    <row r="120" spans="1:13">
      <c r="A120">
        <v>197000</v>
      </c>
      <c r="B120">
        <v>84.835999999999999</v>
      </c>
      <c r="C120">
        <v>16</v>
      </c>
      <c r="D120">
        <v>4</v>
      </c>
      <c r="M120" s="3">
        <f t="shared" si="5"/>
        <v>9.6500960608107774E+19</v>
      </c>
    </row>
    <row r="121" spans="1:13">
      <c r="A121">
        <v>160000</v>
      </c>
      <c r="B121">
        <v>59.470999999999997</v>
      </c>
      <c r="C121">
        <v>5</v>
      </c>
      <c r="D121">
        <v>4</v>
      </c>
      <c r="M121" s="3">
        <f t="shared" si="5"/>
        <v>1.4884855491314661E+19</v>
      </c>
    </row>
    <row r="122" spans="1:13">
      <c r="A122">
        <v>185000</v>
      </c>
      <c r="B122">
        <v>84.614000000000004</v>
      </c>
      <c r="C122">
        <v>8</v>
      </c>
      <c r="D122">
        <v>4</v>
      </c>
      <c r="M122" s="3">
        <f t="shared" si="5"/>
        <v>5.7589365114132218E+19</v>
      </c>
    </row>
    <row r="123" spans="1:13">
      <c r="A123">
        <v>18000</v>
      </c>
      <c r="B123">
        <v>30.28</v>
      </c>
      <c r="C123">
        <v>1</v>
      </c>
      <c r="D123">
        <v>50</v>
      </c>
      <c r="M123" s="3">
        <f t="shared" si="5"/>
        <v>4.0728001320547328E+19</v>
      </c>
    </row>
    <row r="124" spans="1:13">
      <c r="A124">
        <v>21500</v>
      </c>
      <c r="B124">
        <v>30.28</v>
      </c>
      <c r="C124">
        <v>3</v>
      </c>
      <c r="D124">
        <v>50</v>
      </c>
      <c r="M124" s="3">
        <f t="shared" si="5"/>
        <v>3.4045988216729121E+19</v>
      </c>
    </row>
    <row r="125" spans="1:13">
      <c r="A125">
        <v>74500</v>
      </c>
      <c r="B125">
        <v>84.93</v>
      </c>
      <c r="C125">
        <v>12</v>
      </c>
      <c r="D125">
        <v>23</v>
      </c>
      <c r="M125" s="3">
        <f t="shared" si="5"/>
        <v>2.991295290834592E+17</v>
      </c>
    </row>
    <row r="126" spans="1:13">
      <c r="A126">
        <v>210000</v>
      </c>
      <c r="B126">
        <v>238.858</v>
      </c>
      <c r="C126">
        <v>5</v>
      </c>
      <c r="D126">
        <v>12</v>
      </c>
      <c r="M126" s="3">
        <f t="shared" si="5"/>
        <v>1.5799086761771988E+20</v>
      </c>
    </row>
    <row r="127" spans="1:13">
      <c r="A127">
        <v>155000</v>
      </c>
      <c r="B127">
        <v>210.53</v>
      </c>
      <c r="C127">
        <v>4</v>
      </c>
      <c r="D127">
        <v>17</v>
      </c>
      <c r="M127" s="3">
        <f t="shared" si="5"/>
        <v>1.0640346486028476E+19</v>
      </c>
    </row>
    <row r="128" spans="1:13">
      <c r="A128">
        <v>142000</v>
      </c>
      <c r="B128">
        <v>84.858000000000004</v>
      </c>
      <c r="C128">
        <v>11</v>
      </c>
      <c r="D128">
        <v>13</v>
      </c>
      <c r="M128" s="3">
        <f t="shared" si="5"/>
        <v>3.7869269923947494E+18</v>
      </c>
    </row>
    <row r="129" spans="1:13">
      <c r="A129">
        <v>126990</v>
      </c>
      <c r="B129">
        <v>84.92</v>
      </c>
      <c r="C129">
        <v>14</v>
      </c>
      <c r="D129">
        <v>21</v>
      </c>
      <c r="M129" s="3">
        <f t="shared" si="5"/>
        <v>7.1743439927588774E+17</v>
      </c>
    </row>
    <row r="130" spans="1:13">
      <c r="A130">
        <v>115000</v>
      </c>
      <c r="B130">
        <v>59.993000000000002</v>
      </c>
      <c r="C130">
        <v>6</v>
      </c>
      <c r="D130">
        <v>13</v>
      </c>
      <c r="M130" s="3">
        <f t="shared" si="5"/>
        <v>8.5774380727228768E+16</v>
      </c>
    </row>
    <row r="131" spans="1:13">
      <c r="A131">
        <v>129000</v>
      </c>
      <c r="B131">
        <v>84.858000000000004</v>
      </c>
      <c r="C131">
        <v>1</v>
      </c>
      <c r="D131">
        <v>13</v>
      </c>
      <c r="M131" s="3">
        <f t="shared" ref="M131:M194" si="6">((A131-$H$2)^4)</f>
        <v>9.3712322655145664E+17</v>
      </c>
    </row>
    <row r="132" spans="1:13">
      <c r="A132">
        <v>29000</v>
      </c>
      <c r="B132">
        <v>61.49</v>
      </c>
      <c r="C132">
        <v>3</v>
      </c>
      <c r="D132">
        <v>22</v>
      </c>
      <c r="M132" s="3">
        <f t="shared" si="6"/>
        <v>2.2518316722168631E+19</v>
      </c>
    </row>
    <row r="133" spans="1:13">
      <c r="A133">
        <v>93500</v>
      </c>
      <c r="B133">
        <v>111.31</v>
      </c>
      <c r="C133">
        <v>5</v>
      </c>
      <c r="D133">
        <v>16</v>
      </c>
      <c r="M133" s="3">
        <f t="shared" si="6"/>
        <v>370223359295453.44</v>
      </c>
    </row>
    <row r="134" spans="1:13">
      <c r="A134">
        <v>134000</v>
      </c>
      <c r="B134">
        <v>94.51</v>
      </c>
      <c r="C134">
        <v>4</v>
      </c>
      <c r="D134">
        <v>13</v>
      </c>
      <c r="M134" s="3">
        <f t="shared" si="6"/>
        <v>1.7009023541468882E+18</v>
      </c>
    </row>
    <row r="135" spans="1:13">
      <c r="A135">
        <v>140000</v>
      </c>
      <c r="B135">
        <v>94.51</v>
      </c>
      <c r="C135">
        <v>5</v>
      </c>
      <c r="D135">
        <v>13</v>
      </c>
      <c r="M135" s="3">
        <f t="shared" si="6"/>
        <v>3.1454751200453156E+18</v>
      </c>
    </row>
    <row r="136" spans="1:13">
      <c r="A136">
        <v>170000</v>
      </c>
      <c r="B136">
        <v>151.81</v>
      </c>
      <c r="C136">
        <v>3</v>
      </c>
      <c r="D136">
        <v>13</v>
      </c>
      <c r="M136" s="3">
        <f t="shared" si="6"/>
        <v>2.7043744723051155E+19</v>
      </c>
    </row>
    <row r="137" spans="1:13">
      <c r="A137">
        <v>170000</v>
      </c>
      <c r="B137">
        <v>158.99</v>
      </c>
      <c r="C137">
        <v>8</v>
      </c>
      <c r="D137">
        <v>13</v>
      </c>
      <c r="M137" s="3">
        <f t="shared" si="6"/>
        <v>2.7043744723051155E+19</v>
      </c>
    </row>
    <row r="138" spans="1:13">
      <c r="A138">
        <v>183000</v>
      </c>
      <c r="B138">
        <v>146.38999999999999</v>
      </c>
      <c r="C138">
        <v>10</v>
      </c>
      <c r="D138">
        <v>18</v>
      </c>
      <c r="M138" s="3">
        <f t="shared" si="6"/>
        <v>5.2480050983652958E+19</v>
      </c>
    </row>
    <row r="139" spans="1:13">
      <c r="A139">
        <v>175000</v>
      </c>
      <c r="B139">
        <v>147.62</v>
      </c>
      <c r="C139">
        <v>5</v>
      </c>
      <c r="D139">
        <v>18</v>
      </c>
      <c r="M139" s="3">
        <f t="shared" si="6"/>
        <v>3.5360806081576927E+19</v>
      </c>
    </row>
    <row r="140" spans="1:13">
      <c r="A140">
        <v>175000</v>
      </c>
      <c r="B140">
        <v>147.62</v>
      </c>
      <c r="C140">
        <v>5</v>
      </c>
      <c r="D140">
        <v>18</v>
      </c>
      <c r="M140" s="3">
        <f t="shared" si="6"/>
        <v>3.5360806081576927E+19</v>
      </c>
    </row>
    <row r="141" spans="1:13">
      <c r="A141">
        <v>189000</v>
      </c>
      <c r="B141">
        <v>174.55</v>
      </c>
      <c r="C141">
        <v>2</v>
      </c>
      <c r="D141">
        <v>17</v>
      </c>
      <c r="M141" s="3">
        <f t="shared" si="6"/>
        <v>6.8917789434627924E+19</v>
      </c>
    </row>
    <row r="142" spans="1:13">
      <c r="A142">
        <v>375000</v>
      </c>
      <c r="B142">
        <v>158.32400000000001</v>
      </c>
      <c r="C142">
        <v>14</v>
      </c>
      <c r="D142">
        <v>1</v>
      </c>
      <c r="M142" s="3">
        <f t="shared" si="6"/>
        <v>5.8969965325722468E+21</v>
      </c>
    </row>
    <row r="143" spans="1:13">
      <c r="A143">
        <v>124000</v>
      </c>
      <c r="B143">
        <v>149.80000000000001</v>
      </c>
      <c r="C143">
        <v>7</v>
      </c>
      <c r="D143">
        <v>13</v>
      </c>
      <c r="M143" s="3">
        <f t="shared" si="6"/>
        <v>4.6500947456418918E+17</v>
      </c>
    </row>
    <row r="144" spans="1:13">
      <c r="A144">
        <v>85000</v>
      </c>
      <c r="B144">
        <v>100.77</v>
      </c>
      <c r="C144">
        <v>6</v>
      </c>
      <c r="D144">
        <v>23</v>
      </c>
      <c r="M144" s="3">
        <f t="shared" si="6"/>
        <v>2.7576360313057696E+16</v>
      </c>
    </row>
    <row r="145" spans="1:13">
      <c r="A145">
        <v>23000</v>
      </c>
      <c r="B145">
        <v>28.1</v>
      </c>
      <c r="C145">
        <v>7</v>
      </c>
      <c r="D145">
        <v>18</v>
      </c>
      <c r="M145" s="3">
        <f t="shared" si="6"/>
        <v>3.1449491109641519E+19</v>
      </c>
    </row>
    <row r="146" spans="1:13">
      <c r="A146">
        <v>47500</v>
      </c>
      <c r="B146">
        <v>84.42</v>
      </c>
      <c r="C146">
        <v>5</v>
      </c>
      <c r="D146">
        <v>17</v>
      </c>
      <c r="M146" s="3">
        <f t="shared" si="6"/>
        <v>6.4454910398171484E+18</v>
      </c>
    </row>
    <row r="147" spans="1:13">
      <c r="A147">
        <v>64800</v>
      </c>
      <c r="B147">
        <v>64.66</v>
      </c>
      <c r="C147">
        <v>2</v>
      </c>
      <c r="D147">
        <v>28</v>
      </c>
      <c r="M147" s="3">
        <f t="shared" si="6"/>
        <v>1.1984009873009444E+18</v>
      </c>
    </row>
    <row r="148" spans="1:13">
      <c r="A148">
        <v>69800</v>
      </c>
      <c r="B148">
        <v>54.7</v>
      </c>
      <c r="C148">
        <v>4</v>
      </c>
      <c r="D148">
        <v>29</v>
      </c>
      <c r="M148" s="3">
        <f t="shared" si="6"/>
        <v>6.2228471020075482E+17</v>
      </c>
    </row>
    <row r="149" spans="1:13">
      <c r="A149">
        <v>84000</v>
      </c>
      <c r="B149">
        <v>79.87</v>
      </c>
      <c r="C149">
        <v>12</v>
      </c>
      <c r="D149">
        <v>28</v>
      </c>
      <c r="M149" s="3">
        <f t="shared" si="6"/>
        <v>3.7185056031659728E+16</v>
      </c>
    </row>
    <row r="150" spans="1:13">
      <c r="A150">
        <v>84800</v>
      </c>
      <c r="B150">
        <v>84.5</v>
      </c>
      <c r="C150">
        <v>5</v>
      </c>
      <c r="D150">
        <v>18</v>
      </c>
      <c r="M150" s="3">
        <f t="shared" si="6"/>
        <v>2.932858537936028E+16</v>
      </c>
    </row>
    <row r="151" spans="1:13">
      <c r="A151">
        <v>13000</v>
      </c>
      <c r="B151">
        <v>15.09</v>
      </c>
      <c r="C151">
        <v>14</v>
      </c>
      <c r="D151">
        <v>7</v>
      </c>
      <c r="M151" s="3">
        <f t="shared" si="6"/>
        <v>5.1922316341023572E+19</v>
      </c>
    </row>
    <row r="152" spans="1:13">
      <c r="A152">
        <v>20000</v>
      </c>
      <c r="B152">
        <v>44.4</v>
      </c>
      <c r="C152">
        <v>4</v>
      </c>
      <c r="D152">
        <v>24</v>
      </c>
      <c r="M152" s="3">
        <f t="shared" si="6"/>
        <v>3.6800037587338441E+19</v>
      </c>
    </row>
    <row r="153" spans="1:13">
      <c r="A153">
        <v>91900</v>
      </c>
      <c r="B153">
        <v>59.942599999999999</v>
      </c>
      <c r="C153">
        <v>4</v>
      </c>
      <c r="D153">
        <v>12</v>
      </c>
      <c r="M153" s="3">
        <f t="shared" si="6"/>
        <v>1284356416309211.3</v>
      </c>
    </row>
    <row r="154" spans="1:13">
      <c r="A154">
        <v>12200</v>
      </c>
      <c r="B154">
        <v>15.09</v>
      </c>
      <c r="C154">
        <v>10</v>
      </c>
      <c r="D154">
        <v>7</v>
      </c>
      <c r="M154" s="3">
        <f t="shared" si="6"/>
        <v>5.3907497164967526E+19</v>
      </c>
    </row>
    <row r="155" spans="1:13">
      <c r="A155">
        <v>12000</v>
      </c>
      <c r="B155">
        <v>16.670000000000002</v>
      </c>
      <c r="C155">
        <v>4</v>
      </c>
      <c r="D155">
        <v>9</v>
      </c>
      <c r="M155" s="3">
        <f t="shared" si="6"/>
        <v>5.4412561952455959E+19</v>
      </c>
    </row>
    <row r="156" spans="1:13">
      <c r="A156">
        <v>119500</v>
      </c>
      <c r="B156">
        <v>112.54</v>
      </c>
      <c r="C156">
        <v>25</v>
      </c>
      <c r="D156">
        <v>17</v>
      </c>
      <c r="M156" s="3">
        <f t="shared" si="6"/>
        <v>2.1822382859044022E+17</v>
      </c>
    </row>
    <row r="157" spans="1:13">
      <c r="A157">
        <v>193000</v>
      </c>
      <c r="B157">
        <v>84.614000000000004</v>
      </c>
      <c r="C157">
        <v>19</v>
      </c>
      <c r="D157">
        <v>4</v>
      </c>
      <c r="M157" s="3">
        <f t="shared" si="6"/>
        <v>8.184064714268269E+19</v>
      </c>
    </row>
    <row r="158" spans="1:13">
      <c r="A158">
        <v>175000</v>
      </c>
      <c r="B158">
        <v>84.835999999999999</v>
      </c>
      <c r="C158">
        <v>8</v>
      </c>
      <c r="D158">
        <v>4</v>
      </c>
      <c r="M158" s="3">
        <f t="shared" si="6"/>
        <v>3.5360806081576927E+19</v>
      </c>
    </row>
    <row r="159" spans="1:13">
      <c r="A159">
        <v>180000</v>
      </c>
      <c r="B159">
        <v>84.906999999999996</v>
      </c>
      <c r="C159">
        <v>18</v>
      </c>
      <c r="D159">
        <v>4</v>
      </c>
      <c r="M159" s="3">
        <f t="shared" si="6"/>
        <v>4.5463066023258038E+19</v>
      </c>
    </row>
    <row r="160" spans="1:13">
      <c r="A160">
        <v>172000</v>
      </c>
      <c r="B160">
        <v>84.944000000000003</v>
      </c>
      <c r="C160">
        <v>2</v>
      </c>
      <c r="D160">
        <v>4</v>
      </c>
      <c r="M160" s="3">
        <f t="shared" si="6"/>
        <v>3.0171007232709235E+19</v>
      </c>
    </row>
    <row r="161" spans="1:13">
      <c r="A161">
        <v>172000</v>
      </c>
      <c r="B161">
        <v>84.944000000000003</v>
      </c>
      <c r="C161">
        <v>2</v>
      </c>
      <c r="D161">
        <v>4</v>
      </c>
      <c r="M161" s="3">
        <f t="shared" si="6"/>
        <v>3.0171007232709235E+19</v>
      </c>
    </row>
    <row r="162" spans="1:13">
      <c r="A162">
        <v>88000</v>
      </c>
      <c r="B162">
        <v>37.263500000000001</v>
      </c>
      <c r="C162">
        <v>14</v>
      </c>
      <c r="D162">
        <v>4</v>
      </c>
      <c r="M162" s="3">
        <f t="shared" si="6"/>
        <v>9553585944720440</v>
      </c>
    </row>
    <row r="163" spans="1:13">
      <c r="A163">
        <v>175000</v>
      </c>
      <c r="B163">
        <v>215.14599999999999</v>
      </c>
      <c r="C163">
        <v>9</v>
      </c>
      <c r="D163">
        <v>12</v>
      </c>
      <c r="M163" s="3">
        <f t="shared" si="6"/>
        <v>3.5360806081576927E+19</v>
      </c>
    </row>
    <row r="164" spans="1:13">
      <c r="A164">
        <v>75300</v>
      </c>
      <c r="B164">
        <v>84.93</v>
      </c>
      <c r="C164">
        <v>13</v>
      </c>
      <c r="D164">
        <v>23</v>
      </c>
      <c r="M164" s="3">
        <f t="shared" si="6"/>
        <v>2.6025198983118346E+17</v>
      </c>
    </row>
    <row r="165" spans="1:13">
      <c r="A165">
        <v>52000</v>
      </c>
      <c r="B165">
        <v>59.97</v>
      </c>
      <c r="C165">
        <v>2</v>
      </c>
      <c r="D165">
        <v>23</v>
      </c>
      <c r="M165" s="3">
        <f t="shared" si="6"/>
        <v>4.4334202330034299E+18</v>
      </c>
    </row>
    <row r="166" spans="1:13">
      <c r="A166">
        <v>76500</v>
      </c>
      <c r="B166">
        <v>84.99</v>
      </c>
      <c r="C166">
        <v>1</v>
      </c>
      <c r="D166">
        <v>25</v>
      </c>
      <c r="M166" s="3">
        <f t="shared" si="6"/>
        <v>2.0919778230271648E+17</v>
      </c>
    </row>
    <row r="167" spans="1:13">
      <c r="A167">
        <v>140000</v>
      </c>
      <c r="B167">
        <v>150.83000000000001</v>
      </c>
      <c r="C167">
        <v>3</v>
      </c>
      <c r="D167">
        <v>17</v>
      </c>
      <c r="M167" s="3">
        <f t="shared" si="6"/>
        <v>3.1454751200453156E+18</v>
      </c>
    </row>
    <row r="168" spans="1:13">
      <c r="A168">
        <v>54900</v>
      </c>
      <c r="B168">
        <v>59.82</v>
      </c>
      <c r="C168">
        <v>5</v>
      </c>
      <c r="D168">
        <v>25</v>
      </c>
      <c r="M168" s="3">
        <f t="shared" si="6"/>
        <v>3.4145026494389038E+18</v>
      </c>
    </row>
    <row r="169" spans="1:13">
      <c r="A169">
        <v>75700</v>
      </c>
      <c r="B169">
        <v>84.93</v>
      </c>
      <c r="C169">
        <v>5</v>
      </c>
      <c r="D169">
        <v>23</v>
      </c>
      <c r="M169" s="3">
        <f t="shared" si="6"/>
        <v>2.4230002610522362E+17</v>
      </c>
    </row>
    <row r="170" spans="1:13">
      <c r="A170">
        <v>165000</v>
      </c>
      <c r="B170">
        <v>114.931</v>
      </c>
      <c r="C170">
        <v>16</v>
      </c>
      <c r="D170">
        <v>13</v>
      </c>
      <c r="M170" s="3">
        <f t="shared" si="6"/>
        <v>2.0288041381642981E+19</v>
      </c>
    </row>
    <row r="171" spans="1:13">
      <c r="A171">
        <v>145000</v>
      </c>
      <c r="B171">
        <v>112.81440000000001</v>
      </c>
      <c r="C171">
        <v>5</v>
      </c>
      <c r="D171">
        <v>6</v>
      </c>
      <c r="M171" s="3">
        <f t="shared" si="6"/>
        <v>4.9269968664315372E+18</v>
      </c>
    </row>
    <row r="172" spans="1:13">
      <c r="A172">
        <v>146000</v>
      </c>
      <c r="B172">
        <v>114.9</v>
      </c>
      <c r="C172">
        <v>17</v>
      </c>
      <c r="D172">
        <v>21</v>
      </c>
      <c r="M172" s="3">
        <f t="shared" si="6"/>
        <v>5.3588129400270459E+18</v>
      </c>
    </row>
    <row r="173" spans="1:13">
      <c r="A173">
        <v>127000</v>
      </c>
      <c r="B173">
        <v>84.239500000000007</v>
      </c>
      <c r="C173">
        <v>3</v>
      </c>
      <c r="D173">
        <v>6</v>
      </c>
      <c r="M173" s="3">
        <f t="shared" si="6"/>
        <v>7.1842095238168307E+17</v>
      </c>
    </row>
    <row r="174" spans="1:13">
      <c r="A174">
        <v>84970</v>
      </c>
      <c r="B174">
        <v>60</v>
      </c>
      <c r="C174">
        <v>13</v>
      </c>
      <c r="D174">
        <v>21</v>
      </c>
      <c r="M174" s="3">
        <f t="shared" si="6"/>
        <v>2.7834051894221812E+16</v>
      </c>
    </row>
    <row r="175" spans="1:13">
      <c r="A175">
        <v>123460</v>
      </c>
      <c r="B175">
        <v>84.92</v>
      </c>
      <c r="C175">
        <v>18</v>
      </c>
      <c r="D175">
        <v>21</v>
      </c>
      <c r="M175" s="3">
        <f t="shared" si="6"/>
        <v>4.2772257681650061E+17</v>
      </c>
    </row>
    <row r="176" spans="1:13">
      <c r="A176">
        <v>155000</v>
      </c>
      <c r="B176">
        <v>158.99</v>
      </c>
      <c r="C176">
        <v>7</v>
      </c>
      <c r="D176">
        <v>13</v>
      </c>
      <c r="M176" s="3">
        <f t="shared" si="6"/>
        <v>1.0640346486028476E+19</v>
      </c>
    </row>
    <row r="177" spans="1:13">
      <c r="A177">
        <v>134000</v>
      </c>
      <c r="B177">
        <v>95.88</v>
      </c>
      <c r="C177">
        <v>5</v>
      </c>
      <c r="D177">
        <v>13</v>
      </c>
      <c r="M177" s="3">
        <f t="shared" si="6"/>
        <v>1.7009023541468882E+18</v>
      </c>
    </row>
    <row r="178" spans="1:13">
      <c r="A178">
        <v>134500</v>
      </c>
      <c r="B178">
        <v>95.88</v>
      </c>
      <c r="C178">
        <v>5</v>
      </c>
      <c r="D178">
        <v>13</v>
      </c>
      <c r="M178" s="3">
        <f t="shared" si="6"/>
        <v>1.7970742868573335E+18</v>
      </c>
    </row>
    <row r="179" spans="1:13">
      <c r="A179">
        <v>144000</v>
      </c>
      <c r="B179">
        <v>108.07</v>
      </c>
      <c r="C179">
        <v>5</v>
      </c>
      <c r="D179">
        <v>13</v>
      </c>
      <c r="M179" s="3">
        <f t="shared" si="6"/>
        <v>4.5218190003131878E+18</v>
      </c>
    </row>
    <row r="180" spans="1:13">
      <c r="A180">
        <v>144000</v>
      </c>
      <c r="B180">
        <v>108.07</v>
      </c>
      <c r="C180">
        <v>5</v>
      </c>
      <c r="D180">
        <v>13</v>
      </c>
      <c r="M180" s="3">
        <f t="shared" si="6"/>
        <v>4.5218190003131878E+18</v>
      </c>
    </row>
    <row r="181" spans="1:13">
      <c r="A181">
        <v>184000</v>
      </c>
      <c r="B181">
        <v>159.01</v>
      </c>
      <c r="C181">
        <v>5</v>
      </c>
      <c r="D181">
        <v>13</v>
      </c>
      <c r="M181" s="3">
        <f t="shared" si="6"/>
        <v>5.4990213816852128E+19</v>
      </c>
    </row>
    <row r="182" spans="1:13">
      <c r="A182">
        <v>33000</v>
      </c>
      <c r="B182">
        <v>48.54</v>
      </c>
      <c r="C182">
        <v>6</v>
      </c>
      <c r="D182">
        <v>18</v>
      </c>
      <c r="M182" s="3">
        <f t="shared" si="6"/>
        <v>1.7726247380692115E+19</v>
      </c>
    </row>
    <row r="183" spans="1:13">
      <c r="A183">
        <v>26000</v>
      </c>
      <c r="B183">
        <v>36.08</v>
      </c>
      <c r="C183">
        <v>6</v>
      </c>
      <c r="D183">
        <v>18</v>
      </c>
      <c r="M183" s="3">
        <f t="shared" si="6"/>
        <v>2.6704768967163523E+19</v>
      </c>
    </row>
    <row r="184" spans="1:13">
      <c r="A184">
        <v>25000</v>
      </c>
      <c r="B184">
        <v>45.5</v>
      </c>
      <c r="C184">
        <v>3</v>
      </c>
      <c r="D184">
        <v>18</v>
      </c>
      <c r="M184" s="3">
        <f t="shared" si="6"/>
        <v>2.8222004658751357E+19</v>
      </c>
    </row>
    <row r="185" spans="1:13">
      <c r="A185">
        <v>30000</v>
      </c>
      <c r="B185">
        <v>46.64</v>
      </c>
      <c r="C185">
        <v>4</v>
      </c>
      <c r="D185">
        <v>18</v>
      </c>
      <c r="M185" s="3">
        <f t="shared" si="6"/>
        <v>2.1238953332187546E+19</v>
      </c>
    </row>
    <row r="186" spans="1:13">
      <c r="A186">
        <v>78000</v>
      </c>
      <c r="B186">
        <v>84.98</v>
      </c>
      <c r="C186">
        <v>8</v>
      </c>
      <c r="D186">
        <v>15</v>
      </c>
      <c r="M186" s="3">
        <f t="shared" si="6"/>
        <v>1.563981081182809E+17</v>
      </c>
    </row>
    <row r="187" spans="1:13">
      <c r="A187">
        <v>26000</v>
      </c>
      <c r="B187">
        <v>22.058399999999999</v>
      </c>
      <c r="C187">
        <v>11</v>
      </c>
      <c r="D187">
        <v>4</v>
      </c>
      <c r="M187" s="3">
        <f t="shared" si="6"/>
        <v>2.6704768967163523E+19</v>
      </c>
    </row>
    <row r="188" spans="1:13">
      <c r="A188">
        <v>91000</v>
      </c>
      <c r="B188">
        <v>107.94</v>
      </c>
      <c r="C188">
        <v>7</v>
      </c>
      <c r="D188">
        <v>15</v>
      </c>
      <c r="M188" s="3">
        <f t="shared" si="6"/>
        <v>2248995851926085.5</v>
      </c>
    </row>
    <row r="189" spans="1:13">
      <c r="A189">
        <v>48000</v>
      </c>
      <c r="B189">
        <v>53.42</v>
      </c>
      <c r="C189">
        <v>6</v>
      </c>
      <c r="D189">
        <v>18</v>
      </c>
      <c r="M189" s="3">
        <f t="shared" si="6"/>
        <v>6.1934320099896218E+18</v>
      </c>
    </row>
    <row r="190" spans="1:13">
      <c r="A190">
        <v>107500</v>
      </c>
      <c r="B190">
        <v>84.9</v>
      </c>
      <c r="C190">
        <v>19</v>
      </c>
      <c r="D190">
        <v>26</v>
      </c>
      <c r="M190" s="3">
        <f t="shared" si="6"/>
        <v>8541420446131734</v>
      </c>
    </row>
    <row r="191" spans="1:13">
      <c r="A191">
        <v>109250</v>
      </c>
      <c r="B191">
        <v>84.9</v>
      </c>
      <c r="C191">
        <v>9</v>
      </c>
      <c r="D191">
        <v>26</v>
      </c>
      <c r="M191" s="3">
        <f t="shared" si="6"/>
        <v>1.667446199742548E+16</v>
      </c>
    </row>
    <row r="192" spans="1:13">
      <c r="A192">
        <v>66000</v>
      </c>
      <c r="B192">
        <v>64.66</v>
      </c>
      <c r="C192">
        <v>4</v>
      </c>
      <c r="D192">
        <v>28</v>
      </c>
      <c r="M192" s="3">
        <f t="shared" si="6"/>
        <v>1.0337754349187927E+18</v>
      </c>
    </row>
    <row r="193" spans="1:13">
      <c r="A193">
        <v>89700</v>
      </c>
      <c r="B193">
        <v>106.62</v>
      </c>
      <c r="C193">
        <v>11</v>
      </c>
      <c r="D193">
        <v>28</v>
      </c>
      <c r="M193" s="3">
        <f t="shared" si="6"/>
        <v>4491468865727811.5</v>
      </c>
    </row>
    <row r="194" spans="1:13">
      <c r="A194">
        <v>68500</v>
      </c>
      <c r="B194">
        <v>54.7</v>
      </c>
      <c r="C194">
        <v>10</v>
      </c>
      <c r="D194">
        <v>29</v>
      </c>
      <c r="M194" s="3">
        <f t="shared" si="6"/>
        <v>7.4574466208499686E+17</v>
      </c>
    </row>
    <row r="195" spans="1:13">
      <c r="A195">
        <v>98500</v>
      </c>
      <c r="B195">
        <v>106.62</v>
      </c>
      <c r="C195">
        <v>12</v>
      </c>
      <c r="D195">
        <v>29</v>
      </c>
      <c r="M195" s="3">
        <f t="shared" ref="M195:M258" si="7">((A195-$H$2)^4)</f>
        <v>141683930952.40317</v>
      </c>
    </row>
    <row r="196" spans="1:13">
      <c r="A196">
        <v>80000</v>
      </c>
      <c r="B196">
        <v>79.87</v>
      </c>
      <c r="C196">
        <v>7</v>
      </c>
      <c r="D196">
        <v>28</v>
      </c>
      <c r="M196" s="3">
        <f t="shared" si="7"/>
        <v>1.0235270613046565E+17</v>
      </c>
    </row>
    <row r="197" spans="1:13">
      <c r="A197">
        <v>63300</v>
      </c>
      <c r="B197">
        <v>54.7</v>
      </c>
      <c r="C197">
        <v>4</v>
      </c>
      <c r="D197">
        <v>28</v>
      </c>
      <c r="M197" s="3">
        <f t="shared" si="7"/>
        <v>1.4309529576840269E+18</v>
      </c>
    </row>
    <row r="198" spans="1:13">
      <c r="A198">
        <v>53000</v>
      </c>
      <c r="B198">
        <v>59.28</v>
      </c>
      <c r="C198">
        <v>4</v>
      </c>
      <c r="D198">
        <v>22</v>
      </c>
      <c r="M198" s="3">
        <f t="shared" si="7"/>
        <v>4.0594025432988303E+18</v>
      </c>
    </row>
    <row r="199" spans="1:13">
      <c r="A199">
        <v>53000</v>
      </c>
      <c r="B199">
        <v>59.28</v>
      </c>
      <c r="C199">
        <v>4</v>
      </c>
      <c r="D199">
        <v>22</v>
      </c>
      <c r="M199" s="3">
        <f t="shared" si="7"/>
        <v>4.0594025432988303E+18</v>
      </c>
    </row>
    <row r="200" spans="1:13">
      <c r="A200">
        <v>79500</v>
      </c>
      <c r="B200">
        <v>59.95</v>
      </c>
      <c r="C200">
        <v>14</v>
      </c>
      <c r="D200">
        <v>22</v>
      </c>
      <c r="M200" s="3">
        <f t="shared" si="7"/>
        <v>1.1428630311593851E+17</v>
      </c>
    </row>
    <row r="201" spans="1:13">
      <c r="A201">
        <v>86500</v>
      </c>
      <c r="B201">
        <v>79.87</v>
      </c>
      <c r="C201">
        <v>13</v>
      </c>
      <c r="D201">
        <v>29</v>
      </c>
      <c r="M201" s="3">
        <f t="shared" si="7"/>
        <v>1.6809610235955638E+16</v>
      </c>
    </row>
    <row r="202" spans="1:13">
      <c r="A202">
        <v>11450</v>
      </c>
      <c r="B202">
        <v>15.855</v>
      </c>
      <c r="C202">
        <v>12</v>
      </c>
      <c r="D202">
        <v>8</v>
      </c>
      <c r="M202" s="3">
        <f t="shared" si="7"/>
        <v>5.5819796618971587E+19</v>
      </c>
    </row>
    <row r="203" spans="1:13">
      <c r="A203">
        <v>104500</v>
      </c>
      <c r="B203">
        <v>84.95</v>
      </c>
      <c r="C203">
        <v>20</v>
      </c>
      <c r="D203">
        <v>17</v>
      </c>
      <c r="M203" s="3">
        <f t="shared" si="7"/>
        <v>1913071551742036.5</v>
      </c>
    </row>
    <row r="204" spans="1:13">
      <c r="A204">
        <v>11000</v>
      </c>
      <c r="B204">
        <v>12.01</v>
      </c>
      <c r="C204">
        <v>12</v>
      </c>
      <c r="D204">
        <v>8</v>
      </c>
      <c r="M204" s="3">
        <f t="shared" si="7"/>
        <v>5.6991327409101332E+19</v>
      </c>
    </row>
    <row r="205" spans="1:13">
      <c r="A205">
        <v>31000</v>
      </c>
      <c r="B205">
        <v>59</v>
      </c>
      <c r="C205">
        <v>2</v>
      </c>
      <c r="D205">
        <v>25</v>
      </c>
      <c r="M205" s="3">
        <f t="shared" si="7"/>
        <v>2.0014894828928893E+19</v>
      </c>
    </row>
    <row r="206" spans="1:13">
      <c r="A206">
        <v>12250</v>
      </c>
      <c r="B206">
        <v>15.09</v>
      </c>
      <c r="C206">
        <v>12</v>
      </c>
      <c r="D206">
        <v>7</v>
      </c>
      <c r="M206" s="3">
        <f t="shared" si="7"/>
        <v>5.3781782274088509E+19</v>
      </c>
    </row>
    <row r="207" spans="1:13">
      <c r="A207">
        <v>151000</v>
      </c>
      <c r="B207">
        <v>59.755000000000003</v>
      </c>
      <c r="C207">
        <v>2</v>
      </c>
      <c r="D207">
        <v>4</v>
      </c>
      <c r="M207" s="3">
        <f t="shared" si="7"/>
        <v>7.9583017786525E+18</v>
      </c>
    </row>
    <row r="208" spans="1:13">
      <c r="A208">
        <v>175000</v>
      </c>
      <c r="B208">
        <v>84.933999999999997</v>
      </c>
      <c r="C208">
        <v>4</v>
      </c>
      <c r="D208">
        <v>4</v>
      </c>
      <c r="M208" s="3">
        <f t="shared" si="7"/>
        <v>3.5360806081576927E+19</v>
      </c>
    </row>
    <row r="209" spans="1:13">
      <c r="A209">
        <v>220000</v>
      </c>
      <c r="B209">
        <v>101.991</v>
      </c>
      <c r="C209">
        <v>6</v>
      </c>
      <c r="D209">
        <v>4</v>
      </c>
      <c r="M209" s="3">
        <f t="shared" si="7"/>
        <v>2.2235916247482725E+20</v>
      </c>
    </row>
    <row r="210" spans="1:13">
      <c r="A210">
        <v>160000</v>
      </c>
      <c r="B210">
        <v>59.854999999999997</v>
      </c>
      <c r="C210">
        <v>13</v>
      </c>
      <c r="D210">
        <v>4</v>
      </c>
      <c r="M210" s="3">
        <f t="shared" si="7"/>
        <v>1.4884855491314661E+19</v>
      </c>
    </row>
    <row r="211" spans="1:13">
      <c r="A211">
        <v>192000</v>
      </c>
      <c r="B211">
        <v>84.835999999999999</v>
      </c>
      <c r="C211">
        <v>15</v>
      </c>
      <c r="D211">
        <v>4</v>
      </c>
      <c r="M211" s="3">
        <f t="shared" si="7"/>
        <v>7.8452738049736278E+19</v>
      </c>
    </row>
    <row r="212" spans="1:13">
      <c r="A212">
        <v>7500</v>
      </c>
      <c r="B212">
        <v>19.27</v>
      </c>
      <c r="C212">
        <v>1</v>
      </c>
      <c r="D212">
        <v>50</v>
      </c>
      <c r="M212" s="3">
        <f t="shared" si="7"/>
        <v>6.6744249765535244E+19</v>
      </c>
    </row>
    <row r="213" spans="1:13">
      <c r="A213">
        <v>125000</v>
      </c>
      <c r="B213">
        <v>213.07</v>
      </c>
      <c r="C213">
        <v>2</v>
      </c>
      <c r="D213">
        <v>12</v>
      </c>
      <c r="M213" s="3">
        <f t="shared" si="7"/>
        <v>5.4043534208280083E+17</v>
      </c>
    </row>
    <row r="214" spans="1:13">
      <c r="A214">
        <v>65000</v>
      </c>
      <c r="B214">
        <v>84.41</v>
      </c>
      <c r="C214">
        <v>3</v>
      </c>
      <c r="D214">
        <v>17</v>
      </c>
      <c r="M214" s="3">
        <f t="shared" si="7"/>
        <v>1.1696864500618639E+18</v>
      </c>
    </row>
    <row r="215" spans="1:13">
      <c r="A215">
        <v>50000</v>
      </c>
      <c r="B215">
        <v>84.98</v>
      </c>
      <c r="C215">
        <v>1</v>
      </c>
      <c r="D215">
        <v>23</v>
      </c>
      <c r="M215" s="3">
        <f t="shared" si="7"/>
        <v>5.2583753669195715E+18</v>
      </c>
    </row>
    <row r="216" spans="1:13">
      <c r="A216">
        <v>120000</v>
      </c>
      <c r="B216">
        <v>200.19</v>
      </c>
      <c r="C216">
        <v>1</v>
      </c>
      <c r="D216">
        <v>12</v>
      </c>
      <c r="M216" s="3">
        <f t="shared" si="7"/>
        <v>2.3912868303489498E+17</v>
      </c>
    </row>
    <row r="217" spans="1:13">
      <c r="A217">
        <v>51500</v>
      </c>
      <c r="B217">
        <v>59.82</v>
      </c>
      <c r="C217">
        <v>2</v>
      </c>
      <c r="D217">
        <v>25</v>
      </c>
      <c r="M217" s="3">
        <f t="shared" si="7"/>
        <v>4.6298358705181542E+18</v>
      </c>
    </row>
    <row r="218" spans="1:13">
      <c r="A218">
        <v>48500</v>
      </c>
      <c r="B218">
        <v>81</v>
      </c>
      <c r="C218">
        <v>5</v>
      </c>
      <c r="D218">
        <v>17</v>
      </c>
      <c r="M218" s="3">
        <f t="shared" si="7"/>
        <v>5.9488390872200622E+18</v>
      </c>
    </row>
    <row r="219" spans="1:13">
      <c r="A219">
        <v>45000</v>
      </c>
      <c r="B219">
        <v>84.94</v>
      </c>
      <c r="C219">
        <v>3</v>
      </c>
      <c r="D219">
        <v>19</v>
      </c>
      <c r="M219" s="3">
        <f t="shared" si="7"/>
        <v>7.8230946250129961E+18</v>
      </c>
    </row>
    <row r="220" spans="1:13">
      <c r="A220">
        <v>139800</v>
      </c>
      <c r="B220">
        <v>84.858000000000004</v>
      </c>
      <c r="C220">
        <v>8</v>
      </c>
      <c r="D220">
        <v>13</v>
      </c>
      <c r="M220" s="3">
        <f t="shared" si="7"/>
        <v>3.0861471187119498E+18</v>
      </c>
    </row>
    <row r="221" spans="1:13">
      <c r="A221">
        <v>139800</v>
      </c>
      <c r="B221">
        <v>84.858000000000004</v>
      </c>
      <c r="C221">
        <v>8</v>
      </c>
      <c r="D221">
        <v>13</v>
      </c>
      <c r="M221" s="3">
        <f t="shared" si="7"/>
        <v>3.0861471187119498E+18</v>
      </c>
    </row>
    <row r="222" spans="1:13">
      <c r="A222">
        <v>165000</v>
      </c>
      <c r="B222">
        <v>157.28899999999999</v>
      </c>
      <c r="C222">
        <v>7</v>
      </c>
      <c r="D222">
        <v>13</v>
      </c>
      <c r="M222" s="3">
        <f t="shared" si="7"/>
        <v>2.0288041381642981E+19</v>
      </c>
    </row>
    <row r="223" spans="1:13">
      <c r="A223">
        <v>144950</v>
      </c>
      <c r="B223">
        <v>114.9</v>
      </c>
      <c r="C223">
        <v>19</v>
      </c>
      <c r="D223">
        <v>21</v>
      </c>
      <c r="M223" s="3">
        <f t="shared" si="7"/>
        <v>4.9061147123519293E+18</v>
      </c>
    </row>
    <row r="224" spans="1:13">
      <c r="A224">
        <v>155000</v>
      </c>
      <c r="B224">
        <v>126.34</v>
      </c>
      <c r="C224">
        <v>1</v>
      </c>
      <c r="D224">
        <v>13</v>
      </c>
      <c r="M224" s="3">
        <f t="shared" si="7"/>
        <v>1.0640346486028476E+19</v>
      </c>
    </row>
    <row r="225" spans="1:13">
      <c r="A225">
        <v>169000</v>
      </c>
      <c r="B225">
        <v>124.17</v>
      </c>
      <c r="C225">
        <v>8</v>
      </c>
      <c r="D225">
        <v>17</v>
      </c>
      <c r="M225" s="3">
        <f t="shared" si="7"/>
        <v>2.5574594311513321E+19</v>
      </c>
    </row>
    <row r="226" spans="1:13">
      <c r="A226">
        <v>74000</v>
      </c>
      <c r="B226">
        <v>83.26</v>
      </c>
      <c r="C226">
        <v>13</v>
      </c>
      <c r="D226">
        <v>16</v>
      </c>
      <c r="M226" s="3">
        <f t="shared" si="7"/>
        <v>3.2554308483866029E+17</v>
      </c>
    </row>
    <row r="227" spans="1:13">
      <c r="A227">
        <v>32000</v>
      </c>
      <c r="B227">
        <v>46.64</v>
      </c>
      <c r="C227">
        <v>3</v>
      </c>
      <c r="D227">
        <v>18</v>
      </c>
      <c r="M227" s="3">
        <f t="shared" si="7"/>
        <v>1.8844523936920977E+19</v>
      </c>
    </row>
    <row r="228" spans="1:13">
      <c r="A228">
        <v>87500</v>
      </c>
      <c r="B228">
        <v>84.64</v>
      </c>
      <c r="C228">
        <v>7</v>
      </c>
      <c r="D228">
        <v>15</v>
      </c>
      <c r="M228" s="3">
        <f t="shared" si="7"/>
        <v>1.1637862455528516E+16</v>
      </c>
    </row>
    <row r="229" spans="1:13">
      <c r="A229">
        <v>15000</v>
      </c>
      <c r="B229">
        <v>22.17</v>
      </c>
      <c r="C229">
        <v>13</v>
      </c>
      <c r="D229">
        <v>10</v>
      </c>
      <c r="M229" s="3">
        <f t="shared" si="7"/>
        <v>4.7199211551911043E+19</v>
      </c>
    </row>
    <row r="230" spans="1:13">
      <c r="A230">
        <v>66500</v>
      </c>
      <c r="B230">
        <v>54.7</v>
      </c>
      <c r="C230">
        <v>4</v>
      </c>
      <c r="D230">
        <v>29</v>
      </c>
      <c r="M230" s="3">
        <f t="shared" si="7"/>
        <v>9.7044368321722867E+17</v>
      </c>
    </row>
    <row r="231" spans="1:13">
      <c r="A231">
        <v>79400</v>
      </c>
      <c r="B231">
        <v>79.87</v>
      </c>
      <c r="C231">
        <v>6</v>
      </c>
      <c r="D231">
        <v>29</v>
      </c>
      <c r="M231" s="3">
        <f t="shared" si="7"/>
        <v>1.1679297253734779E+17</v>
      </c>
    </row>
    <row r="232" spans="1:13">
      <c r="A232">
        <v>77800</v>
      </c>
      <c r="B232">
        <v>79.87</v>
      </c>
      <c r="C232">
        <v>14</v>
      </c>
      <c r="D232">
        <v>28</v>
      </c>
      <c r="M232" s="3">
        <f t="shared" si="7"/>
        <v>1.6278529565260291E+17</v>
      </c>
    </row>
    <row r="233" spans="1:13">
      <c r="A233">
        <v>68000</v>
      </c>
      <c r="B233">
        <v>64.66</v>
      </c>
      <c r="C233">
        <v>8</v>
      </c>
      <c r="D233">
        <v>28</v>
      </c>
      <c r="M233" s="3">
        <f t="shared" si="7"/>
        <v>7.9780903838487552E+17</v>
      </c>
    </row>
    <row r="234" spans="1:13">
      <c r="A234">
        <v>74800</v>
      </c>
      <c r="B234">
        <v>68.06</v>
      </c>
      <c r="C234">
        <v>6</v>
      </c>
      <c r="D234">
        <v>18</v>
      </c>
      <c r="M234" s="3">
        <f t="shared" si="7"/>
        <v>2.8407350682193696E+17</v>
      </c>
    </row>
    <row r="235" spans="1:13">
      <c r="A235">
        <v>64000</v>
      </c>
      <c r="B235">
        <v>54.7</v>
      </c>
      <c r="C235">
        <v>10</v>
      </c>
      <c r="D235">
        <v>29</v>
      </c>
      <c r="M235" s="3">
        <f t="shared" si="7"/>
        <v>1.3185777104179402E+18</v>
      </c>
    </row>
    <row r="236" spans="1:13">
      <c r="A236">
        <v>54000</v>
      </c>
      <c r="B236">
        <v>54.7</v>
      </c>
      <c r="C236">
        <v>10</v>
      </c>
      <c r="D236">
        <v>29</v>
      </c>
      <c r="M236" s="3">
        <f t="shared" si="7"/>
        <v>3.7095644044676142E+18</v>
      </c>
    </row>
    <row r="237" spans="1:13">
      <c r="A237">
        <v>104000</v>
      </c>
      <c r="B237">
        <v>84.947800000000001</v>
      </c>
      <c r="C237">
        <v>14</v>
      </c>
      <c r="D237">
        <v>12</v>
      </c>
      <c r="M237" s="3">
        <f t="shared" si="7"/>
        <v>1396901942044596</v>
      </c>
    </row>
    <row r="238" spans="1:13">
      <c r="A238">
        <v>92400</v>
      </c>
      <c r="B238">
        <v>59.942599999999999</v>
      </c>
      <c r="C238">
        <v>6</v>
      </c>
      <c r="D238">
        <v>12</v>
      </c>
      <c r="M238" s="3">
        <f t="shared" si="7"/>
        <v>906096732604492</v>
      </c>
    </row>
    <row r="239" spans="1:13">
      <c r="A239">
        <v>98000</v>
      </c>
      <c r="B239">
        <v>59.92</v>
      </c>
      <c r="C239">
        <v>8</v>
      </c>
      <c r="D239">
        <v>13</v>
      </c>
      <c r="M239" s="3">
        <f t="shared" si="7"/>
        <v>166081143.99973679</v>
      </c>
    </row>
    <row r="240" spans="1:13">
      <c r="A240">
        <v>10300</v>
      </c>
      <c r="B240">
        <v>16.670000000000002</v>
      </c>
      <c r="C240">
        <v>4</v>
      </c>
      <c r="D240">
        <v>9</v>
      </c>
      <c r="M240" s="3">
        <f t="shared" si="7"/>
        <v>5.8850241811769934E+19</v>
      </c>
    </row>
    <row r="241" spans="1:13">
      <c r="A241">
        <v>36000</v>
      </c>
      <c r="B241">
        <v>60</v>
      </c>
      <c r="C241">
        <v>-1</v>
      </c>
      <c r="D241">
        <v>19</v>
      </c>
      <c r="M241" s="3">
        <f t="shared" si="7"/>
        <v>1.4668410971962792E+19</v>
      </c>
    </row>
    <row r="242" spans="1:13">
      <c r="A242">
        <v>185000</v>
      </c>
      <c r="B242">
        <v>84.835999999999999</v>
      </c>
      <c r="C242">
        <v>17</v>
      </c>
      <c r="D242">
        <v>4</v>
      </c>
      <c r="M242" s="3">
        <f t="shared" si="7"/>
        <v>5.7589365114132218E+19</v>
      </c>
    </row>
    <row r="243" spans="1:13">
      <c r="A243">
        <v>185000</v>
      </c>
      <c r="B243">
        <v>84.835999999999999</v>
      </c>
      <c r="C243">
        <v>21</v>
      </c>
      <c r="D243">
        <v>4</v>
      </c>
      <c r="M243" s="3">
        <f t="shared" si="7"/>
        <v>5.7589365114132218E+19</v>
      </c>
    </row>
    <row r="244" spans="1:13">
      <c r="A244">
        <v>85500</v>
      </c>
      <c r="B244">
        <v>37.263500000000001</v>
      </c>
      <c r="C244">
        <v>2</v>
      </c>
      <c r="D244">
        <v>4</v>
      </c>
      <c r="M244" s="3">
        <f t="shared" si="7"/>
        <v>2.353918058787914E+16</v>
      </c>
    </row>
    <row r="245" spans="1:13">
      <c r="A245">
        <v>85900</v>
      </c>
      <c r="B245">
        <v>37.263500000000001</v>
      </c>
      <c r="C245">
        <v>8</v>
      </c>
      <c r="D245">
        <v>4</v>
      </c>
      <c r="M245" s="3">
        <f t="shared" si="7"/>
        <v>2.0642693708341496E+16</v>
      </c>
    </row>
    <row r="246" spans="1:13">
      <c r="A246">
        <v>89500</v>
      </c>
      <c r="B246">
        <v>37.263500000000001</v>
      </c>
      <c r="C246">
        <v>11</v>
      </c>
      <c r="D246">
        <v>4</v>
      </c>
      <c r="M246" s="3">
        <f t="shared" si="7"/>
        <v>4946732722370967</v>
      </c>
    </row>
    <row r="247" spans="1:13">
      <c r="A247">
        <v>23000</v>
      </c>
      <c r="B247">
        <v>45.39</v>
      </c>
      <c r="C247">
        <v>1</v>
      </c>
      <c r="D247">
        <v>50</v>
      </c>
      <c r="M247" s="3">
        <f t="shared" si="7"/>
        <v>3.1449491109641519E+19</v>
      </c>
    </row>
    <row r="248" spans="1:13">
      <c r="A248">
        <v>74000</v>
      </c>
      <c r="B248">
        <v>108.18</v>
      </c>
      <c r="C248">
        <v>3</v>
      </c>
      <c r="D248">
        <v>17</v>
      </c>
      <c r="M248" s="3">
        <f t="shared" si="7"/>
        <v>3.2554308483866029E+17</v>
      </c>
    </row>
    <row r="249" spans="1:13">
      <c r="A249">
        <v>44000</v>
      </c>
      <c r="B249">
        <v>91.87</v>
      </c>
      <c r="C249">
        <v>5</v>
      </c>
      <c r="D249">
        <v>16</v>
      </c>
      <c r="M249" s="3">
        <f t="shared" si="7"/>
        <v>8.4317786386857943E+18</v>
      </c>
    </row>
    <row r="250" spans="1:13">
      <c r="A250">
        <v>54000</v>
      </c>
      <c r="B250">
        <v>59.97</v>
      </c>
      <c r="C250">
        <v>10</v>
      </c>
      <c r="D250">
        <v>23</v>
      </c>
      <c r="M250" s="3">
        <f t="shared" si="7"/>
        <v>3.7095644044676142E+18</v>
      </c>
    </row>
    <row r="251" spans="1:13">
      <c r="A251">
        <v>105000</v>
      </c>
      <c r="B251">
        <v>133.34</v>
      </c>
      <c r="C251">
        <v>5</v>
      </c>
      <c r="D251">
        <v>20</v>
      </c>
      <c r="M251" s="3">
        <f t="shared" si="7"/>
        <v>2560582181672063</v>
      </c>
    </row>
    <row r="252" spans="1:13">
      <c r="A252">
        <v>108000</v>
      </c>
      <c r="B252">
        <v>110.53</v>
      </c>
      <c r="C252">
        <v>8</v>
      </c>
      <c r="D252">
        <v>20</v>
      </c>
      <c r="M252" s="3">
        <f t="shared" si="7"/>
        <v>1.0461879084249726E+16</v>
      </c>
    </row>
    <row r="253" spans="1:13">
      <c r="A253">
        <v>50000</v>
      </c>
      <c r="B253">
        <v>81.08</v>
      </c>
      <c r="C253">
        <v>5</v>
      </c>
      <c r="D253">
        <v>17</v>
      </c>
      <c r="M253" s="3">
        <f t="shared" si="7"/>
        <v>5.2583753669195715E+18</v>
      </c>
    </row>
    <row r="254" spans="1:13">
      <c r="A254">
        <v>119950</v>
      </c>
      <c r="B254">
        <v>84.92</v>
      </c>
      <c r="C254">
        <v>15</v>
      </c>
      <c r="D254">
        <v>21</v>
      </c>
      <c r="M254" s="3">
        <f t="shared" si="7"/>
        <v>2.3697326990550598E+17</v>
      </c>
    </row>
    <row r="255" spans="1:13">
      <c r="A255">
        <v>119960</v>
      </c>
      <c r="B255">
        <v>84.92</v>
      </c>
      <c r="C255">
        <v>4</v>
      </c>
      <c r="D255">
        <v>21</v>
      </c>
      <c r="M255" s="3">
        <f t="shared" si="7"/>
        <v>2.3740318209443706E+17</v>
      </c>
    </row>
    <row r="256" spans="1:13">
      <c r="A256">
        <v>163000</v>
      </c>
      <c r="B256">
        <v>84.879199999999997</v>
      </c>
      <c r="C256">
        <v>5</v>
      </c>
      <c r="D256">
        <v>2</v>
      </c>
      <c r="M256" s="3">
        <f t="shared" si="7"/>
        <v>1.7975656003080182E+19</v>
      </c>
    </row>
    <row r="257" spans="1:13">
      <c r="A257">
        <v>126000</v>
      </c>
      <c r="B257">
        <v>84.454099999999997</v>
      </c>
      <c r="C257">
        <v>12</v>
      </c>
      <c r="D257">
        <v>6</v>
      </c>
      <c r="M257" s="3">
        <f t="shared" si="7"/>
        <v>6.2468492651253146E+17</v>
      </c>
    </row>
    <row r="258" spans="1:13">
      <c r="A258">
        <v>140000</v>
      </c>
      <c r="B258">
        <v>114.931</v>
      </c>
      <c r="C258">
        <v>11</v>
      </c>
      <c r="D258">
        <v>13</v>
      </c>
      <c r="M258" s="3">
        <f t="shared" si="7"/>
        <v>3.1454751200453156E+18</v>
      </c>
    </row>
    <row r="259" spans="1:13">
      <c r="A259">
        <v>120000</v>
      </c>
      <c r="B259">
        <v>84.858000000000004</v>
      </c>
      <c r="C259">
        <v>2</v>
      </c>
      <c r="D259">
        <v>13</v>
      </c>
      <c r="M259" s="3">
        <f t="shared" ref="M259:M319" si="8">((A259-$H$2)^4)</f>
        <v>2.3912868303489498E+17</v>
      </c>
    </row>
    <row r="260" spans="1:13">
      <c r="A260">
        <v>124950</v>
      </c>
      <c r="B260">
        <v>84.92</v>
      </c>
      <c r="C260">
        <v>10</v>
      </c>
      <c r="D260">
        <v>21</v>
      </c>
      <c r="M260" s="3">
        <f t="shared" si="8"/>
        <v>5.3645989208412275E+17</v>
      </c>
    </row>
    <row r="261" spans="1:13">
      <c r="A261">
        <v>151000</v>
      </c>
      <c r="B261">
        <v>84.879199999999997</v>
      </c>
      <c r="C261">
        <v>1</v>
      </c>
      <c r="D261">
        <v>2</v>
      </c>
      <c r="M261" s="3">
        <f t="shared" si="8"/>
        <v>7.9583017786525E+18</v>
      </c>
    </row>
    <row r="262" spans="1:13">
      <c r="A262">
        <v>120000</v>
      </c>
      <c r="B262">
        <v>84.858000000000004</v>
      </c>
      <c r="C262">
        <v>2</v>
      </c>
      <c r="D262">
        <v>13</v>
      </c>
      <c r="M262" s="3">
        <f t="shared" si="8"/>
        <v>2.3912868303489498E+17</v>
      </c>
    </row>
    <row r="263" spans="1:13">
      <c r="A263">
        <v>130000</v>
      </c>
      <c r="B263">
        <v>84.858000000000004</v>
      </c>
      <c r="C263">
        <v>13</v>
      </c>
      <c r="D263">
        <v>13</v>
      </c>
      <c r="M263" s="3">
        <f t="shared" si="8"/>
        <v>1.0635349239086824E+18</v>
      </c>
    </row>
    <row r="264" spans="1:13">
      <c r="A264">
        <v>144000</v>
      </c>
      <c r="B264">
        <v>84.858000000000004</v>
      </c>
      <c r="C264">
        <v>13</v>
      </c>
      <c r="D264">
        <v>13</v>
      </c>
      <c r="M264" s="3">
        <f t="shared" si="8"/>
        <v>4.5218190003131878E+18</v>
      </c>
    </row>
    <row r="265" spans="1:13">
      <c r="A265">
        <v>130000</v>
      </c>
      <c r="B265">
        <v>129.76</v>
      </c>
      <c r="C265">
        <v>2</v>
      </c>
      <c r="D265">
        <v>21</v>
      </c>
      <c r="M265" s="3">
        <f t="shared" si="8"/>
        <v>1.0635349239086824E+18</v>
      </c>
    </row>
    <row r="266" spans="1:13">
      <c r="A266">
        <v>150000</v>
      </c>
      <c r="B266">
        <v>144.52000000000001</v>
      </c>
      <c r="C266">
        <v>6</v>
      </c>
      <c r="D266">
        <v>13</v>
      </c>
      <c r="M266" s="3">
        <f t="shared" si="8"/>
        <v>7.3756737997466798E+18</v>
      </c>
    </row>
    <row r="267" spans="1:13">
      <c r="A267">
        <v>175000</v>
      </c>
      <c r="B267">
        <v>174.55</v>
      </c>
      <c r="C267">
        <v>4</v>
      </c>
      <c r="D267">
        <v>17</v>
      </c>
      <c r="M267" s="3">
        <f t="shared" si="8"/>
        <v>3.5360806081576927E+19</v>
      </c>
    </row>
    <row r="268" spans="1:13">
      <c r="A268">
        <v>175000</v>
      </c>
      <c r="B268">
        <v>174.55</v>
      </c>
      <c r="C268">
        <v>4</v>
      </c>
      <c r="D268">
        <v>17</v>
      </c>
      <c r="M268" s="3">
        <f t="shared" si="8"/>
        <v>3.5360806081576927E+19</v>
      </c>
    </row>
    <row r="269" spans="1:13">
      <c r="A269">
        <v>180000</v>
      </c>
      <c r="B269">
        <v>123.13</v>
      </c>
      <c r="C269">
        <v>13</v>
      </c>
      <c r="D269">
        <v>17</v>
      </c>
      <c r="M269" s="3">
        <f t="shared" si="8"/>
        <v>4.5463066023258038E+19</v>
      </c>
    </row>
    <row r="270" spans="1:13">
      <c r="A270">
        <v>180000</v>
      </c>
      <c r="B270">
        <v>123.13</v>
      </c>
      <c r="C270">
        <v>13</v>
      </c>
      <c r="D270">
        <v>17</v>
      </c>
      <c r="M270" s="3">
        <f t="shared" si="8"/>
        <v>4.5463066023258038E+19</v>
      </c>
    </row>
    <row r="271" spans="1:13">
      <c r="A271">
        <v>127000</v>
      </c>
      <c r="B271">
        <v>149.80000000000001</v>
      </c>
      <c r="C271">
        <v>11</v>
      </c>
      <c r="D271">
        <v>13</v>
      </c>
      <c r="M271" s="3">
        <f t="shared" si="8"/>
        <v>7.1842095238168307E+17</v>
      </c>
    </row>
    <row r="272" spans="1:13">
      <c r="A272">
        <v>29800</v>
      </c>
      <c r="B272">
        <v>45.5</v>
      </c>
      <c r="C272">
        <v>5</v>
      </c>
      <c r="D272">
        <v>18</v>
      </c>
      <c r="M272" s="3">
        <f t="shared" si="8"/>
        <v>2.1490349444030874E+19</v>
      </c>
    </row>
    <row r="273" spans="1:13">
      <c r="A273">
        <v>29500</v>
      </c>
      <c r="B273">
        <v>45.5</v>
      </c>
      <c r="C273">
        <v>4</v>
      </c>
      <c r="D273">
        <v>18</v>
      </c>
      <c r="M273" s="3">
        <f t="shared" si="8"/>
        <v>2.1871619899120804E+19</v>
      </c>
    </row>
    <row r="274" spans="1:13">
      <c r="A274">
        <v>86500</v>
      </c>
      <c r="B274">
        <v>84.98</v>
      </c>
      <c r="C274">
        <v>9</v>
      </c>
      <c r="D274">
        <v>15</v>
      </c>
      <c r="M274" s="3">
        <f t="shared" si="8"/>
        <v>1.6809610235955638E+16</v>
      </c>
    </row>
    <row r="275" spans="1:13">
      <c r="A275">
        <v>15000</v>
      </c>
      <c r="B275">
        <v>22.17</v>
      </c>
      <c r="C275">
        <v>7</v>
      </c>
      <c r="D275">
        <v>10</v>
      </c>
      <c r="M275" s="3">
        <f t="shared" si="8"/>
        <v>4.7199211551911043E+19</v>
      </c>
    </row>
    <row r="276" spans="1:13">
      <c r="A276">
        <v>63000</v>
      </c>
      <c r="B276">
        <v>84.62</v>
      </c>
      <c r="C276">
        <v>1</v>
      </c>
      <c r="D276">
        <v>18</v>
      </c>
      <c r="M276" s="3">
        <f t="shared" si="8"/>
        <v>1.481250491458721E+18</v>
      </c>
    </row>
    <row r="277" spans="1:13">
      <c r="A277">
        <v>110000</v>
      </c>
      <c r="B277">
        <v>84.9</v>
      </c>
      <c r="C277">
        <v>7</v>
      </c>
      <c r="D277">
        <v>26</v>
      </c>
      <c r="M277" s="3">
        <f t="shared" si="8"/>
        <v>2.153186912206642E+16</v>
      </c>
    </row>
    <row r="278" spans="1:13">
      <c r="A278">
        <v>160000</v>
      </c>
      <c r="B278">
        <v>172.17</v>
      </c>
      <c r="C278">
        <v>8</v>
      </c>
      <c r="D278">
        <v>22</v>
      </c>
      <c r="M278" s="3">
        <f t="shared" si="8"/>
        <v>1.4884855491314661E+19</v>
      </c>
    </row>
    <row r="279" spans="1:13">
      <c r="A279">
        <v>160000</v>
      </c>
      <c r="B279">
        <v>172.17</v>
      </c>
      <c r="C279">
        <v>8</v>
      </c>
      <c r="D279">
        <v>22</v>
      </c>
      <c r="M279" s="3">
        <f t="shared" si="8"/>
        <v>1.4884855491314661E+19</v>
      </c>
    </row>
    <row r="280" spans="1:13">
      <c r="A280">
        <v>65000</v>
      </c>
      <c r="B280">
        <v>64.66</v>
      </c>
      <c r="C280">
        <v>14</v>
      </c>
      <c r="D280">
        <v>28</v>
      </c>
      <c r="M280" s="3">
        <f t="shared" si="8"/>
        <v>1.1696864500618639E+18</v>
      </c>
    </row>
    <row r="281" spans="1:13">
      <c r="A281">
        <v>88000</v>
      </c>
      <c r="B281">
        <v>115.53</v>
      </c>
      <c r="C281">
        <v>2</v>
      </c>
      <c r="D281">
        <v>28</v>
      </c>
      <c r="M281" s="3">
        <f t="shared" si="8"/>
        <v>9553585944720440</v>
      </c>
    </row>
    <row r="282" spans="1:13">
      <c r="A282">
        <v>67500</v>
      </c>
      <c r="B282">
        <v>64.66</v>
      </c>
      <c r="C282">
        <v>7</v>
      </c>
      <c r="D282">
        <v>28</v>
      </c>
      <c r="M282" s="3">
        <f t="shared" si="8"/>
        <v>8.5255314438423245E+17</v>
      </c>
    </row>
    <row r="283" spans="1:13">
      <c r="A283">
        <v>74000</v>
      </c>
      <c r="B283">
        <v>79.87</v>
      </c>
      <c r="C283">
        <v>14</v>
      </c>
      <c r="D283">
        <v>28</v>
      </c>
      <c r="M283" s="3">
        <f t="shared" si="8"/>
        <v>3.2554308483866029E+17</v>
      </c>
    </row>
    <row r="284" spans="1:13">
      <c r="A284">
        <v>31000</v>
      </c>
      <c r="B284">
        <v>59.3</v>
      </c>
      <c r="C284">
        <v>4</v>
      </c>
      <c r="D284">
        <v>19</v>
      </c>
      <c r="M284" s="3">
        <f t="shared" si="8"/>
        <v>2.0014894828928893E+19</v>
      </c>
    </row>
    <row r="285" spans="1:13">
      <c r="A285">
        <v>92000</v>
      </c>
      <c r="B285">
        <v>84.9</v>
      </c>
      <c r="C285">
        <v>5</v>
      </c>
      <c r="D285">
        <v>22</v>
      </c>
      <c r="M285" s="3">
        <f t="shared" si="8"/>
        <v>1200665680968528.5</v>
      </c>
    </row>
    <row r="286" spans="1:13">
      <c r="A286">
        <v>73000</v>
      </c>
      <c r="B286">
        <v>79.87</v>
      </c>
      <c r="C286">
        <v>2</v>
      </c>
      <c r="D286">
        <v>29</v>
      </c>
      <c r="M286" s="3">
        <f t="shared" si="8"/>
        <v>3.835780552588169E+17</v>
      </c>
    </row>
    <row r="287" spans="1:13">
      <c r="A287">
        <v>64000</v>
      </c>
      <c r="B287">
        <v>64.66</v>
      </c>
      <c r="C287">
        <v>4</v>
      </c>
      <c r="D287">
        <v>28</v>
      </c>
      <c r="M287" s="3">
        <f t="shared" si="8"/>
        <v>1.3185777104179402E+18</v>
      </c>
    </row>
    <row r="288" spans="1:13">
      <c r="A288">
        <v>83500</v>
      </c>
      <c r="B288">
        <v>84.5</v>
      </c>
      <c r="C288">
        <v>9</v>
      </c>
      <c r="D288">
        <v>18</v>
      </c>
      <c r="M288" s="3">
        <f t="shared" si="8"/>
        <v>4.2836890893007744E+16</v>
      </c>
    </row>
    <row r="289" spans="1:13">
      <c r="A289">
        <v>102000</v>
      </c>
      <c r="B289">
        <v>84.9</v>
      </c>
      <c r="C289">
        <v>6</v>
      </c>
      <c r="D289">
        <v>22</v>
      </c>
      <c r="M289" s="3">
        <f t="shared" si="8"/>
        <v>286322384825973.69</v>
      </c>
    </row>
    <row r="290" spans="1:13">
      <c r="A290">
        <v>32000</v>
      </c>
      <c r="B290">
        <v>59.67</v>
      </c>
      <c r="C290">
        <v>4</v>
      </c>
      <c r="D290">
        <v>27</v>
      </c>
      <c r="M290" s="3">
        <f t="shared" si="8"/>
        <v>1.8844523936920977E+19</v>
      </c>
    </row>
    <row r="291" spans="1:13">
      <c r="A291">
        <v>61500</v>
      </c>
      <c r="B291">
        <v>54.7</v>
      </c>
      <c r="C291">
        <v>8</v>
      </c>
      <c r="D291">
        <v>28</v>
      </c>
      <c r="M291" s="3">
        <f t="shared" si="8"/>
        <v>1.7529118668980521E+18</v>
      </c>
    </row>
    <row r="292" spans="1:13">
      <c r="A292">
        <v>74000</v>
      </c>
      <c r="B292">
        <v>79.87</v>
      </c>
      <c r="C292">
        <v>7</v>
      </c>
      <c r="D292">
        <v>28</v>
      </c>
      <c r="M292" s="3">
        <f t="shared" si="8"/>
        <v>3.2554308483866029E+17</v>
      </c>
    </row>
    <row r="293" spans="1:13">
      <c r="A293">
        <v>63500</v>
      </c>
      <c r="B293">
        <v>54.7</v>
      </c>
      <c r="C293">
        <v>9</v>
      </c>
      <c r="D293">
        <v>29</v>
      </c>
      <c r="M293" s="3">
        <f t="shared" si="8"/>
        <v>1.3981403936357619E+18</v>
      </c>
    </row>
    <row r="294" spans="1:13">
      <c r="A294">
        <v>107750</v>
      </c>
      <c r="B294">
        <v>111.73</v>
      </c>
      <c r="C294">
        <v>5</v>
      </c>
      <c r="D294">
        <v>17</v>
      </c>
      <c r="M294" s="3">
        <f t="shared" si="8"/>
        <v>9465162459005996</v>
      </c>
    </row>
    <row r="295" spans="1:13">
      <c r="A295">
        <v>84000</v>
      </c>
      <c r="B295">
        <v>59.942599999999999</v>
      </c>
      <c r="C295">
        <v>8</v>
      </c>
      <c r="D295">
        <v>12</v>
      </c>
      <c r="M295" s="3">
        <f t="shared" si="8"/>
        <v>3.7185056031659728E+16</v>
      </c>
    </row>
    <row r="296" spans="1:13">
      <c r="A296">
        <v>10800</v>
      </c>
      <c r="B296">
        <v>15.855</v>
      </c>
      <c r="C296">
        <v>11</v>
      </c>
      <c r="D296">
        <v>8</v>
      </c>
      <c r="M296" s="3">
        <f t="shared" si="8"/>
        <v>5.7517884907697488E+19</v>
      </c>
    </row>
    <row r="297" spans="1:13">
      <c r="A297">
        <v>81000</v>
      </c>
      <c r="B297">
        <v>59.92</v>
      </c>
      <c r="C297">
        <v>3</v>
      </c>
      <c r="D297">
        <v>13</v>
      </c>
      <c r="M297" s="3">
        <f t="shared" si="8"/>
        <v>8.1312312578708272E+16</v>
      </c>
    </row>
    <row r="298" spans="1:13">
      <c r="A298">
        <v>52000</v>
      </c>
      <c r="B298">
        <v>75.25</v>
      </c>
      <c r="C298">
        <v>4</v>
      </c>
      <c r="D298">
        <v>7</v>
      </c>
      <c r="M298" s="3">
        <f t="shared" si="8"/>
        <v>4.4334202330034299E+18</v>
      </c>
    </row>
    <row r="299" spans="1:13">
      <c r="A299">
        <v>53000</v>
      </c>
      <c r="B299">
        <v>69.94</v>
      </c>
      <c r="C299">
        <v>2</v>
      </c>
      <c r="D299">
        <v>7</v>
      </c>
      <c r="M299" s="3">
        <f t="shared" si="8"/>
        <v>4.0594025432988303E+18</v>
      </c>
    </row>
    <row r="300" spans="1:13">
      <c r="A300">
        <v>12000</v>
      </c>
      <c r="B300">
        <v>15.09</v>
      </c>
      <c r="C300">
        <v>14</v>
      </c>
      <c r="D300">
        <v>7</v>
      </c>
      <c r="M300" s="3">
        <f t="shared" si="8"/>
        <v>5.4412561952455959E+19</v>
      </c>
    </row>
    <row r="301" spans="1:13">
      <c r="A301">
        <v>190000</v>
      </c>
      <c r="B301">
        <v>84.835999999999999</v>
      </c>
      <c r="C301">
        <v>7</v>
      </c>
      <c r="D301">
        <v>4</v>
      </c>
      <c r="M301" s="3">
        <f t="shared" si="8"/>
        <v>7.1993543920237191E+19</v>
      </c>
    </row>
    <row r="302" spans="1:13">
      <c r="A302">
        <v>175000</v>
      </c>
      <c r="B302">
        <v>84.906999999999996</v>
      </c>
      <c r="C302">
        <v>4</v>
      </c>
      <c r="D302">
        <v>4</v>
      </c>
      <c r="M302" s="3">
        <f t="shared" si="8"/>
        <v>3.5360806081576927E+19</v>
      </c>
    </row>
    <row r="303" spans="1:13">
      <c r="A303">
        <v>175000</v>
      </c>
      <c r="B303">
        <v>84.906999999999996</v>
      </c>
      <c r="C303">
        <v>4</v>
      </c>
      <c r="D303">
        <v>4</v>
      </c>
      <c r="M303" s="3">
        <f t="shared" si="8"/>
        <v>3.5360806081576927E+19</v>
      </c>
    </row>
    <row r="304" spans="1:13">
      <c r="A304">
        <v>114000</v>
      </c>
      <c r="B304">
        <v>45.878999999999998</v>
      </c>
      <c r="C304">
        <v>17</v>
      </c>
      <c r="D304">
        <v>4</v>
      </c>
      <c r="M304" s="3">
        <f t="shared" si="8"/>
        <v>6.7415833263203544E+16</v>
      </c>
    </row>
    <row r="305" spans="1:13">
      <c r="A305">
        <v>16000</v>
      </c>
      <c r="B305">
        <v>30.28</v>
      </c>
      <c r="C305">
        <v>1</v>
      </c>
      <c r="D305">
        <v>50</v>
      </c>
      <c r="M305" s="3">
        <f t="shared" si="8"/>
        <v>4.4962325823287493E+19</v>
      </c>
    </row>
    <row r="306" spans="1:13">
      <c r="A306">
        <v>70000</v>
      </c>
      <c r="B306">
        <v>84.93</v>
      </c>
      <c r="C306">
        <v>6</v>
      </c>
      <c r="D306">
        <v>23</v>
      </c>
      <c r="M306" s="3">
        <f t="shared" si="8"/>
        <v>6.0474831704260454E+17</v>
      </c>
    </row>
    <row r="307" spans="1:13">
      <c r="A307">
        <v>123000</v>
      </c>
      <c r="B307">
        <v>236.07</v>
      </c>
      <c r="C307">
        <v>5</v>
      </c>
      <c r="D307">
        <v>12</v>
      </c>
      <c r="M307" s="3">
        <f t="shared" si="8"/>
        <v>3.9776859942839469E+17</v>
      </c>
    </row>
    <row r="308" spans="1:13">
      <c r="A308">
        <v>67900</v>
      </c>
      <c r="B308">
        <v>84.99</v>
      </c>
      <c r="C308">
        <v>5</v>
      </c>
      <c r="D308">
        <v>25</v>
      </c>
      <c r="M308" s="3">
        <f t="shared" si="8"/>
        <v>8.0854060970690202E+17</v>
      </c>
    </row>
    <row r="309" spans="1:13">
      <c r="A309">
        <v>112400</v>
      </c>
      <c r="B309">
        <v>84.92</v>
      </c>
      <c r="C309">
        <v>6</v>
      </c>
      <c r="D309">
        <v>21</v>
      </c>
      <c r="M309" s="3">
        <f t="shared" si="8"/>
        <v>4.4370187484569984E+16</v>
      </c>
    </row>
    <row r="310" spans="1:13">
      <c r="A310">
        <v>112400</v>
      </c>
      <c r="B310">
        <v>84.92</v>
      </c>
      <c r="C310">
        <v>6</v>
      </c>
      <c r="D310">
        <v>21</v>
      </c>
      <c r="M310" s="3">
        <f t="shared" si="8"/>
        <v>4.4370187484569984E+16</v>
      </c>
    </row>
    <row r="311" spans="1:13">
      <c r="A311">
        <v>89970</v>
      </c>
      <c r="B311">
        <v>60</v>
      </c>
      <c r="C311">
        <v>4</v>
      </c>
      <c r="D311">
        <v>21</v>
      </c>
      <c r="M311" s="3">
        <f t="shared" si="8"/>
        <v>3927607078121563.5</v>
      </c>
    </row>
    <row r="312" spans="1:13">
      <c r="A312">
        <v>125000</v>
      </c>
      <c r="B312">
        <v>84.028300000000002</v>
      </c>
      <c r="C312">
        <v>4</v>
      </c>
      <c r="D312">
        <v>6</v>
      </c>
      <c r="M312" s="3">
        <f t="shared" si="8"/>
        <v>5.4043534208280083E+17</v>
      </c>
    </row>
    <row r="313" spans="1:13">
      <c r="A313">
        <v>116000</v>
      </c>
      <c r="B313">
        <v>84.92</v>
      </c>
      <c r="C313">
        <v>14</v>
      </c>
      <c r="D313">
        <v>21</v>
      </c>
      <c r="M313" s="3">
        <f t="shared" si="8"/>
        <v>1.0764939981935418E+17</v>
      </c>
    </row>
    <row r="314" spans="1:13">
      <c r="A314">
        <v>138000</v>
      </c>
      <c r="B314">
        <v>59.673699999999997</v>
      </c>
      <c r="C314">
        <v>4</v>
      </c>
      <c r="D314">
        <v>2</v>
      </c>
      <c r="M314" s="3">
        <f t="shared" si="8"/>
        <v>2.5891855870384701E+18</v>
      </c>
    </row>
    <row r="315" spans="1:13">
      <c r="A315">
        <v>86470</v>
      </c>
      <c r="B315">
        <v>60</v>
      </c>
      <c r="C315">
        <v>1</v>
      </c>
      <c r="D315">
        <v>21</v>
      </c>
      <c r="M315" s="3">
        <f t="shared" si="8"/>
        <v>1.6987464981289206E+16</v>
      </c>
    </row>
    <row r="316" spans="1:13">
      <c r="A316">
        <v>86500</v>
      </c>
      <c r="B316">
        <v>60</v>
      </c>
      <c r="C316">
        <v>1</v>
      </c>
      <c r="D316">
        <v>21</v>
      </c>
      <c r="M316" s="3">
        <f t="shared" si="8"/>
        <v>1.6809610235955638E+16</v>
      </c>
    </row>
    <row r="317" spans="1:13">
      <c r="A317">
        <v>135000</v>
      </c>
      <c r="B317">
        <v>59.673699999999997</v>
      </c>
      <c r="C317">
        <v>13</v>
      </c>
      <c r="D317">
        <v>2</v>
      </c>
      <c r="M317" s="3">
        <f t="shared" si="8"/>
        <v>1.8972679945502748E+18</v>
      </c>
    </row>
    <row r="318" spans="1:13">
      <c r="A318">
        <v>120000</v>
      </c>
      <c r="B318">
        <v>114.931</v>
      </c>
      <c r="C318">
        <v>9</v>
      </c>
      <c r="D318">
        <v>13</v>
      </c>
      <c r="M318" s="3">
        <f t="shared" si="8"/>
        <v>2.3912868303489498E+17</v>
      </c>
    </row>
    <row r="319" spans="1:13">
      <c r="A319">
        <v>109990</v>
      </c>
      <c r="B319">
        <v>84.92</v>
      </c>
      <c r="C319">
        <v>9</v>
      </c>
      <c r="D319">
        <v>21</v>
      </c>
      <c r="M319" s="3">
        <f t="shared" si="8"/>
        <v>2.1460856839538688E+16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80E080-FCCC-4F20-83D0-DD38200EB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년월</vt:lpstr>
      <vt:lpstr>실거래가2011</vt:lpstr>
      <vt:lpstr>차트</vt:lpstr>
      <vt:lpstr>복사본</vt:lpstr>
      <vt:lpstr>상관분석</vt:lpstr>
      <vt:lpstr>공분산과상관계수</vt:lpstr>
      <vt:lpstr>KMEANS</vt:lpstr>
      <vt:lpstr>KNN</vt:lpstr>
      <vt:lpstr>KNN (2)</vt:lpstr>
      <vt:lpstr>회귀분석결과</vt:lpstr>
      <vt:lpstr>회귀분석</vt:lpstr>
      <vt:lpstr>회귀분석결정계수</vt:lpstr>
      <vt:lpstr>의사결정나무</vt:lpstr>
      <vt:lpstr>퍼셉트론</vt:lpstr>
      <vt:lpstr>연관분석</vt:lpstr>
      <vt:lpstr>협업필터링User</vt:lpstr>
      <vt:lpstr>협업필터링Item</vt:lpstr>
      <vt:lpstr>왜도</vt:lpstr>
      <vt:lpstr>첨도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허주용</dc:creator>
  <cp:lastModifiedBy>허주용</cp:lastModifiedBy>
  <dcterms:created xsi:type="dcterms:W3CDTF">2021-05-12T02:05:45Z</dcterms:created>
  <dcterms:modified xsi:type="dcterms:W3CDTF">2022-09-28T08:45:58Z</dcterms:modified>
</cp:coreProperties>
</file>