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s Computer\JESSE\Arena Air Drop\"/>
    </mc:Choice>
  </mc:AlternateContent>
  <xr:revisionPtr revIDLastSave="0" documentId="13_ncr:1_{7B225904-C74C-4029-97A3-58E47D8F77EB}" xr6:coauthVersionLast="47" xr6:coauthVersionMax="47" xr10:uidLastSave="{00000000-0000-0000-0000-000000000000}"/>
  <bookViews>
    <workbookView xWindow="22932" yWindow="-108" windowWidth="30936" windowHeight="16896" tabRatio="456" activeTab="2" xr2:uid="{4E18D690-6457-4293-9ACD-8633CBF6EC63}"/>
  </bookViews>
  <sheets>
    <sheet name="JUL10 - AUG09_CORGIAI" sheetId="2" r:id="rId1"/>
    <sheet name="AUG09 - SEP08_CROB" sheetId="6" r:id="rId2"/>
    <sheet name="SEP08 - OCT08_DIP" sheetId="8" r:id="rId3"/>
  </sheets>
  <definedNames>
    <definedName name="_xlnm._FilterDatabase" localSheetId="1" hidden="1">'AUG09 - SEP08_CROB'!$A$1:$K$48</definedName>
    <definedName name="_xlnm._FilterDatabase" localSheetId="0" hidden="1">'JUL10 - AUG09_CORGIAI'!$A$1:$K$1</definedName>
  </definedNames>
  <calcPr calcId="191029"/>
</workbook>
</file>

<file path=xl/calcChain.xml><?xml version="1.0" encoding="utf-8"?>
<calcChain xmlns="http://schemas.openxmlformats.org/spreadsheetml/2006/main">
  <c r="F30" i="2" l="1"/>
  <c r="E30" i="2"/>
  <c r="K75" i="8"/>
  <c r="K73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2" i="8"/>
  <c r="C53" i="6"/>
  <c r="C75" i="8"/>
  <c r="E73" i="8"/>
  <c r="F73" i="8"/>
  <c r="H73" i="8"/>
  <c r="G73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2" i="8"/>
  <c r="D6" i="8"/>
  <c r="D10" i="8"/>
  <c r="D14" i="8"/>
  <c r="D18" i="8"/>
  <c r="D22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H75" i="8"/>
  <c r="A75" i="8" s="1"/>
  <c r="D2" i="6"/>
  <c r="C3" i="8"/>
  <c r="D3" i="8" s="1"/>
  <c r="C4" i="8"/>
  <c r="D4" i="8" s="1"/>
  <c r="C5" i="8"/>
  <c r="D5" i="8" s="1"/>
  <c r="C6" i="8"/>
  <c r="C7" i="8"/>
  <c r="D7" i="8" s="1"/>
  <c r="C8" i="8"/>
  <c r="D8" i="8" s="1"/>
  <c r="C9" i="8"/>
  <c r="D9" i="8" s="1"/>
  <c r="C10" i="8"/>
  <c r="C11" i="8"/>
  <c r="D11" i="8" s="1"/>
  <c r="C12" i="8"/>
  <c r="D12" i="8" s="1"/>
  <c r="C13" i="8"/>
  <c r="D13" i="8" s="1"/>
  <c r="C14" i="8"/>
  <c r="C15" i="8"/>
  <c r="D15" i="8" s="1"/>
  <c r="C16" i="8"/>
  <c r="D16" i="8" s="1"/>
  <c r="C17" i="8"/>
  <c r="D17" i="8" s="1"/>
  <c r="C18" i="8"/>
  <c r="C19" i="8"/>
  <c r="D19" i="8" s="1"/>
  <c r="C20" i="8"/>
  <c r="D20" i="8" s="1"/>
  <c r="C21" i="8"/>
  <c r="D21" i="8" s="1"/>
  <c r="C22" i="8"/>
  <c r="C23" i="8"/>
  <c r="D23" i="8" s="1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2" i="8"/>
  <c r="D2" i="8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" i="2"/>
  <c r="A53" i="6"/>
  <c r="C3" i="2"/>
  <c r="C4" i="2"/>
  <c r="D4" i="2" s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" i="2"/>
  <c r="H53" i="6"/>
  <c r="D23" i="6"/>
  <c r="D24" i="6"/>
  <c r="D26" i="6"/>
  <c r="D25" i="6"/>
  <c r="D28" i="6"/>
  <c r="D27" i="6"/>
  <c r="D29" i="6"/>
  <c r="D32" i="6"/>
  <c r="D31" i="6"/>
  <c r="D30" i="6"/>
  <c r="D33" i="6"/>
  <c r="D34" i="6"/>
  <c r="D35" i="6"/>
  <c r="D37" i="6"/>
  <c r="D36" i="6"/>
  <c r="D38" i="6"/>
  <c r="D39" i="6"/>
  <c r="D40" i="6"/>
  <c r="D41" i="6"/>
  <c r="D43" i="6"/>
  <c r="D42" i="6"/>
  <c r="D44" i="6"/>
  <c r="D45" i="6"/>
  <c r="D48" i="6"/>
  <c r="D47" i="6"/>
  <c r="D46" i="6"/>
  <c r="F51" i="6"/>
  <c r="E51" i="6"/>
  <c r="G46" i="6"/>
  <c r="H46" i="6" s="1"/>
  <c r="C46" i="6"/>
  <c r="G47" i="6"/>
  <c r="C47" i="6"/>
  <c r="G48" i="6"/>
  <c r="C48" i="6"/>
  <c r="G45" i="6"/>
  <c r="H45" i="6" s="1"/>
  <c r="C45" i="6"/>
  <c r="G44" i="6"/>
  <c r="H44" i="6" s="1"/>
  <c r="C44" i="6"/>
  <c r="G42" i="6"/>
  <c r="C42" i="6"/>
  <c r="G43" i="6"/>
  <c r="C43" i="6"/>
  <c r="G41" i="6"/>
  <c r="H41" i="6" s="1"/>
  <c r="C41" i="6"/>
  <c r="G40" i="6"/>
  <c r="H40" i="6" s="1"/>
  <c r="C40" i="6"/>
  <c r="G39" i="6"/>
  <c r="C39" i="6"/>
  <c r="G38" i="6"/>
  <c r="C38" i="6"/>
  <c r="G36" i="6"/>
  <c r="H36" i="6" s="1"/>
  <c r="C36" i="6"/>
  <c r="G37" i="6"/>
  <c r="H37" i="6" s="1"/>
  <c r="C37" i="6"/>
  <c r="G35" i="6"/>
  <c r="C35" i="6"/>
  <c r="G34" i="6"/>
  <c r="C34" i="6"/>
  <c r="G33" i="6"/>
  <c r="H33" i="6" s="1"/>
  <c r="C33" i="6"/>
  <c r="G30" i="6"/>
  <c r="H30" i="6" s="1"/>
  <c r="C30" i="6"/>
  <c r="G31" i="6"/>
  <c r="C31" i="6"/>
  <c r="G32" i="6"/>
  <c r="C32" i="6"/>
  <c r="G29" i="6"/>
  <c r="H29" i="6" s="1"/>
  <c r="C29" i="6"/>
  <c r="G27" i="6"/>
  <c r="H27" i="6" s="1"/>
  <c r="C27" i="6"/>
  <c r="G28" i="6"/>
  <c r="C28" i="6"/>
  <c r="G25" i="6"/>
  <c r="C25" i="6"/>
  <c r="G26" i="6"/>
  <c r="H26" i="6" s="1"/>
  <c r="C26" i="6"/>
  <c r="G24" i="6"/>
  <c r="H24" i="6" s="1"/>
  <c r="C24" i="6"/>
  <c r="G23" i="6"/>
  <c r="C23" i="6"/>
  <c r="G22" i="6"/>
  <c r="C22" i="6"/>
  <c r="D22" i="6" s="1"/>
  <c r="H22" i="6" s="1"/>
  <c r="G21" i="6"/>
  <c r="C21" i="6"/>
  <c r="D21" i="6" s="1"/>
  <c r="G20" i="6"/>
  <c r="C20" i="6"/>
  <c r="D20" i="6" s="1"/>
  <c r="G19" i="6"/>
  <c r="C19" i="6"/>
  <c r="D19" i="6" s="1"/>
  <c r="G18" i="6"/>
  <c r="C18" i="6"/>
  <c r="D18" i="6" s="1"/>
  <c r="H18" i="6" s="1"/>
  <c r="G17" i="6"/>
  <c r="C17" i="6"/>
  <c r="D17" i="6" s="1"/>
  <c r="G16" i="6"/>
  <c r="C16" i="6"/>
  <c r="D16" i="6" s="1"/>
  <c r="G15" i="6"/>
  <c r="C15" i="6"/>
  <c r="D15" i="6" s="1"/>
  <c r="G14" i="6"/>
  <c r="C14" i="6"/>
  <c r="D14" i="6" s="1"/>
  <c r="H14" i="6" s="1"/>
  <c r="G13" i="6"/>
  <c r="C13" i="6"/>
  <c r="D13" i="6" s="1"/>
  <c r="G12" i="6"/>
  <c r="C12" i="6"/>
  <c r="D12" i="6" s="1"/>
  <c r="G11" i="6"/>
  <c r="C11" i="6"/>
  <c r="D11" i="6" s="1"/>
  <c r="G10" i="6"/>
  <c r="C10" i="6"/>
  <c r="D10" i="6" s="1"/>
  <c r="H10" i="6" s="1"/>
  <c r="G9" i="6"/>
  <c r="C9" i="6"/>
  <c r="D9" i="6" s="1"/>
  <c r="G8" i="6"/>
  <c r="C8" i="6"/>
  <c r="D8" i="6" s="1"/>
  <c r="G7" i="6"/>
  <c r="C7" i="6"/>
  <c r="D7" i="6" s="1"/>
  <c r="G6" i="6"/>
  <c r="C6" i="6"/>
  <c r="D6" i="6" s="1"/>
  <c r="H6" i="6" s="1"/>
  <c r="G5" i="6"/>
  <c r="C5" i="6"/>
  <c r="D5" i="6" s="1"/>
  <c r="G4" i="6"/>
  <c r="C4" i="6"/>
  <c r="D4" i="6" s="1"/>
  <c r="G3" i="6"/>
  <c r="C3" i="6"/>
  <c r="D3" i="6" s="1"/>
  <c r="G2" i="6"/>
  <c r="C2" i="6"/>
  <c r="H25" i="6" l="1"/>
  <c r="H32" i="6"/>
  <c r="H34" i="6"/>
  <c r="H38" i="6"/>
  <c r="H43" i="6"/>
  <c r="H48" i="6"/>
  <c r="H19" i="6"/>
  <c r="H21" i="6"/>
  <c r="H23" i="6"/>
  <c r="H28" i="6"/>
  <c r="H31" i="6"/>
  <c r="H35" i="6"/>
  <c r="H39" i="6"/>
  <c r="H42" i="6"/>
  <c r="H47" i="6"/>
  <c r="H2" i="6"/>
  <c r="H4" i="6"/>
  <c r="H8" i="6"/>
  <c r="H12" i="6"/>
  <c r="H16" i="6"/>
  <c r="H20" i="6"/>
  <c r="H3" i="6"/>
  <c r="H5" i="6"/>
  <c r="H7" i="6"/>
  <c r="H9" i="6"/>
  <c r="H11" i="6"/>
  <c r="H13" i="6"/>
  <c r="H15" i="6"/>
  <c r="H17" i="6"/>
  <c r="G51" i="6"/>
  <c r="D18" i="2"/>
  <c r="D15" i="2"/>
  <c r="D26" i="2"/>
  <c r="D10" i="2"/>
  <c r="D23" i="2"/>
  <c r="D7" i="2"/>
  <c r="D22" i="2"/>
  <c r="D14" i="2"/>
  <c r="D6" i="2"/>
  <c r="D27" i="2"/>
  <c r="D19" i="2"/>
  <c r="D11" i="2"/>
  <c r="D3" i="2"/>
  <c r="D25" i="2"/>
  <c r="D21" i="2"/>
  <c r="D17" i="2"/>
  <c r="D13" i="2"/>
  <c r="D9" i="2"/>
  <c r="D5" i="2"/>
  <c r="D2" i="2"/>
  <c r="H2" i="2" s="1"/>
  <c r="D24" i="2"/>
  <c r="D20" i="2"/>
  <c r="D16" i="2"/>
  <c r="D12" i="2"/>
  <c r="D8" i="2"/>
  <c r="G30" i="2"/>
  <c r="H51" i="6" l="1"/>
  <c r="H30" i="2"/>
  <c r="I19" i="6" l="1"/>
  <c r="J19" i="6" s="1"/>
  <c r="K19" i="6" s="1"/>
  <c r="I28" i="6"/>
  <c r="J28" i="6" s="1"/>
  <c r="K28" i="6" s="1"/>
  <c r="I35" i="6"/>
  <c r="J35" i="6" s="1"/>
  <c r="K35" i="6" s="1"/>
  <c r="I42" i="6"/>
  <c r="J42" i="6" s="1"/>
  <c r="K42" i="6" s="1"/>
  <c r="I10" i="6"/>
  <c r="J10" i="6" s="1"/>
  <c r="K10" i="6" s="1"/>
  <c r="I38" i="6"/>
  <c r="J38" i="6" s="1"/>
  <c r="K38" i="6" s="1"/>
  <c r="I46" i="6"/>
  <c r="J46" i="6" s="1"/>
  <c r="K46" i="6" s="1"/>
  <c r="I40" i="6"/>
  <c r="J40" i="6" s="1"/>
  <c r="K40" i="6" s="1"/>
  <c r="I21" i="6"/>
  <c r="J21" i="6" s="1"/>
  <c r="K21" i="6" s="1"/>
  <c r="I29" i="6"/>
  <c r="J29" i="6" s="1"/>
  <c r="K29" i="6" s="1"/>
  <c r="I36" i="6"/>
  <c r="J36" i="6" s="1"/>
  <c r="K36" i="6" s="1"/>
  <c r="I45" i="6"/>
  <c r="J45" i="6" s="1"/>
  <c r="K45" i="6" s="1"/>
  <c r="I14" i="6"/>
  <c r="J14" i="6" s="1"/>
  <c r="K14" i="6" s="1"/>
  <c r="I30" i="6"/>
  <c r="J30" i="6" s="1"/>
  <c r="K30" i="6" s="1"/>
  <c r="I43" i="6"/>
  <c r="J43" i="6" s="1"/>
  <c r="K43" i="6" s="1"/>
  <c r="I24" i="6"/>
  <c r="J24" i="6" s="1"/>
  <c r="K24" i="6" s="1"/>
  <c r="I27" i="6"/>
  <c r="J27" i="6" s="1"/>
  <c r="K27" i="6" s="1"/>
  <c r="I23" i="6"/>
  <c r="J23" i="6" s="1"/>
  <c r="K23" i="6" s="1"/>
  <c r="I31" i="6"/>
  <c r="J31" i="6" s="1"/>
  <c r="K31" i="6" s="1"/>
  <c r="I39" i="6"/>
  <c r="J39" i="6" s="1"/>
  <c r="K39" i="6" s="1"/>
  <c r="I47" i="6"/>
  <c r="J47" i="6" s="1"/>
  <c r="K47" i="6" s="1"/>
  <c r="I18" i="6"/>
  <c r="J18" i="6" s="1"/>
  <c r="K18" i="6" s="1"/>
  <c r="I34" i="6"/>
  <c r="J34" i="6" s="1"/>
  <c r="K34" i="6" s="1"/>
  <c r="I44" i="6"/>
  <c r="J44" i="6" s="1"/>
  <c r="K44" i="6" s="1"/>
  <c r="I25" i="6"/>
  <c r="J25" i="6" s="1"/>
  <c r="K25" i="6" s="1"/>
  <c r="I26" i="6"/>
  <c r="J26" i="6" s="1"/>
  <c r="K26" i="6" s="1"/>
  <c r="I33" i="6"/>
  <c r="J33" i="6" s="1"/>
  <c r="K33" i="6" s="1"/>
  <c r="I41" i="6"/>
  <c r="J41" i="6" s="1"/>
  <c r="K41" i="6" s="1"/>
  <c r="I6" i="6"/>
  <c r="J6" i="6" s="1"/>
  <c r="K6" i="6" s="1"/>
  <c r="I22" i="6"/>
  <c r="J22" i="6" s="1"/>
  <c r="K22" i="6" s="1"/>
  <c r="I37" i="6"/>
  <c r="J37" i="6" s="1"/>
  <c r="K37" i="6" s="1"/>
  <c r="I48" i="6"/>
  <c r="J48" i="6" s="1"/>
  <c r="K48" i="6" s="1"/>
  <c r="I32" i="6"/>
  <c r="J32" i="6" s="1"/>
  <c r="K32" i="6" s="1"/>
  <c r="I20" i="6"/>
  <c r="J20" i="6" s="1"/>
  <c r="K20" i="6" s="1"/>
  <c r="I4" i="6"/>
  <c r="J4" i="6" s="1"/>
  <c r="K4" i="6" s="1"/>
  <c r="I8" i="6"/>
  <c r="J8" i="6" s="1"/>
  <c r="K8" i="6" s="1"/>
  <c r="I2" i="6"/>
  <c r="J2" i="6" s="1"/>
  <c r="K2" i="6" s="1"/>
  <c r="I9" i="6"/>
  <c r="J9" i="6" s="1"/>
  <c r="K9" i="6" s="1"/>
  <c r="I11" i="6"/>
  <c r="J11" i="6" s="1"/>
  <c r="K11" i="6" s="1"/>
  <c r="I13" i="6"/>
  <c r="J13" i="6" s="1"/>
  <c r="K13" i="6" s="1"/>
  <c r="I7" i="6"/>
  <c r="J7" i="6" s="1"/>
  <c r="K7" i="6" s="1"/>
  <c r="I16" i="6"/>
  <c r="J16" i="6" s="1"/>
  <c r="K16" i="6" s="1"/>
  <c r="I12" i="6"/>
  <c r="J12" i="6" s="1"/>
  <c r="K12" i="6" s="1"/>
  <c r="I3" i="6"/>
  <c r="J3" i="6" s="1"/>
  <c r="K3" i="6" s="1"/>
  <c r="I5" i="6"/>
  <c r="J5" i="6" s="1"/>
  <c r="K5" i="6" s="1"/>
  <c r="I15" i="6"/>
  <c r="J15" i="6" s="1"/>
  <c r="K15" i="6" s="1"/>
  <c r="I17" i="6"/>
  <c r="J17" i="6" s="1"/>
  <c r="K17" i="6" s="1"/>
  <c r="K53" i="6" l="1"/>
  <c r="K51" i="6"/>
  <c r="H32" i="2"/>
  <c r="C32" i="2" s="1"/>
  <c r="A32" i="2" s="1"/>
  <c r="K20" i="2" l="1"/>
  <c r="K2" i="2"/>
  <c r="K24" i="2"/>
  <c r="K21" i="2"/>
  <c r="K9" i="2"/>
  <c r="K17" i="2"/>
  <c r="K13" i="2"/>
  <c r="K23" i="2"/>
  <c r="K22" i="2"/>
  <c r="K8" i="2"/>
  <c r="K12" i="2"/>
  <c r="K14" i="2"/>
  <c r="K25" i="2"/>
  <c r="K19" i="2"/>
  <c r="K27" i="2"/>
  <c r="K3" i="2"/>
  <c r="K7" i="2"/>
  <c r="K4" i="2"/>
  <c r="K6" i="2"/>
  <c r="K11" i="2"/>
  <c r="K5" i="2"/>
  <c r="K16" i="2"/>
  <c r="K18" i="2"/>
  <c r="K15" i="2"/>
  <c r="K10" i="2"/>
  <c r="K26" i="2"/>
  <c r="K30" i="2" l="1"/>
</calcChain>
</file>

<file path=xl/sharedStrings.xml><?xml version="1.0" encoding="utf-8"?>
<sst xmlns="http://schemas.openxmlformats.org/spreadsheetml/2006/main" count="86" uniqueCount="30">
  <si>
    <t>Total Allocated
(CRO)</t>
  </si>
  <si>
    <t>Total Allocated
(USD)</t>
  </si>
  <si>
    <t>Deposit
Points</t>
  </si>
  <si>
    <t>Total Points
Tally</t>
  </si>
  <si>
    <t>Before 6am?</t>
  </si>
  <si>
    <t>Reward per
Point</t>
  </si>
  <si>
    <t>Total Reward
Pool</t>
  </si>
  <si>
    <t>Total Point
Pool</t>
  </si>
  <si>
    <t>Earned
Reward</t>
  </si>
  <si>
    <t>Reported p.a.
(by crypto.com)</t>
  </si>
  <si>
    <t>Point Day Score</t>
  </si>
  <si>
    <t>Total Point Day Score</t>
  </si>
  <si>
    <t>Point Day Percentage</t>
  </si>
  <si>
    <t>Total Tally Points</t>
  </si>
  <si>
    <t>Total Points with Multiplier</t>
  </si>
  <si>
    <t>Event Start Date
(yyyy-mm-dd)</t>
  </si>
  <si>
    <t>Event End Date
(yyyy-mm-dd)</t>
  </si>
  <si>
    <t>Rank</t>
  </si>
  <si>
    <t>Tier</t>
  </si>
  <si>
    <t>3 (6x Multiplier)</t>
  </si>
  <si>
    <t>Weighted Average p.a.</t>
  </si>
  <si>
    <t>Weighted Average p.a. Overall</t>
  </si>
  <si>
    <t>p.a. per Allocation</t>
  </si>
  <si>
    <t>Reward per Allocation</t>
  </si>
  <si>
    <t>Initial Points</t>
  </si>
  <si>
    <t>Amount (USD)</t>
  </si>
  <si>
    <t>Amount (CRO)</t>
  </si>
  <si>
    <t>Days until EOE</t>
  </si>
  <si>
    <t>Timestamp UTC (hh:mm:ss)</t>
  </si>
  <si>
    <t>Timestamp UTC (yyyy:mm:dd)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</si>
</sst>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0000000_);_(&quot;$&quot;* \(#,##0.0000000000\);_(&quot;$&quot;* &quot;-&quot;??_);_(@_)"/>
    <numFmt numFmtId="165" formatCode="0.000%"/>
    <numFmt numFmtId="166" formatCode="_(* #,##0_);_(* \(#,##0\);_(* &quot;-&quot;??_);_(@_)"/>
    <numFmt numFmtId="167" formatCode="_(&quot;$&quot;* #,##0.000000000_);_(&quot;$&quot;* \(#,##0.000000000\);_(&quot;$&quot;* &quot;-&quot;??_);_(@_)"/>
    <numFmt numFmtId="168" formatCode="0.0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3" applyNumberFormat="1" applyFont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1" fontId="0" fillId="33" borderId="10" xfId="0" applyNumberFormat="1" applyFill="1" applyBorder="1" applyAlignment="1">
      <alignment horizontal="center" vertical="center"/>
    </xf>
    <xf numFmtId="44" fontId="0" fillId="33" borderId="10" xfId="2" applyFont="1" applyFill="1" applyBorder="1" applyAlignment="1">
      <alignment horizontal="center" vertical="center"/>
    </xf>
    <xf numFmtId="21" fontId="0" fillId="33" borderId="12" xfId="0" applyNumberFormat="1" applyFill="1" applyBorder="1" applyAlignment="1">
      <alignment horizontal="center" vertical="center"/>
    </xf>
    <xf numFmtId="0" fontId="0" fillId="33" borderId="12" xfId="0" applyFill="1" applyBorder="1" applyAlignment="1">
      <alignment horizontal="center" vertical="center"/>
    </xf>
    <xf numFmtId="44" fontId="0" fillId="33" borderId="12" xfId="2" applyFont="1" applyFill="1" applyBorder="1" applyAlignment="1">
      <alignment horizontal="center" vertical="center"/>
    </xf>
    <xf numFmtId="44" fontId="0" fillId="33" borderId="12" xfId="0" applyNumberFormat="1" applyFill="1" applyBorder="1" applyAlignment="1">
      <alignment horizontal="center" vertical="center"/>
    </xf>
    <xf numFmtId="164" fontId="0" fillId="33" borderId="12" xfId="0" applyNumberFormat="1" applyFill="1" applyBorder="1" applyAlignment="1">
      <alignment horizontal="center" vertical="center"/>
    </xf>
    <xf numFmtId="166" fontId="0" fillId="33" borderId="12" xfId="1" applyNumberFormat="1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44" fontId="0" fillId="33" borderId="14" xfId="2" applyFont="1" applyFill="1" applyBorder="1" applyAlignment="1">
      <alignment horizontal="center" vertical="center"/>
    </xf>
    <xf numFmtId="14" fontId="0" fillId="33" borderId="14" xfId="0" applyNumberFormat="1" applyFill="1" applyBorder="1" applyAlignment="1">
      <alignment horizontal="center" vertical="center"/>
    </xf>
    <xf numFmtId="10" fontId="0" fillId="33" borderId="12" xfId="0" applyNumberForma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 wrapText="1"/>
    </xf>
    <xf numFmtId="0" fontId="13" fillId="34" borderId="13" xfId="0" applyFont="1" applyFill="1" applyBorder="1" applyAlignment="1">
      <alignment horizontal="center" vertical="center" wrapText="1"/>
    </xf>
    <xf numFmtId="1" fontId="0" fillId="33" borderId="12" xfId="0" applyNumberForma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8" fontId="0" fillId="33" borderId="12" xfId="3" applyNumberFormat="1" applyFont="1" applyFill="1" applyBorder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3" borderId="14" xfId="1" applyNumberFormat="1" applyFont="1" applyFill="1" applyBorder="1" applyAlignment="1">
      <alignment horizontal="center" vertical="center"/>
    </xf>
    <xf numFmtId="14" fontId="0" fillId="33" borderId="15" xfId="0" applyNumberFormat="1" applyFill="1" applyBorder="1" applyAlignment="1">
      <alignment horizontal="center" vertical="center"/>
    </xf>
    <xf numFmtId="14" fontId="0" fillId="33" borderId="16" xfId="0" applyNumberFormat="1" applyFill="1" applyBorder="1" applyAlignment="1">
      <alignment horizontal="center" vertical="center"/>
    </xf>
    <xf numFmtId="165" fontId="0" fillId="33" borderId="17" xfId="3" applyNumberFormat="1" applyFont="1" applyFill="1" applyBorder="1" applyAlignment="1">
      <alignment horizontal="center" vertical="center"/>
    </xf>
    <xf numFmtId="165" fontId="0" fillId="33" borderId="18" xfId="3" applyNumberFormat="1" applyFont="1" applyFill="1" applyBorder="1" applyAlignment="1">
      <alignment horizontal="center" vertical="center"/>
    </xf>
    <xf numFmtId="10" fontId="0" fillId="33" borderId="18" xfId="3" applyNumberFormat="1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 wrapText="1"/>
    </xf>
    <xf numFmtId="0" fontId="13" fillId="34" borderId="13" xfId="0" applyFont="1" applyFill="1" applyBorder="1" applyAlignment="1">
      <alignment horizontal="center" vertical="center"/>
    </xf>
    <xf numFmtId="0" fontId="13" fillId="34" borderId="20" xfId="0" applyFont="1" applyFill="1" applyBorder="1" applyAlignment="1">
      <alignment horizontal="center" vertical="center" wrapText="1"/>
    </xf>
    <xf numFmtId="14" fontId="0" fillId="33" borderId="21" xfId="0" applyNumberFormat="1" applyFill="1" applyBorder="1" applyAlignment="1">
      <alignment horizontal="center" vertical="center"/>
    </xf>
    <xf numFmtId="21" fontId="0" fillId="33" borderId="22" xfId="0" applyNumberFormat="1" applyFill="1" applyBorder="1" applyAlignment="1">
      <alignment horizontal="center" vertical="center"/>
    </xf>
    <xf numFmtId="0" fontId="0" fillId="33" borderId="23" xfId="0" applyFill="1" applyBorder="1" applyAlignment="1">
      <alignment horizontal="center" vertical="center"/>
    </xf>
    <xf numFmtId="0" fontId="0" fillId="33" borderId="22" xfId="0" applyFill="1" applyBorder="1" applyAlignment="1">
      <alignment horizontal="center" vertical="center"/>
    </xf>
    <xf numFmtId="44" fontId="0" fillId="33" borderId="22" xfId="2" applyFont="1" applyFill="1" applyBorder="1" applyAlignment="1">
      <alignment horizontal="center" vertical="center"/>
    </xf>
    <xf numFmtId="168" fontId="0" fillId="33" borderId="23" xfId="3" applyNumberFormat="1" applyFont="1" applyFill="1" applyBorder="1" applyAlignment="1">
      <alignment horizontal="center" vertical="center"/>
    </xf>
    <xf numFmtId="44" fontId="0" fillId="33" borderId="23" xfId="0" applyNumberFormat="1" applyFill="1" applyBorder="1" applyAlignment="1">
      <alignment horizontal="center" vertical="center"/>
    </xf>
    <xf numFmtId="10" fontId="0" fillId="33" borderId="24" xfId="3" applyNumberFormat="1" applyFont="1" applyFill="1" applyBorder="1" applyAlignment="1">
      <alignment horizontal="center" vertical="center"/>
    </xf>
    <xf numFmtId="10" fontId="0" fillId="33" borderId="17" xfId="3" applyNumberFormat="1" applyFont="1" applyFill="1" applyBorder="1" applyAlignment="1">
      <alignment horizontal="center" vertical="center"/>
    </xf>
    <xf numFmtId="1" fontId="0" fillId="33" borderId="23" xfId="0" applyNumberFormat="1" applyFill="1" applyBorder="1" applyAlignment="1">
      <alignment horizontal="center" vertical="center"/>
    </xf>
    <xf numFmtId="10" fontId="0" fillId="33" borderId="25" xfId="3" applyNumberFormat="1" applyFont="1" applyFill="1" applyBorder="1" applyAlignment="1">
      <alignment horizontal="center" vertical="center"/>
    </xf>
    <xf numFmtId="168" fontId="0" fillId="33" borderId="17" xfId="3" applyNumberFormat="1" applyFont="1" applyFill="1" applyBorder="1" applyAlignment="1">
      <alignment horizontal="center" vertical="center"/>
    </xf>
    <xf numFmtId="14" fontId="0" fillId="33" borderId="26" xfId="0" applyNumberFormat="1" applyFill="1" applyBorder="1" applyAlignment="1">
      <alignment horizontal="center" vertical="center"/>
    </xf>
    <xf numFmtId="21" fontId="0" fillId="33" borderId="23" xfId="0" applyNumberFormat="1" applyFill="1" applyBorder="1" applyAlignment="1">
      <alignment horizontal="center" vertical="center"/>
    </xf>
    <xf numFmtId="168" fontId="0" fillId="33" borderId="25" xfId="3" applyNumberFormat="1" applyFont="1" applyFill="1" applyBorder="1" applyAlignment="1">
      <alignment horizontal="center" vertic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6" formatCode="hh:mm:ss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9" formatCode="yyyy/mm/dd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1" formatCode="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6" formatCode="hh:mm:ss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0%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numFmt numFmtId="26" formatCode="hh:mm:ss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yyyy/mm/dd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66EC0-85A2-427E-8B7D-6415459B1C0A}" name="Table1" displayName="Table1" ref="A1:K27" totalsRowShown="0" headerRowDxfId="41" headerRowBorderDxfId="40" tableBorderDxfId="39">
  <autoFilter ref="A1:K27" xr:uid="{02466EC0-85A2-427E-8B7D-6415459B1C0A}"/>
  <tableColumns count="11">
    <tableColumn id="1" xr3:uid="{042B3AE5-A335-4E22-894D-224FECE6D9F5}" name="Timestamp UTC (yyyy:mm:dd)" dataDxfId="38"/>
    <tableColumn id="2" xr3:uid="{5347C75E-DEF1-4D32-AA0E-5267F23511B4}" name="Timestamp UTC (hh:mm:ss)" dataDxfId="37"/>
    <tableColumn id="3" xr3:uid="{BCCFE418-88D3-476F-AD42-77A198C9FA26}" name="Before 6am?" dataDxfId="36">
      <calculatedColumnFormula>IF(B2&lt;6/24,1,0)</calculatedColumnFormula>
    </tableColumn>
    <tableColumn id="4" xr3:uid="{FE5FB835-F52A-45AE-AA5D-FDFF2AA2EB48}" name="Days until EOE" dataDxfId="35">
      <calculatedColumnFormula>$B$30-A2+C2</calculatedColumnFormula>
    </tableColumn>
    <tableColumn id="5" xr3:uid="{8EA0BBE6-7725-414C-8BD5-DA73877352A9}" name="Amount (CRO)" dataDxfId="34"/>
    <tableColumn id="6" xr3:uid="{5B6F97CB-5D95-4223-B3C6-5BF6FD2922FA}" name="Amount (USD)" dataDxfId="33" dataCellStyle="Currency"/>
    <tableColumn id="7" xr3:uid="{50D8C7B0-D74C-4495-A511-F6FDE1A7B45F}" name="Initial Points" dataDxfId="32">
      <calculatedColumnFormula>E2/100</calculatedColumnFormula>
    </tableColumn>
    <tableColumn id="8" xr3:uid="{24BB3F44-721F-4DE0-AA4A-5956752CB2DC}" name="Point Day Score" dataDxfId="31">
      <calculatedColumnFormula>G2*D2</calculatedColumnFormula>
    </tableColumn>
    <tableColumn id="9" xr3:uid="{D9733AC5-45D1-418C-B694-65AF25699C84}" name="Point Day Percentage" dataDxfId="30" dataCellStyle="Percent">
      <calculatedColumnFormula>H2/$H$30</calculatedColumnFormula>
    </tableColumn>
    <tableColumn id="10" xr3:uid="{6841860B-90FC-4B49-915C-B39BA2DE6F1A}" name="Reward per Allocation" dataDxfId="29">
      <calculatedColumnFormula>$J$30*I2</calculatedColumnFormula>
    </tableColumn>
    <tableColumn id="11" xr3:uid="{0661AD5A-F96F-4C71-9427-D121AEA86595}" name="p.a. per Allocation" dataDxfId="28" dataCellStyle="Percent">
      <calculatedColumnFormula>(J2/F2)*(365/D2)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081CBB-255B-457C-8BBA-8AE8D987BBFA}" name="Table2" displayName="Table2" ref="A1:K48" totalsRowShown="0" headerRowDxfId="27" headerRowBorderDxfId="26" tableBorderDxfId="25">
  <autoFilter ref="A1:K48" xr:uid="{32F1388B-0486-44D5-8D51-C6274B7225A2}"/>
  <sortState xmlns:xlrd2="http://schemas.microsoft.com/office/spreadsheetml/2017/richdata2" ref="A2:K48">
    <sortCondition descending="1" ref="A1:A48"/>
  </sortState>
  <tableColumns count="11">
    <tableColumn id="1" xr3:uid="{4BBEE05B-25A5-474C-9006-0B6C33BF05D2}" name="Timestamp UTC (yyyy:mm:dd)" dataDxfId="24"/>
    <tableColumn id="2" xr3:uid="{007D81F2-F44D-4F96-A1B2-69E01326CCE7}" name="Timestamp UTC (hh:mm:ss)" dataDxfId="23"/>
    <tableColumn id="3" xr3:uid="{A6678981-C581-4BB7-9DCE-61CC0BE020E2}" name="Before 6am?" dataDxfId="22">
      <calculatedColumnFormula>IF(B2&lt;6/24,1,0)</calculatedColumnFormula>
    </tableColumn>
    <tableColumn id="4" xr3:uid="{20D9CF7D-9F4A-4C53-A0D7-514FF91BB775}" name="Days until EOE" dataDxfId="21">
      <calculatedColumnFormula>IF(A2&lt;$A$51,
      $B$51-$A$51,
      $B$51-A2+C2)</calculatedColumnFormula>
    </tableColumn>
    <tableColumn id="5" xr3:uid="{C6680D46-9D8A-4E42-A990-1044027EDF8B}" name="Amount (CRO)" dataDxfId="20"/>
    <tableColumn id="6" xr3:uid="{F2F25CEC-AF80-4BD1-8F95-1377327F140E}" name="Amount (USD)" dataDxfId="19" dataCellStyle="Currency"/>
    <tableColumn id="7" xr3:uid="{E2713D55-1EA7-4D0C-84F9-63D6A58D1719}" name="Initial Points" dataDxfId="18">
      <calculatedColumnFormula>E2/100</calculatedColumnFormula>
    </tableColumn>
    <tableColumn id="8" xr3:uid="{050B689C-EC66-4F2D-B732-46F3844F5EFF}" name="Point Day Score" dataDxfId="17">
      <calculatedColumnFormula>G2*D2</calculatedColumnFormula>
    </tableColumn>
    <tableColumn id="9" xr3:uid="{4C86FF3E-D2C1-4397-849C-9EADA9A4C19B}" name="Point Day Percentage" dataDxfId="16" dataCellStyle="Percent">
      <calculatedColumnFormula>H2/$H$51</calculatedColumnFormula>
    </tableColumn>
    <tableColumn id="10" xr3:uid="{8ECA15A3-0CDA-4D5C-B33F-01B9589535BC}" name="Reward per Allocation" dataDxfId="15">
      <calculatedColumnFormula>I2*$J$51</calculatedColumnFormula>
    </tableColumn>
    <tableColumn id="11" xr3:uid="{D86D6F0C-5CA6-4E9E-B3D2-97252F5AAAEA}" name="p.a. per Allocation" dataDxfId="14" dataCellStyle="Percent">
      <calculatedColumnFormula>(J2/F2)*(365/D2)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04368E-2C99-431F-8738-7AE8AE2DDEED}" name="Table3" displayName="Table3" ref="A1:K70" totalsRowShown="0" headerRowDxfId="13" headerRowBorderDxfId="12" tableBorderDxfId="11">
  <autoFilter ref="A1:K70" xr:uid="{D604368E-2C99-431F-8738-7AE8AE2DDEED}"/>
  <tableColumns count="11">
    <tableColumn id="1" xr3:uid="{F094FE44-13A1-44AA-96FC-14980E4BA5A4}" name="Timestamp UTC (yyyy:mm:dd)" dataDxfId="10"/>
    <tableColumn id="2" xr3:uid="{9DF6203F-6075-4DB4-9A5E-27851DC4BF6F}" name="Timestamp UTC (hh:mm:ss)" dataDxfId="9"/>
    <tableColumn id="3" xr3:uid="{2C184B2D-D935-4169-AD4A-8A263F918C09}" name="Before 6am?" dataDxfId="8">
      <calculatedColumnFormula>IF(B2&lt;6/24,1,0)</calculatedColumnFormula>
    </tableColumn>
    <tableColumn id="4" xr3:uid="{D28EF99A-161E-4464-8464-CB9FF9566722}" name="Days until EOE" dataDxfId="7">
      <calculatedColumnFormula>IF(A2&lt;$A$73,
      $B$73-$A$73,
      $B$73-A2+C2)</calculatedColumnFormula>
    </tableColumn>
    <tableColumn id="5" xr3:uid="{163DE89C-4626-4A91-8F80-E0927CDA1647}" name="Amount (CRO)" dataDxfId="6"/>
    <tableColumn id="6" xr3:uid="{02E51602-A30F-4E5F-A2A5-D91764B15D3A}" name="Amount (USD)" dataDxfId="5" dataCellStyle="Currency"/>
    <tableColumn id="7" xr3:uid="{8A72B93C-006C-4C67-813B-4C8A7F595025}" name="Initial Points" dataDxfId="4">
      <calculatedColumnFormula>E2/100</calculatedColumnFormula>
    </tableColumn>
    <tableColumn id="8" xr3:uid="{66E087DA-6230-4DC6-959F-0F803A510182}" name="Point Day Score" dataDxfId="3">
      <calculatedColumnFormula>G2*D2</calculatedColumnFormula>
    </tableColumn>
    <tableColumn id="9" xr3:uid="{69B43625-4BC7-42B2-8F28-C2371FF2786B}" name="Point Day Percentage" dataDxfId="2" dataCellStyle="Percent">
      <calculatedColumnFormula>H2/$H$73</calculatedColumnFormula>
    </tableColumn>
    <tableColumn id="10" xr3:uid="{3230E2E9-D4F8-4AB4-85FE-E60EBCA36DBE}" name="Reward per Allocation" dataDxfId="1">
      <calculatedColumnFormula>I2*$J$73</calculatedColumnFormula>
    </tableColumn>
    <tableColumn id="11" xr3:uid="{2BAAEFA3-F9EB-4385-9B86-133D79A98716}" name="p.a. per Allocation" dataDxfId="0" dataCellStyle="Percent">
      <calculatedColumnFormula>J2/F2*(365/D2)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1F34-F0D9-4DE2-8B41-7FDE19B364DD}">
  <dimension ref="A1:N32"/>
  <sheetViews>
    <sheetView zoomScale="133" zoomScaleNormal="133" workbookViewId="0">
      <pane ySplit="1" topLeftCell="A2" activePane="bottomLeft" state="frozen"/>
      <selection pane="bottomLeft" sqref="A1:K2"/>
    </sheetView>
  </sheetViews>
  <sheetFormatPr defaultRowHeight="15" x14ac:dyDescent="0.25"/>
  <cols>
    <col min="1" max="11" width="19.42578125" style="2" customWidth="1"/>
    <col min="12" max="14" width="15.85546875" style="2" customWidth="1"/>
    <col min="15" max="15" width="15.7109375" style="2" customWidth="1"/>
    <col min="16" max="16" width="17.85546875" style="2" customWidth="1"/>
    <col min="17" max="16384" width="9.140625" style="2"/>
  </cols>
  <sheetData>
    <row r="1" spans="1:14" ht="30.75" thickBot="1" x14ac:dyDescent="0.3">
      <c r="A1" s="32" t="s">
        <v>29</v>
      </c>
      <c r="B1" s="18" t="s">
        <v>28</v>
      </c>
      <c r="C1" s="33" t="s">
        <v>4</v>
      </c>
      <c r="D1" s="18" t="s">
        <v>27</v>
      </c>
      <c r="E1" s="18" t="s">
        <v>26</v>
      </c>
      <c r="F1" s="18" t="s">
        <v>25</v>
      </c>
      <c r="G1" s="18" t="s">
        <v>24</v>
      </c>
      <c r="H1" s="18" t="s">
        <v>10</v>
      </c>
      <c r="I1" s="18" t="s">
        <v>12</v>
      </c>
      <c r="J1" s="18" t="s">
        <v>23</v>
      </c>
      <c r="K1" s="34" t="s">
        <v>22</v>
      </c>
      <c r="L1" s="1"/>
      <c r="N1" s="1"/>
    </row>
    <row r="2" spans="1:14" x14ac:dyDescent="0.25">
      <c r="A2" s="27">
        <v>45512</v>
      </c>
      <c r="B2" s="7">
        <v>0.23141203703703703</v>
      </c>
      <c r="C2" s="8">
        <f>IF(B2&lt;6/24,1,0)</f>
        <v>1</v>
      </c>
      <c r="D2" s="8">
        <f t="shared" ref="D2:D27" si="0">$B$30-A2+C2</f>
        <v>2</v>
      </c>
      <c r="E2" s="8">
        <v>100</v>
      </c>
      <c r="F2" s="9">
        <v>7.8239620205165199</v>
      </c>
      <c r="G2" s="8">
        <f>E2/100</f>
        <v>1</v>
      </c>
      <c r="H2" s="8">
        <f>G2*D2</f>
        <v>2</v>
      </c>
      <c r="I2" s="23">
        <f>H2/$H$30</f>
        <v>2.403846153846154E-3</v>
      </c>
      <c r="J2" s="10">
        <f>$J$30*I2</f>
        <v>9.2067307692307691E-3</v>
      </c>
      <c r="K2" s="29">
        <f t="shared" ref="K2:K27" si="1">(J2/F2)*(365/D2)</f>
        <v>0.21475415665088959</v>
      </c>
      <c r="L2" s="3"/>
      <c r="N2" s="3"/>
    </row>
    <row r="3" spans="1:14" x14ac:dyDescent="0.25">
      <c r="A3" s="28">
        <v>45511</v>
      </c>
      <c r="B3" s="5">
        <v>0.1464699074074074</v>
      </c>
      <c r="C3" s="8">
        <f t="shared" ref="C3:C27" si="2">IF(B3&lt;6/24,1,0)</f>
        <v>1</v>
      </c>
      <c r="D3" s="4">
        <f t="shared" si="0"/>
        <v>3</v>
      </c>
      <c r="E3" s="4">
        <v>200</v>
      </c>
      <c r="F3" s="6">
        <v>15.998051505422</v>
      </c>
      <c r="G3" s="8">
        <f t="shared" ref="G3:G27" si="3">E3/100</f>
        <v>2</v>
      </c>
      <c r="H3" s="8">
        <f t="shared" ref="H3:H27" si="4">G3*D3</f>
        <v>6</v>
      </c>
      <c r="I3" s="23">
        <f t="shared" ref="I3:I27" si="5">H3/$H$30</f>
        <v>7.2115384615384619E-3</v>
      </c>
      <c r="J3" s="10">
        <f t="shared" ref="J3:J27" si="6">$J$30*I3</f>
        <v>2.7620192307692311E-2</v>
      </c>
      <c r="K3" s="30">
        <f t="shared" si="1"/>
        <v>0.21005412625595798</v>
      </c>
      <c r="L3" s="3"/>
      <c r="N3" s="3"/>
    </row>
    <row r="4" spans="1:14" x14ac:dyDescent="0.25">
      <c r="A4" s="28">
        <v>45509</v>
      </c>
      <c r="B4" s="5">
        <v>0.45131944444444444</v>
      </c>
      <c r="C4" s="8">
        <f t="shared" si="2"/>
        <v>0</v>
      </c>
      <c r="D4" s="4">
        <f t="shared" si="0"/>
        <v>4</v>
      </c>
      <c r="E4" s="4">
        <v>100</v>
      </c>
      <c r="F4" s="6">
        <v>6.9585020775616302</v>
      </c>
      <c r="G4" s="8">
        <f t="shared" si="3"/>
        <v>1</v>
      </c>
      <c r="H4" s="8">
        <f t="shared" si="4"/>
        <v>4</v>
      </c>
      <c r="I4" s="23">
        <f t="shared" si="5"/>
        <v>4.807692307692308E-3</v>
      </c>
      <c r="J4" s="10">
        <f t="shared" si="6"/>
        <v>1.8413461538461538E-2</v>
      </c>
      <c r="K4" s="30">
        <f t="shared" si="1"/>
        <v>0.24146408906058617</v>
      </c>
      <c r="L4" s="3"/>
      <c r="N4" s="3"/>
    </row>
    <row r="5" spans="1:14" x14ac:dyDescent="0.25">
      <c r="A5" s="28">
        <v>45509</v>
      </c>
      <c r="B5" s="5">
        <v>0.89781250000000001</v>
      </c>
      <c r="C5" s="8">
        <f t="shared" si="2"/>
        <v>0</v>
      </c>
      <c r="D5" s="4">
        <f t="shared" si="0"/>
        <v>4</v>
      </c>
      <c r="E5" s="4">
        <v>200</v>
      </c>
      <c r="F5" s="6">
        <v>14.7074111058754</v>
      </c>
      <c r="G5" s="8">
        <f t="shared" si="3"/>
        <v>2</v>
      </c>
      <c r="H5" s="8">
        <f t="shared" si="4"/>
        <v>8</v>
      </c>
      <c r="I5" s="23">
        <f t="shared" si="5"/>
        <v>9.6153846153846159E-3</v>
      </c>
      <c r="J5" s="10">
        <f t="shared" si="6"/>
        <v>3.6826923076923077E-2</v>
      </c>
      <c r="K5" s="30">
        <f t="shared" si="1"/>
        <v>0.2284873052489011</v>
      </c>
      <c r="L5" s="3"/>
      <c r="N5" s="3"/>
    </row>
    <row r="6" spans="1:14" x14ac:dyDescent="0.25">
      <c r="A6" s="28">
        <v>45508</v>
      </c>
      <c r="B6" s="5">
        <v>0.12177083333333333</v>
      </c>
      <c r="C6" s="8">
        <f t="shared" si="2"/>
        <v>1</v>
      </c>
      <c r="D6" s="4">
        <f t="shared" si="0"/>
        <v>6</v>
      </c>
      <c r="E6" s="4">
        <v>1000</v>
      </c>
      <c r="F6" s="6">
        <v>80.855944888231605</v>
      </c>
      <c r="G6" s="8">
        <f t="shared" si="3"/>
        <v>10</v>
      </c>
      <c r="H6" s="8">
        <f t="shared" si="4"/>
        <v>60</v>
      </c>
      <c r="I6" s="23">
        <f t="shared" si="5"/>
        <v>7.2115384615384609E-2</v>
      </c>
      <c r="J6" s="10">
        <f t="shared" si="6"/>
        <v>0.27620192307692304</v>
      </c>
      <c r="K6" s="30">
        <f t="shared" si="1"/>
        <v>0.20780517347329505</v>
      </c>
      <c r="L6" s="3"/>
      <c r="N6" s="3"/>
    </row>
    <row r="7" spans="1:14" x14ac:dyDescent="0.25">
      <c r="A7" s="28">
        <v>45508</v>
      </c>
      <c r="B7" s="5">
        <v>0.96381944444444445</v>
      </c>
      <c r="C7" s="8">
        <f t="shared" si="2"/>
        <v>0</v>
      </c>
      <c r="D7" s="4">
        <f t="shared" si="0"/>
        <v>5</v>
      </c>
      <c r="E7" s="4">
        <v>200</v>
      </c>
      <c r="F7" s="6">
        <v>15.334113029507799</v>
      </c>
      <c r="G7" s="8">
        <f t="shared" si="3"/>
        <v>2</v>
      </c>
      <c r="H7" s="8">
        <f t="shared" si="4"/>
        <v>10</v>
      </c>
      <c r="I7" s="23">
        <f t="shared" si="5"/>
        <v>1.201923076923077E-2</v>
      </c>
      <c r="J7" s="10">
        <f t="shared" si="6"/>
        <v>4.6033653846153849E-2</v>
      </c>
      <c r="K7" s="30">
        <f t="shared" si="1"/>
        <v>0.21914907789597116</v>
      </c>
      <c r="L7" s="3"/>
      <c r="N7" s="3"/>
    </row>
    <row r="8" spans="1:14" x14ac:dyDescent="0.25">
      <c r="A8" s="28">
        <v>45506</v>
      </c>
      <c r="B8" s="5">
        <v>4.9699074074074076E-2</v>
      </c>
      <c r="C8" s="8">
        <f t="shared" si="2"/>
        <v>1</v>
      </c>
      <c r="D8" s="4">
        <f t="shared" si="0"/>
        <v>8</v>
      </c>
      <c r="E8" s="4">
        <v>100</v>
      </c>
      <c r="F8" s="6">
        <v>8.6333939640001596</v>
      </c>
      <c r="G8" s="8">
        <f t="shared" si="3"/>
        <v>1</v>
      </c>
      <c r="H8" s="8">
        <f t="shared" si="4"/>
        <v>8</v>
      </c>
      <c r="I8" s="23">
        <f t="shared" si="5"/>
        <v>9.6153846153846159E-3</v>
      </c>
      <c r="J8" s="10">
        <f t="shared" si="6"/>
        <v>3.6826923076923077E-2</v>
      </c>
      <c r="K8" s="30">
        <f t="shared" si="1"/>
        <v>0.19461967939733699</v>
      </c>
      <c r="L8" s="3"/>
      <c r="N8" s="3"/>
    </row>
    <row r="9" spans="1:14" x14ac:dyDescent="0.25">
      <c r="A9" s="28">
        <v>45502</v>
      </c>
      <c r="B9" s="5">
        <v>0.47468749999999998</v>
      </c>
      <c r="C9" s="8">
        <f t="shared" si="2"/>
        <v>0</v>
      </c>
      <c r="D9" s="4">
        <f t="shared" si="0"/>
        <v>11</v>
      </c>
      <c r="E9" s="4">
        <v>100</v>
      </c>
      <c r="F9" s="6">
        <v>9.0203026679999105</v>
      </c>
      <c r="G9" s="8">
        <f t="shared" si="3"/>
        <v>1</v>
      </c>
      <c r="H9" s="8">
        <f t="shared" si="4"/>
        <v>11</v>
      </c>
      <c r="I9" s="23">
        <f t="shared" si="5"/>
        <v>1.3221153846153846E-2</v>
      </c>
      <c r="J9" s="10">
        <f t="shared" si="6"/>
        <v>5.0637019230769229E-2</v>
      </c>
      <c r="K9" s="30">
        <f t="shared" si="1"/>
        <v>0.18627183889797078</v>
      </c>
      <c r="L9" s="3"/>
      <c r="N9" s="3"/>
    </row>
    <row r="10" spans="1:14" x14ac:dyDescent="0.25">
      <c r="A10" s="28">
        <v>45502</v>
      </c>
      <c r="B10" s="5">
        <v>0.47503472222222221</v>
      </c>
      <c r="C10" s="8">
        <f t="shared" si="2"/>
        <v>0</v>
      </c>
      <c r="D10" s="4">
        <f t="shared" si="0"/>
        <v>11</v>
      </c>
      <c r="E10" s="4">
        <v>100</v>
      </c>
      <c r="F10" s="6">
        <v>9.0203026679999105</v>
      </c>
      <c r="G10" s="8">
        <f t="shared" si="3"/>
        <v>1</v>
      </c>
      <c r="H10" s="8">
        <f t="shared" si="4"/>
        <v>11</v>
      </c>
      <c r="I10" s="23">
        <f t="shared" si="5"/>
        <v>1.3221153846153846E-2</v>
      </c>
      <c r="J10" s="10">
        <f t="shared" si="6"/>
        <v>5.0637019230769229E-2</v>
      </c>
      <c r="K10" s="31">
        <f t="shared" si="1"/>
        <v>0.18627183889797078</v>
      </c>
      <c r="L10" s="3"/>
      <c r="N10" s="3"/>
    </row>
    <row r="11" spans="1:14" x14ac:dyDescent="0.25">
      <c r="A11" s="28">
        <v>45502</v>
      </c>
      <c r="B11" s="5">
        <v>0.68038194444444444</v>
      </c>
      <c r="C11" s="8">
        <f t="shared" si="2"/>
        <v>0</v>
      </c>
      <c r="D11" s="4">
        <f t="shared" si="0"/>
        <v>11</v>
      </c>
      <c r="E11" s="4">
        <v>100</v>
      </c>
      <c r="F11" s="6">
        <v>8.9077833000003306</v>
      </c>
      <c r="G11" s="8">
        <f t="shared" si="3"/>
        <v>1</v>
      </c>
      <c r="H11" s="8">
        <f t="shared" si="4"/>
        <v>11</v>
      </c>
      <c r="I11" s="23">
        <f t="shared" si="5"/>
        <v>1.3221153846153846E-2</v>
      </c>
      <c r="J11" s="10">
        <f t="shared" si="6"/>
        <v>5.0637019230769229E-2</v>
      </c>
      <c r="K11" s="31">
        <f t="shared" si="1"/>
        <v>0.18862474633667312</v>
      </c>
      <c r="L11" s="3"/>
      <c r="N11" s="3"/>
    </row>
    <row r="12" spans="1:14" x14ac:dyDescent="0.25">
      <c r="A12" s="28">
        <v>45500</v>
      </c>
      <c r="B12" s="5">
        <v>0.4896759259259259</v>
      </c>
      <c r="C12" s="8">
        <f t="shared" si="2"/>
        <v>0</v>
      </c>
      <c r="D12" s="4">
        <f t="shared" si="0"/>
        <v>13</v>
      </c>
      <c r="E12" s="4">
        <v>100</v>
      </c>
      <c r="F12" s="6">
        <v>9.0064187240397295</v>
      </c>
      <c r="G12" s="8">
        <f t="shared" si="3"/>
        <v>1</v>
      </c>
      <c r="H12" s="8">
        <f t="shared" si="4"/>
        <v>13</v>
      </c>
      <c r="I12" s="23">
        <f t="shared" si="5"/>
        <v>1.5625E-2</v>
      </c>
      <c r="J12" s="10">
        <f t="shared" si="6"/>
        <v>5.9843750000000001E-2</v>
      </c>
      <c r="K12" s="31">
        <f t="shared" si="1"/>
        <v>0.18655898830239678</v>
      </c>
      <c r="L12" s="3"/>
      <c r="N12" s="3"/>
    </row>
    <row r="13" spans="1:14" x14ac:dyDescent="0.25">
      <c r="A13" s="28">
        <v>45499</v>
      </c>
      <c r="B13" s="5">
        <v>0.49432870370370369</v>
      </c>
      <c r="C13" s="8">
        <f t="shared" si="2"/>
        <v>0</v>
      </c>
      <c r="D13" s="4">
        <f t="shared" si="0"/>
        <v>14</v>
      </c>
      <c r="E13" s="4">
        <v>700</v>
      </c>
      <c r="F13" s="6">
        <v>62.7690281400019</v>
      </c>
      <c r="G13" s="8">
        <f t="shared" si="3"/>
        <v>7</v>
      </c>
      <c r="H13" s="8">
        <f t="shared" si="4"/>
        <v>98</v>
      </c>
      <c r="I13" s="23">
        <f t="shared" si="5"/>
        <v>0.11778846153846154</v>
      </c>
      <c r="J13" s="10">
        <f t="shared" si="6"/>
        <v>0.4511298076923077</v>
      </c>
      <c r="K13" s="31">
        <f t="shared" si="1"/>
        <v>0.18737901328436837</v>
      </c>
      <c r="L13" s="3"/>
      <c r="N13" s="3"/>
    </row>
    <row r="14" spans="1:14" x14ac:dyDescent="0.25">
      <c r="A14" s="28">
        <v>45497</v>
      </c>
      <c r="B14" s="5">
        <v>3.8680555555555558E-2</v>
      </c>
      <c r="C14" s="8">
        <f t="shared" si="2"/>
        <v>1</v>
      </c>
      <c r="D14" s="4">
        <f t="shared" si="0"/>
        <v>17</v>
      </c>
      <c r="E14" s="4">
        <v>100</v>
      </c>
      <c r="F14" s="6">
        <v>9.1493989097371298</v>
      </c>
      <c r="G14" s="8">
        <f t="shared" si="3"/>
        <v>1</v>
      </c>
      <c r="H14" s="8">
        <f t="shared" si="4"/>
        <v>17</v>
      </c>
      <c r="I14" s="23">
        <f t="shared" si="5"/>
        <v>2.0432692307692308E-2</v>
      </c>
      <c r="J14" s="10">
        <f t="shared" si="6"/>
        <v>7.8257211538461546E-2</v>
      </c>
      <c r="K14" s="31">
        <f t="shared" si="1"/>
        <v>0.18364357942645326</v>
      </c>
      <c r="L14" s="3"/>
      <c r="N14" s="3"/>
    </row>
    <row r="15" spans="1:14" x14ac:dyDescent="0.25">
      <c r="A15" s="28">
        <v>45495</v>
      </c>
      <c r="B15" s="5">
        <v>0.2164699074074074</v>
      </c>
      <c r="C15" s="8">
        <f t="shared" si="2"/>
        <v>1</v>
      </c>
      <c r="D15" s="4">
        <f t="shared" si="0"/>
        <v>19</v>
      </c>
      <c r="E15" s="4">
        <v>100</v>
      </c>
      <c r="F15" s="6">
        <v>9.3400945559997997</v>
      </c>
      <c r="G15" s="8">
        <f t="shared" si="3"/>
        <v>1</v>
      </c>
      <c r="H15" s="8">
        <f t="shared" si="4"/>
        <v>19</v>
      </c>
      <c r="I15" s="23">
        <f t="shared" si="5"/>
        <v>2.283653846153846E-2</v>
      </c>
      <c r="J15" s="10">
        <f t="shared" si="6"/>
        <v>8.7463942307692305E-2</v>
      </c>
      <c r="K15" s="31">
        <f t="shared" si="1"/>
        <v>0.17989414939116288</v>
      </c>
      <c r="L15" s="3"/>
      <c r="N15" s="3"/>
    </row>
    <row r="16" spans="1:14" x14ac:dyDescent="0.25">
      <c r="A16" s="28">
        <v>45495</v>
      </c>
      <c r="B16" s="5">
        <v>0.90773148148148153</v>
      </c>
      <c r="C16" s="8">
        <f t="shared" si="2"/>
        <v>0</v>
      </c>
      <c r="D16" s="4">
        <f t="shared" si="0"/>
        <v>18</v>
      </c>
      <c r="E16" s="4">
        <v>100</v>
      </c>
      <c r="F16" s="6">
        <v>9.2216531159998407</v>
      </c>
      <c r="G16" s="8">
        <f t="shared" si="3"/>
        <v>1</v>
      </c>
      <c r="H16" s="8">
        <f t="shared" si="4"/>
        <v>18</v>
      </c>
      <c r="I16" s="23">
        <f t="shared" si="5"/>
        <v>2.1634615384615384E-2</v>
      </c>
      <c r="J16" s="10">
        <f t="shared" si="6"/>
        <v>8.2860576923076926E-2</v>
      </c>
      <c r="K16" s="31">
        <f t="shared" si="1"/>
        <v>0.1822046811183311</v>
      </c>
      <c r="L16" s="3"/>
      <c r="N16" s="3"/>
    </row>
    <row r="17" spans="1:14" x14ac:dyDescent="0.25">
      <c r="A17" s="28">
        <v>45493</v>
      </c>
      <c r="B17" s="5">
        <v>0.57886574074074071</v>
      </c>
      <c r="C17" s="8">
        <f t="shared" si="2"/>
        <v>0</v>
      </c>
      <c r="D17" s="4">
        <f t="shared" si="0"/>
        <v>20</v>
      </c>
      <c r="E17" s="4">
        <v>200</v>
      </c>
      <c r="F17" s="6">
        <v>18.7137475199997</v>
      </c>
      <c r="G17" s="8">
        <f t="shared" si="3"/>
        <v>2</v>
      </c>
      <c r="H17" s="8">
        <f t="shared" si="4"/>
        <v>40</v>
      </c>
      <c r="I17" s="23">
        <f t="shared" si="5"/>
        <v>4.807692307692308E-2</v>
      </c>
      <c r="J17" s="10">
        <f t="shared" si="6"/>
        <v>0.1841346153846154</v>
      </c>
      <c r="K17" s="31">
        <f t="shared" si="1"/>
        <v>0.179571554397528</v>
      </c>
      <c r="L17" s="3"/>
      <c r="N17" s="3"/>
    </row>
    <row r="18" spans="1:14" x14ac:dyDescent="0.25">
      <c r="A18" s="28">
        <v>45492</v>
      </c>
      <c r="B18" s="5">
        <v>0.23042824074074075</v>
      </c>
      <c r="C18" s="8">
        <f t="shared" si="2"/>
        <v>1</v>
      </c>
      <c r="D18" s="4">
        <f t="shared" si="0"/>
        <v>22</v>
      </c>
      <c r="E18" s="4">
        <v>600</v>
      </c>
      <c r="F18" s="6">
        <v>55.1759448239996</v>
      </c>
      <c r="G18" s="8">
        <f t="shared" si="3"/>
        <v>6</v>
      </c>
      <c r="H18" s="8">
        <f t="shared" si="4"/>
        <v>132</v>
      </c>
      <c r="I18" s="23">
        <f t="shared" si="5"/>
        <v>0.15865384615384615</v>
      </c>
      <c r="J18" s="10">
        <f t="shared" si="6"/>
        <v>0.6076442307692308</v>
      </c>
      <c r="K18" s="31">
        <f t="shared" si="1"/>
        <v>0.18271314110642378</v>
      </c>
      <c r="L18" s="3"/>
      <c r="N18" s="3"/>
    </row>
    <row r="19" spans="1:14" x14ac:dyDescent="0.25">
      <c r="A19" s="28">
        <v>45492</v>
      </c>
      <c r="B19" s="5">
        <v>0.1026736111111111</v>
      </c>
      <c r="C19" s="8">
        <f t="shared" si="2"/>
        <v>1</v>
      </c>
      <c r="D19" s="4">
        <f t="shared" si="0"/>
        <v>22</v>
      </c>
      <c r="E19" s="4">
        <v>200</v>
      </c>
      <c r="F19" s="6">
        <v>18.329705235902502</v>
      </c>
      <c r="G19" s="8">
        <f t="shared" si="3"/>
        <v>2</v>
      </c>
      <c r="H19" s="8">
        <f t="shared" si="4"/>
        <v>44</v>
      </c>
      <c r="I19" s="23">
        <f t="shared" si="5"/>
        <v>5.2884615384615384E-2</v>
      </c>
      <c r="J19" s="10">
        <f t="shared" si="6"/>
        <v>0.20254807692307691</v>
      </c>
      <c r="K19" s="31">
        <f t="shared" si="1"/>
        <v>0.18333392095073542</v>
      </c>
      <c r="L19" s="3"/>
      <c r="N19" s="3"/>
    </row>
    <row r="20" spans="1:14" x14ac:dyDescent="0.25">
      <c r="A20" s="28">
        <v>45490</v>
      </c>
      <c r="B20" s="5">
        <v>0.48729166666666668</v>
      </c>
      <c r="C20" s="8">
        <f t="shared" si="2"/>
        <v>0</v>
      </c>
      <c r="D20" s="4">
        <f t="shared" si="0"/>
        <v>23</v>
      </c>
      <c r="E20" s="4">
        <v>100</v>
      </c>
      <c r="F20" s="6">
        <v>9.3134452319996601</v>
      </c>
      <c r="G20" s="8">
        <f t="shared" si="3"/>
        <v>1</v>
      </c>
      <c r="H20" s="8">
        <f t="shared" si="4"/>
        <v>23</v>
      </c>
      <c r="I20" s="23">
        <f t="shared" si="5"/>
        <v>2.7644230769230768E-2</v>
      </c>
      <c r="J20" s="10">
        <f t="shared" si="6"/>
        <v>0.10587740384615385</v>
      </c>
      <c r="K20" s="31">
        <f t="shared" si="1"/>
        <v>0.18040889526161513</v>
      </c>
      <c r="L20" s="3"/>
      <c r="N20" s="3"/>
    </row>
    <row r="21" spans="1:14" x14ac:dyDescent="0.25">
      <c r="A21" s="28">
        <v>45489</v>
      </c>
      <c r="B21" s="5">
        <v>7.210648148148148E-2</v>
      </c>
      <c r="C21" s="8">
        <f t="shared" si="2"/>
        <v>1</v>
      </c>
      <c r="D21" s="4">
        <f t="shared" si="0"/>
        <v>25</v>
      </c>
      <c r="E21" s="4">
        <v>100</v>
      </c>
      <c r="F21" s="6">
        <v>9.3726659519997408</v>
      </c>
      <c r="G21" s="8">
        <f t="shared" si="3"/>
        <v>1</v>
      </c>
      <c r="H21" s="8">
        <f t="shared" si="4"/>
        <v>25</v>
      </c>
      <c r="I21" s="23">
        <f t="shared" si="5"/>
        <v>3.0048076923076924E-2</v>
      </c>
      <c r="J21" s="10">
        <f t="shared" si="6"/>
        <v>0.11508413461538462</v>
      </c>
      <c r="K21" s="31">
        <f t="shared" si="1"/>
        <v>0.17926899070014587</v>
      </c>
      <c r="L21" s="3"/>
      <c r="N21" s="3"/>
    </row>
    <row r="22" spans="1:14" x14ac:dyDescent="0.25">
      <c r="A22" s="28">
        <v>45489</v>
      </c>
      <c r="B22" s="5">
        <v>0.47787037037037039</v>
      </c>
      <c r="C22" s="8">
        <f t="shared" si="2"/>
        <v>0</v>
      </c>
      <c r="D22" s="4">
        <f t="shared" si="0"/>
        <v>24</v>
      </c>
      <c r="E22" s="4">
        <v>100</v>
      </c>
      <c r="F22" s="6">
        <v>9.2818608480000702</v>
      </c>
      <c r="G22" s="8">
        <f t="shared" si="3"/>
        <v>1</v>
      </c>
      <c r="H22" s="8">
        <f t="shared" si="4"/>
        <v>24</v>
      </c>
      <c r="I22" s="23">
        <f t="shared" si="5"/>
        <v>2.8846153846153848E-2</v>
      </c>
      <c r="J22" s="10">
        <f t="shared" si="6"/>
        <v>0.11048076923076924</v>
      </c>
      <c r="K22" s="31">
        <f t="shared" si="1"/>
        <v>0.18102279197028132</v>
      </c>
      <c r="L22" s="3"/>
      <c r="N22" s="3"/>
    </row>
    <row r="23" spans="1:14" x14ac:dyDescent="0.25">
      <c r="A23" s="28">
        <v>45488</v>
      </c>
      <c r="B23" s="5">
        <v>0.49450231481481483</v>
      </c>
      <c r="C23" s="8">
        <f t="shared" si="2"/>
        <v>0</v>
      </c>
      <c r="D23" s="4">
        <f t="shared" si="0"/>
        <v>25</v>
      </c>
      <c r="E23" s="4">
        <v>100</v>
      </c>
      <c r="F23" s="6">
        <v>9.3815490599998199</v>
      </c>
      <c r="G23" s="8">
        <f t="shared" si="3"/>
        <v>1</v>
      </c>
      <c r="H23" s="8">
        <f t="shared" si="4"/>
        <v>25</v>
      </c>
      <c r="I23" s="23">
        <f t="shared" si="5"/>
        <v>3.0048076923076924E-2</v>
      </c>
      <c r="J23" s="10">
        <f t="shared" si="6"/>
        <v>0.11508413461538462</v>
      </c>
      <c r="K23" s="31">
        <f t="shared" si="1"/>
        <v>0.17909924625866078</v>
      </c>
      <c r="L23" s="3"/>
      <c r="N23" s="3"/>
    </row>
    <row r="24" spans="1:14" x14ac:dyDescent="0.25">
      <c r="A24" s="28">
        <v>45487</v>
      </c>
      <c r="B24" s="5">
        <v>4.1909722222222223E-2</v>
      </c>
      <c r="C24" s="8">
        <f t="shared" si="2"/>
        <v>1</v>
      </c>
      <c r="D24" s="4">
        <f t="shared" si="0"/>
        <v>27</v>
      </c>
      <c r="E24" s="4">
        <v>100</v>
      </c>
      <c r="F24" s="6">
        <v>9.04596497999969</v>
      </c>
      <c r="G24" s="8">
        <f t="shared" si="3"/>
        <v>1</v>
      </c>
      <c r="H24" s="8">
        <f t="shared" si="4"/>
        <v>27</v>
      </c>
      <c r="I24" s="23">
        <f t="shared" si="5"/>
        <v>3.245192307692308E-2</v>
      </c>
      <c r="J24" s="10">
        <f t="shared" si="6"/>
        <v>0.1242908653846154</v>
      </c>
      <c r="K24" s="31">
        <f t="shared" si="1"/>
        <v>0.1857434081493286</v>
      </c>
      <c r="L24" s="3"/>
      <c r="N24" s="3"/>
    </row>
    <row r="25" spans="1:14" x14ac:dyDescent="0.25">
      <c r="A25" s="28">
        <v>45486</v>
      </c>
      <c r="B25" s="5">
        <v>2.2789351851851852E-2</v>
      </c>
      <c r="C25" s="8">
        <f t="shared" si="2"/>
        <v>1</v>
      </c>
      <c r="D25" s="4">
        <f t="shared" si="0"/>
        <v>28</v>
      </c>
      <c r="E25" s="4">
        <v>100</v>
      </c>
      <c r="F25" s="6">
        <v>8.7301211400002803</v>
      </c>
      <c r="G25" s="8">
        <f t="shared" si="3"/>
        <v>1</v>
      </c>
      <c r="H25" s="8">
        <f t="shared" si="4"/>
        <v>28</v>
      </c>
      <c r="I25" s="23">
        <f t="shared" si="5"/>
        <v>3.3653846153846152E-2</v>
      </c>
      <c r="J25" s="10">
        <f t="shared" si="6"/>
        <v>0.12889423076923076</v>
      </c>
      <c r="K25" s="31">
        <f t="shared" si="1"/>
        <v>0.19246335055833616</v>
      </c>
      <c r="L25" s="3"/>
      <c r="N25" s="3"/>
    </row>
    <row r="26" spans="1:14" x14ac:dyDescent="0.25">
      <c r="A26" s="28">
        <v>45486</v>
      </c>
      <c r="B26" s="5">
        <v>2.3773148148148147E-2</v>
      </c>
      <c r="C26" s="8">
        <f t="shared" si="2"/>
        <v>1</v>
      </c>
      <c r="D26" s="4">
        <f t="shared" si="0"/>
        <v>28</v>
      </c>
      <c r="E26" s="4">
        <v>100</v>
      </c>
      <c r="F26" s="6">
        <v>8.7330821760001598</v>
      </c>
      <c r="G26" s="8">
        <f t="shared" si="3"/>
        <v>1</v>
      </c>
      <c r="H26" s="8">
        <f t="shared" si="4"/>
        <v>28</v>
      </c>
      <c r="I26" s="23">
        <f t="shared" si="5"/>
        <v>3.3653846153846152E-2</v>
      </c>
      <c r="J26" s="10">
        <f t="shared" si="6"/>
        <v>0.12889423076923076</v>
      </c>
      <c r="K26" s="31">
        <f t="shared" si="1"/>
        <v>0.19239809399734484</v>
      </c>
      <c r="L26" s="3"/>
      <c r="N26" s="3"/>
    </row>
    <row r="27" spans="1:14" x14ac:dyDescent="0.25">
      <c r="A27" s="35">
        <v>45486</v>
      </c>
      <c r="B27" s="36">
        <v>2.4444444444444446E-2</v>
      </c>
      <c r="C27" s="37">
        <f t="shared" si="2"/>
        <v>1</v>
      </c>
      <c r="D27" s="38">
        <f t="shared" si="0"/>
        <v>28</v>
      </c>
      <c r="E27" s="38">
        <v>500</v>
      </c>
      <c r="F27" s="39">
        <v>43.6802160600013</v>
      </c>
      <c r="G27" s="37">
        <f t="shared" si="3"/>
        <v>5</v>
      </c>
      <c r="H27" s="37">
        <f t="shared" si="4"/>
        <v>140</v>
      </c>
      <c r="I27" s="40">
        <f t="shared" si="5"/>
        <v>0.16826923076923078</v>
      </c>
      <c r="J27" s="41">
        <f t="shared" si="6"/>
        <v>0.64447115384615394</v>
      </c>
      <c r="K27" s="42">
        <f t="shared" si="1"/>
        <v>0.19233288167308643</v>
      </c>
      <c r="L27" s="3"/>
      <c r="N27" s="3"/>
    </row>
    <row r="28" spans="1:14" ht="15.75" thickBo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</row>
    <row r="29" spans="1:14" ht="30.75" thickBot="1" x14ac:dyDescent="0.3">
      <c r="A29" s="17" t="s">
        <v>15</v>
      </c>
      <c r="B29" s="17" t="s">
        <v>16</v>
      </c>
      <c r="C29" s="25"/>
      <c r="D29" s="25"/>
      <c r="E29" s="17" t="s">
        <v>0</v>
      </c>
      <c r="F29" s="17" t="s">
        <v>1</v>
      </c>
      <c r="G29" s="17" t="s">
        <v>2</v>
      </c>
      <c r="H29" s="17" t="s">
        <v>11</v>
      </c>
      <c r="I29" s="25"/>
      <c r="J29" s="17" t="s">
        <v>8</v>
      </c>
      <c r="K29" s="17" t="s">
        <v>20</v>
      </c>
    </row>
    <row r="30" spans="1:14" x14ac:dyDescent="0.25">
      <c r="A30" s="15">
        <v>45483</v>
      </c>
      <c r="B30" s="15">
        <v>45513</v>
      </c>
      <c r="C30" s="25"/>
      <c r="D30" s="25"/>
      <c r="E30" s="13">
        <f>SUM(Table1[Amount (CRO)])</f>
        <v>5500</v>
      </c>
      <c r="F30" s="14">
        <f>SUM(Table1[Amount (USD)])</f>
        <v>476.50466370079619</v>
      </c>
      <c r="G30" s="8">
        <f>SUM(G2:G27)</f>
        <v>55</v>
      </c>
      <c r="H30" s="8">
        <f>SUM(H2:H27)</f>
        <v>832</v>
      </c>
      <c r="I30" s="25"/>
      <c r="J30" s="9">
        <v>3.83</v>
      </c>
      <c r="K30" s="16">
        <f>SUMPRODUCT(K2:K27,F2:F27)/SUM(F2:F27)</f>
        <v>0.19393841684240262</v>
      </c>
    </row>
    <row r="31" spans="1:14" ht="30.75" thickBot="1" x14ac:dyDescent="0.3">
      <c r="A31" s="17" t="s">
        <v>7</v>
      </c>
      <c r="B31" s="17" t="s">
        <v>6</v>
      </c>
      <c r="C31" s="17" t="s">
        <v>5</v>
      </c>
      <c r="D31" s="25"/>
      <c r="E31" s="17" t="s">
        <v>17</v>
      </c>
      <c r="F31" s="17" t="s">
        <v>18</v>
      </c>
      <c r="G31" s="17" t="s">
        <v>3</v>
      </c>
      <c r="H31" s="18" t="s">
        <v>14</v>
      </c>
      <c r="I31" s="25"/>
      <c r="J31" s="17" t="s">
        <v>9</v>
      </c>
      <c r="K31" s="25"/>
    </row>
    <row r="32" spans="1:14" x14ac:dyDescent="0.25">
      <c r="A32" s="12">
        <f>B32/C32</f>
        <v>1346475195.8224542</v>
      </c>
      <c r="B32" s="9">
        <v>500000</v>
      </c>
      <c r="C32" s="11">
        <f>J30/H32</f>
        <v>3.713399263137483E-4</v>
      </c>
      <c r="D32" s="25"/>
      <c r="E32" s="8">
        <v>7943</v>
      </c>
      <c r="F32" s="8" t="s">
        <v>19</v>
      </c>
      <c r="G32" s="8">
        <v>1719</v>
      </c>
      <c r="H32" s="8">
        <f>G32*6</f>
        <v>10314</v>
      </c>
      <c r="I32" s="25"/>
      <c r="J32" s="16">
        <v>0.1003</v>
      </c>
      <c r="K32" s="2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388B-0486-44D5-8D51-C6274B7225A2}">
  <dimension ref="A1:M58"/>
  <sheetViews>
    <sheetView zoomScale="133" zoomScaleNormal="133" workbookViewId="0">
      <pane ySplit="1" topLeftCell="A2" activePane="bottomLeft" state="frozen"/>
      <selection pane="bottomLeft" sqref="A1:K4"/>
    </sheetView>
  </sheetViews>
  <sheetFormatPr defaultRowHeight="15" x14ac:dyDescent="0.25"/>
  <cols>
    <col min="1" max="11" width="19.42578125" style="2" customWidth="1"/>
    <col min="12" max="12" width="18" style="2" bestFit="1" customWidth="1"/>
    <col min="13" max="15" width="15.85546875" style="2" customWidth="1"/>
    <col min="16" max="16" width="15.7109375" style="2" customWidth="1"/>
    <col min="17" max="17" width="17.85546875" style="2" customWidth="1"/>
    <col min="18" max="16384" width="9.140625" style="2"/>
  </cols>
  <sheetData>
    <row r="1" spans="1:11" ht="30.75" thickBot="1" x14ac:dyDescent="0.3">
      <c r="A1" s="32" t="s">
        <v>29</v>
      </c>
      <c r="B1" s="18" t="s">
        <v>28</v>
      </c>
      <c r="C1" s="33" t="s">
        <v>4</v>
      </c>
      <c r="D1" s="18" t="s">
        <v>27</v>
      </c>
      <c r="E1" s="18" t="s">
        <v>26</v>
      </c>
      <c r="F1" s="18" t="s">
        <v>25</v>
      </c>
      <c r="G1" s="18" t="s">
        <v>24</v>
      </c>
      <c r="H1" s="18" t="s">
        <v>10</v>
      </c>
      <c r="I1" s="18" t="s">
        <v>12</v>
      </c>
      <c r="J1" s="18" t="s">
        <v>23</v>
      </c>
      <c r="K1" s="34" t="s">
        <v>22</v>
      </c>
    </row>
    <row r="2" spans="1:11" x14ac:dyDescent="0.25">
      <c r="A2" s="27">
        <v>45539</v>
      </c>
      <c r="B2" s="7">
        <v>0.44288194444444445</v>
      </c>
      <c r="C2" s="8">
        <f t="shared" ref="C2:C48" si="0">IF(B2&lt;6/24,1,0)</f>
        <v>0</v>
      </c>
      <c r="D2" s="4">
        <f t="shared" ref="D2:D48" si="1">IF(A2&lt;$A$51,
      $B$51-$A$51,
      $B$51-A2+C2)</f>
        <v>4</v>
      </c>
      <c r="E2" s="8">
        <v>100</v>
      </c>
      <c r="F2" s="9">
        <v>7.7084718359998599</v>
      </c>
      <c r="G2" s="8">
        <f t="shared" ref="G2:G48" si="2">E2/100</f>
        <v>1</v>
      </c>
      <c r="H2" s="19">
        <f t="shared" ref="H2:H48" si="3">G2*D2</f>
        <v>4</v>
      </c>
      <c r="I2" s="23">
        <f t="shared" ref="I2:I48" si="4">H2/$H$51</f>
        <v>1.2254901960784314E-3</v>
      </c>
      <c r="J2" s="10">
        <f t="shared" ref="J2:J48" si="5">I2*$J$51</f>
        <v>1.1213235294117647E-2</v>
      </c>
      <c r="K2" s="43">
        <f t="shared" ref="K2:K48" si="6">(J2/F2)*(365/D2)</f>
        <v>0.13273807602301707</v>
      </c>
    </row>
    <row r="3" spans="1:11" x14ac:dyDescent="0.25">
      <c r="A3" s="27">
        <v>45537</v>
      </c>
      <c r="B3" s="7">
        <v>0.94201388888888893</v>
      </c>
      <c r="C3" s="8">
        <f t="shared" si="0"/>
        <v>0</v>
      </c>
      <c r="D3" s="4">
        <f t="shared" si="1"/>
        <v>6</v>
      </c>
      <c r="E3" s="8">
        <v>400</v>
      </c>
      <c r="F3" s="9">
        <v>31.8055932480009</v>
      </c>
      <c r="G3" s="8">
        <f t="shared" si="2"/>
        <v>4</v>
      </c>
      <c r="H3" s="19">
        <f t="shared" si="3"/>
        <v>24</v>
      </c>
      <c r="I3" s="23">
        <f t="shared" si="4"/>
        <v>7.3529411764705881E-3</v>
      </c>
      <c r="J3" s="10">
        <f t="shared" si="5"/>
        <v>6.7279411764705879E-2</v>
      </c>
      <c r="K3" s="43">
        <f t="shared" si="6"/>
        <v>0.12868273987029594</v>
      </c>
    </row>
    <row r="4" spans="1:11" x14ac:dyDescent="0.25">
      <c r="A4" s="27">
        <v>45537</v>
      </c>
      <c r="B4" s="7">
        <v>0.52501157407407406</v>
      </c>
      <c r="C4" s="8">
        <f t="shared" si="0"/>
        <v>0</v>
      </c>
      <c r="D4" s="4">
        <f t="shared" si="1"/>
        <v>6</v>
      </c>
      <c r="E4" s="8">
        <v>200</v>
      </c>
      <c r="F4" s="9">
        <v>15.8573713479999</v>
      </c>
      <c r="G4" s="8">
        <f t="shared" si="2"/>
        <v>2</v>
      </c>
      <c r="H4" s="19">
        <f t="shared" si="3"/>
        <v>12</v>
      </c>
      <c r="I4" s="23">
        <f t="shared" si="4"/>
        <v>3.6764705882352941E-3</v>
      </c>
      <c r="J4" s="10">
        <f t="shared" si="5"/>
        <v>3.363970588235294E-2</v>
      </c>
      <c r="K4" s="43">
        <f t="shared" si="6"/>
        <v>0.12905136647598192</v>
      </c>
    </row>
    <row r="5" spans="1:11" x14ac:dyDescent="0.25">
      <c r="A5" s="27">
        <v>45535</v>
      </c>
      <c r="B5" s="7">
        <v>0.77947916666666661</v>
      </c>
      <c r="C5" s="8">
        <f t="shared" si="0"/>
        <v>0</v>
      </c>
      <c r="D5" s="4">
        <f t="shared" si="1"/>
        <v>8</v>
      </c>
      <c r="E5" s="8">
        <v>200</v>
      </c>
      <c r="F5" s="9">
        <v>15.898846599999599</v>
      </c>
      <c r="G5" s="8">
        <f t="shared" si="2"/>
        <v>2</v>
      </c>
      <c r="H5" s="19">
        <f t="shared" si="3"/>
        <v>16</v>
      </c>
      <c r="I5" s="23">
        <f t="shared" si="4"/>
        <v>4.9019607843137254E-3</v>
      </c>
      <c r="J5" s="10">
        <f t="shared" si="5"/>
        <v>4.4852941176470588E-2</v>
      </c>
      <c r="K5" s="43">
        <f t="shared" si="6"/>
        <v>0.12871471073735136</v>
      </c>
    </row>
    <row r="6" spans="1:11" x14ac:dyDescent="0.25">
      <c r="A6" s="27">
        <v>45533</v>
      </c>
      <c r="B6" s="7">
        <v>0.57718749999999996</v>
      </c>
      <c r="C6" s="8">
        <f t="shared" si="0"/>
        <v>0</v>
      </c>
      <c r="D6" s="4">
        <f t="shared" si="1"/>
        <v>10</v>
      </c>
      <c r="E6" s="8">
        <v>6500</v>
      </c>
      <c r="F6" s="9">
        <v>531.77292210700796</v>
      </c>
      <c r="G6" s="8">
        <f t="shared" si="2"/>
        <v>65</v>
      </c>
      <c r="H6" s="19">
        <f t="shared" si="3"/>
        <v>650</v>
      </c>
      <c r="I6" s="23">
        <f t="shared" si="4"/>
        <v>0.19914215686274508</v>
      </c>
      <c r="J6" s="10">
        <f t="shared" si="5"/>
        <v>1.8221507352941175</v>
      </c>
      <c r="K6" s="43">
        <f t="shared" si="6"/>
        <v>0.12506936527477394</v>
      </c>
    </row>
    <row r="7" spans="1:11" x14ac:dyDescent="0.25">
      <c r="A7" s="27">
        <v>45532</v>
      </c>
      <c r="B7" s="7">
        <v>0.1002662037037037</v>
      </c>
      <c r="C7" s="8">
        <f t="shared" si="0"/>
        <v>1</v>
      </c>
      <c r="D7" s="4">
        <f t="shared" si="1"/>
        <v>12</v>
      </c>
      <c r="E7" s="8">
        <v>100</v>
      </c>
      <c r="F7" s="9">
        <v>7.8961548776547801</v>
      </c>
      <c r="G7" s="8">
        <f t="shared" si="2"/>
        <v>1</v>
      </c>
      <c r="H7" s="19">
        <f t="shared" si="3"/>
        <v>12</v>
      </c>
      <c r="I7" s="23">
        <f t="shared" si="4"/>
        <v>3.6764705882352941E-3</v>
      </c>
      <c r="J7" s="10">
        <f t="shared" si="5"/>
        <v>3.363970588235294E-2</v>
      </c>
      <c r="K7" s="43">
        <f t="shared" si="6"/>
        <v>0.12958303584999287</v>
      </c>
    </row>
    <row r="8" spans="1:11" x14ac:dyDescent="0.25">
      <c r="A8" s="27">
        <v>45531</v>
      </c>
      <c r="B8" s="7">
        <v>7.4398148148148144E-2</v>
      </c>
      <c r="C8" s="8">
        <f t="shared" si="0"/>
        <v>1</v>
      </c>
      <c r="D8" s="4">
        <f t="shared" si="1"/>
        <v>13</v>
      </c>
      <c r="E8" s="8">
        <v>200</v>
      </c>
      <c r="F8" s="9">
        <v>16.890420917495199</v>
      </c>
      <c r="G8" s="8">
        <f t="shared" si="2"/>
        <v>2</v>
      </c>
      <c r="H8" s="19">
        <f t="shared" si="3"/>
        <v>26</v>
      </c>
      <c r="I8" s="23">
        <f t="shared" si="4"/>
        <v>7.9656862745098034E-3</v>
      </c>
      <c r="J8" s="10">
        <f t="shared" si="5"/>
        <v>7.2886029411764711E-2</v>
      </c>
      <c r="K8" s="43">
        <f t="shared" si="6"/>
        <v>0.12115834479037652</v>
      </c>
    </row>
    <row r="9" spans="1:11" x14ac:dyDescent="0.25">
      <c r="A9" s="27">
        <v>45529</v>
      </c>
      <c r="B9" s="7">
        <v>0.8333680555555556</v>
      </c>
      <c r="C9" s="8">
        <f t="shared" si="0"/>
        <v>0</v>
      </c>
      <c r="D9" s="4">
        <f t="shared" si="1"/>
        <v>14</v>
      </c>
      <c r="E9" s="8">
        <v>300</v>
      </c>
      <c r="F9" s="9">
        <v>26.280497178000399</v>
      </c>
      <c r="G9" s="8">
        <f t="shared" si="2"/>
        <v>3</v>
      </c>
      <c r="H9" s="19">
        <f t="shared" si="3"/>
        <v>42</v>
      </c>
      <c r="I9" s="23">
        <f t="shared" si="4"/>
        <v>1.2867647058823529E-2</v>
      </c>
      <c r="J9" s="10">
        <f t="shared" si="5"/>
        <v>0.11773897058823529</v>
      </c>
      <c r="K9" s="43">
        <f t="shared" si="6"/>
        <v>0.116802324589746</v>
      </c>
    </row>
    <row r="10" spans="1:11" x14ac:dyDescent="0.25">
      <c r="A10" s="27">
        <v>45527</v>
      </c>
      <c r="B10" s="7">
        <v>0.86442129629629627</v>
      </c>
      <c r="C10" s="8">
        <f t="shared" si="0"/>
        <v>0</v>
      </c>
      <c r="D10" s="4">
        <f t="shared" si="1"/>
        <v>16</v>
      </c>
      <c r="E10" s="8">
        <v>1000</v>
      </c>
      <c r="F10" s="9">
        <v>89.616169499997596</v>
      </c>
      <c r="G10" s="8">
        <f t="shared" si="2"/>
        <v>10</v>
      </c>
      <c r="H10" s="19">
        <f t="shared" si="3"/>
        <v>160</v>
      </c>
      <c r="I10" s="23">
        <f t="shared" si="4"/>
        <v>4.9019607843137254E-2</v>
      </c>
      <c r="J10" s="10">
        <f t="shared" si="5"/>
        <v>0.4485294117647059</v>
      </c>
      <c r="K10" s="43">
        <f t="shared" si="6"/>
        <v>0.1141766855576507</v>
      </c>
    </row>
    <row r="11" spans="1:11" x14ac:dyDescent="0.25">
      <c r="A11" s="27">
        <v>45525</v>
      </c>
      <c r="B11" s="7">
        <v>2.9409722222222223E-2</v>
      </c>
      <c r="C11" s="8">
        <f t="shared" si="0"/>
        <v>1</v>
      </c>
      <c r="D11" s="4">
        <f t="shared" si="1"/>
        <v>19</v>
      </c>
      <c r="E11" s="8">
        <v>100</v>
      </c>
      <c r="F11" s="9">
        <v>8.6229023920001797</v>
      </c>
      <c r="G11" s="8">
        <f t="shared" si="2"/>
        <v>1</v>
      </c>
      <c r="H11" s="19">
        <f t="shared" si="3"/>
        <v>19</v>
      </c>
      <c r="I11" s="23">
        <f t="shared" si="4"/>
        <v>5.8210784313725492E-3</v>
      </c>
      <c r="J11" s="10">
        <f t="shared" si="5"/>
        <v>5.3262867647058829E-2</v>
      </c>
      <c r="K11" s="43">
        <f t="shared" si="6"/>
        <v>0.11866163781901407</v>
      </c>
    </row>
    <row r="12" spans="1:11" x14ac:dyDescent="0.25">
      <c r="A12" s="27">
        <v>45523</v>
      </c>
      <c r="B12" s="7">
        <v>0.90585648148148146</v>
      </c>
      <c r="C12" s="8">
        <f t="shared" si="0"/>
        <v>0</v>
      </c>
      <c r="D12" s="4">
        <f t="shared" si="1"/>
        <v>20</v>
      </c>
      <c r="E12" s="8">
        <v>100</v>
      </c>
      <c r="F12" s="9">
        <v>8.4429404179999299</v>
      </c>
      <c r="G12" s="8">
        <f t="shared" si="2"/>
        <v>1</v>
      </c>
      <c r="H12" s="19">
        <f t="shared" si="3"/>
        <v>20</v>
      </c>
      <c r="I12" s="23">
        <f t="shared" si="4"/>
        <v>6.1274509803921568E-3</v>
      </c>
      <c r="J12" s="10">
        <f t="shared" si="5"/>
        <v>5.6066176470588237E-2</v>
      </c>
      <c r="K12" s="43">
        <f t="shared" si="6"/>
        <v>0.12119092045311694</v>
      </c>
    </row>
    <row r="13" spans="1:11" x14ac:dyDescent="0.25">
      <c r="A13" s="27">
        <v>45523</v>
      </c>
      <c r="B13" s="7">
        <v>0.4654861111111111</v>
      </c>
      <c r="C13" s="8">
        <f t="shared" si="0"/>
        <v>0</v>
      </c>
      <c r="D13" s="4">
        <f t="shared" si="1"/>
        <v>20</v>
      </c>
      <c r="E13" s="8">
        <v>100</v>
      </c>
      <c r="F13" s="9">
        <v>8.3503507359996991</v>
      </c>
      <c r="G13" s="8">
        <f t="shared" si="2"/>
        <v>1</v>
      </c>
      <c r="H13" s="19">
        <f t="shared" si="3"/>
        <v>20</v>
      </c>
      <c r="I13" s="23">
        <f t="shared" si="4"/>
        <v>6.1274509803921568E-3</v>
      </c>
      <c r="J13" s="10">
        <f t="shared" si="5"/>
        <v>5.6066176470588237E-2</v>
      </c>
      <c r="K13" s="43">
        <f t="shared" si="6"/>
        <v>0.12253469979135403</v>
      </c>
    </row>
    <row r="14" spans="1:11" x14ac:dyDescent="0.25">
      <c r="A14" s="27">
        <v>45522</v>
      </c>
      <c r="B14" s="7">
        <v>0.95296296296296301</v>
      </c>
      <c r="C14" s="8">
        <f t="shared" si="0"/>
        <v>0</v>
      </c>
      <c r="D14" s="4">
        <f t="shared" si="1"/>
        <v>21</v>
      </c>
      <c r="E14" s="8">
        <v>100</v>
      </c>
      <c r="F14" s="9">
        <v>8.6041397780001105</v>
      </c>
      <c r="G14" s="8">
        <f t="shared" si="2"/>
        <v>1</v>
      </c>
      <c r="H14" s="19">
        <f t="shared" si="3"/>
        <v>21</v>
      </c>
      <c r="I14" s="23">
        <f t="shared" si="4"/>
        <v>6.4338235294117644E-3</v>
      </c>
      <c r="J14" s="10">
        <f t="shared" si="5"/>
        <v>5.8869485294117646E-2</v>
      </c>
      <c r="K14" s="43">
        <f t="shared" si="6"/>
        <v>0.11892039727253977</v>
      </c>
    </row>
    <row r="15" spans="1:11" x14ac:dyDescent="0.25">
      <c r="A15" s="27">
        <v>45522</v>
      </c>
      <c r="B15" s="7">
        <v>0.56223379629629633</v>
      </c>
      <c r="C15" s="8">
        <f t="shared" si="0"/>
        <v>0</v>
      </c>
      <c r="D15" s="4">
        <f t="shared" si="1"/>
        <v>21</v>
      </c>
      <c r="E15" s="8">
        <v>100</v>
      </c>
      <c r="F15" s="9">
        <v>8.7315280520001597</v>
      </c>
      <c r="G15" s="8">
        <f t="shared" si="2"/>
        <v>1</v>
      </c>
      <c r="H15" s="19">
        <f t="shared" si="3"/>
        <v>21</v>
      </c>
      <c r="I15" s="23">
        <f t="shared" si="4"/>
        <v>6.4338235294117644E-3</v>
      </c>
      <c r="J15" s="10">
        <f t="shared" si="5"/>
        <v>5.8869485294117646E-2</v>
      </c>
      <c r="K15" s="43">
        <f t="shared" si="6"/>
        <v>0.11718541296489859</v>
      </c>
    </row>
    <row r="16" spans="1:11" x14ac:dyDescent="0.25">
      <c r="A16" s="27">
        <v>45521</v>
      </c>
      <c r="B16" s="7">
        <v>0.16644675925925925</v>
      </c>
      <c r="C16" s="8">
        <f t="shared" si="0"/>
        <v>1</v>
      </c>
      <c r="D16" s="4">
        <f t="shared" si="1"/>
        <v>23</v>
      </c>
      <c r="E16" s="8">
        <v>200</v>
      </c>
      <c r="F16" s="9">
        <v>17.269504927999701</v>
      </c>
      <c r="G16" s="8">
        <f t="shared" si="2"/>
        <v>2</v>
      </c>
      <c r="H16" s="19">
        <f t="shared" si="3"/>
        <v>46</v>
      </c>
      <c r="I16" s="23">
        <f t="shared" si="4"/>
        <v>1.4093137254901961E-2</v>
      </c>
      <c r="J16" s="10">
        <f t="shared" si="5"/>
        <v>0.12895220588235295</v>
      </c>
      <c r="K16" s="43">
        <f t="shared" si="6"/>
        <v>0.11849879019163659</v>
      </c>
    </row>
    <row r="17" spans="1:11" x14ac:dyDescent="0.25">
      <c r="A17" s="27">
        <v>45520</v>
      </c>
      <c r="B17" s="7">
        <v>0.48709490740740741</v>
      </c>
      <c r="C17" s="8">
        <f t="shared" si="0"/>
        <v>0</v>
      </c>
      <c r="D17" s="4">
        <f t="shared" si="1"/>
        <v>23</v>
      </c>
      <c r="E17" s="8">
        <v>1000</v>
      </c>
      <c r="F17" s="9">
        <v>86.834580138603101</v>
      </c>
      <c r="G17" s="8">
        <f t="shared" si="2"/>
        <v>10</v>
      </c>
      <c r="H17" s="19">
        <f t="shared" si="3"/>
        <v>230</v>
      </c>
      <c r="I17" s="23">
        <f t="shared" si="4"/>
        <v>7.0465686274509803E-2</v>
      </c>
      <c r="J17" s="10">
        <f t="shared" si="5"/>
        <v>0.64476102941176472</v>
      </c>
      <c r="K17" s="43">
        <f t="shared" si="6"/>
        <v>0.11783413001537149</v>
      </c>
    </row>
    <row r="18" spans="1:11" x14ac:dyDescent="0.25">
      <c r="A18" s="27">
        <v>45519</v>
      </c>
      <c r="B18" s="7">
        <v>7.8078703703703706E-2</v>
      </c>
      <c r="C18" s="8">
        <f t="shared" si="0"/>
        <v>1</v>
      </c>
      <c r="D18" s="4">
        <f t="shared" si="1"/>
        <v>25</v>
      </c>
      <c r="E18" s="8">
        <v>100</v>
      </c>
      <c r="F18" s="9">
        <v>8.8964415539998694</v>
      </c>
      <c r="G18" s="8">
        <f t="shared" si="2"/>
        <v>1</v>
      </c>
      <c r="H18" s="19">
        <f t="shared" si="3"/>
        <v>25</v>
      </c>
      <c r="I18" s="23">
        <f t="shared" si="4"/>
        <v>7.6593137254901958E-3</v>
      </c>
      <c r="J18" s="10">
        <f t="shared" si="5"/>
        <v>7.0082720588235295E-2</v>
      </c>
      <c r="K18" s="43">
        <f t="shared" si="6"/>
        <v>0.11501314479250391</v>
      </c>
    </row>
    <row r="19" spans="1:11" x14ac:dyDescent="0.25">
      <c r="A19" s="27">
        <v>45516</v>
      </c>
      <c r="B19" s="7">
        <v>0.18177083333333333</v>
      </c>
      <c r="C19" s="8">
        <f t="shared" si="0"/>
        <v>1</v>
      </c>
      <c r="D19" s="4">
        <f t="shared" si="1"/>
        <v>28</v>
      </c>
      <c r="E19" s="8">
        <v>100</v>
      </c>
      <c r="F19" s="9">
        <v>8.6030418633795396</v>
      </c>
      <c r="G19" s="8">
        <f t="shared" si="2"/>
        <v>1</v>
      </c>
      <c r="H19" s="19">
        <f t="shared" si="3"/>
        <v>28</v>
      </c>
      <c r="I19" s="23">
        <f t="shared" si="4"/>
        <v>8.5784313725490204E-3</v>
      </c>
      <c r="J19" s="10">
        <f t="shared" si="5"/>
        <v>7.8492647058823542E-2</v>
      </c>
      <c r="K19" s="43">
        <f t="shared" si="6"/>
        <v>0.11893557381647892</v>
      </c>
    </row>
    <row r="20" spans="1:11" x14ac:dyDescent="0.25">
      <c r="A20" s="27">
        <v>45515</v>
      </c>
      <c r="B20" s="7">
        <v>0.47961805555555553</v>
      </c>
      <c r="C20" s="8">
        <f t="shared" si="0"/>
        <v>0</v>
      </c>
      <c r="D20" s="4">
        <f t="shared" si="1"/>
        <v>28</v>
      </c>
      <c r="E20" s="8">
        <v>100</v>
      </c>
      <c r="F20" s="9">
        <v>8.9599847388978695</v>
      </c>
      <c r="G20" s="8">
        <f t="shared" si="2"/>
        <v>1</v>
      </c>
      <c r="H20" s="19">
        <f t="shared" si="3"/>
        <v>28</v>
      </c>
      <c r="I20" s="23">
        <f t="shared" si="4"/>
        <v>8.5784313725490204E-3</v>
      </c>
      <c r="J20" s="10">
        <f t="shared" si="5"/>
        <v>7.8492647058823542E-2</v>
      </c>
      <c r="K20" s="43">
        <f t="shared" si="6"/>
        <v>0.11419748475086086</v>
      </c>
    </row>
    <row r="21" spans="1:11" x14ac:dyDescent="0.25">
      <c r="A21" s="27">
        <v>45514</v>
      </c>
      <c r="B21" s="7">
        <v>0.10940972222222223</v>
      </c>
      <c r="C21" s="8">
        <f t="shared" si="0"/>
        <v>1</v>
      </c>
      <c r="D21" s="4">
        <f t="shared" si="1"/>
        <v>30</v>
      </c>
      <c r="E21" s="8">
        <v>200</v>
      </c>
      <c r="F21" s="9">
        <v>18.8811691886477</v>
      </c>
      <c r="G21" s="8">
        <f t="shared" si="2"/>
        <v>2</v>
      </c>
      <c r="H21" s="19">
        <f t="shared" si="3"/>
        <v>60</v>
      </c>
      <c r="I21" s="23">
        <f t="shared" si="4"/>
        <v>1.8382352941176471E-2</v>
      </c>
      <c r="J21" s="10">
        <f t="shared" si="5"/>
        <v>0.16819852941176472</v>
      </c>
      <c r="K21" s="43">
        <f t="shared" si="6"/>
        <v>0.1083839364358261</v>
      </c>
    </row>
    <row r="22" spans="1:11" x14ac:dyDescent="0.25">
      <c r="A22" s="27">
        <v>45513</v>
      </c>
      <c r="B22" s="7">
        <v>0.69493055555555561</v>
      </c>
      <c r="C22" s="8">
        <f t="shared" si="0"/>
        <v>0</v>
      </c>
      <c r="D22" s="4">
        <f t="shared" si="1"/>
        <v>30</v>
      </c>
      <c r="E22" s="8">
        <v>500</v>
      </c>
      <c r="F22" s="9">
        <v>45.363371074506702</v>
      </c>
      <c r="G22" s="8">
        <f t="shared" si="2"/>
        <v>5</v>
      </c>
      <c r="H22" s="19">
        <f t="shared" si="3"/>
        <v>150</v>
      </c>
      <c r="I22" s="23">
        <f t="shared" si="4"/>
        <v>4.595588235294118E-2</v>
      </c>
      <c r="J22" s="10">
        <f t="shared" si="5"/>
        <v>0.4204963235294118</v>
      </c>
      <c r="K22" s="43">
        <f t="shared" si="6"/>
        <v>0.11277906561525995</v>
      </c>
    </row>
    <row r="23" spans="1:11" x14ac:dyDescent="0.25">
      <c r="A23" s="27">
        <v>45512</v>
      </c>
      <c r="B23" s="7">
        <v>0.23141203703703703</v>
      </c>
      <c r="C23" s="8">
        <f t="shared" si="0"/>
        <v>1</v>
      </c>
      <c r="D23" s="4">
        <f t="shared" si="1"/>
        <v>30</v>
      </c>
      <c r="E23" s="8">
        <v>100</v>
      </c>
      <c r="F23" s="9">
        <v>7.8239620205165199</v>
      </c>
      <c r="G23" s="8">
        <f t="shared" si="2"/>
        <v>1</v>
      </c>
      <c r="H23" s="19">
        <f t="shared" si="3"/>
        <v>30</v>
      </c>
      <c r="I23" s="23">
        <f t="shared" si="4"/>
        <v>9.1911764705882356E-3</v>
      </c>
      <c r="J23" s="10">
        <f t="shared" si="5"/>
        <v>8.4099264705882359E-2</v>
      </c>
      <c r="K23" s="43">
        <f t="shared" si="6"/>
        <v>0.13077871772704305</v>
      </c>
    </row>
    <row r="24" spans="1:11" x14ac:dyDescent="0.25">
      <c r="A24" s="28">
        <v>45511</v>
      </c>
      <c r="B24" s="5">
        <v>0.1464699074074074</v>
      </c>
      <c r="C24" s="8">
        <f t="shared" si="0"/>
        <v>1</v>
      </c>
      <c r="D24" s="4">
        <f t="shared" si="1"/>
        <v>30</v>
      </c>
      <c r="E24" s="4">
        <v>200</v>
      </c>
      <c r="F24" s="6">
        <v>15.998051505422</v>
      </c>
      <c r="G24" s="4">
        <f t="shared" si="2"/>
        <v>2</v>
      </c>
      <c r="H24" s="19">
        <f t="shared" si="3"/>
        <v>60</v>
      </c>
      <c r="I24" s="23">
        <f t="shared" si="4"/>
        <v>1.8382352941176471E-2</v>
      </c>
      <c r="J24" s="10">
        <f t="shared" si="5"/>
        <v>0.16819852941176472</v>
      </c>
      <c r="K24" s="43">
        <f t="shared" si="6"/>
        <v>0.12791654286666768</v>
      </c>
    </row>
    <row r="25" spans="1:11" x14ac:dyDescent="0.25">
      <c r="A25" s="28">
        <v>45509</v>
      </c>
      <c r="B25" s="5">
        <v>0.89781250000000001</v>
      </c>
      <c r="C25" s="8">
        <f t="shared" si="0"/>
        <v>0</v>
      </c>
      <c r="D25" s="4">
        <f t="shared" si="1"/>
        <v>30</v>
      </c>
      <c r="E25" s="4">
        <v>200</v>
      </c>
      <c r="F25" s="6">
        <v>14.7074111058754</v>
      </c>
      <c r="G25" s="4">
        <f t="shared" si="2"/>
        <v>2</v>
      </c>
      <c r="H25" s="19">
        <f t="shared" si="3"/>
        <v>60</v>
      </c>
      <c r="I25" s="23">
        <f t="shared" si="4"/>
        <v>1.8382352941176471E-2</v>
      </c>
      <c r="J25" s="10">
        <f t="shared" si="5"/>
        <v>0.16819852941176472</v>
      </c>
      <c r="K25" s="43">
        <f t="shared" si="6"/>
        <v>0.13914178548792705</v>
      </c>
    </row>
    <row r="26" spans="1:11" x14ac:dyDescent="0.25">
      <c r="A26" s="28">
        <v>45509</v>
      </c>
      <c r="B26" s="5">
        <v>0.45131944444444444</v>
      </c>
      <c r="C26" s="8">
        <f t="shared" si="0"/>
        <v>0</v>
      </c>
      <c r="D26" s="4">
        <f t="shared" si="1"/>
        <v>30</v>
      </c>
      <c r="E26" s="4">
        <v>100</v>
      </c>
      <c r="F26" s="6">
        <v>6.9585020775616302</v>
      </c>
      <c r="G26" s="4">
        <f t="shared" si="2"/>
        <v>1</v>
      </c>
      <c r="H26" s="19">
        <f t="shared" si="3"/>
        <v>30</v>
      </c>
      <c r="I26" s="23">
        <f t="shared" si="4"/>
        <v>9.1911764705882356E-3</v>
      </c>
      <c r="J26" s="10">
        <f t="shared" si="5"/>
        <v>8.4099264705882359E-2</v>
      </c>
      <c r="K26" s="43">
        <f t="shared" si="6"/>
        <v>0.1470442502112155</v>
      </c>
    </row>
    <row r="27" spans="1:11" x14ac:dyDescent="0.25">
      <c r="A27" s="28">
        <v>45508</v>
      </c>
      <c r="B27" s="5">
        <v>0.96381944444444445</v>
      </c>
      <c r="C27" s="8">
        <f t="shared" si="0"/>
        <v>0</v>
      </c>
      <c r="D27" s="4">
        <f t="shared" si="1"/>
        <v>30</v>
      </c>
      <c r="E27" s="4">
        <v>200</v>
      </c>
      <c r="F27" s="6">
        <v>15.334113029507799</v>
      </c>
      <c r="G27" s="4">
        <f t="shared" si="2"/>
        <v>2</v>
      </c>
      <c r="H27" s="19">
        <f t="shared" si="3"/>
        <v>60</v>
      </c>
      <c r="I27" s="23">
        <f t="shared" si="4"/>
        <v>1.8382352941176471E-2</v>
      </c>
      <c r="J27" s="10">
        <f t="shared" si="5"/>
        <v>0.16819852941176472</v>
      </c>
      <c r="K27" s="43">
        <f t="shared" si="6"/>
        <v>0.13345509044041248</v>
      </c>
    </row>
    <row r="28" spans="1:11" x14ac:dyDescent="0.25">
      <c r="A28" s="28">
        <v>45508</v>
      </c>
      <c r="B28" s="5">
        <v>0.12177083333333333</v>
      </c>
      <c r="C28" s="8">
        <f t="shared" si="0"/>
        <v>1</v>
      </c>
      <c r="D28" s="4">
        <f t="shared" si="1"/>
        <v>30</v>
      </c>
      <c r="E28" s="4">
        <v>1000</v>
      </c>
      <c r="F28" s="6">
        <v>80.855944888231605</v>
      </c>
      <c r="G28" s="4">
        <f t="shared" si="2"/>
        <v>10</v>
      </c>
      <c r="H28" s="19">
        <f t="shared" si="3"/>
        <v>300</v>
      </c>
      <c r="I28" s="23">
        <f t="shared" si="4"/>
        <v>9.1911764705882359E-2</v>
      </c>
      <c r="J28" s="10">
        <f t="shared" si="5"/>
        <v>0.84099264705882359</v>
      </c>
      <c r="K28" s="43">
        <f t="shared" si="6"/>
        <v>0.12654699935825756</v>
      </c>
    </row>
    <row r="29" spans="1:11" x14ac:dyDescent="0.25">
      <c r="A29" s="28">
        <v>45506</v>
      </c>
      <c r="B29" s="5">
        <v>4.9699074074074076E-2</v>
      </c>
      <c r="C29" s="8">
        <f t="shared" si="0"/>
        <v>1</v>
      </c>
      <c r="D29" s="4">
        <f t="shared" si="1"/>
        <v>30</v>
      </c>
      <c r="E29" s="4">
        <v>100</v>
      </c>
      <c r="F29" s="6">
        <v>8.6333939640001596</v>
      </c>
      <c r="G29" s="4">
        <f t="shared" si="2"/>
        <v>1</v>
      </c>
      <c r="H29" s="19">
        <f t="shared" si="3"/>
        <v>30</v>
      </c>
      <c r="I29" s="23">
        <f t="shared" si="4"/>
        <v>9.1911764705882356E-3</v>
      </c>
      <c r="J29" s="10">
        <f t="shared" si="5"/>
        <v>8.4099264705882359E-2</v>
      </c>
      <c r="K29" s="43">
        <f t="shared" si="6"/>
        <v>0.11851743646297667</v>
      </c>
    </row>
    <row r="30" spans="1:11" x14ac:dyDescent="0.25">
      <c r="A30" s="28">
        <v>45502</v>
      </c>
      <c r="B30" s="5">
        <v>0.68038194444444444</v>
      </c>
      <c r="C30" s="8">
        <f t="shared" si="0"/>
        <v>0</v>
      </c>
      <c r="D30" s="4">
        <f t="shared" si="1"/>
        <v>30</v>
      </c>
      <c r="E30" s="4">
        <v>100</v>
      </c>
      <c r="F30" s="6">
        <v>8.9077833000003306</v>
      </c>
      <c r="G30" s="4">
        <f t="shared" si="2"/>
        <v>1</v>
      </c>
      <c r="H30" s="19">
        <f t="shared" si="3"/>
        <v>30</v>
      </c>
      <c r="I30" s="23">
        <f t="shared" si="4"/>
        <v>9.1911764705882356E-3</v>
      </c>
      <c r="J30" s="10">
        <f t="shared" si="5"/>
        <v>8.4099264705882359E-2</v>
      </c>
      <c r="K30" s="43">
        <f t="shared" si="6"/>
        <v>0.11486670545613716</v>
      </c>
    </row>
    <row r="31" spans="1:11" x14ac:dyDescent="0.25">
      <c r="A31" s="28">
        <v>45502</v>
      </c>
      <c r="B31" s="5">
        <v>0.47503472222222221</v>
      </c>
      <c r="C31" s="8">
        <f t="shared" si="0"/>
        <v>0</v>
      </c>
      <c r="D31" s="4">
        <f t="shared" si="1"/>
        <v>30</v>
      </c>
      <c r="E31" s="4">
        <v>100</v>
      </c>
      <c r="F31" s="6">
        <v>9.0203026679999105</v>
      </c>
      <c r="G31" s="4">
        <f t="shared" si="2"/>
        <v>1</v>
      </c>
      <c r="H31" s="19">
        <f t="shared" si="3"/>
        <v>30</v>
      </c>
      <c r="I31" s="23">
        <f t="shared" si="4"/>
        <v>9.1911764705882356E-3</v>
      </c>
      <c r="J31" s="10">
        <f t="shared" si="5"/>
        <v>8.4099264705882359E-2</v>
      </c>
      <c r="K31" s="43">
        <f t="shared" si="6"/>
        <v>0.11343385673943392</v>
      </c>
    </row>
    <row r="32" spans="1:11" x14ac:dyDescent="0.25">
      <c r="A32" s="28">
        <v>45502</v>
      </c>
      <c r="B32" s="5">
        <v>0.47468749999999998</v>
      </c>
      <c r="C32" s="8">
        <f t="shared" si="0"/>
        <v>0</v>
      </c>
      <c r="D32" s="4">
        <f t="shared" si="1"/>
        <v>30</v>
      </c>
      <c r="E32" s="4">
        <v>100</v>
      </c>
      <c r="F32" s="6">
        <v>9.0203026679999105</v>
      </c>
      <c r="G32" s="4">
        <f t="shared" si="2"/>
        <v>1</v>
      </c>
      <c r="H32" s="19">
        <f t="shared" si="3"/>
        <v>30</v>
      </c>
      <c r="I32" s="23">
        <f t="shared" si="4"/>
        <v>9.1911764705882356E-3</v>
      </c>
      <c r="J32" s="10">
        <f t="shared" si="5"/>
        <v>8.4099264705882359E-2</v>
      </c>
      <c r="K32" s="43">
        <f t="shared" si="6"/>
        <v>0.11343385673943392</v>
      </c>
    </row>
    <row r="33" spans="1:11" x14ac:dyDescent="0.25">
      <c r="A33" s="28">
        <v>45500</v>
      </c>
      <c r="B33" s="5">
        <v>0.4896759259259259</v>
      </c>
      <c r="C33" s="8">
        <f t="shared" si="0"/>
        <v>0</v>
      </c>
      <c r="D33" s="4">
        <f t="shared" si="1"/>
        <v>30</v>
      </c>
      <c r="E33" s="4">
        <v>100</v>
      </c>
      <c r="F33" s="6">
        <v>9.0064187240397295</v>
      </c>
      <c r="G33" s="4">
        <f t="shared" si="2"/>
        <v>1</v>
      </c>
      <c r="H33" s="19">
        <f t="shared" si="3"/>
        <v>30</v>
      </c>
      <c r="I33" s="23">
        <f t="shared" si="4"/>
        <v>9.1911764705882356E-3</v>
      </c>
      <c r="J33" s="10">
        <f t="shared" si="5"/>
        <v>8.4099264705882359E-2</v>
      </c>
      <c r="K33" s="43">
        <f t="shared" si="6"/>
        <v>0.11360872195039216</v>
      </c>
    </row>
    <row r="34" spans="1:11" x14ac:dyDescent="0.25">
      <c r="A34" s="28">
        <v>45499</v>
      </c>
      <c r="B34" s="5">
        <v>0.49432870370370369</v>
      </c>
      <c r="C34" s="8">
        <f t="shared" si="0"/>
        <v>0</v>
      </c>
      <c r="D34" s="4">
        <f t="shared" si="1"/>
        <v>30</v>
      </c>
      <c r="E34" s="4">
        <v>700</v>
      </c>
      <c r="F34" s="6">
        <v>62.7690281400019</v>
      </c>
      <c r="G34" s="4">
        <f t="shared" si="2"/>
        <v>7</v>
      </c>
      <c r="H34" s="19">
        <f t="shared" si="3"/>
        <v>210</v>
      </c>
      <c r="I34" s="23">
        <f t="shared" si="4"/>
        <v>6.4338235294117641E-2</v>
      </c>
      <c r="J34" s="10">
        <f t="shared" si="5"/>
        <v>0.58869485294117641</v>
      </c>
      <c r="K34" s="43">
        <f t="shared" si="6"/>
        <v>0.11410809210144686</v>
      </c>
    </row>
    <row r="35" spans="1:11" x14ac:dyDescent="0.25">
      <c r="A35" s="28">
        <v>45497</v>
      </c>
      <c r="B35" s="5">
        <v>3.8680555555555558E-2</v>
      </c>
      <c r="C35" s="8">
        <f t="shared" si="0"/>
        <v>1</v>
      </c>
      <c r="D35" s="4">
        <f t="shared" si="1"/>
        <v>30</v>
      </c>
      <c r="E35" s="4">
        <v>100</v>
      </c>
      <c r="F35" s="6">
        <v>9.1493989097371298</v>
      </c>
      <c r="G35" s="4">
        <f t="shared" si="2"/>
        <v>1</v>
      </c>
      <c r="H35" s="19">
        <f t="shared" si="3"/>
        <v>30</v>
      </c>
      <c r="I35" s="23">
        <f t="shared" si="4"/>
        <v>9.1911764705882356E-3</v>
      </c>
      <c r="J35" s="10">
        <f t="shared" si="5"/>
        <v>8.4099264705882359E-2</v>
      </c>
      <c r="K35" s="43">
        <f t="shared" si="6"/>
        <v>0.11183332705051253</v>
      </c>
    </row>
    <row r="36" spans="1:11" x14ac:dyDescent="0.25">
      <c r="A36" s="28">
        <v>45495</v>
      </c>
      <c r="B36" s="5">
        <v>0.90773148148148153</v>
      </c>
      <c r="C36" s="8">
        <f t="shared" si="0"/>
        <v>0</v>
      </c>
      <c r="D36" s="4">
        <f t="shared" si="1"/>
        <v>30</v>
      </c>
      <c r="E36" s="4">
        <v>100</v>
      </c>
      <c r="F36" s="6">
        <v>9.2216531159998407</v>
      </c>
      <c r="G36" s="4">
        <f t="shared" si="2"/>
        <v>1</v>
      </c>
      <c r="H36" s="19">
        <f t="shared" si="3"/>
        <v>30</v>
      </c>
      <c r="I36" s="23">
        <f t="shared" si="4"/>
        <v>9.1911764705882356E-3</v>
      </c>
      <c r="J36" s="10">
        <f t="shared" si="5"/>
        <v>8.4099264705882359E-2</v>
      </c>
      <c r="K36" s="43">
        <f t="shared" si="6"/>
        <v>0.11095708195886698</v>
      </c>
    </row>
    <row r="37" spans="1:11" x14ac:dyDescent="0.25">
      <c r="A37" s="28">
        <v>45495</v>
      </c>
      <c r="B37" s="5">
        <v>0.2164699074074074</v>
      </c>
      <c r="C37" s="8">
        <f t="shared" si="0"/>
        <v>1</v>
      </c>
      <c r="D37" s="4">
        <f t="shared" si="1"/>
        <v>30</v>
      </c>
      <c r="E37" s="4">
        <v>100</v>
      </c>
      <c r="F37" s="6">
        <v>9.3400945559997997</v>
      </c>
      <c r="G37" s="4">
        <f t="shared" si="2"/>
        <v>1</v>
      </c>
      <c r="H37" s="19">
        <f t="shared" si="3"/>
        <v>30</v>
      </c>
      <c r="I37" s="23">
        <f t="shared" si="4"/>
        <v>9.1911764705882356E-3</v>
      </c>
      <c r="J37" s="10">
        <f t="shared" si="5"/>
        <v>8.4099264705882359E-2</v>
      </c>
      <c r="K37" s="43">
        <f t="shared" si="6"/>
        <v>0.10955003875533113</v>
      </c>
    </row>
    <row r="38" spans="1:11" x14ac:dyDescent="0.25">
      <c r="A38" s="28">
        <v>45493</v>
      </c>
      <c r="B38" s="5">
        <v>0.57886574074074071</v>
      </c>
      <c r="C38" s="8">
        <f t="shared" si="0"/>
        <v>0</v>
      </c>
      <c r="D38" s="4">
        <f t="shared" si="1"/>
        <v>30</v>
      </c>
      <c r="E38" s="4">
        <v>200</v>
      </c>
      <c r="F38" s="6">
        <v>18.7137475199997</v>
      </c>
      <c r="G38" s="4">
        <f t="shared" si="2"/>
        <v>2</v>
      </c>
      <c r="H38" s="19">
        <f t="shared" si="3"/>
        <v>60</v>
      </c>
      <c r="I38" s="23">
        <f t="shared" si="4"/>
        <v>1.8382352941176471E-2</v>
      </c>
      <c r="J38" s="10">
        <f t="shared" si="5"/>
        <v>0.16819852941176472</v>
      </c>
      <c r="K38" s="43">
        <f t="shared" si="6"/>
        <v>0.10935358826389166</v>
      </c>
    </row>
    <row r="39" spans="1:11" x14ac:dyDescent="0.25">
      <c r="A39" s="28">
        <v>45492</v>
      </c>
      <c r="B39" s="5">
        <v>0.23042824074074075</v>
      </c>
      <c r="C39" s="8">
        <f t="shared" si="0"/>
        <v>1</v>
      </c>
      <c r="D39" s="4">
        <f t="shared" si="1"/>
        <v>30</v>
      </c>
      <c r="E39" s="4">
        <v>600</v>
      </c>
      <c r="F39" s="6">
        <v>55.1759448239996</v>
      </c>
      <c r="G39" s="4">
        <f t="shared" si="2"/>
        <v>6</v>
      </c>
      <c r="H39" s="19">
        <f t="shared" si="3"/>
        <v>180</v>
      </c>
      <c r="I39" s="23">
        <f t="shared" si="4"/>
        <v>5.514705882352941E-2</v>
      </c>
      <c r="J39" s="10">
        <f t="shared" si="5"/>
        <v>0.50459558823529416</v>
      </c>
      <c r="K39" s="43">
        <f t="shared" si="6"/>
        <v>0.11126671855121646</v>
      </c>
    </row>
    <row r="40" spans="1:11" x14ac:dyDescent="0.25">
      <c r="A40" s="28">
        <v>45492</v>
      </c>
      <c r="B40" s="5">
        <v>0.1026736111111111</v>
      </c>
      <c r="C40" s="8">
        <f t="shared" si="0"/>
        <v>1</v>
      </c>
      <c r="D40" s="4">
        <f t="shared" si="1"/>
        <v>30</v>
      </c>
      <c r="E40" s="4">
        <v>200</v>
      </c>
      <c r="F40" s="6">
        <v>18.329705235902502</v>
      </c>
      <c r="G40" s="4">
        <f t="shared" si="2"/>
        <v>2</v>
      </c>
      <c r="H40" s="19">
        <f t="shared" si="3"/>
        <v>60</v>
      </c>
      <c r="I40" s="23">
        <f t="shared" si="4"/>
        <v>1.8382352941176471E-2</v>
      </c>
      <c r="J40" s="10">
        <f t="shared" si="5"/>
        <v>0.16819852941176472</v>
      </c>
      <c r="K40" s="43">
        <f t="shared" si="6"/>
        <v>0.11164475450309723</v>
      </c>
    </row>
    <row r="41" spans="1:11" x14ac:dyDescent="0.25">
      <c r="A41" s="28">
        <v>45490</v>
      </c>
      <c r="B41" s="5">
        <v>0.48729166666666668</v>
      </c>
      <c r="C41" s="8">
        <f t="shared" si="0"/>
        <v>0</v>
      </c>
      <c r="D41" s="4">
        <f t="shared" si="1"/>
        <v>30</v>
      </c>
      <c r="E41" s="4">
        <v>100</v>
      </c>
      <c r="F41" s="6">
        <v>9.3134452319996601</v>
      </c>
      <c r="G41" s="4">
        <f t="shared" si="2"/>
        <v>1</v>
      </c>
      <c r="H41" s="19">
        <f t="shared" si="3"/>
        <v>30</v>
      </c>
      <c r="I41" s="23">
        <f t="shared" si="4"/>
        <v>9.1911764705882356E-3</v>
      </c>
      <c r="J41" s="10">
        <f t="shared" si="5"/>
        <v>8.4099264705882359E-2</v>
      </c>
      <c r="K41" s="43">
        <f t="shared" si="6"/>
        <v>0.10986350325791799</v>
      </c>
    </row>
    <row r="42" spans="1:11" x14ac:dyDescent="0.25">
      <c r="A42" s="28">
        <v>45489</v>
      </c>
      <c r="B42" s="5">
        <v>0.47787037037037039</v>
      </c>
      <c r="C42" s="8">
        <f t="shared" si="0"/>
        <v>0</v>
      </c>
      <c r="D42" s="4">
        <f t="shared" si="1"/>
        <v>30</v>
      </c>
      <c r="E42" s="4">
        <v>100</v>
      </c>
      <c r="F42" s="6">
        <v>9.2818608480000702</v>
      </c>
      <c r="G42" s="4">
        <f t="shared" si="2"/>
        <v>1</v>
      </c>
      <c r="H42" s="19">
        <f t="shared" si="3"/>
        <v>30</v>
      </c>
      <c r="I42" s="23">
        <f t="shared" si="4"/>
        <v>9.1911764705882356E-3</v>
      </c>
      <c r="J42" s="10">
        <f t="shared" si="5"/>
        <v>8.4099264705882359E-2</v>
      </c>
      <c r="K42" s="43">
        <f t="shared" si="6"/>
        <v>0.11023734759056447</v>
      </c>
    </row>
    <row r="43" spans="1:11" x14ac:dyDescent="0.25">
      <c r="A43" s="28">
        <v>45489</v>
      </c>
      <c r="B43" s="5">
        <v>7.210648148148148E-2</v>
      </c>
      <c r="C43" s="8">
        <f t="shared" si="0"/>
        <v>1</v>
      </c>
      <c r="D43" s="4">
        <f t="shared" si="1"/>
        <v>30</v>
      </c>
      <c r="E43" s="4">
        <v>100</v>
      </c>
      <c r="F43" s="6">
        <v>9.3726659519997408</v>
      </c>
      <c r="G43" s="4">
        <f t="shared" si="2"/>
        <v>1</v>
      </c>
      <c r="H43" s="19">
        <f t="shared" si="3"/>
        <v>30</v>
      </c>
      <c r="I43" s="23">
        <f t="shared" si="4"/>
        <v>9.1911764705882356E-3</v>
      </c>
      <c r="J43" s="10">
        <f t="shared" si="5"/>
        <v>8.4099264705882359E-2</v>
      </c>
      <c r="K43" s="43">
        <f t="shared" si="6"/>
        <v>0.10916933621964037</v>
      </c>
    </row>
    <row r="44" spans="1:11" x14ac:dyDescent="0.25">
      <c r="A44" s="28">
        <v>45488</v>
      </c>
      <c r="B44" s="5">
        <v>0.49450231481481483</v>
      </c>
      <c r="C44" s="8">
        <f t="shared" si="0"/>
        <v>0</v>
      </c>
      <c r="D44" s="4">
        <f t="shared" si="1"/>
        <v>30</v>
      </c>
      <c r="E44" s="4">
        <v>100</v>
      </c>
      <c r="F44" s="6">
        <v>9.3815490599998199</v>
      </c>
      <c r="G44" s="4">
        <f t="shared" si="2"/>
        <v>1</v>
      </c>
      <c r="H44" s="19">
        <f t="shared" si="3"/>
        <v>30</v>
      </c>
      <c r="I44" s="23">
        <f t="shared" si="4"/>
        <v>9.1911764705882356E-3</v>
      </c>
      <c r="J44" s="10">
        <f t="shared" si="5"/>
        <v>8.4099264705882359E-2</v>
      </c>
      <c r="K44" s="43">
        <f t="shared" si="6"/>
        <v>0.10906596704278761</v>
      </c>
    </row>
    <row r="45" spans="1:11" x14ac:dyDescent="0.25">
      <c r="A45" s="28">
        <v>45487</v>
      </c>
      <c r="B45" s="5">
        <v>4.1909722222222223E-2</v>
      </c>
      <c r="C45" s="8">
        <f t="shared" si="0"/>
        <v>1</v>
      </c>
      <c r="D45" s="4">
        <f t="shared" si="1"/>
        <v>30</v>
      </c>
      <c r="E45" s="4">
        <v>100</v>
      </c>
      <c r="F45" s="6">
        <v>9.04596497999969</v>
      </c>
      <c r="G45" s="4">
        <f t="shared" si="2"/>
        <v>1</v>
      </c>
      <c r="H45" s="19">
        <f t="shared" si="3"/>
        <v>30</v>
      </c>
      <c r="I45" s="23">
        <f t="shared" si="4"/>
        <v>9.1911764705882356E-3</v>
      </c>
      <c r="J45" s="10">
        <f t="shared" si="5"/>
        <v>8.4099264705882359E-2</v>
      </c>
      <c r="K45" s="43">
        <f t="shared" si="6"/>
        <v>0.11311205856428934</v>
      </c>
    </row>
    <row r="46" spans="1:11" x14ac:dyDescent="0.25">
      <c r="A46" s="28">
        <v>45486</v>
      </c>
      <c r="B46" s="5">
        <v>2.4444444444444446E-2</v>
      </c>
      <c r="C46" s="8">
        <f t="shared" si="0"/>
        <v>1</v>
      </c>
      <c r="D46" s="4">
        <f t="shared" si="1"/>
        <v>30</v>
      </c>
      <c r="E46" s="4">
        <v>500</v>
      </c>
      <c r="F46" s="6">
        <v>43.6802160600013</v>
      </c>
      <c r="G46" s="4">
        <f t="shared" si="2"/>
        <v>5</v>
      </c>
      <c r="H46" s="19">
        <f t="shared" si="3"/>
        <v>150</v>
      </c>
      <c r="I46" s="23">
        <f t="shared" si="4"/>
        <v>4.595588235294118E-2</v>
      </c>
      <c r="J46" s="10">
        <f t="shared" si="5"/>
        <v>0.4204963235294118</v>
      </c>
      <c r="K46" s="43">
        <f t="shared" si="6"/>
        <v>0.11712484654181961</v>
      </c>
    </row>
    <row r="47" spans="1:11" x14ac:dyDescent="0.25">
      <c r="A47" s="28">
        <v>45486</v>
      </c>
      <c r="B47" s="5">
        <v>2.3773148148148147E-2</v>
      </c>
      <c r="C47" s="8">
        <f t="shared" si="0"/>
        <v>1</v>
      </c>
      <c r="D47" s="4">
        <f t="shared" si="1"/>
        <v>30</v>
      </c>
      <c r="E47" s="4">
        <v>100</v>
      </c>
      <c r="F47" s="6">
        <v>8.7330821760001598</v>
      </c>
      <c r="G47" s="4">
        <f t="shared" si="2"/>
        <v>1</v>
      </c>
      <c r="H47" s="19">
        <f t="shared" si="3"/>
        <v>30</v>
      </c>
      <c r="I47" s="23">
        <f t="shared" si="4"/>
        <v>9.1911764705882356E-3</v>
      </c>
      <c r="J47" s="10">
        <f t="shared" si="5"/>
        <v>8.4099264705882359E-2</v>
      </c>
      <c r="K47" s="43">
        <f t="shared" si="6"/>
        <v>0.11716455885416559</v>
      </c>
    </row>
    <row r="48" spans="1:11" x14ac:dyDescent="0.25">
      <c r="A48" s="35">
        <v>45486</v>
      </c>
      <c r="B48" s="36">
        <v>2.2789351851851852E-2</v>
      </c>
      <c r="C48" s="37">
        <f t="shared" si="0"/>
        <v>1</v>
      </c>
      <c r="D48" s="38">
        <f t="shared" si="1"/>
        <v>30</v>
      </c>
      <c r="E48" s="38">
        <v>100</v>
      </c>
      <c r="F48" s="39">
        <v>8.7301211400002803</v>
      </c>
      <c r="G48" s="38">
        <f t="shared" si="2"/>
        <v>1</v>
      </c>
      <c r="H48" s="44">
        <f t="shared" si="3"/>
        <v>30</v>
      </c>
      <c r="I48" s="40">
        <f t="shared" si="4"/>
        <v>9.1911764705882356E-3</v>
      </c>
      <c r="J48" s="41">
        <f t="shared" si="5"/>
        <v>8.4099264705882359E-2</v>
      </c>
      <c r="K48" s="45">
        <f t="shared" si="6"/>
        <v>0.1172042981053299</v>
      </c>
    </row>
    <row r="49" spans="1:13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M49" s="21"/>
    </row>
    <row r="50" spans="1:13" ht="30.75" thickBot="1" x14ac:dyDescent="0.3">
      <c r="A50" s="17" t="s">
        <v>15</v>
      </c>
      <c r="B50" s="17" t="s">
        <v>16</v>
      </c>
      <c r="C50" s="25"/>
      <c r="D50" s="25"/>
      <c r="E50" s="17" t="s">
        <v>0</v>
      </c>
      <c r="F50" s="17" t="s">
        <v>1</v>
      </c>
      <c r="G50" s="17" t="s">
        <v>2</v>
      </c>
      <c r="H50" s="17" t="s">
        <v>11</v>
      </c>
      <c r="I50" s="25"/>
      <c r="J50" s="17" t="s">
        <v>8</v>
      </c>
      <c r="K50" s="17" t="s">
        <v>20</v>
      </c>
    </row>
    <row r="51" spans="1:13" x14ac:dyDescent="0.25">
      <c r="A51" s="15">
        <v>45513</v>
      </c>
      <c r="B51" s="15">
        <v>45543</v>
      </c>
      <c r="C51" s="25"/>
      <c r="D51" s="25"/>
      <c r="E51" s="13">
        <f>SUM(E2:E48)</f>
        <v>17200</v>
      </c>
      <c r="F51" s="14">
        <f>SUM(F2:F48)</f>
        <v>1457.791066174987</v>
      </c>
      <c r="G51" s="8">
        <f>SUM(G2:G48)</f>
        <v>172</v>
      </c>
      <c r="H51" s="19">
        <f>SUM(H2:H48)</f>
        <v>3264</v>
      </c>
      <c r="I51" s="25"/>
      <c r="J51" s="9">
        <v>9.15</v>
      </c>
      <c r="K51" s="16">
        <f>SUMPRODUCT(K2:K48,F2:F48)/SUM(F2:F48)</f>
        <v>0.12072493241637897</v>
      </c>
    </row>
    <row r="52" spans="1:13" ht="30.75" thickBot="1" x14ac:dyDescent="0.3">
      <c r="A52" s="17" t="s">
        <v>7</v>
      </c>
      <c r="B52" s="17" t="s">
        <v>6</v>
      </c>
      <c r="C52" s="17" t="s">
        <v>5</v>
      </c>
      <c r="D52" s="25"/>
      <c r="E52" s="17" t="s">
        <v>17</v>
      </c>
      <c r="F52" s="17" t="s">
        <v>18</v>
      </c>
      <c r="G52" s="17" t="s">
        <v>13</v>
      </c>
      <c r="H52" s="18" t="s">
        <v>14</v>
      </c>
      <c r="I52" s="25"/>
      <c r="J52" s="17" t="s">
        <v>9</v>
      </c>
      <c r="K52" s="17" t="s">
        <v>21</v>
      </c>
    </row>
    <row r="53" spans="1:13" x14ac:dyDescent="0.25">
      <c r="A53" s="12">
        <f>B53/C53</f>
        <v>1388459016.3934426</v>
      </c>
      <c r="B53" s="9">
        <v>300000</v>
      </c>
      <c r="C53" s="11">
        <f>J51/(H53)</f>
        <v>2.1606687446868803E-4</v>
      </c>
      <c r="D53" s="25"/>
      <c r="E53" s="8">
        <v>3774</v>
      </c>
      <c r="F53" s="8" t="s">
        <v>19</v>
      </c>
      <c r="G53" s="8">
        <v>7058</v>
      </c>
      <c r="H53" s="26">
        <f>G53*6</f>
        <v>42348</v>
      </c>
      <c r="I53" s="25"/>
      <c r="J53" s="16">
        <v>8.5199999999999998E-2</v>
      </c>
      <c r="K53" s="16">
        <f>(SUMPRODUCT(K2:K48,F2:F48)+SUMPRODUCT('JUL10 - AUG09_CORGIAI'!K2:K27,'JUL10 - AUG09_CORGIAI'!F2:F27))/SUM(F2:F48,'JUL10 - AUG09_CORGIAI'!F2:F27)</f>
        <v>0.13876073027083952</v>
      </c>
    </row>
    <row r="55" spans="1:13" x14ac:dyDescent="0.25">
      <c r="B55" s="22"/>
    </row>
    <row r="57" spans="1:13" x14ac:dyDescent="0.25">
      <c r="J57" s="20"/>
    </row>
    <row r="58" spans="1:13" x14ac:dyDescent="0.25">
      <c r="G58" s="2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76FD-AAE1-45D7-9239-E6EB42A30D0E}">
  <dimension ref="A1:K75"/>
  <sheetViews>
    <sheetView tabSelected="1" zoomScale="133" zoomScaleNormal="133" workbookViewId="0">
      <selection activeCell="G17" sqref="G17"/>
    </sheetView>
  </sheetViews>
  <sheetFormatPr defaultRowHeight="15" x14ac:dyDescent="0.25"/>
  <cols>
    <col min="1" max="11" width="19.42578125" customWidth="1"/>
  </cols>
  <sheetData>
    <row r="1" spans="1:11" ht="30.75" customHeight="1" thickBot="1" x14ac:dyDescent="0.3">
      <c r="A1" s="32" t="s">
        <v>29</v>
      </c>
      <c r="B1" s="18" t="s">
        <v>28</v>
      </c>
      <c r="C1" s="33" t="s">
        <v>4</v>
      </c>
      <c r="D1" s="18" t="s">
        <v>27</v>
      </c>
      <c r="E1" s="18" t="s">
        <v>26</v>
      </c>
      <c r="F1" s="18" t="s">
        <v>25</v>
      </c>
      <c r="G1" s="18" t="s">
        <v>24</v>
      </c>
      <c r="H1" s="18" t="s">
        <v>10</v>
      </c>
      <c r="I1" s="18" t="s">
        <v>12</v>
      </c>
      <c r="J1" s="18" t="s">
        <v>23</v>
      </c>
      <c r="K1" s="34" t="s">
        <v>22</v>
      </c>
    </row>
    <row r="2" spans="1:11" x14ac:dyDescent="0.25">
      <c r="A2" s="27">
        <v>45569</v>
      </c>
      <c r="B2" s="7">
        <v>0.54302083333333329</v>
      </c>
      <c r="C2" s="8">
        <f>IF(B2&lt;6/24,1,0)</f>
        <v>0</v>
      </c>
      <c r="D2" s="4">
        <f>IF(A2&lt;$A$73,
      $B$73-$A$73,
      $B$73-A2+C2)</f>
        <v>4</v>
      </c>
      <c r="E2" s="4">
        <v>800</v>
      </c>
      <c r="F2" s="6">
        <v>63.577369151541198</v>
      </c>
      <c r="G2" s="8">
        <f>E2/100</f>
        <v>8</v>
      </c>
      <c r="H2" s="8">
        <f>G2*D2</f>
        <v>32</v>
      </c>
      <c r="I2" s="23">
        <f>H2/$H$73</f>
        <v>5.2744354705785397E-3</v>
      </c>
      <c r="J2" s="10">
        <f>I2*$J$73</f>
        <v>6.5508488544585464E-2</v>
      </c>
      <c r="K2" s="46">
        <f>J2/F2*(365/D2)</f>
        <v>9.4021656754076588E-2</v>
      </c>
    </row>
    <row r="3" spans="1:11" x14ac:dyDescent="0.25">
      <c r="A3" s="27">
        <v>45566</v>
      </c>
      <c r="B3" s="7">
        <v>0.70873842592592595</v>
      </c>
      <c r="C3" s="8">
        <f t="shared" ref="C3:C66" si="0">IF(B3&lt;6/24,1,0)</f>
        <v>0</v>
      </c>
      <c r="D3" s="4">
        <f t="shared" ref="D3:D66" si="1">IF(A3&lt;$A$73,
      $B$73-$A$73,
      $B$73-A3+C3)</f>
        <v>7</v>
      </c>
      <c r="E3" s="4">
        <v>100</v>
      </c>
      <c r="F3" s="6">
        <v>8.0628290924683501</v>
      </c>
      <c r="G3" s="8">
        <f t="shared" ref="G3:G66" si="2">E3/100</f>
        <v>1</v>
      </c>
      <c r="H3" s="8">
        <f t="shared" ref="H3:H66" si="3">G3*D3</f>
        <v>7</v>
      </c>
      <c r="I3" s="23">
        <f t="shared" ref="I3:I66" si="4">H3/$H$73</f>
        <v>1.1537827591890555E-3</v>
      </c>
      <c r="J3" s="10">
        <f t="shared" ref="J3:J66" si="5">I3*$J$73</f>
        <v>1.4329981869128068E-2</v>
      </c>
      <c r="K3" s="46">
        <f t="shared" ref="K3:K66" si="6">J3/F3*(365/D3)</f>
        <v>9.2672954975525676E-2</v>
      </c>
    </row>
    <row r="4" spans="1:11" x14ac:dyDescent="0.25">
      <c r="A4" s="27">
        <v>45565</v>
      </c>
      <c r="B4" s="7">
        <v>0.48655092592592591</v>
      </c>
      <c r="C4" s="8">
        <f t="shared" si="0"/>
        <v>0</v>
      </c>
      <c r="D4" s="4">
        <f t="shared" si="1"/>
        <v>8</v>
      </c>
      <c r="E4" s="4">
        <v>100</v>
      </c>
      <c r="F4" s="6">
        <v>8.3180107752014507</v>
      </c>
      <c r="G4" s="8">
        <f t="shared" si="2"/>
        <v>1</v>
      </c>
      <c r="H4" s="8">
        <f t="shared" si="3"/>
        <v>8</v>
      </c>
      <c r="I4" s="23">
        <f t="shared" si="4"/>
        <v>1.3186088676446349E-3</v>
      </c>
      <c r="J4" s="10">
        <f t="shared" si="5"/>
        <v>1.6377122136146366E-2</v>
      </c>
      <c r="K4" s="46">
        <f t="shared" si="6"/>
        <v>8.9829914585988449E-2</v>
      </c>
    </row>
    <row r="5" spans="1:11" x14ac:dyDescent="0.25">
      <c r="A5" s="27">
        <v>45564</v>
      </c>
      <c r="B5" s="7">
        <v>0.65785879629629629</v>
      </c>
      <c r="C5" s="8">
        <f t="shared" si="0"/>
        <v>0</v>
      </c>
      <c r="D5" s="4">
        <f t="shared" si="1"/>
        <v>9</v>
      </c>
      <c r="E5" s="4">
        <v>100</v>
      </c>
      <c r="F5" s="6">
        <v>8.4699108889665204</v>
      </c>
      <c r="G5" s="8">
        <f t="shared" si="2"/>
        <v>1</v>
      </c>
      <c r="H5" s="8">
        <f t="shared" si="3"/>
        <v>9</v>
      </c>
      <c r="I5" s="23">
        <f t="shared" si="4"/>
        <v>1.4834349761002142E-3</v>
      </c>
      <c r="J5" s="10">
        <f t="shared" si="5"/>
        <v>1.8424262403164658E-2</v>
      </c>
      <c r="K5" s="46">
        <f t="shared" si="6"/>
        <v>8.8218897135628568E-2</v>
      </c>
    </row>
    <row r="6" spans="1:11" x14ac:dyDescent="0.25">
      <c r="A6" s="27">
        <v>45564</v>
      </c>
      <c r="B6" s="7">
        <v>4.7395833333333331E-2</v>
      </c>
      <c r="C6" s="8">
        <f t="shared" si="0"/>
        <v>1</v>
      </c>
      <c r="D6" s="4">
        <f t="shared" si="1"/>
        <v>10</v>
      </c>
      <c r="E6" s="4">
        <v>100</v>
      </c>
      <c r="F6" s="6">
        <v>8.4886015759998905</v>
      </c>
      <c r="G6" s="8">
        <f t="shared" si="2"/>
        <v>1</v>
      </c>
      <c r="H6" s="8">
        <f t="shared" si="3"/>
        <v>10</v>
      </c>
      <c r="I6" s="23">
        <f t="shared" si="4"/>
        <v>1.6482610845557936E-3</v>
      </c>
      <c r="J6" s="10">
        <f t="shared" si="5"/>
        <v>2.0471402670182957E-2</v>
      </c>
      <c r="K6" s="46">
        <f t="shared" si="6"/>
        <v>8.8024651737016291E-2</v>
      </c>
    </row>
    <row r="7" spans="1:11" x14ac:dyDescent="0.25">
      <c r="A7" s="27">
        <v>45563</v>
      </c>
      <c r="B7" s="7">
        <v>0.65611111111111109</v>
      </c>
      <c r="C7" s="8">
        <f t="shared" si="0"/>
        <v>0</v>
      </c>
      <c r="D7" s="4">
        <f t="shared" si="1"/>
        <v>10</v>
      </c>
      <c r="E7" s="4">
        <v>200</v>
      </c>
      <c r="F7" s="6">
        <v>17.135204112000199</v>
      </c>
      <c r="G7" s="8">
        <f t="shared" si="2"/>
        <v>2</v>
      </c>
      <c r="H7" s="8">
        <f t="shared" si="3"/>
        <v>20</v>
      </c>
      <c r="I7" s="23">
        <f t="shared" si="4"/>
        <v>3.2965221691115872E-3</v>
      </c>
      <c r="J7" s="10">
        <f t="shared" si="5"/>
        <v>4.0942805340365915E-2</v>
      </c>
      <c r="K7" s="46">
        <f t="shared" si="6"/>
        <v>8.7212990586834196E-2</v>
      </c>
    </row>
    <row r="8" spans="1:11" x14ac:dyDescent="0.25">
      <c r="A8" s="27">
        <v>45562</v>
      </c>
      <c r="B8" s="7">
        <v>0.51107638888888884</v>
      </c>
      <c r="C8" s="8">
        <f t="shared" si="0"/>
        <v>0</v>
      </c>
      <c r="D8" s="4">
        <f t="shared" si="1"/>
        <v>11</v>
      </c>
      <c r="E8" s="4">
        <v>700</v>
      </c>
      <c r="F8" s="6">
        <v>60.042339812000002</v>
      </c>
      <c r="G8" s="8">
        <f t="shared" si="2"/>
        <v>7</v>
      </c>
      <c r="H8" s="8">
        <f t="shared" si="3"/>
        <v>77</v>
      </c>
      <c r="I8" s="23">
        <f t="shared" si="4"/>
        <v>1.2691610351079611E-2</v>
      </c>
      <c r="J8" s="10">
        <f t="shared" si="5"/>
        <v>0.15762980056040876</v>
      </c>
      <c r="K8" s="46">
        <f t="shared" si="6"/>
        <v>8.7112584196567144E-2</v>
      </c>
    </row>
    <row r="9" spans="1:11" x14ac:dyDescent="0.25">
      <c r="A9" s="27">
        <v>45558</v>
      </c>
      <c r="B9" s="7">
        <v>0.7074421296296296</v>
      </c>
      <c r="C9" s="8">
        <f t="shared" si="0"/>
        <v>0</v>
      </c>
      <c r="D9" s="4">
        <f t="shared" si="1"/>
        <v>15</v>
      </c>
      <c r="E9" s="4">
        <v>100</v>
      </c>
      <c r="F9" s="6">
        <v>8.4550263719997698</v>
      </c>
      <c r="G9" s="8">
        <f t="shared" si="2"/>
        <v>1</v>
      </c>
      <c r="H9" s="8">
        <f t="shared" si="3"/>
        <v>15</v>
      </c>
      <c r="I9" s="23">
        <f t="shared" si="4"/>
        <v>2.4723916268336904E-3</v>
      </c>
      <c r="J9" s="10">
        <f t="shared" si="5"/>
        <v>3.0707104005274436E-2</v>
      </c>
      <c r="K9" s="46">
        <f t="shared" si="6"/>
        <v>8.8374200692759017E-2</v>
      </c>
    </row>
    <row r="10" spans="1:11" x14ac:dyDescent="0.25">
      <c r="A10" s="27">
        <v>45558</v>
      </c>
      <c r="B10" s="7">
        <v>9.0277777777777776E-2</v>
      </c>
      <c r="C10" s="8">
        <f t="shared" si="0"/>
        <v>1</v>
      </c>
      <c r="D10" s="4">
        <f t="shared" si="1"/>
        <v>16</v>
      </c>
      <c r="E10" s="4">
        <v>100</v>
      </c>
      <c r="F10" s="6">
        <v>8.4301661429827508</v>
      </c>
      <c r="G10" s="8">
        <f t="shared" si="2"/>
        <v>1</v>
      </c>
      <c r="H10" s="8">
        <f t="shared" si="3"/>
        <v>16</v>
      </c>
      <c r="I10" s="23">
        <f t="shared" si="4"/>
        <v>2.6372177352892699E-3</v>
      </c>
      <c r="J10" s="10">
        <f t="shared" si="5"/>
        <v>3.2754244272292732E-2</v>
      </c>
      <c r="K10" s="46">
        <f t="shared" si="6"/>
        <v>8.8634812741342064E-2</v>
      </c>
    </row>
    <row r="11" spans="1:11" x14ac:dyDescent="0.25">
      <c r="A11" s="27">
        <v>45556</v>
      </c>
      <c r="B11" s="7">
        <v>0.57318287037037041</v>
      </c>
      <c r="C11" s="8">
        <f t="shared" si="0"/>
        <v>0</v>
      </c>
      <c r="D11" s="4">
        <f t="shared" si="1"/>
        <v>17</v>
      </c>
      <c r="E11" s="4">
        <v>100</v>
      </c>
      <c r="F11" s="6">
        <v>8.6270901991540807</v>
      </c>
      <c r="G11" s="8">
        <f t="shared" si="2"/>
        <v>1</v>
      </c>
      <c r="H11" s="8">
        <f t="shared" si="3"/>
        <v>17</v>
      </c>
      <c r="I11" s="23">
        <f t="shared" si="4"/>
        <v>2.8020438437448493E-3</v>
      </c>
      <c r="J11" s="10">
        <f t="shared" si="5"/>
        <v>3.4801384539311031E-2</v>
      </c>
      <c r="K11" s="46">
        <f t="shared" si="6"/>
        <v>8.6611612978724203E-2</v>
      </c>
    </row>
    <row r="12" spans="1:11" x14ac:dyDescent="0.25">
      <c r="A12" s="27">
        <v>45555</v>
      </c>
      <c r="B12" s="7">
        <v>0.77096064814814813</v>
      </c>
      <c r="C12" s="8">
        <f t="shared" si="0"/>
        <v>0</v>
      </c>
      <c r="D12" s="4">
        <f t="shared" si="1"/>
        <v>18</v>
      </c>
      <c r="E12" s="4">
        <v>800</v>
      </c>
      <c r="F12" s="6">
        <v>65.268814567192393</v>
      </c>
      <c r="G12" s="8">
        <f t="shared" si="2"/>
        <v>8</v>
      </c>
      <c r="H12" s="8">
        <f t="shared" si="3"/>
        <v>144</v>
      </c>
      <c r="I12" s="23">
        <f t="shared" si="4"/>
        <v>2.3734959617603427E-2</v>
      </c>
      <c r="J12" s="10">
        <f t="shared" si="5"/>
        <v>0.29478819845063453</v>
      </c>
      <c r="K12" s="46">
        <f t="shared" si="6"/>
        <v>9.158507963308575E-2</v>
      </c>
    </row>
    <row r="13" spans="1:11" x14ac:dyDescent="0.25">
      <c r="A13" s="27">
        <v>45554</v>
      </c>
      <c r="B13" s="7">
        <v>0.69797453703703705</v>
      </c>
      <c r="C13" s="8">
        <f t="shared" si="0"/>
        <v>0</v>
      </c>
      <c r="D13" s="4">
        <f t="shared" si="1"/>
        <v>19</v>
      </c>
      <c r="E13" s="4">
        <v>100</v>
      </c>
      <c r="F13" s="6">
        <v>8.2249374739996899</v>
      </c>
      <c r="G13" s="8">
        <f t="shared" si="2"/>
        <v>1</v>
      </c>
      <c r="H13" s="8">
        <f t="shared" si="3"/>
        <v>19</v>
      </c>
      <c r="I13" s="23">
        <f t="shared" si="4"/>
        <v>3.1316960606560078E-3</v>
      </c>
      <c r="J13" s="10">
        <f t="shared" si="5"/>
        <v>3.8895665073347616E-2</v>
      </c>
      <c r="K13" s="46">
        <f t="shared" si="6"/>
        <v>9.0846428902798745E-2</v>
      </c>
    </row>
    <row r="14" spans="1:11" x14ac:dyDescent="0.25">
      <c r="A14" s="27">
        <v>45553</v>
      </c>
      <c r="B14" s="7">
        <v>0.68473379629629627</v>
      </c>
      <c r="C14" s="8">
        <f t="shared" si="0"/>
        <v>0</v>
      </c>
      <c r="D14" s="4">
        <f t="shared" si="1"/>
        <v>20</v>
      </c>
      <c r="E14" s="4">
        <v>200</v>
      </c>
      <c r="F14" s="6">
        <v>15.4821190680005</v>
      </c>
      <c r="G14" s="8">
        <f t="shared" si="2"/>
        <v>2</v>
      </c>
      <c r="H14" s="8">
        <f t="shared" si="3"/>
        <v>40</v>
      </c>
      <c r="I14" s="23">
        <f t="shared" si="4"/>
        <v>6.5930443382231745E-3</v>
      </c>
      <c r="J14" s="10">
        <f t="shared" si="5"/>
        <v>8.188561068073183E-2</v>
      </c>
      <c r="K14" s="46">
        <f t="shared" si="6"/>
        <v>9.6525055023773162E-2</v>
      </c>
    </row>
    <row r="15" spans="1:11" x14ac:dyDescent="0.25">
      <c r="A15" s="27">
        <v>45553</v>
      </c>
      <c r="B15" s="7">
        <v>1.8078703703703704E-2</v>
      </c>
      <c r="C15" s="8">
        <f t="shared" si="0"/>
        <v>1</v>
      </c>
      <c r="D15" s="4">
        <f t="shared" si="1"/>
        <v>21</v>
      </c>
      <c r="E15" s="4">
        <v>100</v>
      </c>
      <c r="F15" s="6">
        <v>7.8479200542662602</v>
      </c>
      <c r="G15" s="8">
        <f t="shared" si="2"/>
        <v>1</v>
      </c>
      <c r="H15" s="8">
        <f t="shared" si="3"/>
        <v>21</v>
      </c>
      <c r="I15" s="23">
        <f t="shared" si="4"/>
        <v>3.4613482775671667E-3</v>
      </c>
      <c r="J15" s="10">
        <f t="shared" si="5"/>
        <v>4.2989945607384207E-2</v>
      </c>
      <c r="K15" s="46">
        <f t="shared" si="6"/>
        <v>9.521073001444301E-2</v>
      </c>
    </row>
    <row r="16" spans="1:11" x14ac:dyDescent="0.25">
      <c r="A16" s="27">
        <v>45551</v>
      </c>
      <c r="B16" s="7">
        <v>0.88527777777777783</v>
      </c>
      <c r="C16" s="8">
        <f t="shared" si="0"/>
        <v>0</v>
      </c>
      <c r="D16" s="4">
        <f t="shared" si="1"/>
        <v>22</v>
      </c>
      <c r="E16" s="4">
        <v>100</v>
      </c>
      <c r="F16" s="6">
        <v>7.8045232360700201</v>
      </c>
      <c r="G16" s="8">
        <f t="shared" si="2"/>
        <v>1</v>
      </c>
      <c r="H16" s="8">
        <f t="shared" si="3"/>
        <v>22</v>
      </c>
      <c r="I16" s="23">
        <f t="shared" si="4"/>
        <v>3.6261743860227461E-3</v>
      </c>
      <c r="J16" s="10">
        <f t="shared" si="5"/>
        <v>4.5037085874402506E-2</v>
      </c>
      <c r="K16" s="46">
        <f t="shared" si="6"/>
        <v>9.5740146433074713E-2</v>
      </c>
    </row>
    <row r="17" spans="1:11" x14ac:dyDescent="0.25">
      <c r="A17" s="27">
        <v>45549</v>
      </c>
      <c r="B17" s="7">
        <v>0.97980324074074077</v>
      </c>
      <c r="C17" s="8">
        <f t="shared" si="0"/>
        <v>0</v>
      </c>
      <c r="D17" s="4">
        <f t="shared" si="1"/>
        <v>24</v>
      </c>
      <c r="E17" s="4">
        <v>100</v>
      </c>
      <c r="F17" s="6">
        <v>8.1301368979999893</v>
      </c>
      <c r="G17" s="8">
        <f t="shared" si="2"/>
        <v>1</v>
      </c>
      <c r="H17" s="8">
        <f t="shared" si="3"/>
        <v>24</v>
      </c>
      <c r="I17" s="23">
        <f t="shared" si="4"/>
        <v>3.955826602933905E-3</v>
      </c>
      <c r="J17" s="10">
        <f t="shared" si="5"/>
        <v>4.9131366408439098E-2</v>
      </c>
      <c r="K17" s="46">
        <f t="shared" si="6"/>
        <v>9.1905733794653624E-2</v>
      </c>
    </row>
    <row r="18" spans="1:11" x14ac:dyDescent="0.25">
      <c r="A18" s="27">
        <v>45549</v>
      </c>
      <c r="B18" s="7">
        <v>0.47674768518518518</v>
      </c>
      <c r="C18" s="8">
        <f t="shared" si="0"/>
        <v>0</v>
      </c>
      <c r="D18" s="4">
        <f t="shared" si="1"/>
        <v>24</v>
      </c>
      <c r="E18" s="4">
        <v>200</v>
      </c>
      <c r="F18" s="6">
        <v>16.351571029299301</v>
      </c>
      <c r="G18" s="8">
        <f t="shared" si="2"/>
        <v>2</v>
      </c>
      <c r="H18" s="8">
        <f t="shared" si="3"/>
        <v>48</v>
      </c>
      <c r="I18" s="23">
        <f t="shared" si="4"/>
        <v>7.91165320586781E-3</v>
      </c>
      <c r="J18" s="10">
        <f t="shared" si="5"/>
        <v>9.8262732816878195E-2</v>
      </c>
      <c r="K18" s="46">
        <f t="shared" si="6"/>
        <v>9.1392588042189762E-2</v>
      </c>
    </row>
    <row r="19" spans="1:11" x14ac:dyDescent="0.25">
      <c r="A19" s="27">
        <v>45548</v>
      </c>
      <c r="B19" s="7">
        <v>0.45065972222222223</v>
      </c>
      <c r="C19" s="8">
        <f t="shared" si="0"/>
        <v>0</v>
      </c>
      <c r="D19" s="4">
        <f t="shared" si="1"/>
        <v>25</v>
      </c>
      <c r="E19" s="4">
        <v>700</v>
      </c>
      <c r="F19" s="6">
        <v>56.298855371952101</v>
      </c>
      <c r="G19" s="8">
        <f t="shared" si="2"/>
        <v>7</v>
      </c>
      <c r="H19" s="8">
        <f t="shared" si="3"/>
        <v>175</v>
      </c>
      <c r="I19" s="23">
        <f t="shared" si="4"/>
        <v>2.8844568979726388E-2</v>
      </c>
      <c r="J19" s="10">
        <f t="shared" si="5"/>
        <v>0.35824954672820175</v>
      </c>
      <c r="K19" s="46">
        <f t="shared" si="6"/>
        <v>9.2904968452298842E-2</v>
      </c>
    </row>
    <row r="20" spans="1:11" x14ac:dyDescent="0.25">
      <c r="A20" s="27">
        <v>45548</v>
      </c>
      <c r="B20" s="7">
        <v>7.7199074074074073E-2</v>
      </c>
      <c r="C20" s="8">
        <f t="shared" si="0"/>
        <v>1</v>
      </c>
      <c r="D20" s="4">
        <f t="shared" si="1"/>
        <v>26</v>
      </c>
      <c r="E20" s="4">
        <v>100</v>
      </c>
      <c r="F20" s="6">
        <v>7.9069605419998403</v>
      </c>
      <c r="G20" s="8">
        <f t="shared" si="2"/>
        <v>1</v>
      </c>
      <c r="H20" s="8">
        <f t="shared" si="3"/>
        <v>26</v>
      </c>
      <c r="I20" s="23">
        <f t="shared" si="4"/>
        <v>4.285478819845063E-3</v>
      </c>
      <c r="J20" s="10">
        <f t="shared" si="5"/>
        <v>5.3225646942475682E-2</v>
      </c>
      <c r="K20" s="46">
        <f t="shared" si="6"/>
        <v>9.4499800965579792E-2</v>
      </c>
    </row>
    <row r="21" spans="1:11" x14ac:dyDescent="0.25">
      <c r="A21" s="27">
        <v>45546</v>
      </c>
      <c r="B21" s="7">
        <v>5.8136574074074077E-2</v>
      </c>
      <c r="C21" s="8">
        <f t="shared" si="0"/>
        <v>1</v>
      </c>
      <c r="D21" s="4">
        <f t="shared" si="1"/>
        <v>28</v>
      </c>
      <c r="E21" s="4">
        <v>100</v>
      </c>
      <c r="F21" s="6">
        <v>7.8360038542738204</v>
      </c>
      <c r="G21" s="8">
        <f t="shared" si="2"/>
        <v>1</v>
      </c>
      <c r="H21" s="8">
        <f t="shared" si="3"/>
        <v>28</v>
      </c>
      <c r="I21" s="23">
        <f t="shared" si="4"/>
        <v>4.6151310367562219E-3</v>
      </c>
      <c r="J21" s="10">
        <f t="shared" si="5"/>
        <v>5.7319927476512274E-2</v>
      </c>
      <c r="K21" s="46">
        <f t="shared" si="6"/>
        <v>9.5355516837085985E-2</v>
      </c>
    </row>
    <row r="22" spans="1:11" x14ac:dyDescent="0.25">
      <c r="A22" s="27">
        <v>45544</v>
      </c>
      <c r="B22" s="7">
        <v>0.46384259259259258</v>
      </c>
      <c r="C22" s="8">
        <f t="shared" si="0"/>
        <v>0</v>
      </c>
      <c r="D22" s="4">
        <f t="shared" si="1"/>
        <v>29</v>
      </c>
      <c r="E22" s="4">
        <v>100</v>
      </c>
      <c r="F22" s="6">
        <v>7.7548207956391897</v>
      </c>
      <c r="G22" s="8">
        <f t="shared" si="2"/>
        <v>1</v>
      </c>
      <c r="H22" s="8">
        <f t="shared" si="3"/>
        <v>29</v>
      </c>
      <c r="I22" s="23">
        <f t="shared" si="4"/>
        <v>4.7799571452118014E-3</v>
      </c>
      <c r="J22" s="10">
        <f t="shared" si="5"/>
        <v>5.9367067743530573E-2</v>
      </c>
      <c r="K22" s="46">
        <f t="shared" si="6"/>
        <v>9.6353767179488972E-2</v>
      </c>
    </row>
    <row r="23" spans="1:11" x14ac:dyDescent="0.25">
      <c r="A23" s="27">
        <v>45543</v>
      </c>
      <c r="B23" s="7">
        <v>0.46657407407407409</v>
      </c>
      <c r="C23" s="8">
        <f t="shared" si="0"/>
        <v>0</v>
      </c>
      <c r="D23" s="4">
        <f t="shared" si="1"/>
        <v>30</v>
      </c>
      <c r="E23" s="4">
        <v>400</v>
      </c>
      <c r="F23" s="6">
        <v>30.565285711999501</v>
      </c>
      <c r="G23" s="8">
        <f t="shared" si="2"/>
        <v>4</v>
      </c>
      <c r="H23" s="8">
        <f t="shared" si="3"/>
        <v>120</v>
      </c>
      <c r="I23" s="23">
        <f t="shared" si="4"/>
        <v>1.9779133014669523E-2</v>
      </c>
      <c r="J23" s="10">
        <f t="shared" si="5"/>
        <v>0.24565683204219549</v>
      </c>
      <c r="K23" s="46">
        <f t="shared" si="6"/>
        <v>9.778494524830636E-2</v>
      </c>
    </row>
    <row r="24" spans="1:11" x14ac:dyDescent="0.25">
      <c r="A24" s="27">
        <v>45539</v>
      </c>
      <c r="B24" s="7">
        <v>0.44288194444444445</v>
      </c>
      <c r="C24" s="8">
        <f t="shared" si="0"/>
        <v>0</v>
      </c>
      <c r="D24" s="4">
        <f t="shared" si="1"/>
        <v>30</v>
      </c>
      <c r="E24" s="4">
        <v>100</v>
      </c>
      <c r="F24" s="6">
        <v>7.7084718359998599</v>
      </c>
      <c r="G24" s="8">
        <f t="shared" si="2"/>
        <v>1</v>
      </c>
      <c r="H24" s="8">
        <f t="shared" si="3"/>
        <v>30</v>
      </c>
      <c r="I24" s="23">
        <f t="shared" si="4"/>
        <v>4.9447832536673808E-3</v>
      </c>
      <c r="J24" s="10">
        <f t="shared" si="5"/>
        <v>6.1414208010548872E-2</v>
      </c>
      <c r="K24" s="46">
        <f t="shared" si="6"/>
        <v>9.6933116363232888E-2</v>
      </c>
    </row>
    <row r="25" spans="1:11" x14ac:dyDescent="0.25">
      <c r="A25" s="27">
        <v>45537</v>
      </c>
      <c r="B25" s="7">
        <v>0.94201388888888893</v>
      </c>
      <c r="C25" s="8">
        <f t="shared" si="0"/>
        <v>0</v>
      </c>
      <c r="D25" s="4">
        <f t="shared" si="1"/>
        <v>30</v>
      </c>
      <c r="E25" s="4">
        <v>400</v>
      </c>
      <c r="F25" s="6">
        <v>31.8055932480009</v>
      </c>
      <c r="G25" s="8">
        <f t="shared" si="2"/>
        <v>4</v>
      </c>
      <c r="H25" s="8">
        <f t="shared" si="3"/>
        <v>120</v>
      </c>
      <c r="I25" s="23">
        <f t="shared" si="4"/>
        <v>1.9779133014669523E-2</v>
      </c>
      <c r="J25" s="10">
        <f t="shared" si="5"/>
        <v>0.24565683204219549</v>
      </c>
      <c r="K25" s="46">
        <f t="shared" si="6"/>
        <v>9.3971672420685645E-2</v>
      </c>
    </row>
    <row r="26" spans="1:11" x14ac:dyDescent="0.25">
      <c r="A26" s="27">
        <v>45537</v>
      </c>
      <c r="B26" s="7">
        <v>0.52501157407407406</v>
      </c>
      <c r="C26" s="8">
        <f t="shared" si="0"/>
        <v>0</v>
      </c>
      <c r="D26" s="4">
        <f t="shared" si="1"/>
        <v>30</v>
      </c>
      <c r="E26" s="4">
        <v>200</v>
      </c>
      <c r="F26" s="6">
        <v>15.8573713479999</v>
      </c>
      <c r="G26" s="8">
        <f t="shared" si="2"/>
        <v>2</v>
      </c>
      <c r="H26" s="8">
        <f t="shared" si="3"/>
        <v>60</v>
      </c>
      <c r="I26" s="23">
        <f t="shared" si="4"/>
        <v>9.8895665073347617E-3</v>
      </c>
      <c r="J26" s="10">
        <f t="shared" si="5"/>
        <v>0.12282841602109774</v>
      </c>
      <c r="K26" s="46">
        <f t="shared" si="6"/>
        <v>9.4240865155235637E-2</v>
      </c>
    </row>
    <row r="27" spans="1:11" x14ac:dyDescent="0.25">
      <c r="A27" s="27">
        <v>45535</v>
      </c>
      <c r="B27" s="7">
        <v>0.77947916666666661</v>
      </c>
      <c r="C27" s="8">
        <f t="shared" si="0"/>
        <v>0</v>
      </c>
      <c r="D27" s="4">
        <f t="shared" si="1"/>
        <v>30</v>
      </c>
      <c r="E27" s="4">
        <v>200</v>
      </c>
      <c r="F27" s="6">
        <v>15.898846599999599</v>
      </c>
      <c r="G27" s="8">
        <f t="shared" si="2"/>
        <v>2</v>
      </c>
      <c r="H27" s="8">
        <f t="shared" si="3"/>
        <v>60</v>
      </c>
      <c r="I27" s="23">
        <f t="shared" si="4"/>
        <v>9.8895665073347617E-3</v>
      </c>
      <c r="J27" s="10">
        <f t="shared" si="5"/>
        <v>0.12282841602109774</v>
      </c>
      <c r="K27" s="46">
        <f t="shared" si="6"/>
        <v>9.3995019420049841E-2</v>
      </c>
    </row>
    <row r="28" spans="1:11" x14ac:dyDescent="0.25">
      <c r="A28" s="27">
        <v>45533</v>
      </c>
      <c r="B28" s="7">
        <v>0.57718749999999996</v>
      </c>
      <c r="C28" s="8">
        <f t="shared" si="0"/>
        <v>0</v>
      </c>
      <c r="D28" s="4">
        <f t="shared" si="1"/>
        <v>30</v>
      </c>
      <c r="E28" s="4">
        <v>6500</v>
      </c>
      <c r="F28" s="6">
        <v>531.77292210700796</v>
      </c>
      <c r="G28" s="8">
        <f t="shared" si="2"/>
        <v>65</v>
      </c>
      <c r="H28" s="8">
        <f t="shared" si="3"/>
        <v>1950</v>
      </c>
      <c r="I28" s="23">
        <f t="shared" si="4"/>
        <v>0.32141091148837975</v>
      </c>
      <c r="J28" s="10">
        <f t="shared" si="5"/>
        <v>3.9919235206856762</v>
      </c>
      <c r="K28" s="46">
        <f t="shared" si="6"/>
        <v>9.1332974688838525E-2</v>
      </c>
    </row>
    <row r="29" spans="1:11" x14ac:dyDescent="0.25">
      <c r="A29" s="27">
        <v>45532</v>
      </c>
      <c r="B29" s="7">
        <v>0.1002662037037037</v>
      </c>
      <c r="C29" s="8">
        <f t="shared" si="0"/>
        <v>1</v>
      </c>
      <c r="D29" s="4">
        <f t="shared" si="1"/>
        <v>30</v>
      </c>
      <c r="E29" s="4">
        <v>100</v>
      </c>
      <c r="F29" s="6">
        <v>7.8961548776547801</v>
      </c>
      <c r="G29" s="8">
        <f t="shared" si="2"/>
        <v>1</v>
      </c>
      <c r="H29" s="8">
        <f t="shared" si="3"/>
        <v>30</v>
      </c>
      <c r="I29" s="23">
        <f t="shared" si="4"/>
        <v>4.9447832536673808E-3</v>
      </c>
      <c r="J29" s="10">
        <f t="shared" si="5"/>
        <v>6.1414208010548872E-2</v>
      </c>
      <c r="K29" s="46">
        <f t="shared" si="6"/>
        <v>9.4629121267135533E-2</v>
      </c>
    </row>
    <row r="30" spans="1:11" x14ac:dyDescent="0.25">
      <c r="A30" s="27">
        <v>45531</v>
      </c>
      <c r="B30" s="7">
        <v>7.4398148148148144E-2</v>
      </c>
      <c r="C30" s="8">
        <f t="shared" si="0"/>
        <v>1</v>
      </c>
      <c r="D30" s="4">
        <f t="shared" si="1"/>
        <v>30</v>
      </c>
      <c r="E30" s="4">
        <v>200</v>
      </c>
      <c r="F30" s="6">
        <v>16.890420917495199</v>
      </c>
      <c r="G30" s="8">
        <f t="shared" si="2"/>
        <v>2</v>
      </c>
      <c r="H30" s="8">
        <f t="shared" si="3"/>
        <v>60</v>
      </c>
      <c r="I30" s="23">
        <f t="shared" si="4"/>
        <v>9.8895665073347617E-3</v>
      </c>
      <c r="J30" s="10">
        <f t="shared" si="5"/>
        <v>0.12282841602109774</v>
      </c>
      <c r="K30" s="46">
        <f t="shared" si="6"/>
        <v>8.8476918498545803E-2</v>
      </c>
    </row>
    <row r="31" spans="1:11" x14ac:dyDescent="0.25">
      <c r="A31" s="27">
        <v>45529</v>
      </c>
      <c r="B31" s="7">
        <v>0.8333680555555556</v>
      </c>
      <c r="C31" s="8">
        <f t="shared" si="0"/>
        <v>0</v>
      </c>
      <c r="D31" s="4">
        <f t="shared" si="1"/>
        <v>30</v>
      </c>
      <c r="E31" s="4">
        <v>300</v>
      </c>
      <c r="F31" s="6">
        <v>26.280497178000399</v>
      </c>
      <c r="G31" s="8">
        <f t="shared" si="2"/>
        <v>3</v>
      </c>
      <c r="H31" s="8">
        <f t="shared" si="3"/>
        <v>90</v>
      </c>
      <c r="I31" s="23">
        <f t="shared" si="4"/>
        <v>1.4834349761002143E-2</v>
      </c>
      <c r="J31" s="10">
        <f t="shared" si="5"/>
        <v>0.18424262403164662</v>
      </c>
      <c r="K31" s="46">
        <f t="shared" si="6"/>
        <v>8.5295897455909223E-2</v>
      </c>
    </row>
    <row r="32" spans="1:11" x14ac:dyDescent="0.25">
      <c r="A32" s="27">
        <v>45527</v>
      </c>
      <c r="B32" s="7">
        <v>0.86442129629629627</v>
      </c>
      <c r="C32" s="8">
        <f t="shared" si="0"/>
        <v>0</v>
      </c>
      <c r="D32" s="4">
        <f t="shared" si="1"/>
        <v>30</v>
      </c>
      <c r="E32" s="4">
        <v>1000</v>
      </c>
      <c r="F32" s="6">
        <v>89.616169499997596</v>
      </c>
      <c r="G32" s="8">
        <f t="shared" si="2"/>
        <v>10</v>
      </c>
      <c r="H32" s="8">
        <f t="shared" si="3"/>
        <v>300</v>
      </c>
      <c r="I32" s="23">
        <f t="shared" si="4"/>
        <v>4.9447832536673807E-2</v>
      </c>
      <c r="J32" s="10">
        <f t="shared" si="5"/>
        <v>0.61414208010548865</v>
      </c>
      <c r="K32" s="46">
        <f t="shared" si="6"/>
        <v>8.3378502075085667E-2</v>
      </c>
    </row>
    <row r="33" spans="1:11" x14ac:dyDescent="0.25">
      <c r="A33" s="27">
        <v>45525</v>
      </c>
      <c r="B33" s="7">
        <v>2.9409722222222223E-2</v>
      </c>
      <c r="C33" s="8">
        <f t="shared" si="0"/>
        <v>1</v>
      </c>
      <c r="D33" s="4">
        <f t="shared" si="1"/>
        <v>30</v>
      </c>
      <c r="E33" s="4">
        <v>100</v>
      </c>
      <c r="F33" s="6">
        <v>8.6229023920001797</v>
      </c>
      <c r="G33" s="8">
        <f t="shared" si="2"/>
        <v>1</v>
      </c>
      <c r="H33" s="8">
        <f t="shared" si="3"/>
        <v>30</v>
      </c>
      <c r="I33" s="23">
        <f t="shared" si="4"/>
        <v>4.9447832536673808E-3</v>
      </c>
      <c r="J33" s="10">
        <f t="shared" si="5"/>
        <v>6.1414208010548872E-2</v>
      </c>
      <c r="K33" s="46">
        <f t="shared" si="6"/>
        <v>8.6653676858837195E-2</v>
      </c>
    </row>
    <row r="34" spans="1:11" x14ac:dyDescent="0.25">
      <c r="A34" s="27">
        <v>45523</v>
      </c>
      <c r="B34" s="7">
        <v>0.90585648148148146</v>
      </c>
      <c r="C34" s="8">
        <f t="shared" si="0"/>
        <v>0</v>
      </c>
      <c r="D34" s="4">
        <f t="shared" si="1"/>
        <v>30</v>
      </c>
      <c r="E34" s="4">
        <v>100</v>
      </c>
      <c r="F34" s="6">
        <v>8.4429404179999299</v>
      </c>
      <c r="G34" s="8">
        <f t="shared" si="2"/>
        <v>1</v>
      </c>
      <c r="H34" s="8">
        <f t="shared" si="3"/>
        <v>30</v>
      </c>
      <c r="I34" s="23">
        <f t="shared" si="4"/>
        <v>4.9447832536673808E-3</v>
      </c>
      <c r="J34" s="10">
        <f t="shared" si="5"/>
        <v>6.1414208010548872E-2</v>
      </c>
      <c r="K34" s="46">
        <f t="shared" si="6"/>
        <v>8.850070715513654E-2</v>
      </c>
    </row>
    <row r="35" spans="1:11" x14ac:dyDescent="0.25">
      <c r="A35" s="27">
        <v>45523</v>
      </c>
      <c r="B35" s="7">
        <v>0.4654861111111111</v>
      </c>
      <c r="C35" s="8">
        <f t="shared" si="0"/>
        <v>0</v>
      </c>
      <c r="D35" s="4">
        <f t="shared" si="1"/>
        <v>30</v>
      </c>
      <c r="E35" s="4">
        <v>100</v>
      </c>
      <c r="F35" s="6">
        <v>8.3503507359996991</v>
      </c>
      <c r="G35" s="8">
        <f t="shared" si="2"/>
        <v>1</v>
      </c>
      <c r="H35" s="8">
        <f t="shared" si="3"/>
        <v>30</v>
      </c>
      <c r="I35" s="23">
        <f t="shared" si="4"/>
        <v>4.9447832536673808E-3</v>
      </c>
      <c r="J35" s="10">
        <f t="shared" si="5"/>
        <v>6.1414208010548872E-2</v>
      </c>
      <c r="K35" s="46">
        <f t="shared" si="6"/>
        <v>8.9482013520743781E-2</v>
      </c>
    </row>
    <row r="36" spans="1:11" x14ac:dyDescent="0.25">
      <c r="A36" s="27">
        <v>45522</v>
      </c>
      <c r="B36" s="7">
        <v>0.95296296296296301</v>
      </c>
      <c r="C36" s="8">
        <f t="shared" si="0"/>
        <v>0</v>
      </c>
      <c r="D36" s="4">
        <f t="shared" si="1"/>
        <v>30</v>
      </c>
      <c r="E36" s="4">
        <v>100</v>
      </c>
      <c r="F36" s="6">
        <v>8.6041397780001105</v>
      </c>
      <c r="G36" s="8">
        <f t="shared" si="2"/>
        <v>1</v>
      </c>
      <c r="H36" s="8">
        <f t="shared" si="3"/>
        <v>30</v>
      </c>
      <c r="I36" s="23">
        <f t="shared" si="4"/>
        <v>4.9447832536673808E-3</v>
      </c>
      <c r="J36" s="10">
        <f t="shared" si="5"/>
        <v>6.1414208010548872E-2</v>
      </c>
      <c r="K36" s="46">
        <f t="shared" si="6"/>
        <v>8.6842638164968719E-2</v>
      </c>
    </row>
    <row r="37" spans="1:11" x14ac:dyDescent="0.25">
      <c r="A37" s="27">
        <v>45522</v>
      </c>
      <c r="B37" s="7">
        <v>0.56223379629629633</v>
      </c>
      <c r="C37" s="8">
        <f t="shared" si="0"/>
        <v>0</v>
      </c>
      <c r="D37" s="4">
        <f t="shared" si="1"/>
        <v>30</v>
      </c>
      <c r="E37" s="4">
        <v>100</v>
      </c>
      <c r="F37" s="6">
        <v>8.7315280520001597</v>
      </c>
      <c r="G37" s="8">
        <f t="shared" si="2"/>
        <v>1</v>
      </c>
      <c r="H37" s="8">
        <f t="shared" si="3"/>
        <v>30</v>
      </c>
      <c r="I37" s="23">
        <f t="shared" si="4"/>
        <v>4.9447832536673808E-3</v>
      </c>
      <c r="J37" s="10">
        <f t="shared" si="5"/>
        <v>6.1414208010548872E-2</v>
      </c>
      <c r="K37" s="46">
        <f t="shared" si="6"/>
        <v>8.5575651021416912E-2</v>
      </c>
    </row>
    <row r="38" spans="1:11" x14ac:dyDescent="0.25">
      <c r="A38" s="27">
        <v>45521</v>
      </c>
      <c r="B38" s="7">
        <v>0.16644675925925925</v>
      </c>
      <c r="C38" s="8">
        <f t="shared" si="0"/>
        <v>1</v>
      </c>
      <c r="D38" s="4">
        <f t="shared" si="1"/>
        <v>30</v>
      </c>
      <c r="E38" s="4">
        <v>200</v>
      </c>
      <c r="F38" s="6">
        <v>17.269504927999701</v>
      </c>
      <c r="G38" s="8">
        <f t="shared" si="2"/>
        <v>2</v>
      </c>
      <c r="H38" s="8">
        <f t="shared" si="3"/>
        <v>60</v>
      </c>
      <c r="I38" s="23">
        <f t="shared" si="4"/>
        <v>9.8895665073347617E-3</v>
      </c>
      <c r="J38" s="10">
        <f t="shared" si="5"/>
        <v>0.12282841602109774</v>
      </c>
      <c r="K38" s="46">
        <f t="shared" si="6"/>
        <v>8.6534755984834774E-2</v>
      </c>
    </row>
    <row r="39" spans="1:11" x14ac:dyDescent="0.25">
      <c r="A39" s="27">
        <v>45520</v>
      </c>
      <c r="B39" s="7">
        <v>0.48709490740740741</v>
      </c>
      <c r="C39" s="8">
        <f t="shared" si="0"/>
        <v>0</v>
      </c>
      <c r="D39" s="4">
        <f t="shared" si="1"/>
        <v>30</v>
      </c>
      <c r="E39" s="4">
        <v>1000</v>
      </c>
      <c r="F39" s="6">
        <v>86.834580138603101</v>
      </c>
      <c r="G39" s="8">
        <f t="shared" si="2"/>
        <v>10</v>
      </c>
      <c r="H39" s="8">
        <f t="shared" si="3"/>
        <v>300</v>
      </c>
      <c r="I39" s="23">
        <f t="shared" si="4"/>
        <v>4.9447832536673807E-2</v>
      </c>
      <c r="J39" s="10">
        <f t="shared" si="5"/>
        <v>0.61414208010548865</v>
      </c>
      <c r="K39" s="46">
        <f t="shared" si="6"/>
        <v>8.6049382201077801E-2</v>
      </c>
    </row>
    <row r="40" spans="1:11" x14ac:dyDescent="0.25">
      <c r="A40" s="27">
        <v>45519</v>
      </c>
      <c r="B40" s="7">
        <v>7.8078703703703706E-2</v>
      </c>
      <c r="C40" s="8">
        <f t="shared" si="0"/>
        <v>1</v>
      </c>
      <c r="D40" s="4">
        <f t="shared" si="1"/>
        <v>30</v>
      </c>
      <c r="E40" s="4">
        <v>100</v>
      </c>
      <c r="F40" s="6">
        <v>8.8964415539998694</v>
      </c>
      <c r="G40" s="8">
        <f t="shared" si="2"/>
        <v>1</v>
      </c>
      <c r="H40" s="8">
        <f t="shared" si="3"/>
        <v>30</v>
      </c>
      <c r="I40" s="23">
        <f t="shared" si="4"/>
        <v>4.9447832536673808E-3</v>
      </c>
      <c r="J40" s="10">
        <f t="shared" si="5"/>
        <v>6.1414208010548872E-2</v>
      </c>
      <c r="K40" s="46">
        <f t="shared" si="6"/>
        <v>8.3989333592118243E-2</v>
      </c>
    </row>
    <row r="41" spans="1:11" x14ac:dyDescent="0.25">
      <c r="A41" s="27">
        <v>45516</v>
      </c>
      <c r="B41" s="7">
        <v>0.18177083333333333</v>
      </c>
      <c r="C41" s="8">
        <f t="shared" si="0"/>
        <v>1</v>
      </c>
      <c r="D41" s="4">
        <f t="shared" si="1"/>
        <v>30</v>
      </c>
      <c r="E41" s="4">
        <v>100</v>
      </c>
      <c r="F41" s="6">
        <v>8.6030418633795396</v>
      </c>
      <c r="G41" s="8">
        <f t="shared" si="2"/>
        <v>1</v>
      </c>
      <c r="H41" s="8">
        <f t="shared" si="3"/>
        <v>30</v>
      </c>
      <c r="I41" s="23">
        <f t="shared" si="4"/>
        <v>4.9447832536673808E-3</v>
      </c>
      <c r="J41" s="10">
        <f t="shared" si="5"/>
        <v>6.1414208010548872E-2</v>
      </c>
      <c r="K41" s="46">
        <f t="shared" si="6"/>
        <v>8.6853720966103998E-2</v>
      </c>
    </row>
    <row r="42" spans="1:11" x14ac:dyDescent="0.25">
      <c r="A42" s="27">
        <v>45515</v>
      </c>
      <c r="B42" s="7">
        <v>0.47961805555555553</v>
      </c>
      <c r="C42" s="8">
        <f t="shared" si="0"/>
        <v>0</v>
      </c>
      <c r="D42" s="4">
        <f t="shared" si="1"/>
        <v>30</v>
      </c>
      <c r="E42" s="4">
        <v>100</v>
      </c>
      <c r="F42" s="6">
        <v>8.9599847388978695</v>
      </c>
      <c r="G42" s="8">
        <f t="shared" si="2"/>
        <v>1</v>
      </c>
      <c r="H42" s="8">
        <f t="shared" si="3"/>
        <v>30</v>
      </c>
      <c r="I42" s="23">
        <f t="shared" si="4"/>
        <v>4.9447832536673808E-3</v>
      </c>
      <c r="J42" s="10">
        <f t="shared" si="5"/>
        <v>6.1414208010548872E-2</v>
      </c>
      <c r="K42" s="46">
        <f t="shared" si="6"/>
        <v>8.3393690863985626E-2</v>
      </c>
    </row>
    <row r="43" spans="1:11" x14ac:dyDescent="0.25">
      <c r="A43" s="27">
        <v>45514</v>
      </c>
      <c r="B43" s="7">
        <v>0.10940972222222223</v>
      </c>
      <c r="C43" s="8">
        <f t="shared" si="0"/>
        <v>1</v>
      </c>
      <c r="D43" s="4">
        <f t="shared" si="1"/>
        <v>30</v>
      </c>
      <c r="E43" s="4">
        <v>200</v>
      </c>
      <c r="F43" s="6">
        <v>18.8811691886477</v>
      </c>
      <c r="G43" s="8">
        <f t="shared" si="2"/>
        <v>2</v>
      </c>
      <c r="H43" s="8">
        <f t="shared" si="3"/>
        <v>60</v>
      </c>
      <c r="I43" s="23">
        <f t="shared" si="4"/>
        <v>9.8895665073347617E-3</v>
      </c>
      <c r="J43" s="10">
        <f t="shared" si="5"/>
        <v>0.12282841602109774</v>
      </c>
      <c r="K43" s="46">
        <f t="shared" si="6"/>
        <v>7.9148297438162402E-2</v>
      </c>
    </row>
    <row r="44" spans="1:11" x14ac:dyDescent="0.25">
      <c r="A44" s="27">
        <v>45513</v>
      </c>
      <c r="B44" s="7">
        <v>0.69493055555555561</v>
      </c>
      <c r="C44" s="8">
        <f t="shared" si="0"/>
        <v>0</v>
      </c>
      <c r="D44" s="4">
        <f t="shared" si="1"/>
        <v>30</v>
      </c>
      <c r="E44" s="4">
        <v>500</v>
      </c>
      <c r="F44" s="6">
        <v>45.363371074506702</v>
      </c>
      <c r="G44" s="8">
        <f t="shared" si="2"/>
        <v>5</v>
      </c>
      <c r="H44" s="8">
        <f t="shared" si="3"/>
        <v>150</v>
      </c>
      <c r="I44" s="23">
        <f t="shared" si="4"/>
        <v>2.4723916268336903E-2</v>
      </c>
      <c r="J44" s="10">
        <f t="shared" si="5"/>
        <v>0.30707104005274433</v>
      </c>
      <c r="K44" s="46">
        <f t="shared" si="6"/>
        <v>8.2357878147375232E-2</v>
      </c>
    </row>
    <row r="45" spans="1:11" x14ac:dyDescent="0.25">
      <c r="A45" s="27">
        <v>45512</v>
      </c>
      <c r="B45" s="7">
        <v>0.23141203703703703</v>
      </c>
      <c r="C45" s="8">
        <f t="shared" si="0"/>
        <v>1</v>
      </c>
      <c r="D45" s="4">
        <f t="shared" si="1"/>
        <v>30</v>
      </c>
      <c r="E45" s="4">
        <v>100</v>
      </c>
      <c r="F45" s="6">
        <v>7.8239620205165199</v>
      </c>
      <c r="G45" s="8">
        <f t="shared" si="2"/>
        <v>1</v>
      </c>
      <c r="H45" s="8">
        <f t="shared" si="3"/>
        <v>30</v>
      </c>
      <c r="I45" s="23">
        <f t="shared" si="4"/>
        <v>4.9447832536673808E-3</v>
      </c>
      <c r="J45" s="10">
        <f t="shared" si="5"/>
        <v>6.1414208010548872E-2</v>
      </c>
      <c r="K45" s="46">
        <f t="shared" si="6"/>
        <v>9.5502278193874593E-2</v>
      </c>
    </row>
    <row r="46" spans="1:11" x14ac:dyDescent="0.25">
      <c r="A46" s="27">
        <v>45511</v>
      </c>
      <c r="B46" s="7">
        <v>0.1464699074074074</v>
      </c>
      <c r="C46" s="8">
        <f t="shared" si="0"/>
        <v>1</v>
      </c>
      <c r="D46" s="4">
        <f t="shared" si="1"/>
        <v>30</v>
      </c>
      <c r="E46" s="4">
        <v>200</v>
      </c>
      <c r="F46" s="6">
        <v>15.998051505422</v>
      </c>
      <c r="G46" s="8">
        <f t="shared" si="2"/>
        <v>2</v>
      </c>
      <c r="H46" s="8">
        <f t="shared" si="3"/>
        <v>60</v>
      </c>
      <c r="I46" s="23">
        <f t="shared" si="4"/>
        <v>9.8895665073347617E-3</v>
      </c>
      <c r="J46" s="10">
        <f t="shared" si="5"/>
        <v>0.12282841602109774</v>
      </c>
      <c r="K46" s="46">
        <f t="shared" si="6"/>
        <v>9.3412150499507712E-2</v>
      </c>
    </row>
    <row r="47" spans="1:11" x14ac:dyDescent="0.25">
      <c r="A47" s="27">
        <v>45509</v>
      </c>
      <c r="B47" s="7">
        <v>0.89781250000000001</v>
      </c>
      <c r="C47" s="8">
        <f t="shared" si="0"/>
        <v>0</v>
      </c>
      <c r="D47" s="4">
        <f t="shared" si="1"/>
        <v>30</v>
      </c>
      <c r="E47" s="4">
        <v>200</v>
      </c>
      <c r="F47" s="6">
        <v>14.7074111058754</v>
      </c>
      <c r="G47" s="8">
        <f t="shared" si="2"/>
        <v>2</v>
      </c>
      <c r="H47" s="8">
        <f t="shared" si="3"/>
        <v>60</v>
      </c>
      <c r="I47" s="23">
        <f t="shared" si="4"/>
        <v>9.8895665073347617E-3</v>
      </c>
      <c r="J47" s="10">
        <f t="shared" si="5"/>
        <v>0.12282841602109774</v>
      </c>
      <c r="K47" s="46">
        <f t="shared" si="6"/>
        <v>0.10160948002101874</v>
      </c>
    </row>
    <row r="48" spans="1:11" x14ac:dyDescent="0.25">
      <c r="A48" s="27">
        <v>45509</v>
      </c>
      <c r="B48" s="7">
        <v>0.45131944444444444</v>
      </c>
      <c r="C48" s="8">
        <f t="shared" si="0"/>
        <v>0</v>
      </c>
      <c r="D48" s="4">
        <f t="shared" si="1"/>
        <v>30</v>
      </c>
      <c r="E48" s="4">
        <v>100</v>
      </c>
      <c r="F48" s="6">
        <v>6.9585020775616302</v>
      </c>
      <c r="G48" s="8">
        <f t="shared" si="2"/>
        <v>1</v>
      </c>
      <c r="H48" s="8">
        <f t="shared" si="3"/>
        <v>30</v>
      </c>
      <c r="I48" s="23">
        <f t="shared" si="4"/>
        <v>4.9447832536673808E-3</v>
      </c>
      <c r="J48" s="10">
        <f t="shared" si="5"/>
        <v>6.1414208010548872E-2</v>
      </c>
      <c r="K48" s="46">
        <f t="shared" si="6"/>
        <v>0.10738032253681683</v>
      </c>
    </row>
    <row r="49" spans="1:11" x14ac:dyDescent="0.25">
      <c r="A49" s="27">
        <v>45508</v>
      </c>
      <c r="B49" s="7">
        <v>0.96381944444444445</v>
      </c>
      <c r="C49" s="8">
        <f t="shared" si="0"/>
        <v>0</v>
      </c>
      <c r="D49" s="4">
        <f t="shared" si="1"/>
        <v>30</v>
      </c>
      <c r="E49" s="4">
        <v>200</v>
      </c>
      <c r="F49" s="6">
        <v>15.334113029507799</v>
      </c>
      <c r="G49" s="8">
        <f t="shared" si="2"/>
        <v>2</v>
      </c>
      <c r="H49" s="8">
        <f t="shared" si="3"/>
        <v>60</v>
      </c>
      <c r="I49" s="23">
        <f t="shared" si="4"/>
        <v>9.8895665073347617E-3</v>
      </c>
      <c r="J49" s="10">
        <f t="shared" si="5"/>
        <v>0.12282841602109774</v>
      </c>
      <c r="K49" s="46">
        <f t="shared" si="6"/>
        <v>9.7456722279770744E-2</v>
      </c>
    </row>
    <row r="50" spans="1:11" x14ac:dyDescent="0.25">
      <c r="A50" s="27">
        <v>45508</v>
      </c>
      <c r="B50" s="7">
        <v>0.12177083333333333</v>
      </c>
      <c r="C50" s="8">
        <f t="shared" si="0"/>
        <v>1</v>
      </c>
      <c r="D50" s="4">
        <f t="shared" si="1"/>
        <v>30</v>
      </c>
      <c r="E50" s="4">
        <v>1000</v>
      </c>
      <c r="F50" s="6">
        <v>80.855944888231605</v>
      </c>
      <c r="G50" s="8">
        <f t="shared" si="2"/>
        <v>10</v>
      </c>
      <c r="H50" s="8">
        <f t="shared" si="3"/>
        <v>300</v>
      </c>
      <c r="I50" s="23">
        <f t="shared" si="4"/>
        <v>4.9447832536673807E-2</v>
      </c>
      <c r="J50" s="10">
        <f t="shared" si="5"/>
        <v>0.61414208010548865</v>
      </c>
      <c r="K50" s="46">
        <f t="shared" si="6"/>
        <v>9.2412029628069062E-2</v>
      </c>
    </row>
    <row r="51" spans="1:11" x14ac:dyDescent="0.25">
      <c r="A51" s="27">
        <v>45506</v>
      </c>
      <c r="B51" s="7">
        <v>4.9699074074074076E-2</v>
      </c>
      <c r="C51" s="8">
        <f t="shared" si="0"/>
        <v>1</v>
      </c>
      <c r="D51" s="4">
        <f t="shared" si="1"/>
        <v>30</v>
      </c>
      <c r="E51" s="4">
        <v>100</v>
      </c>
      <c r="F51" s="6">
        <v>8.6333939640001596</v>
      </c>
      <c r="G51" s="8">
        <f t="shared" si="2"/>
        <v>1</v>
      </c>
      <c r="H51" s="8">
        <f t="shared" si="3"/>
        <v>30</v>
      </c>
      <c r="I51" s="23">
        <f t="shared" si="4"/>
        <v>4.9447832536673808E-3</v>
      </c>
      <c r="J51" s="10">
        <f t="shared" si="5"/>
        <v>6.1414208010548872E-2</v>
      </c>
      <c r="K51" s="46">
        <f t="shared" si="6"/>
        <v>8.6548372584108357E-2</v>
      </c>
    </row>
    <row r="52" spans="1:11" x14ac:dyDescent="0.25">
      <c r="A52" s="27">
        <v>45502</v>
      </c>
      <c r="B52" s="7">
        <v>0.68038194444444444</v>
      </c>
      <c r="C52" s="8">
        <f t="shared" si="0"/>
        <v>0</v>
      </c>
      <c r="D52" s="4">
        <f t="shared" si="1"/>
        <v>30</v>
      </c>
      <c r="E52" s="4">
        <v>100</v>
      </c>
      <c r="F52" s="6">
        <v>8.9077833000003306</v>
      </c>
      <c r="G52" s="8">
        <f t="shared" si="2"/>
        <v>1</v>
      </c>
      <c r="H52" s="8">
        <f t="shared" si="3"/>
        <v>30</v>
      </c>
      <c r="I52" s="23">
        <f t="shared" si="4"/>
        <v>4.9447832536673808E-3</v>
      </c>
      <c r="J52" s="10">
        <f t="shared" si="5"/>
        <v>6.1414208010548872E-2</v>
      </c>
      <c r="K52" s="46">
        <f t="shared" si="6"/>
        <v>8.3882395013094926E-2</v>
      </c>
    </row>
    <row r="53" spans="1:11" x14ac:dyDescent="0.25">
      <c r="A53" s="27">
        <v>45502</v>
      </c>
      <c r="B53" s="7">
        <v>0.47503472222222221</v>
      </c>
      <c r="C53" s="8">
        <f t="shared" si="0"/>
        <v>0</v>
      </c>
      <c r="D53" s="4">
        <f t="shared" si="1"/>
        <v>30</v>
      </c>
      <c r="E53" s="4">
        <v>100</v>
      </c>
      <c r="F53" s="6">
        <v>9.0203026679999105</v>
      </c>
      <c r="G53" s="8">
        <f t="shared" si="2"/>
        <v>1</v>
      </c>
      <c r="H53" s="8">
        <f t="shared" si="3"/>
        <v>30</v>
      </c>
      <c r="I53" s="23">
        <f t="shared" si="4"/>
        <v>4.9447832536673808E-3</v>
      </c>
      <c r="J53" s="10">
        <f t="shared" si="5"/>
        <v>6.1414208010548872E-2</v>
      </c>
      <c r="K53" s="46">
        <f t="shared" si="6"/>
        <v>8.2836044971355424E-2</v>
      </c>
    </row>
    <row r="54" spans="1:11" x14ac:dyDescent="0.25">
      <c r="A54" s="27">
        <v>45502</v>
      </c>
      <c r="B54" s="7">
        <v>0.47468749999999998</v>
      </c>
      <c r="C54" s="8">
        <f t="shared" si="0"/>
        <v>0</v>
      </c>
      <c r="D54" s="4">
        <f t="shared" si="1"/>
        <v>30</v>
      </c>
      <c r="E54" s="4">
        <v>100</v>
      </c>
      <c r="F54" s="6">
        <v>9.0203026679999105</v>
      </c>
      <c r="G54" s="8">
        <f t="shared" si="2"/>
        <v>1</v>
      </c>
      <c r="H54" s="8">
        <f t="shared" si="3"/>
        <v>30</v>
      </c>
      <c r="I54" s="23">
        <f t="shared" si="4"/>
        <v>4.9447832536673808E-3</v>
      </c>
      <c r="J54" s="10">
        <f t="shared" si="5"/>
        <v>6.1414208010548872E-2</v>
      </c>
      <c r="K54" s="46">
        <f t="shared" si="6"/>
        <v>8.2836044971355424E-2</v>
      </c>
    </row>
    <row r="55" spans="1:11" x14ac:dyDescent="0.25">
      <c r="A55" s="27">
        <v>45500</v>
      </c>
      <c r="B55" s="7">
        <v>0.4896759259259259</v>
      </c>
      <c r="C55" s="8">
        <f t="shared" si="0"/>
        <v>0</v>
      </c>
      <c r="D55" s="4">
        <f t="shared" si="1"/>
        <v>30</v>
      </c>
      <c r="E55" s="4">
        <v>100</v>
      </c>
      <c r="F55" s="6">
        <v>9.0064187240397295</v>
      </c>
      <c r="G55" s="8">
        <f t="shared" si="2"/>
        <v>1</v>
      </c>
      <c r="H55" s="8">
        <f t="shared" si="3"/>
        <v>30</v>
      </c>
      <c r="I55" s="23">
        <f t="shared" si="4"/>
        <v>4.9447832536673808E-3</v>
      </c>
      <c r="J55" s="10">
        <f t="shared" si="5"/>
        <v>6.1414208010548872E-2</v>
      </c>
      <c r="K55" s="46">
        <f t="shared" si="6"/>
        <v>8.296374178864814E-2</v>
      </c>
    </row>
    <row r="56" spans="1:11" x14ac:dyDescent="0.25">
      <c r="A56" s="27">
        <v>45499</v>
      </c>
      <c r="B56" s="7">
        <v>0.49432870370370369</v>
      </c>
      <c r="C56" s="8">
        <f t="shared" si="0"/>
        <v>0</v>
      </c>
      <c r="D56" s="4">
        <f t="shared" si="1"/>
        <v>30</v>
      </c>
      <c r="E56" s="4">
        <v>700</v>
      </c>
      <c r="F56" s="6">
        <v>62.7690281400019</v>
      </c>
      <c r="G56" s="8">
        <f t="shared" si="2"/>
        <v>7</v>
      </c>
      <c r="H56" s="8">
        <f t="shared" si="3"/>
        <v>210</v>
      </c>
      <c r="I56" s="23">
        <f t="shared" si="4"/>
        <v>3.4613482775671667E-2</v>
      </c>
      <c r="J56" s="10">
        <f t="shared" si="5"/>
        <v>0.42989945607384211</v>
      </c>
      <c r="K56" s="46">
        <f t="shared" si="6"/>
        <v>8.3328411116476264E-2</v>
      </c>
    </row>
    <row r="57" spans="1:11" x14ac:dyDescent="0.25">
      <c r="A57" s="27">
        <v>45497</v>
      </c>
      <c r="B57" s="7">
        <v>3.8680555555555558E-2</v>
      </c>
      <c r="C57" s="8">
        <f t="shared" si="0"/>
        <v>1</v>
      </c>
      <c r="D57" s="4">
        <f t="shared" si="1"/>
        <v>30</v>
      </c>
      <c r="E57" s="4">
        <v>100</v>
      </c>
      <c r="F57" s="6">
        <v>9.1493989097371298</v>
      </c>
      <c r="G57" s="8">
        <f t="shared" si="2"/>
        <v>1</v>
      </c>
      <c r="H57" s="8">
        <f t="shared" si="3"/>
        <v>30</v>
      </c>
      <c r="I57" s="23">
        <f t="shared" si="4"/>
        <v>4.9447832536673808E-3</v>
      </c>
      <c r="J57" s="10">
        <f t="shared" si="5"/>
        <v>6.1414208010548872E-2</v>
      </c>
      <c r="K57" s="46">
        <f t="shared" si="6"/>
        <v>8.1667244464166205E-2</v>
      </c>
    </row>
    <row r="58" spans="1:11" x14ac:dyDescent="0.25">
      <c r="A58" s="27">
        <v>45495</v>
      </c>
      <c r="B58" s="7">
        <v>0.90773148148148153</v>
      </c>
      <c r="C58" s="8">
        <f t="shared" si="0"/>
        <v>0</v>
      </c>
      <c r="D58" s="4">
        <f t="shared" si="1"/>
        <v>30</v>
      </c>
      <c r="E58" s="4">
        <v>100</v>
      </c>
      <c r="F58" s="6">
        <v>9.2216531159998407</v>
      </c>
      <c r="G58" s="8">
        <f t="shared" si="2"/>
        <v>1</v>
      </c>
      <c r="H58" s="8">
        <f t="shared" si="3"/>
        <v>30</v>
      </c>
      <c r="I58" s="23">
        <f t="shared" si="4"/>
        <v>4.9447832536673808E-3</v>
      </c>
      <c r="J58" s="10">
        <f t="shared" si="5"/>
        <v>6.1414208010548872E-2</v>
      </c>
      <c r="K58" s="46">
        <f t="shared" si="6"/>
        <v>8.1027358984611234E-2</v>
      </c>
    </row>
    <row r="59" spans="1:11" x14ac:dyDescent="0.25">
      <c r="A59" s="27">
        <v>45495</v>
      </c>
      <c r="B59" s="7">
        <v>0.2164699074074074</v>
      </c>
      <c r="C59" s="8">
        <f t="shared" si="0"/>
        <v>1</v>
      </c>
      <c r="D59" s="4">
        <f t="shared" si="1"/>
        <v>30</v>
      </c>
      <c r="E59" s="4">
        <v>100</v>
      </c>
      <c r="F59" s="6">
        <v>9.3400945559997997</v>
      </c>
      <c r="G59" s="8">
        <f t="shared" si="2"/>
        <v>1</v>
      </c>
      <c r="H59" s="8">
        <f t="shared" si="3"/>
        <v>30</v>
      </c>
      <c r="I59" s="23">
        <f t="shared" si="4"/>
        <v>4.9447832536673808E-3</v>
      </c>
      <c r="J59" s="10">
        <f t="shared" si="5"/>
        <v>6.1414208010548872E-2</v>
      </c>
      <c r="K59" s="46">
        <f t="shared" si="6"/>
        <v>7.9999853639778712E-2</v>
      </c>
    </row>
    <row r="60" spans="1:11" x14ac:dyDescent="0.25">
      <c r="A60" s="27">
        <v>45493</v>
      </c>
      <c r="B60" s="7">
        <v>0.57886574074074071</v>
      </c>
      <c r="C60" s="8">
        <f t="shared" si="0"/>
        <v>0</v>
      </c>
      <c r="D60" s="4">
        <f t="shared" si="1"/>
        <v>30</v>
      </c>
      <c r="E60" s="4">
        <v>200</v>
      </c>
      <c r="F60" s="6">
        <v>18.7137475199997</v>
      </c>
      <c r="G60" s="8">
        <f t="shared" si="2"/>
        <v>2</v>
      </c>
      <c r="H60" s="8">
        <f t="shared" si="3"/>
        <v>60</v>
      </c>
      <c r="I60" s="23">
        <f t="shared" si="4"/>
        <v>9.8895665073347617E-3</v>
      </c>
      <c r="J60" s="10">
        <f t="shared" si="5"/>
        <v>0.12282841602109774</v>
      </c>
      <c r="K60" s="46">
        <f t="shared" si="6"/>
        <v>7.9856393986626778E-2</v>
      </c>
    </row>
    <row r="61" spans="1:11" x14ac:dyDescent="0.25">
      <c r="A61" s="27">
        <v>45492</v>
      </c>
      <c r="B61" s="7">
        <v>0.23042824074074075</v>
      </c>
      <c r="C61" s="8">
        <f t="shared" si="0"/>
        <v>1</v>
      </c>
      <c r="D61" s="4">
        <f t="shared" si="1"/>
        <v>30</v>
      </c>
      <c r="E61" s="4">
        <v>600</v>
      </c>
      <c r="F61" s="6">
        <v>55.1759448239996</v>
      </c>
      <c r="G61" s="8">
        <f t="shared" si="2"/>
        <v>6</v>
      </c>
      <c r="H61" s="8">
        <f t="shared" si="3"/>
        <v>180</v>
      </c>
      <c r="I61" s="23">
        <f t="shared" si="4"/>
        <v>2.9668699522004287E-2</v>
      </c>
      <c r="J61" s="10">
        <f t="shared" si="5"/>
        <v>0.36848524806329325</v>
      </c>
      <c r="K61" s="46">
        <f t="shared" si="6"/>
        <v>8.1253473756919103E-2</v>
      </c>
    </row>
    <row r="62" spans="1:11" x14ac:dyDescent="0.25">
      <c r="A62" s="27">
        <v>45492</v>
      </c>
      <c r="B62" s="7">
        <v>0.1026736111111111</v>
      </c>
      <c r="C62" s="8">
        <f t="shared" si="0"/>
        <v>1</v>
      </c>
      <c r="D62" s="4">
        <f t="shared" si="1"/>
        <v>30</v>
      </c>
      <c r="E62" s="4">
        <v>200</v>
      </c>
      <c r="F62" s="6">
        <v>18.329705235902502</v>
      </c>
      <c r="G62" s="8">
        <f t="shared" si="2"/>
        <v>2</v>
      </c>
      <c r="H62" s="8">
        <f t="shared" si="3"/>
        <v>60</v>
      </c>
      <c r="I62" s="23">
        <f t="shared" si="4"/>
        <v>9.8895665073347617E-3</v>
      </c>
      <c r="J62" s="10">
        <f t="shared" si="5"/>
        <v>0.12282841602109774</v>
      </c>
      <c r="K62" s="46">
        <f t="shared" si="6"/>
        <v>8.152953774707962E-2</v>
      </c>
    </row>
    <row r="63" spans="1:11" x14ac:dyDescent="0.25">
      <c r="A63" s="27">
        <v>45490</v>
      </c>
      <c r="B63" s="7">
        <v>0.48729166666666668</v>
      </c>
      <c r="C63" s="8">
        <f t="shared" si="0"/>
        <v>0</v>
      </c>
      <c r="D63" s="4">
        <f t="shared" si="1"/>
        <v>30</v>
      </c>
      <c r="E63" s="4">
        <v>100</v>
      </c>
      <c r="F63" s="6">
        <v>9.3134452319996601</v>
      </c>
      <c r="G63" s="8">
        <f t="shared" si="2"/>
        <v>1</v>
      </c>
      <c r="H63" s="8">
        <f t="shared" si="3"/>
        <v>30</v>
      </c>
      <c r="I63" s="23">
        <f t="shared" si="4"/>
        <v>4.9447832536673808E-3</v>
      </c>
      <c r="J63" s="10">
        <f t="shared" si="5"/>
        <v>6.1414208010548872E-2</v>
      </c>
      <c r="K63" s="46">
        <f t="shared" si="6"/>
        <v>8.0228763776307471E-2</v>
      </c>
    </row>
    <row r="64" spans="1:11" x14ac:dyDescent="0.25">
      <c r="A64" s="27">
        <v>45489</v>
      </c>
      <c r="B64" s="7">
        <v>0.47787037037037039</v>
      </c>
      <c r="C64" s="8">
        <f t="shared" si="0"/>
        <v>0</v>
      </c>
      <c r="D64" s="4">
        <f t="shared" si="1"/>
        <v>30</v>
      </c>
      <c r="E64" s="4">
        <v>100</v>
      </c>
      <c r="F64" s="6">
        <v>9.2818608480000702</v>
      </c>
      <c r="G64" s="8">
        <f t="shared" si="2"/>
        <v>1</v>
      </c>
      <c r="H64" s="8">
        <f t="shared" si="3"/>
        <v>30</v>
      </c>
      <c r="I64" s="23">
        <f t="shared" si="4"/>
        <v>4.9447832536673808E-3</v>
      </c>
      <c r="J64" s="10">
        <f t="shared" si="5"/>
        <v>6.1414208010548872E-2</v>
      </c>
      <c r="K64" s="46">
        <f t="shared" si="6"/>
        <v>8.0501766800638447E-2</v>
      </c>
    </row>
    <row r="65" spans="1:11" x14ac:dyDescent="0.25">
      <c r="A65" s="27">
        <v>45489</v>
      </c>
      <c r="B65" s="7">
        <v>7.210648148148148E-2</v>
      </c>
      <c r="C65" s="8">
        <f t="shared" si="0"/>
        <v>1</v>
      </c>
      <c r="D65" s="4">
        <f t="shared" si="1"/>
        <v>30</v>
      </c>
      <c r="E65" s="4">
        <v>100</v>
      </c>
      <c r="F65" s="6">
        <v>9.3726659519997408</v>
      </c>
      <c r="G65" s="8">
        <f t="shared" si="2"/>
        <v>1</v>
      </c>
      <c r="H65" s="8">
        <f t="shared" si="3"/>
        <v>30</v>
      </c>
      <c r="I65" s="23">
        <f t="shared" si="4"/>
        <v>4.9447832536673808E-3</v>
      </c>
      <c r="J65" s="10">
        <f t="shared" si="5"/>
        <v>6.1414208010548872E-2</v>
      </c>
      <c r="K65" s="46">
        <f t="shared" si="6"/>
        <v>7.9721842353962791E-2</v>
      </c>
    </row>
    <row r="66" spans="1:11" x14ac:dyDescent="0.25">
      <c r="A66" s="27">
        <v>45488</v>
      </c>
      <c r="B66" s="7">
        <v>0.49450231481481483</v>
      </c>
      <c r="C66" s="8">
        <f t="shared" si="0"/>
        <v>0</v>
      </c>
      <c r="D66" s="4">
        <f t="shared" si="1"/>
        <v>30</v>
      </c>
      <c r="E66" s="4">
        <v>100</v>
      </c>
      <c r="F66" s="6">
        <v>9.3815490599998199</v>
      </c>
      <c r="G66" s="8">
        <f t="shared" si="2"/>
        <v>1</v>
      </c>
      <c r="H66" s="8">
        <f t="shared" si="3"/>
        <v>30</v>
      </c>
      <c r="I66" s="23">
        <f t="shared" si="4"/>
        <v>4.9447832536673808E-3</v>
      </c>
      <c r="J66" s="10">
        <f t="shared" si="5"/>
        <v>6.1414208010548872E-2</v>
      </c>
      <c r="K66" s="46">
        <f t="shared" si="6"/>
        <v>7.9646356127640636E-2</v>
      </c>
    </row>
    <row r="67" spans="1:11" x14ac:dyDescent="0.25">
      <c r="A67" s="27">
        <v>45487</v>
      </c>
      <c r="B67" s="7">
        <v>4.1909722222222223E-2</v>
      </c>
      <c r="C67" s="8">
        <f t="shared" ref="C67:C70" si="7">IF(B67&lt;6/24,1,0)</f>
        <v>1</v>
      </c>
      <c r="D67" s="4">
        <f t="shared" ref="D67:D70" si="8">IF(A67&lt;$A$73,
      $B$73-$A$73,
      $B$73-A67+C67)</f>
        <v>30</v>
      </c>
      <c r="E67" s="4">
        <v>100</v>
      </c>
      <c r="F67" s="6">
        <v>9.04596497999969</v>
      </c>
      <c r="G67" s="8">
        <f t="shared" ref="G67:G70" si="9">E67/100</f>
        <v>1</v>
      </c>
      <c r="H67" s="8">
        <f t="shared" ref="H67:H70" si="10">G67*D67</f>
        <v>30</v>
      </c>
      <c r="I67" s="23">
        <f t="shared" ref="I67:I70" si="11">H67/$H$73</f>
        <v>4.9447832536673808E-3</v>
      </c>
      <c r="J67" s="10">
        <f t="shared" ref="J67:J70" si="12">I67*$J$73</f>
        <v>6.1414208010548872E-2</v>
      </c>
      <c r="K67" s="46">
        <f t="shared" ref="K67:K70" si="13">J67/F67*(365/D67)</f>
        <v>8.2601049099098281E-2</v>
      </c>
    </row>
    <row r="68" spans="1:11" x14ac:dyDescent="0.25">
      <c r="A68" s="27">
        <v>45486</v>
      </c>
      <c r="B68" s="7">
        <v>2.4444444444444446E-2</v>
      </c>
      <c r="C68" s="8">
        <f t="shared" si="7"/>
        <v>1</v>
      </c>
      <c r="D68" s="4">
        <f t="shared" si="8"/>
        <v>30</v>
      </c>
      <c r="E68" s="4">
        <v>500</v>
      </c>
      <c r="F68" s="6">
        <v>43.6802160600013</v>
      </c>
      <c r="G68" s="8">
        <f t="shared" si="9"/>
        <v>5</v>
      </c>
      <c r="H68" s="8">
        <f t="shared" si="10"/>
        <v>150</v>
      </c>
      <c r="I68" s="23">
        <f t="shared" si="11"/>
        <v>2.4723916268336903E-2</v>
      </c>
      <c r="J68" s="10">
        <f t="shared" si="12"/>
        <v>0.30707104005274433</v>
      </c>
      <c r="K68" s="46">
        <f t="shared" si="13"/>
        <v>8.553142187246493E-2</v>
      </c>
    </row>
    <row r="69" spans="1:11" x14ac:dyDescent="0.25">
      <c r="A69" s="27">
        <v>45486</v>
      </c>
      <c r="B69" s="7">
        <v>2.3773148148148147E-2</v>
      </c>
      <c r="C69" s="8">
        <f t="shared" si="7"/>
        <v>1</v>
      </c>
      <c r="D69" s="4">
        <f t="shared" si="8"/>
        <v>30</v>
      </c>
      <c r="E69" s="4">
        <v>100</v>
      </c>
      <c r="F69" s="6">
        <v>8.7330821760001598</v>
      </c>
      <c r="G69" s="8">
        <f t="shared" si="9"/>
        <v>1</v>
      </c>
      <c r="H69" s="8">
        <f t="shared" si="10"/>
        <v>30</v>
      </c>
      <c r="I69" s="23">
        <f t="shared" si="11"/>
        <v>4.9447832536673808E-3</v>
      </c>
      <c r="J69" s="10">
        <f t="shared" si="12"/>
        <v>6.1414208010548872E-2</v>
      </c>
      <c r="K69" s="46">
        <f t="shared" si="13"/>
        <v>8.5560422128525757E-2</v>
      </c>
    </row>
    <row r="70" spans="1:11" x14ac:dyDescent="0.25">
      <c r="A70" s="47">
        <v>45486</v>
      </c>
      <c r="B70" s="48">
        <v>2.2789351851851852E-2</v>
      </c>
      <c r="C70" s="37">
        <f t="shared" si="7"/>
        <v>1</v>
      </c>
      <c r="D70" s="38">
        <f t="shared" si="8"/>
        <v>30</v>
      </c>
      <c r="E70" s="38">
        <v>100</v>
      </c>
      <c r="F70" s="39">
        <v>8.7301211400002803</v>
      </c>
      <c r="G70" s="37">
        <f t="shared" si="9"/>
        <v>1</v>
      </c>
      <c r="H70" s="37">
        <f t="shared" si="10"/>
        <v>30</v>
      </c>
      <c r="I70" s="40">
        <f t="shared" si="11"/>
        <v>4.9447832536673808E-3</v>
      </c>
      <c r="J70" s="41">
        <f t="shared" si="12"/>
        <v>6.1414208010548872E-2</v>
      </c>
      <c r="K70" s="49">
        <f t="shared" si="13"/>
        <v>8.5589442056889245E-2</v>
      </c>
    </row>
    <row r="71" spans="1:11" s="2" customForma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</row>
    <row r="72" spans="1:11" s="2" customFormat="1" ht="30.75" thickBot="1" x14ac:dyDescent="0.3">
      <c r="A72" s="17" t="s">
        <v>15</v>
      </c>
      <c r="B72" s="17" t="s">
        <v>16</v>
      </c>
      <c r="C72" s="25"/>
      <c r="D72" s="25"/>
      <c r="E72" s="17" t="s">
        <v>0</v>
      </c>
      <c r="F72" s="17" t="s">
        <v>1</v>
      </c>
      <c r="G72" s="17" t="s">
        <v>2</v>
      </c>
      <c r="H72" s="17" t="s">
        <v>11</v>
      </c>
      <c r="I72" s="25"/>
      <c r="J72" s="17" t="s">
        <v>8</v>
      </c>
      <c r="K72" s="17" t="s">
        <v>20</v>
      </c>
    </row>
    <row r="73" spans="1:11" s="2" customFormat="1" x14ac:dyDescent="0.25">
      <c r="A73" s="15">
        <v>45543</v>
      </c>
      <c r="B73" s="15">
        <v>45573</v>
      </c>
      <c r="C73" s="25"/>
      <c r="D73" s="25"/>
      <c r="E73" s="13">
        <f>SUM(E2:E70)</f>
        <v>22600</v>
      </c>
      <c r="F73" s="14">
        <f>SUM(F2:F70)</f>
        <v>1896.8695628999938</v>
      </c>
      <c r="G73" s="8">
        <f>SUM(G2:G70)</f>
        <v>226</v>
      </c>
      <c r="H73" s="19">
        <f>SUM(H2:H70)</f>
        <v>6067</v>
      </c>
      <c r="I73" s="25"/>
      <c r="J73" s="9">
        <v>12.42</v>
      </c>
      <c r="K73" s="23">
        <f>SUMPRODUCT(Table3[p.a. per Allocation],Table3[Amount (USD)])/SUM(Table3[Amount (USD)])</f>
        <v>8.902488812576427E-2</v>
      </c>
    </row>
    <row r="74" spans="1:11" s="2" customFormat="1" ht="30.75" thickBot="1" x14ac:dyDescent="0.3">
      <c r="A74" s="17" t="s">
        <v>7</v>
      </c>
      <c r="B74" s="17" t="s">
        <v>6</v>
      </c>
      <c r="C74" s="17" t="s">
        <v>5</v>
      </c>
      <c r="D74" s="25"/>
      <c r="E74" s="17" t="s">
        <v>17</v>
      </c>
      <c r="F74" s="17" t="s">
        <v>18</v>
      </c>
      <c r="G74" s="17" t="s">
        <v>13</v>
      </c>
      <c r="H74" s="18" t="s">
        <v>14</v>
      </c>
      <c r="I74" s="25"/>
      <c r="J74" s="17" t="s">
        <v>9</v>
      </c>
      <c r="K74" s="17" t="s">
        <v>21</v>
      </c>
    </row>
    <row r="75" spans="1:11" s="2" customFormat="1" x14ac:dyDescent="0.25">
      <c r="A75" s="12">
        <f>B75/C75</f>
        <v>1647222222.2222221</v>
      </c>
      <c r="B75" s="9">
        <v>250000</v>
      </c>
      <c r="C75" s="11">
        <f>J73/(H75)</f>
        <v>1.5177065767284993E-4</v>
      </c>
      <c r="D75" s="25"/>
      <c r="E75" s="8">
        <v>2400</v>
      </c>
      <c r="F75" s="8" t="s">
        <v>19</v>
      </c>
      <c r="G75" s="8">
        <v>13639</v>
      </c>
      <c r="H75" s="26">
        <f>G75*6</f>
        <v>81834</v>
      </c>
      <c r="I75" s="25"/>
      <c r="J75" s="16">
        <v>8.7300000000000003E-2</v>
      </c>
      <c r="K75" s="23">
        <f>(SUMPRODUCT(Table3[p.a. per Allocation],Table3[Amount (USD)])+
SUMPRODUCT(Table2[p.a. per Allocation],Table2[Amount (USD)])+
SUMPRODUCT(Table1[p.a. per Allocation],Table1[Amount (USD)]))
/SUM(Table1[Amount (USD)],Table2[Amount (USD)],Table3[Amount (USD)])</f>
        <v>0.11413574075966172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JUL10 - AUG09_CORGIAI</vt:lpstr>
      <vt:lpstr>AUG09 - SEP08_CROB</vt:lpstr>
      <vt:lpstr>SEP08 - OCT08_DIP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Farber</dc:creator>
  <cp:lastModifiedBy>JESSE</cp:lastModifiedBy>
  <dcterms:created xsi:type="dcterms:W3CDTF">2024-09-07T17:05:58Z</dcterms:created>
  <dcterms:modified xsi:type="dcterms:W3CDTF">2024-10-08T16:47:10Z</dcterms:modified>
</cp:coreProperties>
</file>