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tblo\Python\Scripts\Kaggle\Credit Default\"/>
    </mc:Choice>
  </mc:AlternateContent>
  <bookViews>
    <workbookView xWindow="0" yWindow="0" windowWidth="28800" windowHeight="11775" activeTab="3"/>
  </bookViews>
  <sheets>
    <sheet name="graphics" sheetId="1" r:id="rId1"/>
    <sheet name="eda" sheetId="2" r:id="rId2"/>
    <sheet name="WoE" sheetId="3" r:id="rId3"/>
    <sheet name="P&amp;L" sheetId="4" r:id="rId4"/>
    <sheet name="x-validation" sheetId="5" r:id="rId5"/>
    <sheet name="Sheet2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0" i="4" l="1"/>
  <c r="AB41" i="4" s="1"/>
  <c r="AB31" i="4"/>
  <c r="AB27" i="4"/>
  <c r="S31" i="4"/>
  <c r="S40" i="4"/>
  <c r="S41" i="4" s="1"/>
  <c r="S27" i="4"/>
  <c r="AB43" i="4" l="1"/>
  <c r="S43" i="4"/>
  <c r="J31" i="4" l="1"/>
  <c r="J40" i="4"/>
  <c r="J41" i="4" s="1"/>
  <c r="J27" i="4"/>
  <c r="D41" i="3"/>
  <c r="D42" i="3" s="1"/>
  <c r="K13" i="3"/>
  <c r="F13" i="3"/>
  <c r="E13" i="3"/>
  <c r="G12" i="3"/>
  <c r="G11" i="3"/>
  <c r="G10" i="3"/>
  <c r="G9" i="3"/>
  <c r="G8" i="3"/>
  <c r="G7" i="3"/>
  <c r="G6" i="3"/>
  <c r="G5" i="3"/>
  <c r="G4" i="3"/>
  <c r="G13" i="3" s="1"/>
  <c r="J43" i="4" l="1"/>
  <c r="E22" i="3"/>
  <c r="E21" i="3"/>
  <c r="E24" i="3" s="1"/>
  <c r="E41" i="3"/>
  <c r="E42" i="3" s="1"/>
  <c r="E43" i="3" s="1"/>
</calcChain>
</file>

<file path=xl/sharedStrings.xml><?xml version="1.0" encoding="utf-8"?>
<sst xmlns="http://schemas.openxmlformats.org/spreadsheetml/2006/main" count="45" uniqueCount="35">
  <si>
    <t>Bins</t>
  </si>
  <si>
    <t>Y=1</t>
  </si>
  <si>
    <t>Y=0</t>
  </si>
  <si>
    <t>Total N</t>
  </si>
  <si>
    <t>f(x|y=1)</t>
  </si>
  <si>
    <t>f(x|y=0)</t>
  </si>
  <si>
    <t>WOE</t>
  </si>
  <si>
    <t>IV</t>
  </si>
  <si>
    <t xml:space="preserve"> 0 – 0 </t>
  </si>
  <si>
    <t xml:space="preserve"> 1 – 1 </t>
  </si>
  <si>
    <t xml:space="preserve"> 2 – 2 </t>
  </si>
  <si>
    <t xml:space="preserve"> 3 – 4 </t>
  </si>
  <si>
    <t xml:space="preserve"> 5 – 6 </t>
  </si>
  <si>
    <t xml:space="preserve"> 7 – 8  </t>
  </si>
  <si>
    <t>9 – 10</t>
  </si>
  <si>
    <t xml:space="preserve"> 11 –14</t>
  </si>
  <si>
    <t xml:space="preserve"> 15 – 50</t>
  </si>
  <si>
    <t>Total (N)</t>
  </si>
  <si>
    <t>Constant, i.e. alpha in logistic model, for WOE.
Also, formula for calculating WOE for bin l</t>
  </si>
  <si>
    <t>p(y=1)</t>
  </si>
  <si>
    <t>p(y=0)</t>
  </si>
  <si>
    <t>Alpha</t>
  </si>
  <si>
    <t>Calculated for each bin in table above</t>
  </si>
  <si>
    <t>Example for bin range 0-0 above</t>
  </si>
  <si>
    <t>Log-density ratio</t>
  </si>
  <si>
    <t>avg loan</t>
  </si>
  <si>
    <t>avg intr</t>
  </si>
  <si>
    <t>LGD</t>
  </si>
  <si>
    <t>Predicted</t>
  </si>
  <si>
    <t>Actuals</t>
  </si>
  <si>
    <t>Nr loans</t>
  </si>
  <si>
    <t>VALIDATE</t>
  </si>
  <si>
    <t>5-fold cross validation</t>
  </si>
  <si>
    <t>Folds</t>
  </si>
  <si>
    <t>Training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</si>
</sst>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Border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2" xfId="0" applyFont="1" applyBorder="1"/>
    <xf numFmtId="0" fontId="4" fillId="0" borderId="0" xfId="0" applyFont="1"/>
    <xf numFmtId="0" fontId="0" fillId="0" borderId="0" xfId="0" applyAlignment="1">
      <alignment horizontal="left"/>
    </xf>
    <xf numFmtId="0" fontId="0" fillId="0" borderId="7" xfId="0" applyBorder="1" applyAlignment="1">
      <alignment horizontal="center"/>
    </xf>
    <xf numFmtId="10" fontId="0" fillId="0" borderId="7" xfId="0" applyNumberFormat="1" applyBorder="1" applyAlignment="1">
      <alignment horizontal="center"/>
    </xf>
    <xf numFmtId="10" fontId="0" fillId="0" borderId="0" xfId="0" applyNumberFormat="1"/>
    <xf numFmtId="9" fontId="0" fillId="0" borderId="0" xfId="0" applyNumberFormat="1"/>
    <xf numFmtId="3" fontId="0" fillId="0" borderId="0" xfId="0" applyNumberForma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0" fontId="0" fillId="0" borderId="14" xfId="0" applyNumberForma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3" fontId="0" fillId="0" borderId="0" xfId="0" applyNumberFormat="1" applyAlignment="1"/>
    <xf numFmtId="3" fontId="0" fillId="0" borderId="7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3" fontId="0" fillId="0" borderId="1" xfId="0" applyNumberFormat="1" applyBorder="1"/>
    <xf numFmtId="3" fontId="0" fillId="0" borderId="17" xfId="0" applyNumberFormat="1" applyBorder="1"/>
    <xf numFmtId="0" fontId="0" fillId="0" borderId="20" xfId="0" applyBorder="1"/>
    <xf numFmtId="0" fontId="1" fillId="2" borderId="20" xfId="0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14" fontId="4" fillId="0" borderId="14" xfId="0" applyNumberFormat="1" applyFont="1" applyBorder="1" applyAlignment="1">
      <alignment horizontal="center" vertical="center" textRotation="90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209550</xdr:colOff>
      <xdr:row>9</xdr:row>
      <xdr:rowOff>47625</xdr:rowOff>
    </xdr:from>
    <xdr:to>
      <xdr:col>18</xdr:col>
      <xdr:colOff>217963</xdr:colOff>
      <xdr:row>40</xdr:row>
      <xdr:rowOff>17654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8350" y="1762125"/>
          <a:ext cx="9152413" cy="5875529"/>
        </a:xfrm>
        <a:prstGeom prst="rect">
          <a:avLst/>
        </a:prstGeom>
      </xdr:spPr>
    </xdr:pic>
    <xdr:clientData/>
  </xdr:twoCellAnchor>
  <xdr:twoCellAnchor>
    <xdr:from>
      <xdr:col>3</xdr:col>
      <xdr:colOff>161925</xdr:colOff>
      <xdr:row>15</xdr:row>
      <xdr:rowOff>161925</xdr:rowOff>
    </xdr:from>
    <xdr:to>
      <xdr:col>18</xdr:col>
      <xdr:colOff>323849</xdr:colOff>
      <xdr:row>40</xdr:row>
      <xdr:rowOff>123825</xdr:rowOff>
    </xdr:to>
    <xdr:sp macro="" textlink="">
      <xdr:nvSpPr>
        <xdr:cNvPr id="3" name="Rectangle 2"/>
        <xdr:cNvSpPr/>
      </xdr:nvSpPr>
      <xdr:spPr>
        <a:xfrm>
          <a:off x="1990725" y="3019425"/>
          <a:ext cx="9305924" cy="4724400"/>
        </a:xfrm>
        <a:prstGeom prst="rect">
          <a:avLst/>
        </a:prstGeom>
        <a:solidFill>
          <a:schemeClr val="bg1">
            <a:lumMod val="95000"/>
            <a:alpha val="69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v-SE" sz="1100"/>
        </a:p>
      </xdr:txBody>
    </xdr:sp>
    <xdr:clientData/>
  </xdr:twoCellAnchor>
  <xdr:twoCellAnchor>
    <xdr:from>
      <xdr:col>3</xdr:col>
      <xdr:colOff>390525</xdr:colOff>
      <xdr:row>45</xdr:row>
      <xdr:rowOff>171450</xdr:rowOff>
    </xdr:from>
    <xdr:to>
      <xdr:col>7</xdr:col>
      <xdr:colOff>333375</xdr:colOff>
      <xdr:row>53</xdr:row>
      <xdr:rowOff>0</xdr:rowOff>
    </xdr:to>
    <xdr:sp macro="" textlink="">
      <xdr:nvSpPr>
        <xdr:cNvPr id="4" name="Rectangle 3"/>
        <xdr:cNvSpPr/>
      </xdr:nvSpPr>
      <xdr:spPr>
        <a:xfrm>
          <a:off x="2219325" y="8743950"/>
          <a:ext cx="2381250" cy="1352550"/>
        </a:xfrm>
        <a:prstGeom prst="rect">
          <a:avLst/>
        </a:prstGeom>
        <a:ln>
          <a:noFill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sv-SE" sz="1300" b="1"/>
            <a:t>Gather data from</a:t>
          </a:r>
          <a:r>
            <a:rPr lang="sv-SE" sz="1300" b="1" baseline="0"/>
            <a:t> various sources</a:t>
          </a:r>
          <a:endParaRPr lang="sv-SE" sz="1300" b="1"/>
        </a:p>
      </xdr:txBody>
    </xdr:sp>
    <xdr:clientData/>
  </xdr:twoCellAnchor>
  <xdr:twoCellAnchor>
    <xdr:from>
      <xdr:col>8</xdr:col>
      <xdr:colOff>222250</xdr:colOff>
      <xdr:row>45</xdr:row>
      <xdr:rowOff>171450</xdr:rowOff>
    </xdr:from>
    <xdr:to>
      <xdr:col>12</xdr:col>
      <xdr:colOff>41275</xdr:colOff>
      <xdr:row>53</xdr:row>
      <xdr:rowOff>0</xdr:rowOff>
    </xdr:to>
    <xdr:sp macro="" textlink="">
      <xdr:nvSpPr>
        <xdr:cNvPr id="5" name="Rectangle 4"/>
        <xdr:cNvSpPr/>
      </xdr:nvSpPr>
      <xdr:spPr>
        <a:xfrm>
          <a:off x="5099050" y="8743950"/>
          <a:ext cx="2257425" cy="1352550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Transform data, clean it and normalize to reach "wide format"</a:t>
          </a:r>
          <a:endParaRPr lang="sv-SE">
            <a:effectLst/>
          </a:endParaRPr>
        </a:p>
      </xdr:txBody>
    </xdr:sp>
    <xdr:clientData/>
  </xdr:twoCellAnchor>
  <xdr:twoCellAnchor>
    <xdr:from>
      <xdr:col>17</xdr:col>
      <xdr:colOff>276225</xdr:colOff>
      <xdr:row>46</xdr:row>
      <xdr:rowOff>28575</xdr:rowOff>
    </xdr:from>
    <xdr:to>
      <xdr:col>21</xdr:col>
      <xdr:colOff>95250</xdr:colOff>
      <xdr:row>53</xdr:row>
      <xdr:rowOff>47625</xdr:rowOff>
    </xdr:to>
    <xdr:sp macro="" textlink="">
      <xdr:nvSpPr>
        <xdr:cNvPr id="6" name="Rectangle 5"/>
        <xdr:cNvSpPr/>
      </xdr:nvSpPr>
      <xdr:spPr>
        <a:xfrm>
          <a:off x="10639425" y="8791575"/>
          <a:ext cx="2257425" cy="135255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v-SE" sz="1100"/>
        </a:p>
      </xdr:txBody>
    </xdr:sp>
    <xdr:clientData/>
  </xdr:twoCellAnchor>
  <xdr:twoCellAnchor>
    <xdr:from>
      <xdr:col>17</xdr:col>
      <xdr:colOff>247650</xdr:colOff>
      <xdr:row>46</xdr:row>
      <xdr:rowOff>28575</xdr:rowOff>
    </xdr:from>
    <xdr:to>
      <xdr:col>21</xdr:col>
      <xdr:colOff>66675</xdr:colOff>
      <xdr:row>53</xdr:row>
      <xdr:rowOff>47625</xdr:rowOff>
    </xdr:to>
    <xdr:sp macro="" textlink="">
      <xdr:nvSpPr>
        <xdr:cNvPr id="9" name="Rectangle 8"/>
        <xdr:cNvSpPr/>
      </xdr:nvSpPr>
      <xdr:spPr>
        <a:xfrm>
          <a:off x="10610850" y="8791575"/>
          <a:ext cx="2257425" cy="1352550"/>
        </a:xfrm>
        <a:prstGeom prst="rect">
          <a:avLst/>
        </a:prstGeom>
        <a:ln>
          <a:noFill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sv-SE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Machine Learning</a:t>
          </a:r>
          <a:r>
            <a:rPr lang="sv-SE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algorithms: </a:t>
          </a:r>
        </a:p>
        <a:p>
          <a:pPr algn="ctr" eaLnBrk="1" fontAlgn="auto" latinLnBrk="0" hangingPunct="1"/>
          <a:r>
            <a:rPr lang="sv-SE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Test, evaluate and itterate.</a:t>
          </a:r>
          <a:endParaRPr lang="sv-SE">
            <a:effectLst/>
          </a:endParaRPr>
        </a:p>
      </xdr:txBody>
    </xdr:sp>
    <xdr:clientData/>
  </xdr:twoCellAnchor>
  <xdr:twoCellAnchor>
    <xdr:from>
      <xdr:col>12</xdr:col>
      <xdr:colOff>539749</xdr:colOff>
      <xdr:row>46</xdr:row>
      <xdr:rowOff>28575</xdr:rowOff>
    </xdr:from>
    <xdr:to>
      <xdr:col>16</xdr:col>
      <xdr:colOff>358774</xdr:colOff>
      <xdr:row>53</xdr:row>
      <xdr:rowOff>47625</xdr:rowOff>
    </xdr:to>
    <xdr:sp macro="" textlink="">
      <xdr:nvSpPr>
        <xdr:cNvPr id="10" name="Rectangle 9"/>
        <xdr:cNvSpPr/>
      </xdr:nvSpPr>
      <xdr:spPr>
        <a:xfrm>
          <a:off x="7854949" y="8791575"/>
          <a:ext cx="2257425" cy="1352550"/>
        </a:xfrm>
        <a:prstGeom prst="rect">
          <a:avLst/>
        </a:prstGeom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sv-SE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Visualization, tabular overview.</a:t>
          </a:r>
          <a:r>
            <a:rPr lang="sv-SE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endParaRPr lang="sv-SE" b="1">
            <a:effectLst/>
          </a:endParaRPr>
        </a:p>
        <a:p>
          <a:pPr algn="l"/>
          <a:r>
            <a:rPr lang="sv-SE" sz="1100" b="1"/>
            <a:t>2. Feature engineering</a:t>
          </a:r>
        </a:p>
      </xdr:txBody>
    </xdr:sp>
    <xdr:clientData/>
  </xdr:twoCellAnchor>
  <xdr:twoCellAnchor>
    <xdr:from>
      <xdr:col>7</xdr:col>
      <xdr:colOff>363538</xdr:colOff>
      <xdr:row>45</xdr:row>
      <xdr:rowOff>161925</xdr:rowOff>
    </xdr:from>
    <xdr:to>
      <xdr:col>8</xdr:col>
      <xdr:colOff>192088</xdr:colOff>
      <xdr:row>52</xdr:row>
      <xdr:rowOff>123825</xdr:rowOff>
    </xdr:to>
    <xdr:sp macro="" textlink="">
      <xdr:nvSpPr>
        <xdr:cNvPr id="11" name="Right Arrow 10"/>
        <xdr:cNvSpPr/>
      </xdr:nvSpPr>
      <xdr:spPr>
        <a:xfrm>
          <a:off x="4630738" y="8734425"/>
          <a:ext cx="438150" cy="1295400"/>
        </a:xfrm>
        <a:prstGeom prst="right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v-SE" sz="1100"/>
        </a:p>
      </xdr:txBody>
    </xdr:sp>
    <xdr:clientData/>
  </xdr:twoCellAnchor>
  <xdr:twoCellAnchor>
    <xdr:from>
      <xdr:col>12</xdr:col>
      <xdr:colOff>71437</xdr:colOff>
      <xdr:row>45</xdr:row>
      <xdr:rowOff>133350</xdr:rowOff>
    </xdr:from>
    <xdr:to>
      <xdr:col>12</xdr:col>
      <xdr:colOff>509587</xdr:colOff>
      <xdr:row>52</xdr:row>
      <xdr:rowOff>95250</xdr:rowOff>
    </xdr:to>
    <xdr:sp macro="" textlink="">
      <xdr:nvSpPr>
        <xdr:cNvPr id="12" name="Right Arrow 11"/>
        <xdr:cNvSpPr/>
      </xdr:nvSpPr>
      <xdr:spPr>
        <a:xfrm>
          <a:off x="7386637" y="8705850"/>
          <a:ext cx="438150" cy="1295400"/>
        </a:xfrm>
        <a:prstGeom prst="right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v-SE" sz="1100"/>
        </a:p>
      </xdr:txBody>
    </xdr:sp>
    <xdr:clientData/>
  </xdr:twoCellAnchor>
  <xdr:twoCellAnchor>
    <xdr:from>
      <xdr:col>16</xdr:col>
      <xdr:colOff>388936</xdr:colOff>
      <xdr:row>46</xdr:row>
      <xdr:rowOff>28575</xdr:rowOff>
    </xdr:from>
    <xdr:to>
      <xdr:col>17</xdr:col>
      <xdr:colOff>217486</xdr:colOff>
      <xdr:row>52</xdr:row>
      <xdr:rowOff>180975</xdr:rowOff>
    </xdr:to>
    <xdr:sp macro="" textlink="">
      <xdr:nvSpPr>
        <xdr:cNvPr id="13" name="Right Arrow 12"/>
        <xdr:cNvSpPr/>
      </xdr:nvSpPr>
      <xdr:spPr>
        <a:xfrm>
          <a:off x="10142536" y="8791575"/>
          <a:ext cx="438150" cy="1295400"/>
        </a:xfrm>
        <a:prstGeom prst="right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v-SE" sz="1100"/>
        </a:p>
      </xdr:txBody>
    </xdr:sp>
    <xdr:clientData/>
  </xdr:twoCellAnchor>
  <xdr:twoCellAnchor>
    <xdr:from>
      <xdr:col>3</xdr:col>
      <xdr:colOff>390525</xdr:colOff>
      <xdr:row>42</xdr:row>
      <xdr:rowOff>9524</xdr:rowOff>
    </xdr:from>
    <xdr:to>
      <xdr:col>13</xdr:col>
      <xdr:colOff>552450</xdr:colOff>
      <xdr:row>45</xdr:row>
      <xdr:rowOff>9525</xdr:rowOff>
    </xdr:to>
    <xdr:sp macro="" textlink="">
      <xdr:nvSpPr>
        <xdr:cNvPr id="14" name="Rectangle 13"/>
        <xdr:cNvSpPr/>
      </xdr:nvSpPr>
      <xdr:spPr>
        <a:xfrm>
          <a:off x="2219325" y="8010524"/>
          <a:ext cx="6257925" cy="571501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sv-SE" sz="1700" b="1"/>
            <a:t>Machine Learning</a:t>
          </a:r>
          <a:r>
            <a:rPr lang="sv-SE" sz="1700" b="1" baseline="0"/>
            <a:t> pipeline</a:t>
          </a:r>
        </a:p>
      </xdr:txBody>
    </xdr:sp>
    <xdr:clientData/>
  </xdr:twoCellAnchor>
  <xdr:twoCellAnchor>
    <xdr:from>
      <xdr:col>13</xdr:col>
      <xdr:colOff>238017</xdr:colOff>
      <xdr:row>49</xdr:row>
      <xdr:rowOff>14377</xdr:rowOff>
    </xdr:from>
    <xdr:to>
      <xdr:col>16</xdr:col>
      <xdr:colOff>74943</xdr:colOff>
      <xdr:row>58</xdr:row>
      <xdr:rowOff>23902</xdr:rowOff>
    </xdr:to>
    <xdr:sp macro="" textlink="">
      <xdr:nvSpPr>
        <xdr:cNvPr id="15" name="Circular Arrow 14"/>
        <xdr:cNvSpPr/>
      </xdr:nvSpPr>
      <xdr:spPr>
        <a:xfrm rot="11014915">
          <a:off x="8162817" y="9348877"/>
          <a:ext cx="1665726" cy="1724025"/>
        </a:xfrm>
        <a:prstGeom prst="circularArrow">
          <a:avLst>
            <a:gd name="adj1" fmla="val 12500"/>
            <a:gd name="adj2" fmla="val 1142319"/>
            <a:gd name="adj3" fmla="val 20457681"/>
            <a:gd name="adj4" fmla="val 10431647"/>
            <a:gd name="adj5" fmla="val 125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v-SE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599968</xdr:colOff>
      <xdr:row>49</xdr:row>
      <xdr:rowOff>62002</xdr:rowOff>
    </xdr:from>
    <xdr:to>
      <xdr:col>20</xdr:col>
      <xdr:colOff>436894</xdr:colOff>
      <xdr:row>58</xdr:row>
      <xdr:rowOff>71527</xdr:rowOff>
    </xdr:to>
    <xdr:sp macro="" textlink="">
      <xdr:nvSpPr>
        <xdr:cNvPr id="16" name="Circular Arrow 15"/>
        <xdr:cNvSpPr/>
      </xdr:nvSpPr>
      <xdr:spPr>
        <a:xfrm rot="11014915">
          <a:off x="10963168" y="9396502"/>
          <a:ext cx="1665726" cy="1724025"/>
        </a:xfrm>
        <a:prstGeom prst="circularArrow">
          <a:avLst>
            <a:gd name="adj1" fmla="val 12500"/>
            <a:gd name="adj2" fmla="val 1142319"/>
            <a:gd name="adj3" fmla="val 20457681"/>
            <a:gd name="adj4" fmla="val 10431647"/>
            <a:gd name="adj5" fmla="val 125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v-SE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23</xdr:row>
          <xdr:rowOff>9525</xdr:rowOff>
        </xdr:from>
        <xdr:to>
          <xdr:col>3</xdr:col>
          <xdr:colOff>1209675</xdr:colOff>
          <xdr:row>26</xdr:row>
          <xdr:rowOff>19050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26</xdr:row>
          <xdr:rowOff>161925</xdr:rowOff>
        </xdr:from>
        <xdr:to>
          <xdr:col>4</xdr:col>
          <xdr:colOff>866775</xdr:colOff>
          <xdr:row>30</xdr:row>
          <xdr:rowOff>0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31</xdr:row>
          <xdr:rowOff>19050</xdr:rowOff>
        </xdr:from>
        <xdr:to>
          <xdr:col>5</xdr:col>
          <xdr:colOff>19050</xdr:colOff>
          <xdr:row>34</xdr:row>
          <xdr:rowOff>47625</xdr:rowOff>
        </xdr:to>
        <xdr:sp macro="" textlink="">
          <xdr:nvSpPr>
            <xdr:cNvPr id="3075" name="Object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12</xdr:col>
      <xdr:colOff>235323</xdr:colOff>
      <xdr:row>2</xdr:row>
      <xdr:rowOff>112059</xdr:rowOff>
    </xdr:from>
    <xdr:to>
      <xdr:col>21</xdr:col>
      <xdr:colOff>379740</xdr:colOff>
      <xdr:row>13</xdr:row>
      <xdr:rowOff>24401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84623" y="493059"/>
          <a:ext cx="5630817" cy="20173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3</xdr:row>
      <xdr:rowOff>0</xdr:rowOff>
    </xdr:from>
    <xdr:to>
      <xdr:col>17</xdr:col>
      <xdr:colOff>304800</xdr:colOff>
      <xdr:row>4</xdr:row>
      <xdr:rowOff>114300</xdr:rowOff>
    </xdr:to>
    <xdr:sp macro="" textlink="">
      <xdr:nvSpPr>
        <xdr:cNvPr id="4098" name="AutoShape 2" descr="data:image/png;base64,iVBORw0KGgoAAAANSUhEUgAAAvsAAAEiCAYAAABnWB00AAAABHNCSVQICAgIfAhkiAAAAAlwSFlzAAALEgAACxIB0t1+/AAAADl0RVh0U29mdHdhcmUAbWF0cGxvdGxpYiB2ZXJzaW9uIDIuMi4yLCBodHRwOi8vbWF0cGxvdGxpYi5vcmcvhp/UCwAAIABJREFUeJzt3XmcjdUDx/HPMcY69mWGMbax77uUfvayC9kqFApZIpUlWyEkyZ5sKfsSCdmjEFmSbGUsY9+XsW9zfn/MuLlmMBhzeXzfr9d9mXue85znPPde93zvc8/zXGOtRUREREREnCeWpzsgIiIiIiKPh8K+iIiIiIhDKeyLiIiIiDiUwr6IiIiIiEMp7IuIiIiIOJTCvoiIiIiIQynsPyJjTEVjzD/GmCBjTCdP90ceH2PMOGPMcWPMVk/3RURE7k5j87NDY/P9Kew/AmOMFzAcqATkAhoYY3J5tlfyGH0LVPR0J0RE5O40Nj9zvkVj8z0p7D+aYkCQtXaPtfYaMBWo4eE+yWNirf0VOO3pfoiIyD1pbH6GaGy+P4X9R+MPHLjt/sHwMhEREfEMjc0it1HYfzQmkjIb470QERGRWzQ2i9xGYf/RHAQCbrufDjjsob6IiIiIxmYRNwr7j2Y9kNUYk8kYEweoD8z1cJ9ERESeZRqbRW6jsP8IrLU3gNbAImAHMN1au82zvZLHxRgzBfgdyG6MOWiMaerpPomIiDuNzc8Wjc33Z6zVNDYRERERESfSkX0REREREYdS2BcRERERcSiFfRERERERh1LYFxERERFxKIX9aGKMecfTfZCYoedaROTpoPfrZ4ee67tT2I8+epE9O/Rci4g8HfR+/ezQc30XCvsiIiIiIg71WK6znyx5Cps2IH20t/skO3PqFMlSpPB0N2LctavXPN2FGHfu7BmSJE3m6W7EqKB/doZYezOJp/shIg9PY/OzQ2PzsyGqY3Psx7HxtAHpmfzzysfRtDxhDgUFe7oLEgOqlC163NN9EJFHo7H52aGx+dkQ1bFZ03hERERERBxKYV9ERERExKEU9kVEREREHEphX0RERETEoRT2RUREREQcSmFfRERERMShFPZFRERERBxKYV9ERERExKEU9kVEREREHEphX0RERETEoRT2RUREREQcSmFfRERERMShFPZFRERERBxKYV9ERERExKEU9kVEREREHEphX0RERETEoRT2RUREREQcSmFfRERERMShFPZFRERERBxKYV9ERERExKEU9kVEREREHEphX0RERETEoRT2RUREREQcSmFfRERERMShFPZFRERERBxKYV9ERERExKEU9kVEREREHEphX0RERETEoRT2RUREREQcSmFfRERERMShFPZFRERERBxKYV9ERERExKEU9kVEREREHEphX0RERETEoRT2RUREREQcSmFfRERERMShFPZFRERERBxKYV9ERERExKEU9kVEREREHEphX0RERETEoRT2RUREREQcSmFfRERERMShFPZFRERERBxKYV9ERERExKEU9kVEREREHEphX0RERETEoRT2RUREREQcSmFfRERERMShFPZFRERERBxKYV9ERERExKEU9kVEREREHEphX0RERETEoRT2RUREREQcKranOxBTlsybw8IfZ7L9r82cPnUCv7TpKFe5Gk3bdCChTyJXvZ1btzCkb0/+/GMtsWLFokiJknTo0Yf0mQLd2hvS9xO2b/mTHVs2c+7sGT75cgQ16r0eYbuXL19iWL9eLJ43m3NnTpM+UyBvtWpPlVp13ep1a9eSn2ZMjrD+a01b8tGn/aLpUXg2bPlzPZ3bNY1QntAnEdPnrwbg2JFDNKlfKdL1p81bhU+ixG5l+/ftYeK44fy9eT1XLl8mla8fVV6pR41X33DVCQ0NZebkcfz800zOnD5JuoCMNGjcnBdKVXBr68qVy3w3ZiirfllMSMhZ0vqnp87rTSlTocqj7rqIyBNrzYqljB/+FXt2/UPIubMkS56S/EWK0aJDZwKz5QDg2OFDjB/xFdv/+pN/t2/lypXLzF+7Bf+ADFHezrEjhxkxoA+rli8m5NxZUvn6UbFGbdp27umq0/TVKmz8fVWEdT/o2Zc33n7XdX/B7BmMGNCbkHNnKVe5Oh0//Zx48eO7lh8+uJ/aZZ7jm2lzyVuoyEM8Ks61fu1vzJg0lt27dmBMLPwDMtCkRXvyFyoOwPnzIYwbOZC1q37h6tUr5Midn3dafUjGwGz3bPfQgX3Mmz2VLX+u5+iRg8SPn5CsOXLTsGlrMmfJ7lb3ypXLzJw8jpXLFnLy+FESJ0lKvoJFeaNJK3zT+Lvq/blhLd8M7c/JE8coULg4bT/sSaLESVzLL128wDtvVKd52068WOalaHyUYsYzE/a/+3oofv7paN2pO75p0rJz6xa+/rIf61f/xoS5S4gVKxbBe3bTpFYlsmTPyWfDRnPzxg1GDepP09qVmbZ4FclTpnK1N3X8N2TPnZcXy1dk3swpd91uh2ZvsGXjelp91JUMgVlYvuAnPm7zNjY0lKqv1nermyxFSgaPn+pWltLXN3ofiGdI87adyJYjt+u+l1fEl3vd15tS/IXSbmXxEyR0u79r5zY6t29G3gJFaPthTxIk9OHwwf1cuXzJrd73Y4fxw7QJNGrWhizZcvHr8oX07fEBPfoNo+hzL7rq9enWnp3bttCwaWvSpc/Iml+X8UXvztjQUMq+XC0a9lxE5Mlz7uxZcuYrQN3GzUiWIiVHDx1k3PBBNKpWnhnL1pA2XXr279vD4p9mkzNfAQoWL8HvK5c/0DYOHQjmzVdexj8gAx992p8UqVJz+MB+DuzbE6Futpx56Nr/K7eytAHpXX8H7w6ie7sWtPygC4HZc/JZ5w6M9/uKlh06u+p83q0jlWvWUdC/w89zZzDyq75UrVWfBo2aE2pD2RP0D1evXAHAWkuvzm04evQQzdt2widRYmZMGkvn9s0YOmY6KVP73bXtTet/Z8uf6ylXsTqBWXNy8cJ5Zk0Zz/stX2fAsO/Imj2Xq+6Qz3uydtUvvP5WS7Jkz82J40eYNH4kXd5/m2FjZxI/QQLOnw+hb48OlHu5GoWLl2TcyC8ZPXwA73fu7Wrn+7HDyBSY7akM+vAMhf3BE6aRPEVK1/0iJUqSJGkyurVrwYY1v1GsZCm+HTGIWF5eDJs4k8RJkgKQt2ARqpUsyISvh9C+ay/X+qt2HiBWrFjs37v7rmH/zz9+Z82KZW5H/Z8vVY5jRw4z+LMeVKpZBy8vL1d9b+845Ctc9HHs/jMpIENmcuTOf886fmnT3bNOaGgoX/btSoFCxena579BIX+hYm71zp45xQ/TJlDntSbUrv+mq86RQ/v5dtRXrrC/bcsmNv2xhnadelGhUg0AChV9npMnjjF+1FeUKl/Z7TUhIuIUlV55lUqvvOpWlqdAYV4pVYSl836kUYs2FH7uBZb/FQTAD5MnPHDY79OpPan90jB6xjy8vb3DCktEXjeBj889x9zff/uF9JkCadqmAwB7/t3J8oXzXGH/1yUL+WvjH8xZuf6B+uh0x44c4puhn9OkZXteqdPQVV642Auuv9euXsG2v//ks0FjXONpztz5aVK/EjOnfEuL9zrdtf3/la1I1Zr1Mca4yvIXKsZb9Soyd+ZEOnz8GQBXr17htxWLebX+m9Ru8JarbtJkKejx0bts3/onhYu9wI6tmwkNDaVZqw/x8vLi4oXzfDO0v6v+7l07WbxgNkPHzHj0B8dDnpk5+7cH/VtyFygEwPGjRwDYsmkD+QsXdQV9AN+0/mTJnpPlP89zWzdWrPs/dFs2hb0BlCzrPo3jhTLlOXHsqGu5PLn+3rye/ft280rdhvest+mPNdy4fp0yL1V1Ky9ToSr79uzi6JGDAOzcvgWAIsVLutUrXOwFTp86wT/hy0VEngVJkicHIHZ4MI/K2Ho3B/btYc2KZTR4q/l/Qf8RXL92jbjx4rnux0+QkGtXrgJw5fJl+nf/iHYff0qSZMkfeVtOsnjBHEwsQ+Xqde9aZ93qFaRImdrtwFlCn0QUf74Ua1f/cs/2kyRN5hb0b63rH5CBUyePu8pu3rxJ6M2bxE/o41bXJ3zqtg0NBeDG9et4e3u7DrTFixefa9euhdWxlhGD+lCrXmPSpkvP0ypK/6uMMRWNMf8YY4KMMXf/uPWUuTVfL1PWsPlhXrG88PaOE6Ged5y4HAze6/r6KapixQp74dz5puMdJ2wbu3dudys/feoEpfNkonD65FQvWYjxwwdx8+bNB9qm/OeL3p2oVqYA9au9yOefduT4sSMR6nz7zRCqlS1IncrP80nnNuzb/a/b8m1b/gTC3vTfb/k61csW4rUapfh6cD+uXv3v9RC8bzfeceKQ1t/9zeDWuR77w79CvvWaiH3nayL8fvDeoEfZZRF5hjytY/PNmze5fu0awXt207vje6RM7UvFGrUfud3N69cBEDdePJrXr0HRTKl4MVd6urZtztnTpyPU37l1CyVzBFAkQwrqlH+e2VO+c1uet2AR/t2+ld9/Xc7xo0f4cdpE13SdsUMHktovLdXrvvbI/Xaa7X9vIl36TKxcvpCmDSpTrWxBmr1WhXmz/5umvH9fEBkyZYmwbvqMgZw4doTLly5FWHYv50POEbw3iIAMmV1lCRIkpOxLVflp1mT+2vQHly9dInhvEONGfkmmLNnJX/g5ALJky8nFCxdY8vOPhJw7y/w508iRKx8AixfM5tzZ09R5LeJ5gE+T+07jMcZ4AcOBCsBBYL0xZq61dvu913yyHTtymBFffEbxF0uTO3/YEf4MgVn4a8MfXA//lAdw8cJ5dv+7E2tt2Ik+8e4+j+xOGQOzAmHfGNx+dH/LxrAj+ufOnnGVZc+dl1z5ChCYLQdXr15l+cKfGNL3E/bv3U2PL4Y98v4+SxIm9KFmvUbkzV+EBAl92L1rB9MnjuGDdxsyZMw0kiZLgXecOFSqXoeCRUuQJEkyDu7fG1anVSO+/Hoy6TOGvWGcPnUCgH6ffEjVmg1485127PpnG5PGjeDk8aOuqT3nQ86R0CdRhKMNiRKFneBzIeQcAOnSZwTgn21/UeS2efw7t21xtSMicj9P89jcsGpZtm/ZDEBAxsx8M/0nt3PiHtaJ8AM6PTu0pkrtejRt/T779+1haN9P2LNrJxPn/+L65qBw8eepXLMOGTJn4XzIOebNnMInH7Th5LFjvN3uQwAKFC3Oa01b0rJBTQCy5cpLiw6dCd6zm4mjR/D9T0sjvOdL2Lh56uQJxo38ksZvtyGNfwCrflnMyK8+4+bNG9R49Q3Oh4Tg6+cfYd1bJ8VeuBBC/AQJorzNrwf3BYvbRTMA2nXqxagh/ejSvpmrLHuuvPQZOMqV81L7peWtFu0ZMqAnoTdv4uuXlp79h3M+5BzfjhpMh4/7ECdu3Id5KJ4YUZmzXwwIstbuATDGTAVqAE/8G8rdXLp4gfZNGhA7dmw+/XKEq/y1Zi1ZMm8OfTq1o+UHH3Pz5g2+/ORjLl+8ADz414slSpUlc9bs9O/2EYkSjyJTlqws+/knFv44M0J7t5/9D/BiuZdIkMCHSWNG8Oa77cmQ2f1qQHJ3gdlyEpgtp+t+3gJFyJO/MO1bvM7cWZNp1KwNyVOkonWHbq46efIXpnDxkrRsXJNpE0fzYde+QNicfQibjtOwaSsA8hUsSmhoKN+O+or9+3aTPmMgWIsh4pu+xbrdL1SkBAEZMjNqSH8S+iQmXYZMrPl1KSuX/QyAeYSvsEXkmfLUjs29h3zDxfPnObh/H999PYQW9V9h/JyFD3TFncjcer8uUqIkXT4bCECxkqVIlCgxHd9twpoVy1wH3t798GO3dcu8XIX2TV9nzNAveP3tliQIn/rRoUcfmrR5nwsh50iXIRPGGFq+VpM6jZqQJUcuFv04i6+/7Mfpkyco/mJpPu775TM/rSc01HL50kXa9+rFC/8rD0D+QsU5dvQw0yeNpXrt18HaSNe1dym/l+kTx7Bi6QLe++iTCFNtvh87jF+WzKfpux3IliM3x48dZcq3X9P9o3fpP3gc8eKHfaCoWbchL1epyZnTJ/FLG4CXlxdDBnxC3gJFKFK8JH9tWseY4QM5dvQQ2XPlpU2H7qT2S/vAffWUqCQLf+DAbfcPhpe5Mca8Y4zZYIzZcObUqejqX7S7euUK771Zn4P79zFi0g/4pv1vVwoWfY7Ofb5g6fy5vFwkJ5WL5+V8yDmq1WmAd5w4JE6a7IG2FTt2bAZ88x3xEySkcY0K/C93Rob170WbTj0A7nm2OUDF8BOZtodPJZGHlyVbLvzTZWDXzm13rZMqtR+58xZk186trrJb528ULPKcW91CRcLO+NqzaycAPomTcOFCSIQ3qgvnQ1zLAbxix6bLpwOJGz8+H7RqSP2qJfluzFAav9MWgOTJI55bIiISiad2bM6cNTt5CxWh0iuvMmraXC5dusj4YYMeud2k4SH7uf+VcSsvUaosADu3/nXP9SvWqM3VK1fYtcP981Ky5CkIyJgZYwyLf5rNnn//ocX7ndiz6x+6tmtBx16fs2Dd31y8cJ7Puz81s6kem8Th413BIu5nRhcs+jxnT5/i9KkT+CRO7Bofb+caM30SR1gWmQU/TmfC6CE0bNaal6rUdFsWvDeIGZPG0qzVB9Sq15g8+YtQ9qWq9Px8OEH/bGfR/B/c6idI6IN/QEa8vLzYuX0Lv/2yiHfafMS5s2fo3bU91V99ne9mLSVlKl++6N2Zp0lUjuxH9h1VhI9e1tpvgG8Acucv+OAfzWLA9evX6fB2Q7Zu3sSoqT+SNWfuCHXqvfk2NRs0Yv++Pfj4JMLPPx2t3qhN3oJFHuqEn8BsOZi+ZBWHDgRz+dIlMmTOwvIFc4GwrwjvKTw46lvC6GGtjfzVfEed27+WTZ8x7BuVO7+qvXXE/taR+AwZA7l+7RpHDh1wO7Jwa67+rWlBt9ocNnYGx44c4sqVy/gHZGDNr8sAyJW34EPunYg8YxwxNidOkpT0GTNFemnMBxWYPewb3btNrbnvt/OuMTfy9S9dvMAXPbvQsVd/EiT0Yd1vK8iSPafrw0XdRs3o2aHVQ/beOdJnCnRdjMKN6/GNRYaMWdi0YU2EKvuD95DKN02UpvAsX/QTIwb1oWa9RtRv+E6E5fv27AIgW448buX+6TKQ0CcRB4L3RtpuaGgoIwb14bXGLUiZypd1q1fg5eXluoJejdqv06rJq1y+dOmBphp5UlSO7B8EAm67nw44/Hi68/iEhobSpXUz/li9kq/GTb7n5bbixI1Lluw58fNPx64d21j32wrqNHq0kzP8AzKQJfyNaOq3oylRqiwBtwXAyCyYMwNjjOucAnl4u3Zu4/DBYLLnzHvXOsePHWH71s1udYoUL4l3nDhs/GO1W91Nf4S9SWXNHvaBsXDxF4jt7c2KpfPd6v2yZB4ZMmXBL026CNvzTePvOkFp3g9TKFT0edL4B0SoJyISCUeMzadOHGdv0C7SZcj0yG3lLVSUlKl9Wf3LUrfy1SvCDqbcbyz9ec5M4sWLT9acuSJd/vXAvmTNlZtylau7ym4/kfTSpYsPNQ3FaUq8WA6ATXeOm+vXkDKVL8lTpKT4C6U5deI4f2/e4Fp+6eIF/lizkuLPl77vNtb8uoxB/bvzUpVaNHv3g0jrJAv/pvzfHX+7lR86sI+LF86TImXqSNebP2caN2/coHrt/06+vnH9Ojdv3ADg8uXLQMRpuk+yqBzZXw9kNcZkAg4B9YGn7vTzvl06sGTeHJq1/YD4CRK6TpIF8E2TFt+0/hw7fIjp340lf5HixIkThx1/b2bs0C8pW6lahGsDb/h9FWdOneTUibDLPG3f8icJEob9GFOFqq+46o0dOpA06dKTytePo4cOMm3CaI4eOsi3cxa56hw+uJ+ubZvzcvVaBGTKzPWr11i+cB5zp0/i1Tfeuu+HAnE3oFcnfNP4E5gtJz4+idi9ayczJo0lRcrUVKsV9tIdM/wLQm0oOXPlJ3HSZBw6sI/pk8YSK1Ys6r7x34k8iZMkpe7rTZny3TckSJCQfIWKs+ufbUyZMIpyFau7juInTZaCV+o0ZPqkscSPn5DAbDn5bflCtmz6g259Brv1b/rEMaT2TUPylKk5cewI8+ZM5cSxowwY7n4lCBGRe3jqxub2TV8nZ578ZM2VGx+fRATvCWLi6BF4xY5No+ZtXPWWzJsDwI7wk3hXL19CshQpSZYiJUVK/HfZ4sLpk1OtTgN6DhwOhE2dbdu5J93bt6R3x3aUrVyNA3v3MOzzXhQp8SLFSpYCYNO6NYwbNohylauRNl16LpwP4acZU1ixeAHvdekZ4YcVAYL+2cGsSROYtvg3V1nRF/7HgB6dGDWoP3kKFGb04AE8Fz5l6FlW9LkXyVewKMMG9iLk3Fn80qZj1YolbFof9hszAMVfKE2O3Pn5ondnmrR83/WjWtZaXn3tLbf2qpUtSLmXq9Ou4ycAbP1rA5/36kimzFkpX6kGO7f9Nz3L2zuO65y93PkKkSlLdsaMGMiF8yGuH9Wa9t1oEvokolzF6tzpzOlTTBw3nB59h+IVOywi58gddmWeUUP7U6JkWaZ8N4ocufOTIJLXyZPKROVTqDGmMvAV4AWMs9b2uVf93PkL2sk/r4yeHkaTSsXzcuTg/kiXNX+/Ey07dObUieN0ad2Mf7b9zcWLFwjIkIlX6jfktWYtiR3b/XPR3X5qG2Dzof+uqDKsfy8WzJ7OiWNHSZQ4Cc+XLk/rj7ri5//fkd5zZ07To0Nr/tm6hVMnj2OMIVOWbLxSvyF1Gzd7pOsOP26HgoI93YUIpk8cw8plP3P82BGuXrlCsuQpKFy8JG80eZfkKcKu+LB4/mwW/Didw4f2c/nyJRInSUr+gsV47c0WpEvvfoTJWsuc6d8z/8dpnDh2hGQpUlHu5eo0aPwOsWP/N7Xr5s2bzJg0loXzZnHm9EnSBWSkQePmlCzt/ot7340Zyool8zl16gQ+PokoXOwFGjZrQ6r7nMPhSVXKFg2yN65k9XQ/ROQ/T9vYPH74IBb/NJsDwfu4ce0avmn9KVKiJE3avO92cm4B/ySRrl+4REnGzpzvVq9andfo9dVIt3rzZk5l/Iiv2L93N0mSJqN8lRq07dzDddLt/r276d/tI/7dsY2zp08RO7Y3WXPmpkGT5hEO7N3StHZlipUsRfP2HSNs6+sv+3Lm1CmKlSxFt88HR/q7PjHN02PzpYsX+PabwaxeuYQL50NIlz4TdV5rQukKVVx1zoecY+yIgfy+ajnXr10jR+58NGv1IZmzZHdrq0qpfJSrWN31i7aTxo9g8rdfR7rd1H5pGT9toet+yLmzTJ84hnWrV3DyxDESJ0lKzjwFeKPJuxHGeoCBfbrg5RWbdp0+dSvfsG4V40YO5NjRw2TLkYe2H/Z8Ir6Jj+rYHKWw/6A8/YYiMcfTbygSMxT2RZ5+GpufHRqbnw1RHZuf3EPGIiIiIiLySBT2RUREREQcSmFfRERERMShFPZFRERERBxKYV9ERERExKEU9kVEREREHEphX0RERETEoRT2RUREREQcSmFfRERERMShFPZFRERERBxKYV9ERERExKEU9kVEREREHEphX0RERETEoRT2RUREREQcSmFfRERERMShFPZFRERERBxKYV9ERERExKEU9kVEREREHEphX0RERETEoRT2RUREREQcSmFfRERERMShFPZFRERERBxKYV9ERERExKEU9kVEREREHEphX0RExEOMMXWiUiYi8rAU9kVERDyncxTLREQeSmxPd0BERORZY4ypBFQG/I0xQ25blBi44ZleiYgTKeyLiIjEvMPABqA6sPG28vNAe4/0SEQcSWFfREQkhllr/wL+MsZMttZeBzDGJAMCrLVnPNs7EXESzdkXERHxnCXGmMTGmOTAX8B4Y8yXnu6UiDiHwr6IiIjnJLHWhgC1gPHW2sJAeQ/3SUQcRGFfRETEc2IbY9IAdYF5nu6MiDiPwr6IiIjnfAosAoKsteuNMZmBXR7uk4g4iE7QFRER8RBr7Qxgxm339wC1PdcjEXEahX0REZEYZoz5yFr7uTFmKGDvXG6tbeuBbomIAynsi4iIxLwd4f9u8GgvRMTxFPZFRERimLX2p/B/J3i6LyLibAr7IiIiMcwY8xORTN+5xVpbPQa7IyIOprAvIiIS874I/7cW4AdMDL/fANjniQ6JiDMp7IuIiMQwa+1KAGNML2vt/25b9JMx5lcPdUtEHEjX2RcREfGcVOHX1gfAGJMJSOXB/oiIw+jIvoiIiOe0B1YYY/aE388IvOO57oiI0yjsi4iIeIi1dqExJiuQI7xop7X2qif7JCLOorAvIiLiQeHh/i9P90NEnElz9kVEREREHEphX0RERETEoTSNR0RExMOMMamA94D4wEhrbZCHuyQiDqEj+yIiIp43EPgVWAhM8XBfRMRBFPZFRERimDFmoTHmxduK4hD2y7n7gLie6JOIOJPCvoiISMyrB9Qwxkw2xgQC3YDuQD/gXY/2TEQcRXP2RUREYpi19hzwQfiv5/YBDgGtwstFRKKNwr6IiEgMCw/5LYHrQAcgEJhujJkHjLDW3vRk/0TEOTSNR0REJOZNIexk3LXA99ba36y1LwMhwGKP9kxEHEVH9kVERGJePGAvkBBIcKvQWjvBGDPdY70SEcdR2BcREYl5LYEBwDWgxe0LrLWXPdIjEXGkxxL243t7kccv8eNoWp4w2VLm8nQXJAYkSZTg/pVEJMqstWuANTG5TY3Nzw6Nzc+GqI7NmrMvIiIiIuJQCvsiIiIiIg6lsC8iIiIi4lA6QVdERCSGGWN+Auzdlltrq8dgd0TEwRT2RUREYt4Xnu6AiDwbFPZFRERimLV2paf7ICLPBoV9ERERDzHGZAX6ArkI+6EtAKy1mT3WKRFxFJ2gKyIi4jnjgZHADaAM8B3wvUd7JCKOorAvIiLiOfGttcsAY60Nttb2BMp6uE8i4iCaxiMiIuI5V4wxsYBdxpjWwCEgtYf7JCIOoiP7IiIintMOSAC0BQoDDYHGHu2RiDiKjuyLiIh4iLV2ffifF4C3PNkXEXEmhX0RERESjtLSAAAabUlEQVQPMcb8QiQ/rmWt1bx9EYkWCvsiIiKe88Ftf8cDahN2ZR4RkWihsC8iIuIh1tqNdxStNsboB7dEJNoo7IuIiHiIMSb5bXdjEXaSrp+HuiMiDqSwLyIi4jkbCZuzbwibvrMXaOrRHomIoyjsi4iIeE5Oa+2V2wuMMXE91RkRcR5dZ19ERMRz1kRS9nuM90JEHEtH9kVERGKYMcYP8AfiG2MKEjaNByAxYT+yJSISLRT2RUREYt7LwJtAOmAg/4X9EKCLh/okIg6ksC8iIhLDrLUTgAnGmNrW2lme7o+IOJfm7IuIiHhOYWNM0lt3jDHJjDG9PdkhEXEWhX0RERHPqWStPXvrjrX2DFDZg/0REYdR2BcREfEcr9svtWmMiQ/o0psiEm00Z19ERMRzJgLLjDHjCftxrSbAd57tkog4icK+iIiIh1hrPzfGbAHKE3ZFnl7W2kUe7paIOIjCvoiIiAdZaxcCCwGMMS8YY4Zba1t5uFsi4hAK+yIiIh5kjCkANADqAXuBHzzbIxFxEoV9ERGRGGaMyQbUJyzknwKmAcZaW8ajHRMRx1HYFxERiXk7gd+AatbaIABjTHvPdklEnEiX3hQREYl5tYGjwC/GmNHGmHKEnaArIhKtFPZFRERimLV2trW2HpADWAG0B3yNMSONMS95tHMi4igK+yIiIh5irb1orZ1kra0KpAM2A5083C0RcRCFfRERkSeAtfa0tXaUtbasp/siIs6hsC8iIiIi4lAK+yIiIiIiDqWwLyIiIiLiUAr7IiIiIiIOpbAvIiIiIuJQCvsiIiIiIg6lsC8iIiIi4lAK+yIiIiIiDqWwLyIiIiLiUAr7IiIiIiIOpbAvIiIiIuJQCvsiIiIiIg6lsC8iIiIi4lAK+yIiIiIiDqWwLyIiIiLiUAr7IiIiIiIOpbAvIiIiIuJQCvsiIiIiIg6lsC8iIiIi4lAK+3exYMECSpf+H0kS+5AsaWKKFyvC8uXLAdi4cSOVK1UkfYA/CRPEwz+tH1WrVOb33393ayOq9SRmLPx5ARXKlSZV8iT4pkzGCyWKs+KX5a7l27dvo37dV8mcMYCUyRJTuEA+Bg/6khs3bri1M+SrQdSuWYNMGdKRIG5sevf6JNLtvdOsCQnixo5w+7DD+491P0VEniYHDhygbp1XSZ4sCcmSJubV2rXYv39/lNffsWMH9erWwTd1SnwSxidXzuwMGTLYrc7Jkydp1rQJfr6p8EkYnxIlirNo0aIIbX355UAypE9H2jS+dOnSmdDQULfl69atI2mSRAQHBz/czj7DXq5QNtIxMUHc2FSvWvmu6+0PDqZO7Zpkz5qZ5El8CEjry8sVyrJo4c8R6u7bu5fX6tclTeoUpEyWmIovlWPjxg1udW7evEnXLp3IkC4NWQMzMuyO1wrArJkzyJwxgJCQkEff8SdAbE934En0zahRtG3bmndbtebjj7sRGhrKX39t5tKlSwCcPXuWLFmy0Ljxm/ilScOJ48f5avAgypYpxcpfV1GsWLEHqieP35jR3/B+u7a0aPkunTp/TGhoKFu2/OV6Tg8fPkzFCuVIk9afAV98SYoUKfjll+V06dyREyeO0/uzfq62xo8bS6LEiahWrQZjRo+653ZTpUrFjFmz3cr8/NJE/w6KiDyFLl26RIXyZYkbNy7jx0/AGEP37l0pX64Mf27eQsKECe+5/oYNG6hQviylSpXmm2/GkDhJEoJ27eLCxQuuOlevXqVC+bKcPHmSfv0+x9fPj/HjxlKjelUWLlpC6dKlAVi+fDldOndi6NDhJEqUiJYtm5M9W3Yav/kmEBYSW7dqSafOXciQIcPjekgc66shwzh/R3het3YtHT/6gCpVq911vQsXL5AiZUp69PwUf39/QkLOM37cGGrWqMbkaTN45ZWaAJw6dYpyZUuRyCcRQ4ePJH78+Awd8hWVXirPr6t+J0fOnABM/P47xo4ZzZBhIzh79izvt2tLvvz5+V+p0mHbu3CBjh99QL/+A0icOPHjeTBimLHWRnujRYoUsev+2HD/ik+gffv2kSd3Tvp81pf33msX5fXOnz+Pb+qUvP32OwweMvSR6z0trt246eku3Ffwvn0UzJ+HT3v1oXXb9yKtM3bMaNq0aslff28na7ZsrvJGb7zGb7/9yt7gg66y0NBQYsWKxY0bN0icMB5dunaja7ceEdp8p1kTli9fRtCep/8IUBrfVEFnz5zO6ul+iMjDexLH5iFDBvNBh/fZvuMfsmTJAsDevXvJkT0r/fp/Tvv2d/8mNDQ0lAL585I1azZm/TD7rvUmTZxI48YNWbrsF1ewt9ZSqGB+4saLx9q1fwDw0Ucfsn3bNubNXwDAuy1bcObMGaZMnQbAsGFDGfX1SDb9+Rfe3t7RsfuPzdMwNgO0aP42UydPYk/wQZInTx7l9W7cuEHO7FnIly8/s2b/CEC/vn3o0+tTNm/ZRmD4a+nixYvkzpGVki/+j4mTpwLweoN6pEyZisFDhwFQvWpl8uXL5zqo1+mjD/h7yxbmL1wcnbv6WER1bL7vNB5jzDhjzHFjzNbo6dqTbfz4ccSKFYvmzVs80HoJEyYkbty4xL7PG0BU60n0mTBhPLFixaLZO83vWufatWsAJLrjU3ySJEmxd3yNGyuWZr+JiGc5ZWz+6ae5FH/uOVfQB8iUKRPPv/ACc+f+eM91V6xYwfbt22l3jw8EAOvWrSV+/PiUKlXKVWaMoXyFl9iwfj2HDh0C4Pq1a8SPH99VJ0HChFy5cgWAY8eO0bNHd4YMHf7EB/2nxeXLl5k9ayaVq1R9oKAPEDt2bJIkTuL2XPyxbh1ZsmR1BX0Iy1zPv1CSnxfMd03JvXbtGvHjx3Orc+XKVQC2bdvK2DGjGTT46T8Ye7uopJZvgYqPuR9PjNWrV5EjRw6mTZ1KtqyBxI0Tm+zZsjBixPAIdUNDQ7l+/Tr79++nbZvWADRt2uyh68nj8fua1WTLnoMZ06eRO0c2EiWIS56c2fl65AhXnVq1XyVlypS8364t+/buJSQkhB9/nMOUyRNp+177h972iePHCUjrS6IEccmXOycDv/icmzefjiMuIvJE+xYHjM3bt20jT+48Ecpz58rNju3b77nu6tWrALhy5QrPP/8c8eJ6k8YvNe3ea8vly5dd9by8vPD29sYY47Z+3LhxAdi6NezzUrFixVm2bCmbNm0iKCiIWTNnUPy55wD46MMPqFy5CmXKlHn4nRU3P86Zzfnz53n9jYZRqh8aGsqNGzc4evQofT/rza5d/9K8RUvXci8vL+LEiRNhvbhx43L58mX27N4NQNFixZgzZza7g4LYtGkjy5YuoVjx4gC0a9uaVm3aki179mjYwyfHfefsW2t/NcZkfPxdeTIcOXyYw4cP07Hjh/Tu/RmZAwOZNXMGbdu05saNG7S9bRpI/Xp1+eGHWQCkTp2an+YtIFeuXBHajGo9eTyOHD7CkSOH+bhzR3p+2pvMmTPzw6xZvN+uLTdv3KBVm7b4+vryy8pV1H21FrlyhH0jZozh427def+DDx9qu/ny5adgwULkzJWLK1euMHfuj3Tv+jFBQUGM/Pqb6NxFEXnGOGVsPn36NEmTJYtQnix5cs6cOXPPdY8cPgzAaw3q8W6r1nz2WT82btxAzx7dOXDggGtqT7bs2QkJCWHHjh3kDJ+3DbB2bdjFMs6cPg1A3Xr1+PHHORQrWhiA0mXK0KZNW1auXMn8+fPYtn3no++wuEye+D2pU6fm5YqVolT/484dGfzVIAB8fHyYMHEyZcqWcy3Pli0by5ct5dSpU6RIkQII+4CwYf16AM6cCXueW77bmmVLl5A3dw4A6tStx6t16jLx++84dPAQHTt1ibZ9fFJE23wEY8w7xpgNxpgNJ06ciK5mY1xoaCjnz59n5MhRNHv7bcqWLcvwESN5+eWK9O/Xl9vPcejX/3N+X/sHM2bMIneePNSoXpUNGyLOh4xqPXk8bj2nQ4aPpEnTZpQuU5Yhw4ZT4aWXGTCgP9ZaTpw4QYN6dUiQMAGTp05n4eKldOzchf59P2PgF58/1HZbt32Plq1aU7pMWSpWqsyIkaNo1boNE8aPI2jXrmjeSxGRiJ6GsfnOI+4AUTmf8NaVcl5//Q0++eRTSpcuTYcOH9Ctew9+/HEO28O/GWjQ4DVSpUrFW2815u+//+bkyZP07fsZv/36K/Df1EwvLy+mTpvO/gOH2L1nH0uXLidOnDi0bdOKT3v1xtfXlyFDBpM1S2bS+KXm3ZYt3L5BkKg7fPgwy5cvo179BsSOHbVrxbRq8x6/rVnLzB/m8NLLFXmr0RssmD/PtbzZ280JDQ2lWZM32bN7N0eOHKFD+3bs27cXABP+PCdKlIhFS5az89/dBO3dz4TvJxESEkLXLp0YOOgr4saNS4/uXcmSOQOBmdLTs0e3CFdletpEW9i31n5jrS1irS2SKlWq6Go2xiUP/zRYvkIFt/IKL73EsWPHOHLkiKssc+bMFC1alJq1ajF//s+kTp2a7t26RmgzqvXk8UieImwuYLly5d3Ky5evwPHw53TQwAEEB+9j7ryfeaVmLf5XqjTde3xCu/c78GnPHpw8eTJa+lKnXn0ANm3aGC3tiYjcy5M+NidLlsx1ZP12Z8+cIVkkR/xvd2u8Llf+jvG6wksA/LV5MwBJkyZl+oxZnDp5koIF8uHnm4pvx4+je4+eAPilcb9CWtq0aV1X2xk8+CvixYtHixYtWbJkCT26d2PGzB/Y8vc21q//g759P3vwnRamTp5EaGgorzdsFOV10qVLR+HCRahcpSoTJ0+lWPHidOnU0bU8U+bMjJ/wPX/+uYk8ubITmDGAdevW0iZ8RkaaO66Elz5DBtKmTQtAz+7dKP5cCSpVrsK348cxdcpkli5bwbLlK5k8aSLfTfj20Xfag3Sm4R1y58odafmtowx3OzkzTpw45M2bj927g+7ZflTrSfTJGYXndOvWrWQOzBJhcClSpBjXr19nTzQ9X7e2GdmRLBGRZ02u3LnZtn1bhPLtO7aT8z7TXW+N13e+n0Y2Xr/44ov8u2s3O3b+y9ZtO9ix81+8vb2JHz8+hQoVirT9gwcP8lmf3gwbPpJYsWKxaNFCypevQIECBUiVKhWN33yLxYsWPtD+SpjJkyaSN19+8uXL/9BtFCpUOEKWeqVmLXbv3c+mzX+zdfs/rFn7BxcuXCRdQAAB6dNH2s6mTRuZOmUSXwwMmyK0ZPEiatasRcZMmciYKRO1atVmyeKIv8nwNFHYv0ON8Ou1Lr7jxzYWL1pEunTp8PPzi3S9S5cusXHjBjJnDrxn+1GtJ9GnevUaACxd4n4ZraVLFuMf/pz6+fmxZ3dQhDmi69evAyBtWv9o6cv0qVMxxlC4cJFoaU9E5GlWrVp11q1dy549e1xl+/btY83q1VSrVv2e61asVIm4ceNGCNyLw4NZ4SLu77PGGLJmzUqOHDm4dOkSY8eM5o03GuLj4xNp+++3b8drr71O0aJFXWUXL150/X3hwoUoTTcSdxs3bmD79m28EcUTcyMTGhrKmjWrI81SXl5e5MiZk8yBgRw+fJhZM6fz9l2uxhcaGkq7tq35qGNntw8DFy9ecv194cLFp/55vu9EKWPMFKA0kNIYcxDoYa0d+7g75imVK1emdJkytGzZnJMnT5Ipc2Z+mDWTJUsWM3bseABatmhOsuTJKVK4CClSpmR/cDDDRwzjyJEjfDvhe1dbUa0nj1fFSpUpVbo0bVq1DHtOM2Vi9g8/sHTpEkaNDnspN3v7HaZOmUy1KpVo/34HkidPzq+/rmTwoC+pXuMV0gUEuNrbuHED+4ODXXP4du7YwezwE7BfrliJBAkSsD84mKZNGvNqnXoEBgZy9epV5s79kYnfTaBps3fIHKgPeyLy8JwyNjdr9jYjhg+jVs0afPppb4wx9OjRjYCAAN65LaAFBweTLWsgXbt1p1u37gCkSJGCjp0606d3LxIlTkyZMmXZuHEDvXt9SqNGjd0u59mlS2cKFypMipQp2R0UxMCBA/D29qbPZ30j7deiRYtYteo3tu/4x1VWrlx5hg4ZzMiRI0ibJi3Dhw2lUeM3H88D42CTJ04kduzY1K3fIMKy/cHB5M6Zjc4fd6XLx90A6N3rE86cPkOJ55/H19eXY8eOMWH8ODasX8+33010rXv9+nU+7tyRki+WInHiROzYvp0BA/qTM1cu3msX+eVZx40dw8ULF2lz2+8qlSlbjm4fd+aFkiUBmD5tCn37D4jOhyDmWWuj/Va4cGF746Z9am+nz5yzLVu+a1OnTm29vb1t3rx57fffT3ItHz16rH2uRAmbPHlyGzduXJs5c2Zbv34D++fmLW7tRLXe03y7dPXGU3E7euK0fad5S9dzmidPXjt+wvdudVb8usq+9HJF6+vnZxMkSGBz5sxlu/f8xJ46e96t3hsNG1kg0tuOf4Lspas37MEjx23VatVtQPr0Nm7cuDZevHg2f4GCduCgwfbC5Wsefzwe9JYkabJdj+O9QjfddIu525M6Nu/ZG2xr1qxlEyVKZH18fGz16jVs0O69bnWCdu+1gO3WvYdb+fUboXbAFwNtYGCg9fb2tunTp7cfd+1mL1+55lbvzTffsv7+/tbb29v6+/vbVq1a2+MnTkXan4uXrtgsWbLY8eMnRFjWt19/6+/vb5MlS2bffPMtG3L+oscfv6dpbD534bJNmTKlrVS5SqTLd/wTZAHbpWs3V9n0mbNtqdKlbapUqWycOHFsQPr0tnKVqnbZLyvd1g25eMVWrFTZpk6d2saJE8dmypTZftSpsz15JiTSbe0/dNSmSJHCLl663K38/KWr9r127W3q1KltqlSpbLv279vzl656/LF7lLFZv6Arj+Rp+ZU+eTT6BV2Rp5/G5meHxuZnQ7T9gq6IiIiIiDydFPZFRERERBxKYV9ERERExKEU9kVEREREHEphX0RERETEoRT2RUREREQcSmFfRERERMShFPZFRERERBxKYV9ERERExKEU9kVEREREHEphX0RERETEoRT2RUREREQcSmFfRERERMShFPZFRERERBxKYV9ERERExKEU9kVEREREHEphX0RERETEoRT2RUREREQcSmFfRERERMShFPZFRERERBxKYV9ERERExKEU9kVEREREHEphX0RERETEoRT2RUREREQcSmFfRERERMShFPZFRERERBxKYV9ERERExKEU9kVEREREHEphX0RERETEoRT2RUREREQcSmFfRERERMShFPZFRERERBxKYV9ERERExKEU9kVEREREHEphX0RERETEoRT2RUREREQcSmFfRERERMShFPZFRERERBxKYV9ERERExKEU9kVEREREHEphX0RERETEoRT2RUREREQcSmFfRERERMShFPZFRERERBxKYV9ERERExKEU9kVEREREHEphX0RERETEoRT2RUREREQcSmFfRERERMShFPZFRERERBxKYV9ERERExKEU9kVEREREHEphX0RERETEoRT2RUREREQcSmFfRERERMShjLU2+hs15gQQHO0NP9lSAic93QmJEc/ic53BWpvK050QkYensVkc7ll8rqM0Nj+WsP8sMsZssNYW8XQ/5PHTcy0i8nTQ+/WzQ8/13Wkaj4iIiIiIQynsi4iIiIg4lMJ+9PnG0x2QGKPnWkTk6aD362eHnuu7UNiPJtZavcieEXquRUSeDo/r/doYc9MYs9kYs9UYM8MYk+AR2iptjJkX/nd1Y0yne9RNaox59yG20dMY80Ek5W3C92GBMSZOeFlJY8yXD9quMeZTY0z5e9R9xRiT60H7HlUam+9OYV9ERETkwVy21haw1uYBrgEtbl9owjxwxrLWzrXW9rtHlaTAA4f9e2gG5AP+BF42xhigG9DrQRuy1na31i69R5VXgMcW9uXuFPZFREREHt5vQBZjTEZjzA5jzAhgExBgjHnJGPO7MWZT+DcAPgDGmIrGmJ3GmFVArVsNGWPeNMYMC//b1xgz2xjzV/jteaAfEBj+rcKA8HofGmPWG2O2GGM+ua2tj40x/xhjlgLZ79F/byABcB1oCCyw1p65W+W7tWuM+dYY82r43/2MMdvD+/RFeN+rAwPC+x74AI+vPKLYnu6AiIiIyNPIGBMbqAQsDC/KDrxlrX3XGJMS6AqUt9ZeNMZ0BN43xnwOjAbKAkHAtLs0PwRYaa2taYzxAnyATkAea22B8O2/BGQFigEGmGuM+R9wEagPFCQs620CNkayjS+AtcA2YDUwB6h4j/0tfL92jTHJgZpADmutNcYktdaeNcbMBeZZa2ferX15PBT2RURERB5MfGPM5vC/fwPGAmmBYGvt2vDy5wibtrI6bHYMcYDfgRzAXmvtLgBjzETgnUi2URZoBGCtvQmcM8Yku6POS+G3P8Pv+xAW/hMBs621l8K3MTeynbDWfg98H16nB2EfMCoZYxoBB4AO1trQ21Z5MQrthgBXgDHGmPnAvMi2LTFHYV9ERETkwVy+dXT9lvBAf/H2ImCJtbbBHfUKANH1i6YG6GutHXXHNto9yDaMMWmBotbaT4wxfwAlgD5AOWDJHdXv2a619oYxplj4uvWB1oR9cBEP0Zx9ERERkei3FnjBGJMFwBiTwBiTDdgJZLpt3nqDu6y/DGgZvq6XMSYxcJ6wo/a3LAKa3HYugL8xJjXwK1DTGBPfGJMIqHafvvYi7MRcgPiEBfpQwuby3+6+7Yb3JYm1dgHQDrj1oejOvksMUdgXERERiWbW2hPAm8AUY8wWwsJ/DmvtFcKm7cwPP0E3+C5NvAeUMcb8Tdi8+NzW2lOETQvaaowZYK1dDEwGfg+vNxNIZK3dRNi5AJuBWYRNNYqUMaZgeH9vTQUaC/wNFOK/cxFu7VNU2k0EzAvf55VA+/DyqcCHxpg/dYJuzDLWRtc3SSIiIiIi8iTRkX0REREREYdS2BcRERERcSiFfRERERERh1LYFxERERFxKIV9ERERERGHUtgXEREREXEohX0REREREYf6P9XsV57NkjVvAAAAAElFTkSuQmCC"/>
        <xdr:cNvSpPr>
          <a:spLocks noChangeAspect="1" noChangeArrowheads="1"/>
        </xdr:cNvSpPr>
      </xdr:nvSpPr>
      <xdr:spPr bwMode="auto">
        <a:xfrm>
          <a:off x="901065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5</xdr:row>
      <xdr:rowOff>0</xdr:rowOff>
    </xdr:from>
    <xdr:to>
      <xdr:col>16</xdr:col>
      <xdr:colOff>304800</xdr:colOff>
      <xdr:row>6</xdr:row>
      <xdr:rowOff>114300</xdr:rowOff>
    </xdr:to>
    <xdr:sp macro="" textlink="">
      <xdr:nvSpPr>
        <xdr:cNvPr id="4100" name="AutoShape 4" descr="data:image/png;base64,iVBORw0KGgoAAAANSUhEUgAAAvsAAAEiCAYAAABnWB00AAAABHNCSVQICAgIfAhkiAAAAAlwSFlzAAALEgAACxIB0t1+/AAAADl0RVh0U29mdHdhcmUAbWF0cGxvdGxpYiB2ZXJzaW9uIDIuMi4yLCBodHRwOi8vbWF0cGxvdGxpYi5vcmcvhp/UCwAAIABJREFUeJzt3XmcjdUDx/HPMcY69mWGMbax77uUfvayC9kqFApZIpUlWyEkyZ5sKfsSCdmjEFmSbGUsY9+XsW9zfn/MuLlmMBhzeXzfr9d9mXue85znPPde93zvc8/zXGOtRUREREREnCeWpzsgIiIiIiKPh8K+iIiIiIhDKeyLiIiIiDiUwr6IiIiIiEMp7IuIiIiIOJTCvoiIiIiIQynsPyJjTEVjzD/GmCBjTCdP90ceH2PMOGPMcWPMVk/3RURE7k5j87NDY/P9Kew/AmOMFzAcqATkAhoYY3J5tlfyGH0LVPR0J0RE5O40Nj9zvkVj8z0p7D+aYkCQtXaPtfYaMBWo4eE+yWNirf0VOO3pfoiIyD1pbH6GaGy+P4X9R+MPHLjt/sHwMhEREfEMjc0it1HYfzQmkjIb470QERGRWzQ2i9xGYf/RHAQCbrufDjjsob6IiIiIxmYRNwr7j2Y9kNUYk8kYEweoD8z1cJ9ERESeZRqbRW6jsP8IrLU3gNbAImAHMN1au82zvZLHxRgzBfgdyG6MOWiMaerpPomIiDuNzc8Wjc33Z6zVNDYRERERESfSkX0REREREYdS2BcRERERcSiFfRERERERh1LYFxERERFxKIX9aGKMecfTfZCYoedaROTpoPfrZ4ee67tT2I8+epE9O/Rci4g8HfR+/ezQc30XCvsiIiIiIg71WK6znyx5Cps2IH20t/skO3PqFMlSpPB0N2LctavXPN2FGHfu7BmSJE3m6W7EqKB/doZYezOJp/shIg9PY/OzQ2PzsyGqY3Psx7HxtAHpmfzzysfRtDxhDgUFe7oLEgOqlC163NN9EJFHo7H52aGx+dkQ1bFZ03hERERERBxKYV9ERERExKEU9kVEREREHEphX0RERETEoRT2RUREREQcSmFfRERERMShFPZFRERERBxKYV9ERERExKEU9kVEREREHEphX0RERETEoRT2RUREREQcSmFfRERERMShFPZFRERERBxKYV9ERERExKEU9kVEREREHEphX0RERETEoRT2RUREREQcSmFfRERERMShFPZFRERERBxKYV9ERERExKEU9kVEREREHEphX0RERETEoRT2RUREREQcSmFfRERERMShFPZFRERERBxKYV9ERERExKEU9kVEREREHEphX0RERETEoRT2RUREREQcSmFfRERERMShFPZFRERERBxKYV9ERERExKEU9kVEREREHEphX0RERETEoRT2RUREREQcSmFfRERERMShFPZFRERERBxKYV9ERERExKEU9kVEREREHEphX0RERETEoRT2RUREREQcSmFfRERERMShFPZFRERERBxKYV9ERERExKEU9kVEREREHEphX0RERETEoRT2RUREREQcSmFfRERERMShFPZFRERERBxKYV9ERERExKEU9kVEREREHEphX0RERETEoRT2RUREREQcKranOxBTlsybw8IfZ7L9r82cPnUCv7TpKFe5Gk3bdCChTyJXvZ1btzCkb0/+/GMtsWLFokiJknTo0Yf0mQLd2hvS9xO2b/mTHVs2c+7sGT75cgQ16r0eYbuXL19iWL9eLJ43m3NnTpM+UyBvtWpPlVp13ep1a9eSn2ZMjrD+a01b8tGn/aLpUXg2bPlzPZ3bNY1QntAnEdPnrwbg2JFDNKlfKdL1p81bhU+ixG5l+/ftYeK44fy9eT1XLl8mla8fVV6pR41X33DVCQ0NZebkcfz800zOnD5JuoCMNGjcnBdKVXBr68qVy3w3ZiirfllMSMhZ0vqnp87rTSlTocqj7rqIyBNrzYqljB/+FXt2/UPIubMkS56S/EWK0aJDZwKz5QDg2OFDjB/xFdv/+pN/t2/lypXLzF+7Bf+ADFHezrEjhxkxoA+rli8m5NxZUvn6UbFGbdp27umq0/TVKmz8fVWEdT/o2Zc33n7XdX/B7BmMGNCbkHNnKVe5Oh0//Zx48eO7lh8+uJ/aZZ7jm2lzyVuoyEM8Ks61fu1vzJg0lt27dmBMLPwDMtCkRXvyFyoOwPnzIYwbOZC1q37h6tUr5Midn3dafUjGwGz3bPfQgX3Mmz2VLX+u5+iRg8SPn5CsOXLTsGlrMmfJ7lb3ypXLzJw8jpXLFnLy+FESJ0lKvoJFeaNJK3zT+Lvq/blhLd8M7c/JE8coULg4bT/sSaLESVzLL128wDtvVKd52068WOalaHyUYsYzE/a/+3oofv7paN2pO75p0rJz6xa+/rIf61f/xoS5S4gVKxbBe3bTpFYlsmTPyWfDRnPzxg1GDepP09qVmbZ4FclTpnK1N3X8N2TPnZcXy1dk3swpd91uh2ZvsGXjelp91JUMgVlYvuAnPm7zNjY0lKqv1nermyxFSgaPn+pWltLXN3ofiGdI87adyJYjt+u+l1fEl3vd15tS/IXSbmXxEyR0u79r5zY6t29G3gJFaPthTxIk9OHwwf1cuXzJrd73Y4fxw7QJNGrWhizZcvHr8oX07fEBPfoNo+hzL7rq9enWnp3bttCwaWvSpc/Iml+X8UXvztjQUMq+XC0a9lxE5Mlz7uxZcuYrQN3GzUiWIiVHDx1k3PBBNKpWnhnL1pA2XXr279vD4p9mkzNfAQoWL8HvK5c/0DYOHQjmzVdexj8gAx992p8UqVJz+MB+DuzbE6Futpx56Nr/K7eytAHpXX8H7w6ie7sWtPygC4HZc/JZ5w6M9/uKlh06u+p83q0jlWvWUdC/w89zZzDyq75UrVWfBo2aE2pD2RP0D1evXAHAWkuvzm04evQQzdt2widRYmZMGkvn9s0YOmY6KVP73bXtTet/Z8uf6ylXsTqBWXNy8cJ5Zk0Zz/stX2fAsO/Imj2Xq+6Qz3uydtUvvP5WS7Jkz82J40eYNH4kXd5/m2FjZxI/QQLOnw+hb48OlHu5GoWLl2TcyC8ZPXwA73fu7Wrn+7HDyBSY7akM+vAMhf3BE6aRPEVK1/0iJUqSJGkyurVrwYY1v1GsZCm+HTGIWF5eDJs4k8RJkgKQt2ARqpUsyISvh9C+ay/X+qt2HiBWrFjs37v7rmH/zz9+Z82KZW5H/Z8vVY5jRw4z+LMeVKpZBy8vL1d9b+845Ctc9HHs/jMpIENmcuTOf886fmnT3bNOaGgoX/btSoFCxena579BIX+hYm71zp45xQ/TJlDntSbUrv+mq86RQ/v5dtRXrrC/bcsmNv2xhnadelGhUg0AChV9npMnjjF+1FeUKl/Z7TUhIuIUlV55lUqvvOpWlqdAYV4pVYSl836kUYs2FH7uBZb/FQTAD5MnPHDY79OpPan90jB6xjy8vb3DCktEXjeBj889x9zff/uF9JkCadqmAwB7/t3J8oXzXGH/1yUL+WvjH8xZuf6B+uh0x44c4puhn9OkZXteqdPQVV642Auuv9euXsG2v//ks0FjXONpztz5aVK/EjOnfEuL9zrdtf3/la1I1Zr1Mca4yvIXKsZb9Soyd+ZEOnz8GQBXr17htxWLebX+m9Ru8JarbtJkKejx0bts3/onhYu9wI6tmwkNDaVZqw/x8vLi4oXzfDO0v6v+7l07WbxgNkPHzHj0B8dDnpk5+7cH/VtyFygEwPGjRwDYsmkD+QsXdQV9AN+0/mTJnpPlP89zWzdWrPs/dFs2hb0BlCzrPo3jhTLlOXHsqGu5PLn+3rye/ft280rdhvest+mPNdy4fp0yL1V1Ky9ToSr79uzi6JGDAOzcvgWAIsVLutUrXOwFTp86wT/hy0VEngVJkicHIHZ4MI/K2Ho3B/btYc2KZTR4q/l/Qf8RXL92jbjx4rnux0+QkGtXrgJw5fJl+nf/iHYff0qSZMkfeVtOsnjBHEwsQ+Xqde9aZ93qFaRImdrtwFlCn0QUf74Ua1f/cs/2kyRN5hb0b63rH5CBUyePu8pu3rxJ6M2bxE/o41bXJ3zqtg0NBeDG9et4e3u7DrTFixefa9euhdWxlhGD+lCrXmPSpkvP0ypK/6uMMRWNMf8YY4KMMXf/uPWUuTVfL1PWsPlhXrG88PaOE6Ged5y4HAze6/r6KapixQp74dz5puMdJ2wbu3dudys/feoEpfNkonD65FQvWYjxwwdx8+bNB9qm/OeL3p2oVqYA9au9yOefduT4sSMR6nz7zRCqlS1IncrP80nnNuzb/a/b8m1b/gTC3vTfb/k61csW4rUapfh6cD+uXv3v9RC8bzfeceKQ1t/9zeDWuR77w79CvvWaiH3nayL8fvDeoEfZZRF5hjytY/PNmze5fu0awXt207vje6RM7UvFGrUfud3N69cBEDdePJrXr0HRTKl4MVd6urZtztnTpyPU37l1CyVzBFAkQwrqlH+e2VO+c1uet2AR/t2+ld9/Xc7xo0f4cdpE13SdsUMHktovLdXrvvbI/Xaa7X9vIl36TKxcvpCmDSpTrWxBmr1WhXmz/5umvH9fEBkyZYmwbvqMgZw4doTLly5FWHYv50POEbw3iIAMmV1lCRIkpOxLVflp1mT+2vQHly9dInhvEONGfkmmLNnJX/g5ALJky8nFCxdY8vOPhJw7y/w508iRKx8AixfM5tzZ09R5LeJ5gE+T+07jMcZ4AcOBCsBBYL0xZq61dvu913yyHTtymBFffEbxF0uTO3/YEf4MgVn4a8MfXA//lAdw8cJ5dv+7E2tt2Ik+8e4+j+xOGQOzAmHfGNx+dH/LxrAj+ufOnnGVZc+dl1z5ChCYLQdXr15l+cKfGNL3E/bv3U2PL4Y98v4+SxIm9KFmvUbkzV+EBAl92L1rB9MnjuGDdxsyZMw0kiZLgXecOFSqXoeCRUuQJEkyDu7fG1anVSO+/Hoy6TOGvWGcPnUCgH6ffEjVmg1485127PpnG5PGjeDk8aOuqT3nQ86R0CdRhKMNiRKFneBzIeQcAOnSZwTgn21/UeS2efw7t21xtSMicj9P89jcsGpZtm/ZDEBAxsx8M/0nt3PiHtaJ8AM6PTu0pkrtejRt/T779+1haN9P2LNrJxPn/+L65qBw8eepXLMOGTJn4XzIOebNnMInH7Th5LFjvN3uQwAKFC3Oa01b0rJBTQCy5cpLiw6dCd6zm4mjR/D9T0sjvOdL2Lh56uQJxo38ksZvtyGNfwCrflnMyK8+4+bNG9R49Q3Oh4Tg6+cfYd1bJ8VeuBBC/AQJorzNrwf3BYvbRTMA2nXqxagh/ejSvpmrLHuuvPQZOMqV81L7peWtFu0ZMqAnoTdv4uuXlp79h3M+5BzfjhpMh4/7ECdu3Id5KJ4YUZmzXwwIstbuATDGTAVqAE/8G8rdXLp4gfZNGhA7dmw+/XKEq/y1Zi1ZMm8OfTq1o+UHH3Pz5g2+/ORjLl+8ADz414slSpUlc9bs9O/2EYkSjyJTlqws+/knFv44M0J7t5/9D/BiuZdIkMCHSWNG8Oa77cmQ2f1qQHJ3gdlyEpgtp+t+3gJFyJO/MO1bvM7cWZNp1KwNyVOkonWHbq46efIXpnDxkrRsXJNpE0fzYde+QNicfQibjtOwaSsA8hUsSmhoKN+O+or9+3aTPmMgWIsh4pu+xbrdL1SkBAEZMjNqSH8S+iQmXYZMrPl1KSuX/QyAeYSvsEXkmfLUjs29h3zDxfPnObh/H999PYQW9V9h/JyFD3TFncjcer8uUqIkXT4bCECxkqVIlCgxHd9twpoVy1wH3t798GO3dcu8XIX2TV9nzNAveP3tliQIn/rRoUcfmrR5nwsh50iXIRPGGFq+VpM6jZqQJUcuFv04i6+/7Mfpkyco/mJpPu775TM/rSc01HL50kXa9+rFC/8rD0D+QsU5dvQw0yeNpXrt18HaSNe1dym/l+kTx7Bi6QLe++iTCFNtvh87jF+WzKfpux3IliM3x48dZcq3X9P9o3fpP3gc8eKHfaCoWbchL1epyZnTJ/FLG4CXlxdDBnxC3gJFKFK8JH9tWseY4QM5dvQQ2XPlpU2H7qT2S/vAffWUqCQLf+DAbfcPhpe5Mca8Y4zZYIzZcObUqejqX7S7euUK771Zn4P79zFi0g/4pv1vVwoWfY7Ofb5g6fy5vFwkJ5WL5+V8yDmq1WmAd5w4JE6a7IG2FTt2bAZ88x3xEySkcY0K/C93Rob170WbTj0A7nm2OUDF8BOZtodPJZGHlyVbLvzTZWDXzm13rZMqtR+58xZk186trrJb528ULPKcW91CRcLO+NqzaycAPomTcOFCSIQ3qgvnQ1zLAbxix6bLpwOJGz8+H7RqSP2qJfluzFAav9MWgOTJI55bIiISiad2bM6cNTt5CxWh0iuvMmraXC5dusj4YYMeud2k4SH7uf+VcSsvUaosADu3/nXP9SvWqM3VK1fYtcP981Ky5CkIyJgZYwyLf5rNnn//ocX7ndiz6x+6tmtBx16fs2Dd31y8cJ7Puz81s6kem8Th413BIu5nRhcs+jxnT5/i9KkT+CRO7Bofb+caM30SR1gWmQU/TmfC6CE0bNaal6rUdFsWvDeIGZPG0qzVB9Sq15g8+YtQ9qWq9Px8OEH/bGfR/B/c6idI6IN/QEa8vLzYuX0Lv/2yiHfafMS5s2fo3bU91V99ne9mLSVlKl++6N2Zp0lUjuxH9h1VhI9e1tpvgG8Acucv+OAfzWLA9evX6fB2Q7Zu3sSoqT+SNWfuCHXqvfk2NRs0Yv++Pfj4JMLPPx2t3qhN3oJFHuqEn8BsOZi+ZBWHDgRz+dIlMmTOwvIFc4GwrwjvKTw46lvC6GGtjfzVfEed27+WTZ8x7BuVO7+qvXXE/taR+AwZA7l+7RpHDh1wO7Jwa67+rWlBt9ocNnYGx44c4sqVy/gHZGDNr8sAyJW34EPunYg8YxwxNidOkpT0GTNFemnMBxWYPewb3btNrbnvt/OuMTfy9S9dvMAXPbvQsVd/EiT0Yd1vK8iSPafrw0XdRs3o2aHVQ/beOdJnCnRdjMKN6/GNRYaMWdi0YU2EKvuD95DKN02UpvAsX/QTIwb1oWa9RtRv+E6E5fv27AIgW448buX+6TKQ0CcRB4L3RtpuaGgoIwb14bXGLUiZypd1q1fg5eXluoJejdqv06rJq1y+dOmBphp5UlSO7B8EAm67nw44/Hi68/iEhobSpXUz/li9kq/GTb7n5bbixI1Lluw58fNPx64d21j32wrqNHq0kzP8AzKQJfyNaOq3oylRqiwBtwXAyCyYMwNjjOucAnl4u3Zu4/DBYLLnzHvXOsePHWH71s1udYoUL4l3nDhs/GO1W91Nf4S9SWXNHvaBsXDxF4jt7c2KpfPd6v2yZB4ZMmXBL026CNvzTePvOkFp3g9TKFT0edL4B0SoJyISCUeMzadOHGdv0C7SZcj0yG3lLVSUlKl9Wf3LUrfy1SvCDqbcbyz9ec5M4sWLT9acuSJd/vXAvmTNlZtylau7ym4/kfTSpYsPNQ3FaUq8WA6ATXeOm+vXkDKVL8lTpKT4C6U5deI4f2/e4Fp+6eIF/lizkuLPl77vNtb8uoxB/bvzUpVaNHv3g0jrJAv/pvzfHX+7lR86sI+LF86TImXqSNebP2caN2/coHrt/06+vnH9Ojdv3ADg8uXLQMRpuk+yqBzZXw9kNcZkAg4B9YGn7vTzvl06sGTeHJq1/YD4CRK6TpIF8E2TFt+0/hw7fIjp340lf5HixIkThx1/b2bs0C8pW6lahGsDb/h9FWdOneTUibDLPG3f8icJEob9GFOFqq+46o0dOpA06dKTytePo4cOMm3CaI4eOsi3cxa56hw+uJ+ubZvzcvVaBGTKzPWr11i+cB5zp0/i1Tfeuu+HAnE3oFcnfNP4E5gtJz4+idi9ayczJo0lRcrUVKsV9tIdM/wLQm0oOXPlJ3HSZBw6sI/pk8YSK1Ys6r7x34k8iZMkpe7rTZny3TckSJCQfIWKs+ufbUyZMIpyFau7juInTZaCV+o0ZPqkscSPn5DAbDn5bflCtmz6g259Brv1b/rEMaT2TUPylKk5cewI8+ZM5cSxowwY7n4lCBGRe3jqxub2TV8nZ578ZM2VGx+fRATvCWLi6BF4xY5No+ZtXPWWzJsDwI7wk3hXL19CshQpSZYiJUVK/HfZ4sLpk1OtTgN6DhwOhE2dbdu5J93bt6R3x3aUrVyNA3v3MOzzXhQp8SLFSpYCYNO6NYwbNohylauRNl16LpwP4acZU1ixeAHvdekZ4YcVAYL+2cGsSROYtvg3V1nRF/7HgB6dGDWoP3kKFGb04AE8Fz5l6FlW9LkXyVewKMMG9iLk3Fn80qZj1YolbFof9hszAMVfKE2O3Pn5ondnmrR83/WjWtZaXn3tLbf2qpUtSLmXq9Ou4ycAbP1rA5/36kimzFkpX6kGO7f9Nz3L2zuO65y93PkKkSlLdsaMGMiF8yGuH9Wa9t1oEvokolzF6tzpzOlTTBw3nB59h+IVOywi58gddmWeUUP7U6JkWaZ8N4ocufOTIJLXyZPKROVTqDGmMvAV4AWMs9b2uVf93PkL2sk/r4yeHkaTSsXzcuTg/kiXNX+/Ey07dObUieN0ad2Mf7b9zcWLFwjIkIlX6jfktWYtiR3b/XPR3X5qG2Dzof+uqDKsfy8WzJ7OiWNHSZQ4Cc+XLk/rj7ri5//fkd5zZ07To0Nr/tm6hVMnj2OMIVOWbLxSvyF1Gzd7pOsOP26HgoI93YUIpk8cw8plP3P82BGuXrlCsuQpKFy8JG80eZfkKcKu+LB4/mwW/Didw4f2c/nyJRInSUr+gsV47c0WpEvvfoTJWsuc6d8z/8dpnDh2hGQpUlHu5eo0aPwOsWP/N7Xr5s2bzJg0loXzZnHm9EnSBWSkQePmlCzt/ot7340Zyool8zl16gQ+PokoXOwFGjZrQ6r7nMPhSVXKFg2yN65k9XQ/ROQ/T9vYPH74IBb/NJsDwfu4ce0avmn9KVKiJE3avO92cm4B/ySRrl+4REnGzpzvVq9andfo9dVIt3rzZk5l/Iiv2L93N0mSJqN8lRq07dzDddLt/r276d/tI/7dsY2zp08RO7Y3WXPmpkGT5hEO7N3StHZlipUsRfP2HSNs6+sv+3Lm1CmKlSxFt88HR/q7PjHN02PzpYsX+PabwaxeuYQL50NIlz4TdV5rQukKVVx1zoecY+yIgfy+ajnXr10jR+58NGv1IZmzZHdrq0qpfJSrWN31i7aTxo9g8rdfR7rd1H5pGT9toet+yLmzTJ84hnWrV3DyxDESJ0lKzjwFeKPJuxHGeoCBfbrg5RWbdp0+dSvfsG4V40YO5NjRw2TLkYe2H/Z8Ir6Jj+rYHKWw/6A8/YYiMcfTbygSMxT2RZ5+GpufHRqbnw1RHZuf3EPGIiIiIiLySBT2RUREREQcSmFfRERERMShFPZFRERERBxKYV9ERERExKEU9kVEREREHEphX0RERETEoRT2RUREREQcSmFfRERERMShFPZFRERERBxKYV9ERERExKEU9kVEREREHEphX0RERETEoRT2RUREREQcSmFfRERERMShFPZFRERERBxKYV9ERERExKEU9kVEREREHEphX0RERETEoRT2RUREREQcSmFfRERERMShFPZFRERERBxKYV9ERERExKEU9kVEREREHEphX0RExEOMMXWiUiYi8rAU9kVERDyncxTLREQeSmxPd0BERORZY4ypBFQG/I0xQ25blBi44ZleiYgTKeyLiIjEvMPABqA6sPG28vNAe4/0SEQcSWFfREQkhllr/wL+MsZMttZeBzDGJAMCrLVnPNs7EXESzdkXERHxnCXGmMTGmOTAX8B4Y8yXnu6UiDiHwr6IiIjnJLHWhgC1gPHW2sJAeQ/3SUQcRGFfRETEc2IbY9IAdYF5nu6MiDiPwr6IiIjnfAosAoKsteuNMZmBXR7uk4g4iE7QFRER8RBr7Qxgxm339wC1PdcjEXEahX0REZEYZoz5yFr7uTFmKGDvXG6tbeuBbomIAynsi4iIxLwd4f9u8GgvRMTxFPZFRERimLX2p/B/J3i6LyLibAr7IiIiMcwY8xORTN+5xVpbPQa7IyIOprAvIiIS874I/7cW4AdMDL/fANjniQ6JiDMp7IuIiMQwa+1KAGNML2vt/25b9JMx5lcPdUtEHEjX2RcREfGcVOHX1gfAGJMJSOXB/oiIw+jIvoiIiOe0B1YYY/aE388IvOO57oiI0yjsi4iIeIi1dqExJiuQI7xop7X2qif7JCLOorAvIiLiQeHh/i9P90NEnElz9kVEREREHEphX0RERETEoTSNR0RExMOMMamA94D4wEhrbZCHuyQiDqEj+yIiIp43EPgVWAhM8XBfRMRBFPZFRERimDFmoTHmxduK4hD2y7n7gLie6JOIOJPCvoiISMyrB9Qwxkw2xgQC3YDuQD/gXY/2TEQcRXP2RUREYpi19hzwQfiv5/YBDgGtwstFRKKNwr6IiEgMCw/5LYHrQAcgEJhujJkHjLDW3vRk/0TEOTSNR0REJOZNIexk3LXA99ba36y1LwMhwGKP9kxEHEVH9kVERGJePGAvkBBIcKvQWjvBGDPdY70SEcdR2BcREYl5LYEBwDWgxe0LrLWXPdIjEXGkxxL243t7kccv8eNoWp4w2VLm8nQXJAYkSZTg/pVEJMqstWuANTG5TY3Nzw6Nzc+GqI7NmrMvIiIiIuJQCvsiIiIiIg6lsC8iIiIi4lA6QVdERCSGGWN+Auzdlltrq8dgd0TEwRT2RUREYt4Xnu6AiDwbFPZFRERimLV2paf7ICLPBoV9ERERDzHGZAX6ArkI+6EtAKy1mT3WKRFxFJ2gKyIi4jnjgZHADaAM8B3wvUd7JCKOorAvIiLiOfGttcsAY60Nttb2BMp6uE8i4iCaxiMiIuI5V4wxsYBdxpjWwCEgtYf7JCIOoiP7IiIintMOSAC0BQoDDYHGHu2RiDiKjuyLiIh4iLV2ffifF4C3PNkXEXEmhX0RERESjtLSAAAabUlEQVQPMcb8QiQ/rmWt1bx9EYkWCvsiIiKe88Ftf8cDahN2ZR4RkWihsC8iIuIh1tqNdxStNsboB7dEJNoo7IuIiHiIMSb5bXdjEXaSrp+HuiMiDqSwLyIi4jkbCZuzbwibvrMXaOrRHomIoyjsi4iIeE5Oa+2V2wuMMXE91RkRcR5dZ19ERMRz1kRS9nuM90JEHEtH9kVERGKYMcYP8AfiG2MKEjaNByAxYT+yJSISLRT2RUREYt7LwJtAOmAg/4X9EKCLh/okIg6ksC8iIhLDrLUTgAnGmNrW2lme7o+IOJfm7IuIiHhOYWNM0lt3jDHJjDG9PdkhEXEWhX0RERHPqWStPXvrjrX2DFDZg/0REYdR2BcREfEcr9svtWmMiQ/o0psiEm00Z19ERMRzJgLLjDHjCftxrSbAd57tkog4icK+iIiIh1hrPzfGbAHKE3ZFnl7W2kUe7paIOIjCvoiIiAdZaxcCCwGMMS8YY4Zba1t5uFsi4hAK+yIiIh5kjCkANADqAXuBHzzbIxFxEoV9ERGRGGaMyQbUJyzknwKmAcZaW8ajHRMRx1HYFxERiXk7gd+AatbaIABjTHvPdklEnEiX3hQREYl5tYGjwC/GmNHGmHKEnaArIhKtFPZFRERimLV2trW2HpADWAG0B3yNMSONMS95tHMi4igK+yIiIh5irb1orZ1kra0KpAM2A5083C0RcRCFfRERkSeAtfa0tXaUtbasp/siIs6hsC8iIiIi4lAK+yIiIiIiDqWwLyIiIiLiUAr7IiIiIiIOpbAvIiIiIuJQCvsiIiIiIg6lsC8iIiIi4lAK+yIiIiIiDqWwLyIiIiLiUAr7IiIiIiIOpbAvIiIiIuJQCvsiIiIiIg6lsC8iIiIi4lAK+yIiIiIiDqWwLyIiIiLiUAr7IiIiIiIOpbAvIiIiIuJQCvsiIiIiIg6lsC8iIiIi4lAK+3exYMECSpf+H0kS+5AsaWKKFyvC8uXLAdi4cSOVK1UkfYA/CRPEwz+tH1WrVOb33393ayOq9SRmLPx5ARXKlSZV8iT4pkzGCyWKs+KX5a7l27dvo37dV8mcMYCUyRJTuEA+Bg/6khs3bri1M+SrQdSuWYNMGdKRIG5sevf6JNLtvdOsCQnixo5w+7DD+491P0VEniYHDhygbp1XSZ4sCcmSJubV2rXYv39/lNffsWMH9erWwTd1SnwSxidXzuwMGTLYrc7Jkydp1rQJfr6p8EkYnxIlirNo0aIIbX355UAypE9H2jS+dOnSmdDQULfl69atI2mSRAQHBz/czj7DXq5QNtIxMUHc2FSvWvmu6+0PDqZO7Zpkz5qZ5El8CEjry8sVyrJo4c8R6u7bu5fX6tclTeoUpEyWmIovlWPjxg1udW7evEnXLp3IkC4NWQMzMuyO1wrArJkzyJwxgJCQkEff8SdAbE934En0zahRtG3bmndbtebjj7sRGhrKX39t5tKlSwCcPXuWLFmy0Ljxm/ilScOJ48f5avAgypYpxcpfV1GsWLEHqieP35jR3/B+u7a0aPkunTp/TGhoKFu2/OV6Tg8fPkzFCuVIk9afAV98SYoUKfjll+V06dyREyeO0/uzfq62xo8bS6LEiahWrQZjRo+653ZTpUrFjFmz3cr8/NJE/w6KiDyFLl26RIXyZYkbNy7jx0/AGEP37l0pX64Mf27eQsKECe+5/oYNG6hQviylSpXmm2/GkDhJEoJ27eLCxQuuOlevXqVC+bKcPHmSfv0+x9fPj/HjxlKjelUWLlpC6dKlAVi+fDldOndi6NDhJEqUiJYtm5M9W3Yav/kmEBYSW7dqSafOXciQIcPjekgc66shwzh/R3het3YtHT/6gCpVq911vQsXL5AiZUp69PwUf39/QkLOM37cGGrWqMbkaTN45ZWaAJw6dYpyZUuRyCcRQ4ePJH78+Awd8hWVXirPr6t+J0fOnABM/P47xo4ZzZBhIzh79izvt2tLvvz5+V+p0mHbu3CBjh99QL/+A0icOPHjeTBimLHWRnujRYoUsev+2HD/ik+gffv2kSd3Tvp81pf33msX5fXOnz+Pb+qUvP32OwweMvSR6z0trt246eku3Ffwvn0UzJ+HT3v1oXXb9yKtM3bMaNq0aslff28na7ZsrvJGb7zGb7/9yt7gg66y0NBQYsWKxY0bN0icMB5dunaja7ceEdp8p1kTli9fRtCep/8IUBrfVEFnz5zO6ul+iMjDexLH5iFDBvNBh/fZvuMfsmTJAsDevXvJkT0r/fp/Tvv2d/8mNDQ0lAL585I1azZm/TD7rvUmTZxI48YNWbrsF1ewt9ZSqGB+4saLx9q1fwDw0Ucfsn3bNubNXwDAuy1bcObMGaZMnQbAsGFDGfX1SDb9+Rfe3t7RsfuPzdMwNgO0aP42UydPYk/wQZInTx7l9W7cuEHO7FnIly8/s2b/CEC/vn3o0+tTNm/ZRmD4a+nixYvkzpGVki/+j4mTpwLweoN6pEyZisFDhwFQvWpl8uXL5zqo1+mjD/h7yxbmL1wcnbv6WER1bL7vNB5jzDhjzHFjzNbo6dqTbfz4ccSKFYvmzVs80HoJEyYkbty4xL7PG0BU60n0mTBhPLFixaLZO83vWufatWsAJLrjU3ySJEmxd3yNGyuWZr+JiGc5ZWz+6ae5FH/uOVfQB8iUKRPPv/ACc+f+eM91V6xYwfbt22l3jw8EAOvWrSV+/PiUKlXKVWaMoXyFl9iwfj2HDh0C4Pq1a8SPH99VJ0HChFy5cgWAY8eO0bNHd4YMHf7EB/2nxeXLl5k9ayaVq1R9oKAPEDt2bJIkTuL2XPyxbh1ZsmR1BX0Iy1zPv1CSnxfMd03JvXbtGvHjx3Orc+XKVQC2bdvK2DGjGTT46T8Ye7uopJZvgYqPuR9PjNWrV5EjRw6mTZ1KtqyBxI0Tm+zZsjBixPAIdUNDQ7l+/Tr79++nbZvWADRt2uyh68nj8fua1WTLnoMZ06eRO0c2EiWIS56c2fl65AhXnVq1XyVlypS8364t+/buJSQkhB9/nMOUyRNp+177h972iePHCUjrS6IEccmXOycDv/icmzefjiMuIvJE+xYHjM3bt20jT+48Ecpz58rNju3b77nu6tWrALhy5QrPP/8c8eJ6k8YvNe3ea8vly5dd9by8vPD29sYY47Z+3LhxAdi6NezzUrFixVm2bCmbNm0iKCiIWTNnUPy55wD46MMPqFy5CmXKlHn4nRU3P86Zzfnz53n9jYZRqh8aGsqNGzc4evQofT/rza5d/9K8RUvXci8vL+LEiRNhvbhx43L58mX27N4NQNFixZgzZza7g4LYtGkjy5YuoVjx4gC0a9uaVm3aki179mjYwyfHfefsW2t/NcZkfPxdeTIcOXyYw4cP07Hjh/Tu/RmZAwOZNXMGbdu05saNG7S9bRpI/Xp1+eGHWQCkTp2an+YtIFeuXBHajGo9eTyOHD7CkSOH+bhzR3p+2pvMmTPzw6xZvN+uLTdv3KBVm7b4+vryy8pV1H21FrlyhH0jZozh427def+DDx9qu/ny5adgwULkzJWLK1euMHfuj3Tv+jFBQUGM/Pqb6NxFEXnGOGVsPn36NEmTJYtQnix5cs6cOXPPdY8cPgzAaw3q8W6r1nz2WT82btxAzx7dOXDggGtqT7bs2QkJCWHHjh3kDJ+3DbB2bdjFMs6cPg1A3Xr1+PHHORQrWhiA0mXK0KZNW1auXMn8+fPYtn3no++wuEye+D2pU6fm5YqVolT/484dGfzVIAB8fHyYMHEyZcqWcy3Pli0by5ct5dSpU6RIkQII+4CwYf16AM6cCXueW77bmmVLl5A3dw4A6tStx6t16jLx++84dPAQHTt1ibZ9fFJE23wEY8w7xpgNxpgNJ06ciK5mY1xoaCjnz59n5MhRNHv7bcqWLcvwESN5+eWK9O/Xl9vPcejX/3N+X/sHM2bMIneePNSoXpUNGyLOh4xqPXk8bj2nQ4aPpEnTZpQuU5Yhw4ZT4aWXGTCgP9ZaTpw4QYN6dUiQMAGTp05n4eKldOzchf59P2PgF58/1HZbt32Plq1aU7pMWSpWqsyIkaNo1boNE8aPI2jXrmjeSxGRiJ6GsfnOI+4AUTmf8NaVcl5//Q0++eRTSpcuTYcOH9Ctew9+/HEO28O/GWjQ4DVSpUrFW2815u+//+bkyZP07fsZv/36K/Df1EwvLy+mTpvO/gOH2L1nH0uXLidOnDi0bdOKT3v1xtfXlyFDBpM1S2bS+KXm3ZYt3L5BkKg7fPgwy5cvo179BsSOHbVrxbRq8x6/rVnLzB/m8NLLFXmr0RssmD/PtbzZ280JDQ2lWZM32bN7N0eOHKFD+3bs27cXABP+PCdKlIhFS5az89/dBO3dz4TvJxESEkLXLp0YOOgr4saNS4/uXcmSOQOBmdLTs0e3CFdletpEW9i31n5jrS1irS2SKlWq6Go2xiUP/zRYvkIFt/IKL73EsWPHOHLkiKssc+bMFC1alJq1ajF//s+kTp2a7t26RmgzqvXk8UieImwuYLly5d3Ky5evwPHw53TQwAEEB+9j7ryfeaVmLf5XqjTde3xCu/c78GnPHpw8eTJa+lKnXn0ANm3aGC3tiYjcy5M+NidLlsx1ZP12Z8+cIVkkR/xvd2u8Llf+jvG6wksA/LV5MwBJkyZl+oxZnDp5koIF8uHnm4pvx4+je4+eAPilcb9CWtq0aV1X2xk8+CvixYtHixYtWbJkCT26d2PGzB/Y8vc21q//g759P3vwnRamTp5EaGgorzdsFOV10qVLR+HCRahcpSoTJ0+lWPHidOnU0bU8U+bMjJ/wPX/+uYk8ubITmDGAdevW0iZ8RkaaO66Elz5DBtKmTQtAz+7dKP5cCSpVrsK348cxdcpkli5bwbLlK5k8aSLfTfj20Xfag3Sm4R1y58odafmtowx3OzkzTpw45M2bj927g+7ZflTrSfTJGYXndOvWrWQOzBJhcClSpBjXr19nTzQ9X7e2GdmRLBGRZ02u3LnZtn1bhPLtO7aT8z7TXW+N13e+n0Y2Xr/44ov8u2s3O3b+y9ZtO9ix81+8vb2JHz8+hQoVirT9gwcP8lmf3gwbPpJYsWKxaNFCypevQIECBUiVKhWN33yLxYsWPtD+SpjJkyaSN19+8uXL/9BtFCpUOEKWeqVmLXbv3c+mzX+zdfs/rFn7BxcuXCRdQAAB6dNH2s6mTRuZOmUSXwwMmyK0ZPEiatasRcZMmciYKRO1atVmyeKIv8nwNFHYv0ON8Ou1Lr7jxzYWL1pEunTp8PPzi3S9S5cusXHjBjJnDrxn+1GtJ9GnevUaACxd4n4ZraVLFuMf/pz6+fmxZ3dQhDmi69evAyBtWv9o6cv0qVMxxlC4cJFoaU9E5GlWrVp11q1dy549e1xl+/btY83q1VSrVv2e61asVIm4ceNGCNyLw4NZ4SLu77PGGLJmzUqOHDm4dOkSY8eM5o03GuLj4xNp+++3b8drr71O0aJFXWUXL150/X3hwoUoTTcSdxs3bmD79m28EcUTcyMTGhrKmjWrI81SXl5e5MiZk8yBgRw+fJhZM6fz9l2uxhcaGkq7tq35qGNntw8DFy9ecv194cLFp/55vu9EKWPMFKA0kNIYcxDoYa0d+7g75imVK1emdJkytGzZnJMnT5Ipc2Z+mDWTJUsWM3bseABatmhOsuTJKVK4CClSpmR/cDDDRwzjyJEjfDvhe1dbUa0nj1fFSpUpVbo0bVq1DHtOM2Vi9g8/sHTpEkaNDnspN3v7HaZOmUy1KpVo/34HkidPzq+/rmTwoC+pXuMV0gUEuNrbuHED+4ODXXP4du7YwezwE7BfrliJBAkSsD84mKZNGvNqnXoEBgZy9epV5s79kYnfTaBps3fIHKgPeyLy8JwyNjdr9jYjhg+jVs0afPppb4wx9OjRjYCAAN65LaAFBweTLWsgXbt1p1u37gCkSJGCjp0606d3LxIlTkyZMmXZuHEDvXt9SqNGjd0u59mlS2cKFypMipQp2R0UxMCBA/D29qbPZ30j7deiRYtYteo3tu/4x1VWrlx5hg4ZzMiRI0ibJi3Dhw2lUeM3H88D42CTJ04kduzY1K3fIMKy/cHB5M6Zjc4fd6XLx90A6N3rE86cPkOJ55/H19eXY8eOMWH8ODasX8+33010rXv9+nU+7tyRki+WInHiROzYvp0BA/qTM1cu3msX+eVZx40dw8ULF2lz2+8qlSlbjm4fd+aFkiUBmD5tCn37D4jOhyDmWWuj/Va4cGF746Z9am+nz5yzLVu+a1OnTm29vb1t3rx57fffT3ItHz16rH2uRAmbPHlyGzduXJs5c2Zbv34D++fmLW7tRLXe03y7dPXGU3E7euK0fad5S9dzmidPXjt+wvdudVb8usq+9HJF6+vnZxMkSGBz5sxlu/f8xJ46e96t3hsNG1kg0tuOf4Lspas37MEjx23VatVtQPr0Nm7cuDZevHg2f4GCduCgwfbC5Wsefzwe9JYkabJdj+O9QjfddIu525M6Nu/ZG2xr1qxlEyVKZH18fGz16jVs0O69bnWCdu+1gO3WvYdb+fUboXbAFwNtYGCg9fb2tunTp7cfd+1mL1+55lbvzTffsv7+/tbb29v6+/vbVq1a2+MnTkXan4uXrtgsWbLY8eMnRFjWt19/6+/vb5MlS2bffPMtG3L+oscfv6dpbD534bJNmTKlrVS5SqTLd/wTZAHbpWs3V9n0mbNtqdKlbapUqWycOHFsQPr0tnKVqnbZLyvd1g25eMVWrFTZpk6d2saJE8dmypTZftSpsz15JiTSbe0/dNSmSJHCLl663K38/KWr9r127W3q1KltqlSpbLv279vzl656/LF7lLFZv6Arj+Rp+ZU+eTT6BV2Rp5/G5meHxuZnQ7T9gq6IiIiIiDydFPZFRERERBxKYV9ERERExKEU9kVEREREHEphX0RERETEoRT2RUREREQcSmFfRERERMShFPZFRERERBxKYV9ERERExKEU9kVEREREHEphX0RERETEoRT2RUREREQcSmFfRERERMShFPZFRERERBxKYV9ERERExKEU9kVEREREHEphX0RERETEoRT2RUREREQcSmFfRERERMShFPZFRERERBxKYV9ERERExKEU9kVEREREHEphX0RERETEoRT2RUREREQcSmFfRERERMShFPZFRERERBxKYV9ERERExKEU9kVEREREHEphX0RERETEoRT2RUREREQcSmFfRERERMShFPZFRERERBxKYV9ERERExKEU9kVEREREHEphX0RERETEoRT2RUREREQcSmFfRERERMShFPZFRERERBxKYV9ERERExKEU9kVEREREHEphX0RERETEoRT2RUREREQcSmFfRERERMShFPZFRERERBxKYV9ERERExKEU9kVEREREHEphX0RERETEoRT2RUREREQcSmFfRERERMShFPZFRERERBxKYV9ERERExKEU9kVEREREHEphX0RERETEoRT2RUREREQcSmFfRERERMShjLU2+hs15gQQHO0NP9lSAic93QmJEc/ic53BWpvK050QkYensVkc7ll8rqM0Nj+WsP8sMsZssNYW8XQ/5PHTcy0i8nTQ+/WzQ8/13Wkaj4iIiIiIQynsi4iIiIg4lMJ+9PnG0x2QGKPnWkTk6aD362eHnuu7UNiPJtZavcieEXquRUSeDo/r/doYc9MYs9kYs9UYM8MYk+AR2iptjJkX/nd1Y0yne9RNaox59yG20dMY80Ek5W3C92GBMSZOeFlJY8yXD9quMeZTY0z5e9R9xRiT60H7HlUam+9OYV9ERETkwVy21haw1uYBrgEtbl9owjxwxrLWzrXW9rtHlaTAA4f9e2gG5AP+BF42xhigG9DrQRuy1na31i69R5VXgMcW9uXuFPZFREREHt5vQBZjTEZjzA5jzAhgExBgjHnJGPO7MWZT+DcAPgDGmIrGmJ3GmFVArVsNGWPeNMYMC//b1xgz2xjzV/jteaAfEBj+rcKA8HofGmPWG2O2GGM+ua2tj40x/xhjlgLZ79F/byABcB1oCCyw1p65W+W7tWuM+dYY82r43/2MMdvD+/RFeN+rAwPC+x74AI+vPKLYnu6AiIiIyNPIGBMbqAQsDC/KDrxlrX3XGJMS6AqUt9ZeNMZ0BN43xnwOjAbKAkHAtLs0PwRYaa2taYzxAnyATkAea22B8O2/BGQFigEGmGuM+R9wEagPFCQs620CNkayjS+AtcA2YDUwB6h4j/0tfL92jTHJgZpADmutNcYktdaeNcbMBeZZa2ferX15PBT2RURERB5MfGPM5vC/fwPGAmmBYGvt2vDy5wibtrI6bHYMcYDfgRzAXmvtLgBjzETgnUi2URZoBGCtvQmcM8Yku6POS+G3P8Pv+xAW/hMBs621l8K3MTeynbDWfg98H16nB2EfMCoZYxoBB4AO1trQ21Z5MQrthgBXgDHGmPnAvMi2LTFHYV9ERETkwVy+dXT9lvBAf/H2ImCJtbbBHfUKANH1i6YG6GutHXXHNto9yDaMMWmBotbaT4wxfwAlgD5AOWDJHdXv2a619oYxplj4uvWB1oR9cBEP0Zx9ERERkei3FnjBGJMFwBiTwBiTDdgJZLpt3nqDu6y/DGgZvq6XMSYxcJ6wo/a3LAKa3HYugL8xJjXwK1DTGBPfGJMIqHafvvYi7MRcgPiEBfpQwuby3+6+7Yb3JYm1dgHQDrj1oejOvksMUdgXERERiWbW2hPAm8AUY8wWwsJ/DmvtFcKm7cwPP0E3+C5NvAeUMcb8Tdi8+NzW2lOETQvaaowZYK1dDEwGfg+vNxNIZK3dRNi5AJuBWYRNNYqUMaZgeH9vTQUaC/wNFOK/cxFu7VNU2k0EzAvf55VA+/DyqcCHxpg/dYJuzDLWRtc3SSIiIiIi8iTRkX0REREREYdS2BcRERERcSiFfRERERERh1LYFxERERFxKIV9ERERERGHUtgXEREREXEohX0REREREYf6P9XsV57NkjVvAAAAAElFTkSuQmCC"/>
        <xdr:cNvSpPr>
          <a:spLocks noChangeAspect="1" noChangeArrowheads="1"/>
        </xdr:cNvSpPr>
      </xdr:nvSpPr>
      <xdr:spPr bwMode="auto">
        <a:xfrm>
          <a:off x="840105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409575</xdr:colOff>
      <xdr:row>0</xdr:row>
      <xdr:rowOff>171450</xdr:rowOff>
    </xdr:from>
    <xdr:to>
      <xdr:col>23</xdr:col>
      <xdr:colOff>123132</xdr:colOff>
      <xdr:row>12</xdr:row>
      <xdr:rowOff>9260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10625" y="171450"/>
          <a:ext cx="5542857" cy="212381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381000</xdr:colOff>
      <xdr:row>1</xdr:row>
      <xdr:rowOff>47625</xdr:rowOff>
    </xdr:from>
    <xdr:to>
      <xdr:col>14</xdr:col>
      <xdr:colOff>132636</xdr:colOff>
      <xdr:row>12</xdr:row>
      <xdr:rowOff>9268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19400" y="238125"/>
          <a:ext cx="5714286" cy="2057143"/>
        </a:xfrm>
        <a:prstGeom prst="rect">
          <a:avLst/>
        </a:prstGeom>
      </xdr:spPr>
    </xdr:pic>
    <xdr:clientData/>
  </xdr:twoCellAnchor>
  <xdr:twoCellAnchor editAs="oneCell">
    <xdr:from>
      <xdr:col>24</xdr:col>
      <xdr:colOff>581025</xdr:colOff>
      <xdr:row>0</xdr:row>
      <xdr:rowOff>104775</xdr:rowOff>
    </xdr:from>
    <xdr:to>
      <xdr:col>33</xdr:col>
      <xdr:colOff>513617</xdr:colOff>
      <xdr:row>11</xdr:row>
      <xdr:rowOff>123561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420975" y="104775"/>
          <a:ext cx="5866667" cy="21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4.emf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A31" workbookViewId="0">
      <selection activeCell="AC58" sqref="AC5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K43"/>
  <sheetViews>
    <sheetView showGridLines="0" zoomScale="85" zoomScaleNormal="85" workbookViewId="0">
      <selection activeCell="N17" sqref="N17"/>
    </sheetView>
  </sheetViews>
  <sheetFormatPr defaultRowHeight="15" x14ac:dyDescent="0.25"/>
  <cols>
    <col min="3" max="3" width="21.140625" customWidth="1"/>
    <col min="4" max="11" width="19.140625" customWidth="1"/>
  </cols>
  <sheetData>
    <row r="2" spans="3:11" x14ac:dyDescent="0.25">
      <c r="D2" s="1"/>
      <c r="E2" s="1"/>
      <c r="F2" s="1"/>
      <c r="G2" s="1"/>
      <c r="H2" s="1"/>
      <c r="I2" s="1"/>
      <c r="J2" s="1"/>
      <c r="K2" s="1"/>
    </row>
    <row r="3" spans="3:11" ht="15.75" thickBot="1" x14ac:dyDescent="0.3">
      <c r="C3" s="2"/>
      <c r="D3" s="3" t="s">
        <v>0</v>
      </c>
      <c r="E3" s="3" t="s">
        <v>1</v>
      </c>
      <c r="F3" s="3" t="s">
        <v>2</v>
      </c>
      <c r="G3" s="3" t="s">
        <v>3</v>
      </c>
      <c r="H3" s="3" t="s">
        <v>4</v>
      </c>
      <c r="I3" s="3" t="s">
        <v>5</v>
      </c>
      <c r="J3" s="3" t="s">
        <v>6</v>
      </c>
      <c r="K3" s="3" t="s">
        <v>7</v>
      </c>
    </row>
    <row r="4" spans="3:11" x14ac:dyDescent="0.25">
      <c r="C4" s="1"/>
      <c r="D4" s="4" t="s">
        <v>8</v>
      </c>
      <c r="E4" s="5">
        <v>171</v>
      </c>
      <c r="F4" s="5">
        <v>1079</v>
      </c>
      <c r="G4" s="5">
        <f>SUM(E4+F4)</f>
        <v>1250</v>
      </c>
      <c r="H4" s="6">
        <v>0.06</v>
      </c>
      <c r="I4" s="6">
        <v>0.36</v>
      </c>
      <c r="J4" s="6">
        <v>-1.84</v>
      </c>
      <c r="K4" s="6">
        <v>0.55800000000000005</v>
      </c>
    </row>
    <row r="5" spans="3:11" x14ac:dyDescent="0.25">
      <c r="C5" s="1"/>
      <c r="D5" s="4" t="s">
        <v>9</v>
      </c>
      <c r="E5" s="5">
        <v>194</v>
      </c>
      <c r="F5" s="5">
        <v>376</v>
      </c>
      <c r="G5" s="5">
        <f t="shared" ref="G5:G12" si="0">SUM(E5+F5)</f>
        <v>570</v>
      </c>
      <c r="H5" s="6">
        <v>0.06</v>
      </c>
      <c r="I5" s="6">
        <v>0.13</v>
      </c>
      <c r="J5" s="6">
        <v>-0.66</v>
      </c>
      <c r="K5" s="6">
        <v>0.04</v>
      </c>
    </row>
    <row r="6" spans="3:11" x14ac:dyDescent="0.25">
      <c r="C6" s="1"/>
      <c r="D6" s="4" t="s">
        <v>10</v>
      </c>
      <c r="E6" s="5">
        <v>197</v>
      </c>
      <c r="F6" s="5">
        <v>232</v>
      </c>
      <c r="G6" s="5">
        <f t="shared" si="0"/>
        <v>429</v>
      </c>
      <c r="H6" s="6">
        <v>7.0000000000000007E-2</v>
      </c>
      <c r="I6" s="6">
        <v>0.08</v>
      </c>
      <c r="J6" s="6">
        <v>-0.16</v>
      </c>
      <c r="K6" s="6">
        <v>2E-3</v>
      </c>
    </row>
    <row r="7" spans="3:11" x14ac:dyDescent="0.25">
      <c r="C7" s="1"/>
      <c r="D7" s="4" t="s">
        <v>11</v>
      </c>
      <c r="E7" s="5">
        <v>451</v>
      </c>
      <c r="F7" s="5">
        <v>351</v>
      </c>
      <c r="G7" s="5">
        <f t="shared" si="0"/>
        <v>802</v>
      </c>
      <c r="H7" s="6">
        <v>0.15</v>
      </c>
      <c r="I7" s="6">
        <v>0.12</v>
      </c>
      <c r="J7" s="6">
        <v>0.25</v>
      </c>
      <c r="K7" s="6">
        <v>8.0000000000000002E-3</v>
      </c>
    </row>
    <row r="8" spans="3:11" x14ac:dyDescent="0.25">
      <c r="C8" s="1"/>
      <c r="D8" s="4" t="s">
        <v>12</v>
      </c>
      <c r="E8" s="5">
        <v>441</v>
      </c>
      <c r="F8" s="5">
        <v>253</v>
      </c>
      <c r="G8" s="5">
        <f t="shared" si="0"/>
        <v>694</v>
      </c>
      <c r="H8" s="6">
        <v>0.15</v>
      </c>
      <c r="I8" s="6">
        <v>0.08</v>
      </c>
      <c r="J8" s="6">
        <v>0.56000000000000005</v>
      </c>
      <c r="K8" s="6">
        <v>3.5000000000000003E-2</v>
      </c>
    </row>
    <row r="9" spans="3:11" x14ac:dyDescent="0.25">
      <c r="C9" s="1"/>
      <c r="D9" s="4" t="s">
        <v>13</v>
      </c>
      <c r="E9" s="5">
        <v>200</v>
      </c>
      <c r="F9" s="5">
        <v>118</v>
      </c>
      <c r="G9" s="5">
        <f t="shared" si="0"/>
        <v>318</v>
      </c>
      <c r="H9" s="6">
        <v>7.0000000000000007E-2</v>
      </c>
      <c r="I9" s="6">
        <v>0.04</v>
      </c>
      <c r="J9" s="6">
        <v>0.53</v>
      </c>
      <c r="K9" s="6">
        <v>1.4E-2</v>
      </c>
    </row>
    <row r="10" spans="3:11" x14ac:dyDescent="0.25">
      <c r="C10" s="1"/>
      <c r="D10" s="4" t="s">
        <v>14</v>
      </c>
      <c r="E10" s="5">
        <v>534</v>
      </c>
      <c r="F10" s="5">
        <v>245</v>
      </c>
      <c r="G10" s="5">
        <f t="shared" si="0"/>
        <v>779</v>
      </c>
      <c r="H10" s="6">
        <v>0.18</v>
      </c>
      <c r="I10" s="6">
        <v>0.08</v>
      </c>
      <c r="J10" s="6">
        <v>0.78</v>
      </c>
      <c r="K10" s="6">
        <v>7.4999999999999997E-2</v>
      </c>
    </row>
    <row r="11" spans="3:11" x14ac:dyDescent="0.25">
      <c r="C11" s="1"/>
      <c r="D11" s="4" t="s">
        <v>15</v>
      </c>
      <c r="E11" s="5">
        <v>389</v>
      </c>
      <c r="F11" s="5">
        <v>199</v>
      </c>
      <c r="G11" s="5">
        <f t="shared" si="0"/>
        <v>588</v>
      </c>
      <c r="H11" s="6">
        <v>0.13</v>
      </c>
      <c r="I11" s="6">
        <v>7.0000000000000007E-2</v>
      </c>
      <c r="J11" s="6">
        <v>0.67</v>
      </c>
      <c r="K11" s="6">
        <v>4.2000000000000003E-2</v>
      </c>
    </row>
    <row r="12" spans="3:11" x14ac:dyDescent="0.25">
      <c r="C12" s="7"/>
      <c r="D12" s="8" t="s">
        <v>16</v>
      </c>
      <c r="E12" s="9">
        <v>423</v>
      </c>
      <c r="F12" s="9">
        <v>147</v>
      </c>
      <c r="G12" s="9">
        <f t="shared" si="0"/>
        <v>570</v>
      </c>
      <c r="H12" s="8">
        <v>0.14000000000000001</v>
      </c>
      <c r="I12" s="8">
        <v>0.05</v>
      </c>
      <c r="J12" s="8">
        <v>1.06</v>
      </c>
      <c r="K12" s="8">
        <v>9.7000000000000003E-2</v>
      </c>
    </row>
    <row r="13" spans="3:11" x14ac:dyDescent="0.25">
      <c r="C13" s="10" t="s">
        <v>17</v>
      </c>
      <c r="D13" s="4">
        <v>10</v>
      </c>
      <c r="E13" s="5">
        <f>SUM(E4:E12)</f>
        <v>3000</v>
      </c>
      <c r="F13" s="5">
        <f>SUM(F4:F12)</f>
        <v>3000</v>
      </c>
      <c r="G13" s="11">
        <f>SUM(G4:G12)</f>
        <v>6000</v>
      </c>
      <c r="K13" s="6">
        <f>SUM(K4:K12)</f>
        <v>0.87100000000000011</v>
      </c>
    </row>
    <row r="18" spans="3:6" x14ac:dyDescent="0.25">
      <c r="D18" s="48" t="s">
        <v>18</v>
      </c>
      <c r="E18" s="49"/>
    </row>
    <row r="19" spans="3:6" x14ac:dyDescent="0.25">
      <c r="D19" s="50"/>
      <c r="E19" s="51"/>
    </row>
    <row r="21" spans="3:6" x14ac:dyDescent="0.25">
      <c r="D21" s="12" t="s">
        <v>19</v>
      </c>
      <c r="E21" s="6">
        <f>E13/G13</f>
        <v>0.5</v>
      </c>
    </row>
    <row r="22" spans="3:6" x14ac:dyDescent="0.25">
      <c r="D22" s="12" t="s">
        <v>20</v>
      </c>
      <c r="E22" s="6">
        <f>F13/G13</f>
        <v>0.5</v>
      </c>
    </row>
    <row r="24" spans="3:6" x14ac:dyDescent="0.25">
      <c r="C24" s="52" t="s">
        <v>21</v>
      </c>
      <c r="E24" s="53">
        <f>LN(E21/E22)</f>
        <v>0</v>
      </c>
    </row>
    <row r="25" spans="3:6" x14ac:dyDescent="0.25">
      <c r="C25" s="52"/>
      <c r="E25" s="53"/>
    </row>
    <row r="26" spans="3:6" x14ac:dyDescent="0.25">
      <c r="C26" s="52"/>
      <c r="E26" s="53"/>
    </row>
    <row r="28" spans="3:6" x14ac:dyDescent="0.25">
      <c r="F28" s="54" t="s">
        <v>22</v>
      </c>
    </row>
    <row r="29" spans="3:6" x14ac:dyDescent="0.25">
      <c r="F29" s="53"/>
    </row>
    <row r="30" spans="3:6" x14ac:dyDescent="0.25">
      <c r="F30" s="53"/>
    </row>
    <row r="40" spans="3:5" ht="17.25" x14ac:dyDescent="0.3">
      <c r="D40" s="13" t="s">
        <v>23</v>
      </c>
      <c r="E40" s="7"/>
    </row>
    <row r="41" spans="3:5" x14ac:dyDescent="0.25">
      <c r="C41" s="14" t="s">
        <v>24</v>
      </c>
      <c r="D41" s="15">
        <f>((171/3000)/(1079/3000))</f>
        <v>0.15848007414272475</v>
      </c>
      <c r="E41">
        <f>((E4/G4)/(F4/G4))</f>
        <v>0.15848007414272475</v>
      </c>
    </row>
    <row r="42" spans="3:5" x14ac:dyDescent="0.25">
      <c r="C42" s="14" t="s">
        <v>6</v>
      </c>
      <c r="D42" s="15">
        <f>LN(D41)</f>
        <v>-1.8421264087554747</v>
      </c>
      <c r="E42">
        <f>LN(E41)</f>
        <v>-1.8421264087554747</v>
      </c>
    </row>
    <row r="43" spans="3:5" x14ac:dyDescent="0.25">
      <c r="C43" s="14" t="s">
        <v>7</v>
      </c>
      <c r="E43">
        <f>(H4-I4)*E42</f>
        <v>0.55263792262664235</v>
      </c>
    </row>
  </sheetData>
  <mergeCells count="4">
    <mergeCell ref="D18:E19"/>
    <mergeCell ref="C24:C26"/>
    <mergeCell ref="E24:E26"/>
    <mergeCell ref="F28:F30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3073" r:id="rId4">
          <objectPr defaultSize="0" autoPict="0" r:id="rId5">
            <anchor moveWithCells="1">
              <from>
                <xdr:col>3</xdr:col>
                <xdr:colOff>9525</xdr:colOff>
                <xdr:row>23</xdr:row>
                <xdr:rowOff>9525</xdr:rowOff>
              </from>
              <to>
                <xdr:col>3</xdr:col>
                <xdr:colOff>1209675</xdr:colOff>
                <xdr:row>26</xdr:row>
                <xdr:rowOff>19050</xdr:rowOff>
              </to>
            </anchor>
          </objectPr>
        </oleObject>
      </mc:Choice>
      <mc:Fallback>
        <oleObject progId="Equation.3" shapeId="3073" r:id="rId4"/>
      </mc:Fallback>
    </mc:AlternateContent>
    <mc:AlternateContent xmlns:mc="http://schemas.openxmlformats.org/markup-compatibility/2006">
      <mc:Choice Requires="x14">
        <oleObject progId="Equation.3" shapeId="3074" r:id="rId6">
          <objectPr defaultSize="0" autoPict="0" r:id="rId7">
            <anchor moveWithCells="1">
              <from>
                <xdr:col>3</xdr:col>
                <xdr:colOff>9525</xdr:colOff>
                <xdr:row>26</xdr:row>
                <xdr:rowOff>161925</xdr:rowOff>
              </from>
              <to>
                <xdr:col>4</xdr:col>
                <xdr:colOff>866775</xdr:colOff>
                <xdr:row>30</xdr:row>
                <xdr:rowOff>0</xdr:rowOff>
              </to>
            </anchor>
          </objectPr>
        </oleObject>
      </mc:Choice>
      <mc:Fallback>
        <oleObject progId="Equation.3" shapeId="3074" r:id="rId6"/>
      </mc:Fallback>
    </mc:AlternateContent>
    <mc:AlternateContent xmlns:mc="http://schemas.openxmlformats.org/markup-compatibility/2006">
      <mc:Choice Requires="x14">
        <oleObject progId="Equation.3" shapeId="3075" r:id="rId8">
          <objectPr defaultSize="0" autoPict="0" r:id="rId9">
            <anchor moveWithCells="1">
              <from>
                <xdr:col>3</xdr:col>
                <xdr:colOff>9525</xdr:colOff>
                <xdr:row>31</xdr:row>
                <xdr:rowOff>19050</xdr:rowOff>
              </from>
              <to>
                <xdr:col>5</xdr:col>
                <xdr:colOff>19050</xdr:colOff>
                <xdr:row>34</xdr:row>
                <xdr:rowOff>47625</xdr:rowOff>
              </to>
            </anchor>
          </objectPr>
        </oleObject>
      </mc:Choice>
      <mc:Fallback>
        <oleObject progId="Equation.3" shapeId="3075" r:id="rId8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5:AD43"/>
  <sheetViews>
    <sheetView showGridLines="0" tabSelected="1" topLeftCell="J1" zoomScaleNormal="100" workbookViewId="0">
      <selection activeCell="AD22" sqref="AD22"/>
    </sheetView>
  </sheetViews>
  <sheetFormatPr defaultRowHeight="15" x14ac:dyDescent="0.25"/>
  <cols>
    <col min="7" max="7" width="5.42578125" customWidth="1"/>
    <col min="10" max="10" width="15.5703125" customWidth="1"/>
    <col min="11" max="11" width="4.42578125" customWidth="1"/>
    <col min="19" max="19" width="15.7109375" customWidth="1"/>
    <col min="20" max="20" width="7.7109375" customWidth="1"/>
    <col min="28" max="28" width="15.85546875" customWidth="1"/>
  </cols>
  <sheetData>
    <row r="15" spans="2:30" ht="15.75" thickBot="1" x14ac:dyDescent="0.3">
      <c r="J15" s="55" t="s">
        <v>28</v>
      </c>
      <c r="K15" s="55"/>
      <c r="L15" s="55"/>
      <c r="S15" s="55" t="s">
        <v>28</v>
      </c>
      <c r="T15" s="55"/>
      <c r="U15" s="55"/>
      <c r="AB15" s="55" t="s">
        <v>28</v>
      </c>
      <c r="AC15" s="55"/>
      <c r="AD15" s="55"/>
    </row>
    <row r="16" spans="2:30" x14ac:dyDescent="0.25">
      <c r="B16" t="s">
        <v>30</v>
      </c>
      <c r="C16" s="35">
        <v>100000</v>
      </c>
      <c r="I16" s="21"/>
      <c r="J16" s="22">
        <v>0</v>
      </c>
      <c r="K16" s="23"/>
      <c r="L16" s="24">
        <v>1</v>
      </c>
      <c r="R16" s="21"/>
      <c r="S16" s="22">
        <v>0</v>
      </c>
      <c r="T16" s="23"/>
      <c r="U16" s="24">
        <v>1</v>
      </c>
      <c r="AA16" s="21"/>
      <c r="AB16" s="22">
        <v>0</v>
      </c>
      <c r="AC16" s="23"/>
      <c r="AD16" s="24">
        <v>1</v>
      </c>
    </row>
    <row r="17" spans="2:30" ht="15" customHeight="1" x14ac:dyDescent="0.25">
      <c r="B17" t="s">
        <v>25</v>
      </c>
      <c r="C17" s="20">
        <v>200000</v>
      </c>
      <c r="H17" s="56" t="s">
        <v>29</v>
      </c>
      <c r="I17" s="25"/>
      <c r="J17" s="16"/>
      <c r="K17" s="4"/>
      <c r="L17" s="26"/>
      <c r="Q17" s="56" t="s">
        <v>29</v>
      </c>
      <c r="R17" s="25"/>
      <c r="S17" s="16"/>
      <c r="T17" s="4"/>
      <c r="U17" s="26"/>
      <c r="Z17" s="56" t="s">
        <v>29</v>
      </c>
      <c r="AA17" s="25"/>
      <c r="AB17" s="16"/>
      <c r="AC17" s="4"/>
      <c r="AD17" s="26"/>
    </row>
    <row r="18" spans="2:30" x14ac:dyDescent="0.25">
      <c r="B18" t="s">
        <v>26</v>
      </c>
      <c r="C18" s="18">
        <v>8.5000000000000006E-2</v>
      </c>
      <c r="H18" s="56"/>
      <c r="I18" s="25">
        <v>0</v>
      </c>
      <c r="J18" s="17">
        <v>0.36780000000000002</v>
      </c>
      <c r="K18" s="4"/>
      <c r="L18" s="27">
        <v>0.5514</v>
      </c>
      <c r="Q18" s="56"/>
      <c r="R18" s="25">
        <v>0</v>
      </c>
      <c r="S18" s="17">
        <v>0.3165</v>
      </c>
      <c r="T18" s="4"/>
      <c r="U18" s="27">
        <v>0.6028</v>
      </c>
      <c r="Z18" s="56"/>
      <c r="AA18" s="25">
        <v>0</v>
      </c>
      <c r="AB18" s="17">
        <v>0.25890000000000002</v>
      </c>
      <c r="AC18" s="4"/>
      <c r="AD18" s="27">
        <v>0.66039999999999999</v>
      </c>
    </row>
    <row r="19" spans="2:30" x14ac:dyDescent="0.25">
      <c r="B19" t="s">
        <v>27</v>
      </c>
      <c r="C19" s="19">
        <v>0.35</v>
      </c>
      <c r="H19" s="56"/>
      <c r="I19" s="25"/>
      <c r="J19" s="16"/>
      <c r="K19" s="4"/>
      <c r="L19" s="26"/>
      <c r="Q19" s="56"/>
      <c r="R19" s="25"/>
      <c r="S19" s="16"/>
      <c r="T19" s="4"/>
      <c r="U19" s="26"/>
      <c r="Z19" s="56"/>
      <c r="AA19" s="25"/>
      <c r="AB19" s="16"/>
      <c r="AC19" s="4"/>
      <c r="AD19" s="26"/>
    </row>
    <row r="20" spans="2:30" x14ac:dyDescent="0.25">
      <c r="H20" s="56"/>
      <c r="I20" s="25"/>
      <c r="J20" s="16"/>
      <c r="K20" s="4"/>
      <c r="L20" s="26"/>
      <c r="Q20" s="56"/>
      <c r="R20" s="25"/>
      <c r="S20" s="16"/>
      <c r="T20" s="4"/>
      <c r="U20" s="26"/>
      <c r="Z20" s="56"/>
      <c r="AA20" s="25"/>
      <c r="AB20" s="16"/>
      <c r="AC20" s="4"/>
      <c r="AD20" s="26"/>
    </row>
    <row r="21" spans="2:30" x14ac:dyDescent="0.25">
      <c r="H21" s="56"/>
      <c r="I21" s="25"/>
      <c r="J21" s="16"/>
      <c r="K21" s="4"/>
      <c r="L21" s="26"/>
      <c r="Q21" s="56"/>
      <c r="R21" s="25"/>
      <c r="S21" s="16"/>
      <c r="T21" s="4"/>
      <c r="U21" s="26"/>
      <c r="Z21" s="56"/>
      <c r="AA21" s="25"/>
      <c r="AB21" s="16"/>
      <c r="AC21" s="4"/>
      <c r="AD21" s="26"/>
    </row>
    <row r="22" spans="2:30" x14ac:dyDescent="0.25">
      <c r="H22" s="56"/>
      <c r="I22" s="25">
        <v>1</v>
      </c>
      <c r="J22" s="17">
        <v>9.1000000000000004E-3</v>
      </c>
      <c r="K22" s="4"/>
      <c r="L22" s="27">
        <v>7.1599999999999997E-2</v>
      </c>
      <c r="Q22" s="56"/>
      <c r="R22" s="25">
        <v>1</v>
      </c>
      <c r="S22" s="17">
        <v>6.8999999999999999E-3</v>
      </c>
      <c r="T22" s="4"/>
      <c r="U22" s="27">
        <v>7.3899999999999993E-2</v>
      </c>
      <c r="Z22" s="56"/>
      <c r="AA22" s="25">
        <v>1</v>
      </c>
      <c r="AB22" s="17">
        <v>5.0000000000000001E-3</v>
      </c>
      <c r="AC22" s="4"/>
      <c r="AD22" s="27">
        <v>7.5800000000000006E-2</v>
      </c>
    </row>
    <row r="23" spans="2:30" ht="15.75" thickBot="1" x14ac:dyDescent="0.3">
      <c r="I23" s="28"/>
      <c r="J23" s="29"/>
      <c r="K23" s="2"/>
      <c r="L23" s="30"/>
      <c r="R23" s="28"/>
      <c r="S23" s="29"/>
      <c r="T23" s="2"/>
      <c r="U23" s="30"/>
      <c r="AA23" s="28"/>
      <c r="AB23" s="29"/>
      <c r="AC23" s="2"/>
      <c r="AD23" s="30"/>
    </row>
    <row r="24" spans="2:30" ht="15.75" thickBot="1" x14ac:dyDescent="0.3"/>
    <row r="25" spans="2:30" x14ac:dyDescent="0.25">
      <c r="I25" s="21"/>
      <c r="J25" s="31">
        <v>0</v>
      </c>
      <c r="K25" s="32"/>
      <c r="L25" s="33">
        <v>1</v>
      </c>
      <c r="R25" s="21"/>
      <c r="S25" s="31">
        <v>0</v>
      </c>
      <c r="T25" s="32"/>
      <c r="U25" s="33">
        <v>1</v>
      </c>
      <c r="AA25" s="21"/>
      <c r="AB25" s="31">
        <v>0</v>
      </c>
      <c r="AC25" s="32"/>
      <c r="AD25" s="33">
        <v>1</v>
      </c>
    </row>
    <row r="26" spans="2:30" x14ac:dyDescent="0.25">
      <c r="I26" s="25"/>
      <c r="J26" s="16"/>
      <c r="K26" s="4"/>
      <c r="L26" s="26"/>
      <c r="R26" s="25"/>
      <c r="S26" s="16"/>
      <c r="T26" s="4"/>
      <c r="U26" s="26"/>
      <c r="AA26" s="25"/>
      <c r="AB26" s="16"/>
      <c r="AC26" s="4"/>
      <c r="AD26" s="26"/>
    </row>
    <row r="27" spans="2:30" x14ac:dyDescent="0.25">
      <c r="I27" s="34">
        <v>0</v>
      </c>
      <c r="J27" s="36">
        <f>($C$16*J$18*$C$17*($C$18/12))</f>
        <v>52105000.000000007</v>
      </c>
      <c r="K27" s="37"/>
      <c r="L27" s="38">
        <v>0</v>
      </c>
      <c r="R27" s="34">
        <v>0</v>
      </c>
      <c r="S27" s="36">
        <f>($C$16*S$18*$C$17*($C$18/12))</f>
        <v>44837500</v>
      </c>
      <c r="T27" s="37"/>
      <c r="U27" s="38">
        <v>0</v>
      </c>
      <c r="AA27" s="34">
        <v>0</v>
      </c>
      <c r="AB27" s="36">
        <f>($C$16*AB$18*$C$17*($C$18/12))</f>
        <v>36677500.000000007</v>
      </c>
      <c r="AC27" s="37"/>
      <c r="AD27" s="38">
        <v>0</v>
      </c>
    </row>
    <row r="28" spans="2:30" x14ac:dyDescent="0.25">
      <c r="I28" s="34"/>
      <c r="J28" s="36"/>
      <c r="K28" s="37"/>
      <c r="L28" s="38"/>
      <c r="R28" s="34"/>
      <c r="S28" s="36"/>
      <c r="T28" s="37"/>
      <c r="U28" s="38"/>
      <c r="AA28" s="34"/>
      <c r="AB28" s="36"/>
      <c r="AC28" s="37"/>
      <c r="AD28" s="38"/>
    </row>
    <row r="29" spans="2:30" x14ac:dyDescent="0.25">
      <c r="I29" s="34"/>
      <c r="J29" s="36"/>
      <c r="K29" s="37"/>
      <c r="L29" s="38"/>
      <c r="R29" s="34"/>
      <c r="S29" s="36"/>
      <c r="T29" s="37"/>
      <c r="U29" s="38"/>
      <c r="AA29" s="34"/>
      <c r="AB29" s="36"/>
      <c r="AC29" s="37"/>
      <c r="AD29" s="38"/>
    </row>
    <row r="30" spans="2:30" x14ac:dyDescent="0.25">
      <c r="I30" s="34"/>
      <c r="J30" s="36"/>
      <c r="K30" s="37"/>
      <c r="L30" s="38"/>
      <c r="R30" s="34"/>
      <c r="S30" s="36"/>
      <c r="T30" s="37"/>
      <c r="U30" s="38"/>
      <c r="AA30" s="34"/>
      <c r="AB30" s="36"/>
      <c r="AC30" s="37"/>
      <c r="AD30" s="38"/>
    </row>
    <row r="31" spans="2:30" x14ac:dyDescent="0.25">
      <c r="I31" s="34">
        <v>1</v>
      </c>
      <c r="J31" s="36">
        <f>$J$22*C$16*$C$17*($C$18*(1/12))/2</f>
        <v>644583.33333333337</v>
      </c>
      <c r="K31" s="37"/>
      <c r="L31" s="38">
        <v>0</v>
      </c>
      <c r="R31" s="34">
        <v>1</v>
      </c>
      <c r="S31" s="36">
        <f>$S$22*C16*$C$17*($C$18*(1/12))/2</f>
        <v>488750.00000000006</v>
      </c>
      <c r="T31" s="37"/>
      <c r="U31" s="38">
        <v>0</v>
      </c>
      <c r="AA31" s="34">
        <v>1</v>
      </c>
      <c r="AB31" s="36">
        <f>$S$22*L16*$C$17*($C$18*(1/12))/2</f>
        <v>4.8875000000000002</v>
      </c>
      <c r="AC31" s="37"/>
      <c r="AD31" s="38">
        <v>0</v>
      </c>
    </row>
    <row r="32" spans="2:30" ht="15.75" thickBot="1" x14ac:dyDescent="0.3">
      <c r="I32" s="28"/>
      <c r="J32" s="29"/>
      <c r="K32" s="2"/>
      <c r="L32" s="30"/>
      <c r="R32" s="28"/>
      <c r="S32" s="29"/>
      <c r="T32" s="2"/>
      <c r="U32" s="30"/>
      <c r="AA32" s="28"/>
      <c r="AB32" s="29"/>
      <c r="AC32" s="2"/>
      <c r="AD32" s="30"/>
    </row>
    <row r="33" spans="9:30" ht="15.75" thickBot="1" x14ac:dyDescent="0.3"/>
    <row r="34" spans="9:30" x14ac:dyDescent="0.25">
      <c r="I34" s="21"/>
      <c r="J34" s="31">
        <v>0</v>
      </c>
      <c r="K34" s="32"/>
      <c r="L34" s="33">
        <v>1</v>
      </c>
      <c r="R34" s="21"/>
      <c r="S34" s="31">
        <v>0</v>
      </c>
      <c r="T34" s="32"/>
      <c r="U34" s="33">
        <v>1</v>
      </c>
      <c r="AA34" s="21"/>
      <c r="AB34" s="31">
        <v>0</v>
      </c>
      <c r="AC34" s="32"/>
      <c r="AD34" s="33">
        <v>1</v>
      </c>
    </row>
    <row r="35" spans="9:30" x14ac:dyDescent="0.25">
      <c r="I35" s="25"/>
      <c r="J35" s="16"/>
      <c r="K35" s="4"/>
      <c r="L35" s="26"/>
      <c r="R35" s="25"/>
      <c r="S35" s="16"/>
      <c r="T35" s="4"/>
      <c r="U35" s="26"/>
      <c r="AA35" s="25"/>
      <c r="AB35" s="16"/>
      <c r="AC35" s="4"/>
      <c r="AD35" s="26"/>
    </row>
    <row r="36" spans="9:30" x14ac:dyDescent="0.25">
      <c r="I36" s="34">
        <v>0</v>
      </c>
      <c r="J36" s="36">
        <v>0</v>
      </c>
      <c r="K36" s="37"/>
      <c r="L36" s="38">
        <v>0</v>
      </c>
      <c r="R36" s="34">
        <v>0</v>
      </c>
      <c r="S36" s="36">
        <v>0</v>
      </c>
      <c r="T36" s="37"/>
      <c r="U36" s="38">
        <v>0</v>
      </c>
      <c r="AA36" s="34">
        <v>0</v>
      </c>
      <c r="AB36" s="36">
        <v>0</v>
      </c>
      <c r="AC36" s="37"/>
      <c r="AD36" s="38">
        <v>0</v>
      </c>
    </row>
    <row r="37" spans="9:30" x14ac:dyDescent="0.25">
      <c r="I37" s="34"/>
      <c r="J37" s="36"/>
      <c r="K37" s="37"/>
      <c r="L37" s="38"/>
      <c r="R37" s="34"/>
      <c r="S37" s="36"/>
      <c r="T37" s="37"/>
      <c r="U37" s="38"/>
      <c r="AA37" s="34"/>
      <c r="AB37" s="36"/>
      <c r="AC37" s="37"/>
      <c r="AD37" s="38"/>
    </row>
    <row r="38" spans="9:30" x14ac:dyDescent="0.25">
      <c r="I38" s="34"/>
      <c r="J38" s="36"/>
      <c r="K38" s="37"/>
      <c r="L38" s="38"/>
      <c r="R38" s="34"/>
      <c r="S38" s="36"/>
      <c r="T38" s="37"/>
      <c r="U38" s="38"/>
      <c r="AA38" s="34"/>
      <c r="AB38" s="36"/>
      <c r="AC38" s="37"/>
      <c r="AD38" s="38"/>
    </row>
    <row r="39" spans="9:30" x14ac:dyDescent="0.25">
      <c r="I39" s="34"/>
      <c r="J39" s="36"/>
      <c r="K39" s="37"/>
      <c r="L39" s="38"/>
      <c r="R39" s="34"/>
      <c r="S39" s="36"/>
      <c r="T39" s="37"/>
      <c r="U39" s="38"/>
      <c r="AA39" s="34"/>
      <c r="AB39" s="36"/>
      <c r="AC39" s="37"/>
      <c r="AD39" s="38"/>
    </row>
    <row r="40" spans="9:30" x14ac:dyDescent="0.25">
      <c r="I40" s="34">
        <v>1</v>
      </c>
      <c r="J40" s="36">
        <f>J$22*$C$16*$C$17</f>
        <v>182000000</v>
      </c>
      <c r="K40" s="37"/>
      <c r="L40" s="38">
        <v>0</v>
      </c>
      <c r="R40" s="34">
        <v>1</v>
      </c>
      <c r="S40" s="36">
        <f>S$22*$C$16*$C$17</f>
        <v>138000000</v>
      </c>
      <c r="T40" s="37"/>
      <c r="U40" s="38">
        <v>0</v>
      </c>
      <c r="AA40" s="34">
        <v>1</v>
      </c>
      <c r="AB40" s="36">
        <f>AB$22*$C$16*$C$17</f>
        <v>100000000</v>
      </c>
      <c r="AC40" s="37"/>
      <c r="AD40" s="38">
        <v>0</v>
      </c>
    </row>
    <row r="41" spans="9:30" ht="15.75" thickBot="1" x14ac:dyDescent="0.3">
      <c r="I41" s="28"/>
      <c r="J41" s="39">
        <f>J$40*0.3</f>
        <v>54600000</v>
      </c>
      <c r="K41" s="40"/>
      <c r="L41" s="41"/>
      <c r="R41" s="28"/>
      <c r="S41" s="39">
        <f>S$40*0.3</f>
        <v>41400000</v>
      </c>
      <c r="T41" s="40"/>
      <c r="U41" s="41"/>
      <c r="AA41" s="28"/>
      <c r="AB41" s="39">
        <f>AB$40*0.3</f>
        <v>30000000</v>
      </c>
      <c r="AC41" s="40"/>
      <c r="AD41" s="41"/>
    </row>
    <row r="43" spans="9:30" x14ac:dyDescent="0.25">
      <c r="J43" s="5">
        <f>(J27+J31)-J41</f>
        <v>-1850416.6666666567</v>
      </c>
      <c r="S43" s="5">
        <f>(S27+S31)-S41</f>
        <v>3926250</v>
      </c>
      <c r="AB43" s="5">
        <f>(AB27+AB31)-AB41</f>
        <v>6677504.8875000104</v>
      </c>
    </row>
  </sheetData>
  <mergeCells count="6">
    <mergeCell ref="S15:U15"/>
    <mergeCell ref="Q17:Q22"/>
    <mergeCell ref="AB15:AD15"/>
    <mergeCell ref="Z17:Z22"/>
    <mergeCell ref="J15:L15"/>
    <mergeCell ref="H17:H2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J11"/>
  <sheetViews>
    <sheetView showGridLines="0" workbookViewId="0">
      <selection activeCell="I22" sqref="I22"/>
    </sheetView>
  </sheetViews>
  <sheetFormatPr defaultRowHeight="15" x14ac:dyDescent="0.25"/>
  <cols>
    <col min="6" max="10" width="10.7109375" customWidth="1"/>
  </cols>
  <sheetData>
    <row r="2" spans="4:10" ht="15.75" thickBot="1" x14ac:dyDescent="0.3"/>
    <row r="3" spans="4:10" x14ac:dyDescent="0.25">
      <c r="F3" s="57" t="s">
        <v>32</v>
      </c>
      <c r="G3" s="58"/>
      <c r="H3" s="58"/>
      <c r="I3" s="58"/>
      <c r="J3" s="59"/>
    </row>
    <row r="4" spans="4:10" ht="15.75" thickBot="1" x14ac:dyDescent="0.3">
      <c r="F4" s="60"/>
      <c r="G4" s="61"/>
      <c r="H4" s="61"/>
      <c r="I4" s="61"/>
      <c r="J4" s="62"/>
    </row>
    <row r="5" spans="4:10" ht="15.75" thickBot="1" x14ac:dyDescent="0.3"/>
    <row r="6" spans="4:10" ht="15.75" thickBot="1" x14ac:dyDescent="0.3">
      <c r="D6" s="47" t="s">
        <v>33</v>
      </c>
      <c r="F6" s="44">
        <v>1</v>
      </c>
      <c r="G6" s="45">
        <v>2</v>
      </c>
      <c r="H6" s="45">
        <v>3</v>
      </c>
      <c r="I6" s="45">
        <v>4</v>
      </c>
      <c r="J6" s="46">
        <v>5</v>
      </c>
    </row>
    <row r="7" spans="4:10" x14ac:dyDescent="0.25">
      <c r="D7" s="63" t="s">
        <v>34</v>
      </c>
      <c r="F7" s="43" t="s">
        <v>31</v>
      </c>
      <c r="G7" s="42"/>
      <c r="H7" s="42"/>
      <c r="I7" s="42"/>
      <c r="J7" s="42"/>
    </row>
    <row r="8" spans="4:10" x14ac:dyDescent="0.25">
      <c r="D8" s="63"/>
      <c r="F8" s="42"/>
      <c r="G8" s="43" t="s">
        <v>31</v>
      </c>
      <c r="H8" s="42"/>
      <c r="I8" s="42"/>
      <c r="J8" s="42"/>
    </row>
    <row r="9" spans="4:10" x14ac:dyDescent="0.25">
      <c r="D9" s="63"/>
      <c r="F9" s="42"/>
      <c r="G9" s="42"/>
      <c r="H9" s="43" t="s">
        <v>31</v>
      </c>
      <c r="I9" s="42"/>
      <c r="J9" s="42"/>
    </row>
    <row r="10" spans="4:10" x14ac:dyDescent="0.25">
      <c r="D10" s="63"/>
      <c r="F10" s="42"/>
      <c r="G10" s="42"/>
      <c r="H10" s="42"/>
      <c r="I10" s="43" t="s">
        <v>31</v>
      </c>
      <c r="J10" s="42"/>
    </row>
    <row r="11" spans="4:10" ht="15.75" thickBot="1" x14ac:dyDescent="0.3">
      <c r="D11" s="64"/>
      <c r="F11" s="42"/>
      <c r="G11" s="42"/>
      <c r="H11" s="42"/>
      <c r="I11" s="42"/>
      <c r="J11" s="43" t="s">
        <v>31</v>
      </c>
    </row>
  </sheetData>
  <mergeCells count="2">
    <mergeCell ref="F3:J4"/>
    <mergeCell ref="D7:D1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graphics</vt:lpstr>
      <vt:lpstr>eda</vt:lpstr>
      <vt:lpstr>WoE</vt:lpstr>
      <vt:lpstr>P&amp;L</vt:lpstr>
      <vt:lpstr>x-validation</vt:lpstr>
      <vt:lpstr>Sheet2</vt:lpstr>
    </vt:vector>
  </TitlesOfParts>
  <Company>Nordnet 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Patrik Blomdahl</dc:creator>
  <cp:lastModifiedBy>Patrik Blomdahl</cp:lastModifiedBy>
  <dcterms:created xsi:type="dcterms:W3CDTF">2019-02-03T12:11:07Z</dcterms:created>
  <dcterms:modified xsi:type="dcterms:W3CDTF">2019-02-19T17:53:14Z</dcterms:modified>
</cp:coreProperties>
</file>