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15360" windowHeight="7536" tabRatio="987" activeTab="9"/>
  </bookViews>
  <sheets>
    <sheet name="1" sheetId="22" r:id="rId1"/>
    <sheet name="2" sheetId="23" r:id="rId2"/>
    <sheet name="3" sheetId="24" r:id="rId3"/>
    <sheet name="4" sheetId="25" r:id="rId4"/>
    <sheet name="5" sheetId="26" r:id="rId5"/>
    <sheet name="6" sheetId="27" r:id="rId6"/>
    <sheet name="7" sheetId="2" r:id="rId7"/>
    <sheet name="8" sheetId="28" r:id="rId8"/>
    <sheet name="9" sheetId="29" r:id="rId9"/>
    <sheet name="10" sheetId="30" r:id="rId10"/>
  </sheets>
  <definedNames>
    <definedName name="_xlnm._FilterDatabase" localSheetId="4" hidden="1">'5'!$B$5:$D$14</definedName>
    <definedName name="_xlnm._FilterDatabase" localSheetId="5" hidden="1">'6'!$B$7:$E$16</definedName>
    <definedName name="_xlnm._FilterDatabase" localSheetId="7" hidden="1">'8'!$A$4:$C$17</definedName>
    <definedName name="Abhishek">'10'!$I$6:$I$12</definedName>
    <definedName name="John">'10'!$J$6:$J$12</definedName>
  </definedNames>
  <calcPr calcId="125725"/>
</workbook>
</file>

<file path=xl/calcChain.xml><?xml version="1.0" encoding="utf-8"?>
<calcChain xmlns="http://schemas.openxmlformats.org/spreadsheetml/2006/main">
  <c r="C68" i="29"/>
  <c r="C69"/>
  <c r="C70"/>
  <c r="C67"/>
  <c r="F41" i="28"/>
  <c r="H27" i="23"/>
  <c r="I10" i="27"/>
  <c r="G6" i="26"/>
  <c r="G8"/>
  <c r="G7"/>
  <c r="F21" i="25"/>
  <c r="F20"/>
  <c r="D17" i="24"/>
  <c r="C16"/>
  <c r="D17" i="23"/>
  <c r="D16"/>
  <c r="H25" i="22"/>
  <c r="D17"/>
  <c r="F6"/>
  <c r="F7"/>
  <c r="F8"/>
  <c r="F9"/>
  <c r="F10"/>
  <c r="F11"/>
  <c r="F12"/>
  <c r="F13"/>
  <c r="F5"/>
  <c r="F14" s="1"/>
  <c r="E14"/>
  <c r="E6"/>
  <c r="E7"/>
  <c r="E8"/>
  <c r="E9"/>
  <c r="E10"/>
  <c r="E11"/>
  <c r="E12"/>
  <c r="E13"/>
  <c r="E5"/>
  <c r="D14"/>
  <c r="D6"/>
  <c r="D7"/>
  <c r="D8"/>
  <c r="D9"/>
  <c r="D10"/>
  <c r="D11"/>
  <c r="D12"/>
  <c r="D13"/>
  <c r="D5"/>
  <c r="O14" i="30"/>
  <c r="D15" i="22" l="1"/>
  <c r="D16"/>
  <c r="F10" i="25" l="1"/>
  <c r="F11"/>
  <c r="F12"/>
  <c r="F13"/>
  <c r="F14"/>
  <c r="F15"/>
  <c r="F16"/>
  <c r="F17"/>
  <c r="F18"/>
  <c r="F6" i="24"/>
  <c r="F7"/>
  <c r="F8"/>
  <c r="F9"/>
  <c r="F10"/>
  <c r="F11"/>
  <c r="F12"/>
  <c r="F13"/>
  <c r="F14"/>
</calcChain>
</file>

<file path=xl/sharedStrings.xml><?xml version="1.0" encoding="utf-8"?>
<sst xmlns="http://schemas.openxmlformats.org/spreadsheetml/2006/main" count="508" uniqueCount="273">
  <si>
    <t>Example 1</t>
  </si>
  <si>
    <t>WETJR/4645/CVKFRS</t>
  </si>
  <si>
    <t>HPDHFH/9234/FGFHB</t>
  </si>
  <si>
    <t>BVCMIJ/51857/FALPG</t>
  </si>
  <si>
    <t>DEFLAZ/652/FWQP</t>
  </si>
  <si>
    <t>WMPDJFD/3/FSJQLX</t>
  </si>
  <si>
    <t>TRPMC/729/HJEIPNW</t>
  </si>
  <si>
    <t>Example 2 - Join</t>
  </si>
  <si>
    <t>Last Name</t>
  </si>
  <si>
    <t>First Name</t>
  </si>
  <si>
    <t>Email Address</t>
  </si>
  <si>
    <t>Baker</t>
  </si>
  <si>
    <t>John</t>
  </si>
  <si>
    <t>Cooper</t>
  </si>
  <si>
    <t>Sandra</t>
  </si>
  <si>
    <t>Jones</t>
  </si>
  <si>
    <t>Miles</t>
  </si>
  <si>
    <t>Parker</t>
  </si>
  <si>
    <t>Amy</t>
  </si>
  <si>
    <t>Smith</t>
  </si>
  <si>
    <t>Peter</t>
  </si>
  <si>
    <t>Carter</t>
  </si>
  <si>
    <t>Crissy</t>
  </si>
  <si>
    <t>Examples</t>
  </si>
  <si>
    <t>Data</t>
  </si>
  <si>
    <t>Highligting alternate rows</t>
  </si>
  <si>
    <t>Product</t>
  </si>
  <si>
    <t>Price</t>
  </si>
  <si>
    <t>Quantity</t>
  </si>
  <si>
    <t>Rice</t>
  </si>
  <si>
    <t>Wheat</t>
  </si>
  <si>
    <t>Bread</t>
  </si>
  <si>
    <t>Oil</t>
  </si>
  <si>
    <t>Egg</t>
  </si>
  <si>
    <t>Milk</t>
  </si>
  <si>
    <t>Compare Two Lists</t>
  </si>
  <si>
    <t>Data 1</t>
  </si>
  <si>
    <t>Data 2</t>
  </si>
  <si>
    <t>Miami Dolphins</t>
  </si>
  <si>
    <t>Atlanta Falcons</t>
  </si>
  <si>
    <t>Cincinnati Bengals</t>
  </si>
  <si>
    <t>New York Giants</t>
  </si>
  <si>
    <t>Detroit Lions</t>
  </si>
  <si>
    <t>Denver Broncos</t>
  </si>
  <si>
    <t>San Francisco</t>
  </si>
  <si>
    <t>Chicago Bears</t>
  </si>
  <si>
    <t>Indianapolis Colts</t>
  </si>
  <si>
    <t>Tampa Bay Buccaneers</t>
  </si>
  <si>
    <t>New England Patriots</t>
  </si>
  <si>
    <t>Washington Redskins</t>
  </si>
  <si>
    <t>Houston Texans</t>
  </si>
  <si>
    <t>Jacksonville Jaguars</t>
  </si>
  <si>
    <t>San Diego Charges</t>
  </si>
  <si>
    <t>Arizona Cardinals</t>
  </si>
  <si>
    <t>New Orleans Saints</t>
  </si>
  <si>
    <t>Minnesota Vikings</t>
  </si>
  <si>
    <t>Pittusburgh Steelers</t>
  </si>
  <si>
    <t>Seattle Seahawks</t>
  </si>
  <si>
    <t>Status</t>
  </si>
  <si>
    <t>Year / model</t>
  </si>
  <si>
    <t>2008 GL-Class</t>
  </si>
  <si>
    <t>1995 Cherokee</t>
  </si>
  <si>
    <t>2004 ES-44</t>
  </si>
  <si>
    <t>2009 G8</t>
  </si>
  <si>
    <t>2006 Silverado Hybrid</t>
  </si>
  <si>
    <t>2006 Express 2500-22</t>
  </si>
  <si>
    <t>2004 PT Cruiser</t>
  </si>
  <si>
    <t>1990 Topaz</t>
  </si>
  <si>
    <t>2002 Century -66</t>
  </si>
  <si>
    <t>1988 B-Series@22</t>
  </si>
  <si>
    <t>2008 Odyssey-77</t>
  </si>
  <si>
    <t>1993 300SD-55</t>
  </si>
  <si>
    <t>1994 Corvette</t>
  </si>
  <si>
    <t>1986 Taurus</t>
  </si>
  <si>
    <t>1966 Falcon</t>
  </si>
  <si>
    <t>2003 Escort ZX2</t>
  </si>
  <si>
    <t>1996 Aspire</t>
  </si>
  <si>
    <t>1994 Expo</t>
  </si>
  <si>
    <t>1985 LTD</t>
  </si>
  <si>
    <t>1987 Grand Marquis</t>
  </si>
  <si>
    <t>1998 Amigo</t>
  </si>
  <si>
    <t>1993 Cutlass Supreme</t>
  </si>
  <si>
    <t>1993 Celica</t>
  </si>
  <si>
    <t>1998 DeVille</t>
  </si>
  <si>
    <t>2011 V8 Vantage S</t>
  </si>
  <si>
    <t>2006 E-350 Super Duty Van</t>
  </si>
  <si>
    <t>2004 Challenger</t>
  </si>
  <si>
    <t>1995 7 Series</t>
  </si>
  <si>
    <t>1991 Eclipse</t>
  </si>
  <si>
    <t>2010 Impala</t>
  </si>
  <si>
    <t>1988 GTI</t>
  </si>
  <si>
    <t>1993 Jetta III</t>
  </si>
  <si>
    <t>1993 5 Series</t>
  </si>
  <si>
    <t>1992 Expo</t>
  </si>
  <si>
    <t>1986 Pajero</t>
  </si>
  <si>
    <t>2010 Fusion</t>
  </si>
  <si>
    <t>2000 Sierra 3500</t>
  </si>
  <si>
    <t>1998 Range Rover</t>
  </si>
  <si>
    <t>1995 GS</t>
  </si>
  <si>
    <t>2003 Lancer</t>
  </si>
  <si>
    <t>1996 Aurora</t>
  </si>
  <si>
    <t>2011 Equator</t>
  </si>
  <si>
    <t>1995 Legend</t>
  </si>
  <si>
    <t>1998 A4</t>
  </si>
  <si>
    <t>2000 Swift</t>
  </si>
  <si>
    <t>1992 Seville</t>
  </si>
  <si>
    <t>2004 Silhouette</t>
  </si>
  <si>
    <t>1998 200SX</t>
  </si>
  <si>
    <t>1979 Camaro</t>
  </si>
  <si>
    <t>1992 D150</t>
  </si>
  <si>
    <t>Delimited</t>
  </si>
  <si>
    <t>Full Name</t>
  </si>
  <si>
    <t>Smith, Mike</t>
  </si>
  <si>
    <t>Johnson, Matthew</t>
  </si>
  <si>
    <t>Williams, Janet</t>
  </si>
  <si>
    <t>Brown, Sandra</t>
  </si>
  <si>
    <t>Jones, Lisa</t>
  </si>
  <si>
    <t>Millar, Peter</t>
  </si>
  <si>
    <t>Example 2</t>
  </si>
  <si>
    <t>Date</t>
  </si>
  <si>
    <t>Month</t>
  </si>
  <si>
    <t>Year</t>
  </si>
  <si>
    <t>Example 3</t>
  </si>
  <si>
    <t>Fixed Width</t>
  </si>
  <si>
    <t>Name</t>
  </si>
  <si>
    <t>Accnt No.</t>
  </si>
  <si>
    <t>Accnt</t>
  </si>
  <si>
    <t>Number</t>
  </si>
  <si>
    <t>Rishi Gaba</t>
  </si>
  <si>
    <t>ACCNT 378888555</t>
  </si>
  <si>
    <t>Ricki Sharma</t>
  </si>
  <si>
    <t>ACCNT 778994499</t>
  </si>
  <si>
    <t>James Jones</t>
  </si>
  <si>
    <t>ACCNT 778993334</t>
  </si>
  <si>
    <t>Convert Numbers with Trailing Minus Sign to negative numbers</t>
  </si>
  <si>
    <t>2078-</t>
  </si>
  <si>
    <t>8812-</t>
  </si>
  <si>
    <t>2888-</t>
  </si>
  <si>
    <t>7826-</t>
  </si>
  <si>
    <t>8678-</t>
  </si>
  <si>
    <t>Using List</t>
  </si>
  <si>
    <t>Using Name Manager</t>
  </si>
  <si>
    <t>Manager</t>
  </si>
  <si>
    <t>Associates</t>
  </si>
  <si>
    <t>Abhishek</t>
  </si>
  <si>
    <t>Abhishek Sharma</t>
  </si>
  <si>
    <t>Rakesh</t>
  </si>
  <si>
    <t>Jeremy</t>
  </si>
  <si>
    <t>Amit</t>
  </si>
  <si>
    <t>James</t>
  </si>
  <si>
    <t>Manish</t>
  </si>
  <si>
    <t>Austin</t>
  </si>
  <si>
    <t>Manisha</t>
  </si>
  <si>
    <t>Kelly</t>
  </si>
  <si>
    <t>Shivangi</t>
  </si>
  <si>
    <t>Amanda</t>
  </si>
  <si>
    <t>Nidhi</t>
  </si>
  <si>
    <t>`</t>
  </si>
  <si>
    <t>Lennie</t>
  </si>
  <si>
    <t>Gaurav</t>
  </si>
  <si>
    <t>Steve</t>
  </si>
  <si>
    <t>John James</t>
  </si>
  <si>
    <t>Using Custom</t>
  </si>
  <si>
    <t>Party Budget</t>
  </si>
  <si>
    <t>Baloons</t>
  </si>
  <si>
    <t>Cups</t>
  </si>
  <si>
    <t>Snacks</t>
  </si>
  <si>
    <t>Ice Cream</t>
  </si>
  <si>
    <t>Cake</t>
  </si>
  <si>
    <t>Drinks</t>
  </si>
  <si>
    <t>Total</t>
  </si>
  <si>
    <t>Example</t>
  </si>
  <si>
    <t>Average</t>
  </si>
  <si>
    <t>Count</t>
  </si>
  <si>
    <t>Cancelled</t>
  </si>
  <si>
    <t>Bananas</t>
  </si>
  <si>
    <t>Pending</t>
  </si>
  <si>
    <t>Apples</t>
  </si>
  <si>
    <t>Oranges</t>
  </si>
  <si>
    <t>Delivered</t>
  </si>
  <si>
    <t>Cancelled or Pending</t>
  </si>
  <si>
    <t>Amount</t>
  </si>
  <si>
    <t>Count of products bought &gt;5</t>
  </si>
  <si>
    <t>Count of Horns</t>
  </si>
  <si>
    <t>Count of Tyre</t>
  </si>
  <si>
    <t>Light</t>
  </si>
  <si>
    <t>Car</t>
  </si>
  <si>
    <t>Scooter</t>
  </si>
  <si>
    <t>Tyre</t>
  </si>
  <si>
    <t>Horn</t>
  </si>
  <si>
    <t>Bike</t>
  </si>
  <si>
    <t>Cycle</t>
  </si>
  <si>
    <t>Windshield</t>
  </si>
  <si>
    <t>Vehicle Type</t>
  </si>
  <si>
    <t>Apple</t>
  </si>
  <si>
    <t>Count of Horns bought for Car</t>
  </si>
  <si>
    <t>Count of Tyres bought for Cycle</t>
  </si>
  <si>
    <t>Total cost of Horns</t>
  </si>
  <si>
    <t>Total cost of Tyres</t>
  </si>
  <si>
    <t>Total Cost</t>
  </si>
  <si>
    <t>Total cost of Horns bought for bike</t>
  </si>
  <si>
    <t>Total cost of Tyres bought for scooters</t>
  </si>
  <si>
    <t>Syntax:-</t>
  </si>
  <si>
    <t>The SUMIFS function adds all of its arguments that meet multiple criteria</t>
  </si>
  <si>
    <t>1301 Robb Ct</t>
  </si>
  <si>
    <t>1448 Cheno DR</t>
  </si>
  <si>
    <t>2333 Green Ave</t>
  </si>
  <si>
    <t>2659 Crestview Ln</t>
  </si>
  <si>
    <t>2335 Richland Ave</t>
  </si>
  <si>
    <t>4545 Hartland Ave</t>
  </si>
  <si>
    <t>&gt;2+ Rooms</t>
  </si>
  <si>
    <t>4318 D Street</t>
  </si>
  <si>
    <t>&gt;200K</t>
  </si>
  <si>
    <t>2439 North Rd</t>
  </si>
  <si>
    <t>&gt;0</t>
  </si>
  <si>
    <t>3007 Aurthur Ave</t>
  </si>
  <si>
    <t>Criteria</t>
  </si>
  <si>
    <t>Rooms</t>
  </si>
  <si>
    <t>Property Rate</t>
  </si>
  <si>
    <t>Address</t>
  </si>
  <si>
    <t>Back Home</t>
  </si>
  <si>
    <t>&gt;2 Rooms &amp; &gt;2 Bath</t>
  </si>
  <si>
    <t>Bath</t>
  </si>
  <si>
    <t>You can use data validation to restrict the type of data or the values that users enter into a cell. One of the most common data validation uses is to create a drop-down list.</t>
  </si>
  <si>
    <t>DATA VALIDATION</t>
  </si>
  <si>
    <t>Baker.John@gmail.com</t>
  </si>
  <si>
    <t>Cooper.Sandra@gmail.com</t>
  </si>
  <si>
    <t>Jones.Miles@gmail.com</t>
  </si>
  <si>
    <t>Parker.Amy@gmail.com</t>
  </si>
  <si>
    <t>Smith.Peter@gmail.com</t>
  </si>
  <si>
    <t>Carter.Crissy@gmail.com</t>
  </si>
  <si>
    <t>AVERAGEIF</t>
  </si>
  <si>
    <t>AVERAGEIFS</t>
  </si>
  <si>
    <t>FLASHFILL: IN THE NEWER VERSIONs, SHORTCUT: ctrl e</t>
  </si>
  <si>
    <t>CONDITIONAL FORMATTING</t>
  </si>
  <si>
    <t>Johnson</t>
  </si>
  <si>
    <t>Williams</t>
  </si>
  <si>
    <t>Brown</t>
  </si>
  <si>
    <t>Millar</t>
  </si>
  <si>
    <t>Mike</t>
  </si>
  <si>
    <t>Matthew</t>
  </si>
  <si>
    <t>Janet</t>
  </si>
  <si>
    <t>Lisa</t>
  </si>
  <si>
    <t>MANAGER</t>
  </si>
  <si>
    <t>EMPLOYEE</t>
  </si>
  <si>
    <t>Salary</t>
  </si>
  <si>
    <t>I. CONDITION STATEMENTS</t>
  </si>
  <si>
    <t xml:space="preserve">35. Sheet 1: Countif: not case sesitive </t>
  </si>
  <si>
    <t>36. Sheet 2: Countifs</t>
  </si>
  <si>
    <t>countifs</t>
  </si>
  <si>
    <t>countifs: can take multiple values.</t>
  </si>
  <si>
    <t>37. Sheet 3 : sumif (v.v.imp)</t>
  </si>
  <si>
    <t>38. Sheet 4: sumifs(v.v.imp)</t>
  </si>
  <si>
    <t>sumifs</t>
  </si>
  <si>
    <t xml:space="preserve">will be used in dashboard </t>
  </si>
  <si>
    <t>39. Sheet 5,6: averageif, averageifs</t>
  </si>
  <si>
    <t>40. Sheet 7: flashfill (ctrl e)</t>
  </si>
  <si>
    <t>CONDITIONAL FORMATTING:</t>
  </si>
  <si>
    <t>A. Using our own formulas:</t>
  </si>
  <si>
    <t>1. =isodd(b5), iseven(8y)</t>
  </si>
  <si>
    <t>2. Highlighting the entire rows by values.</t>
  </si>
  <si>
    <t>3. Every statement which returns either true or false can be used in it.</t>
  </si>
  <si>
    <t>4. For more details, check the internet.</t>
  </si>
  <si>
    <t>day</t>
  </si>
  <si>
    <t>Rishi</t>
  </si>
  <si>
    <t>Gaba</t>
  </si>
  <si>
    <t>Ricki</t>
  </si>
  <si>
    <t>Sharma</t>
  </si>
  <si>
    <t>ACCNT</t>
  </si>
  <si>
    <t xml:space="preserve">41. Sheet 8: Conditional Formatting </t>
  </si>
  <si>
    <t>42. Sheet 9: Text to Columns</t>
  </si>
  <si>
    <t>43. Sheet 10: Data Validation</t>
  </si>
  <si>
    <t>https://exceljet.net/excel-data-validation-guide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</si>
</sst>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8" formatCode="[$-14009]d\.m\.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</cellStyleXfs>
  <cellXfs count="57">
    <xf numFmtId="0" fontId="0" fillId="0" borderId="0" xfId="0"/>
    <xf numFmtId="0" fontId="4" fillId="0" borderId="0" xfId="1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Border="1" applyAlignment="1">
      <alignment horizontal="left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/>
    <xf numFmtId="14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Font="1" applyBorder="1"/>
    <xf numFmtId="0" fontId="2" fillId="0" borderId="2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0" fillId="10" borderId="0" xfId="4"/>
    <xf numFmtId="0" fontId="11" fillId="11" borderId="0" xfId="5"/>
    <xf numFmtId="0" fontId="2" fillId="0" borderId="0" xfId="0" applyFont="1" applyFill="1" applyBorder="1" applyAlignment="1">
      <alignment horizontal="center" vertical="center"/>
    </xf>
    <xf numFmtId="0" fontId="12" fillId="12" borderId="0" xfId="6" applyBorder="1" applyAlignment="1">
      <alignment horizontal="center" vertical="center"/>
    </xf>
    <xf numFmtId="0" fontId="12" fillId="12" borderId="0" xfId="6"/>
    <xf numFmtId="168" fontId="0" fillId="0" borderId="1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9" fillId="0" borderId="0" xfId="3"/>
    <xf numFmtId="49" fontId="0" fillId="3" borderId="1" xfId="0" applyNumberFormat="1" applyFill="1" applyBorder="1" applyAlignment="1">
      <alignment horizontal="center" vertical="center"/>
    </xf>
    <xf numFmtId="0" fontId="3" fillId="0" borderId="0" xfId="1"/>
  </cellXfs>
  <cellStyles count="7">
    <cellStyle name="Bad" xfId="5" builtinId="27"/>
    <cellStyle name="Good" xfId="4" builtinId="26"/>
    <cellStyle name="Hyperlink" xfId="1" builtinId="8"/>
    <cellStyle name="Neutral" xfId="6" builtinId="28"/>
    <cellStyle name="Normal" xfId="0" builtinId="0"/>
    <cellStyle name="Normal 2" xfId="3"/>
    <cellStyle name="Normal 2 3" xfId="2"/>
  </cellStyles>
  <dxfs count="35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f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darkVertical"/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fgColor theme="4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darkVertical"/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fgColor theme="4" tint="-0.24994659260841701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jet.net/excel-data-validation-gui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nes.Miles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Cooper.Sandra@gmail.com" TargetMode="External"/><Relationship Id="rId1" Type="http://schemas.openxmlformats.org/officeDocument/2006/relationships/hyperlink" Target="mailto:Baker.John@gmail.com" TargetMode="External"/><Relationship Id="rId6" Type="http://schemas.openxmlformats.org/officeDocument/2006/relationships/hyperlink" Target="mailto:Carter.Crissy@gmail.com" TargetMode="External"/><Relationship Id="rId5" Type="http://schemas.openxmlformats.org/officeDocument/2006/relationships/hyperlink" Target="mailto:Smith.Peter@gmail.com" TargetMode="External"/><Relationship Id="rId4" Type="http://schemas.openxmlformats.org/officeDocument/2006/relationships/hyperlink" Target="mailto:Parker.Amy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4.4"/>
  <cols>
    <col min="2" max="2" width="12.5546875" customWidth="1"/>
    <col min="3" max="3" width="11.109375" bestFit="1" customWidth="1"/>
    <col min="5" max="5" width="10.33203125" bestFit="1" customWidth="1"/>
    <col min="8" max="8" width="20" bestFit="1" customWidth="1"/>
    <col min="16" max="16" width="10.6640625" bestFit="1" customWidth="1"/>
  </cols>
  <sheetData>
    <row r="1" spans="1:19">
      <c r="A1" s="28"/>
    </row>
    <row r="4" spans="1:19">
      <c r="B4" s="10" t="s">
        <v>193</v>
      </c>
      <c r="C4" s="10" t="s">
        <v>26</v>
      </c>
      <c r="D4" s="38" t="s">
        <v>188</v>
      </c>
      <c r="E4" s="49" t="s">
        <v>192</v>
      </c>
      <c r="F4" s="49" t="s">
        <v>189</v>
      </c>
    </row>
    <row r="5" spans="1:19">
      <c r="B5" s="4" t="s">
        <v>191</v>
      </c>
      <c r="C5" s="4" t="s">
        <v>188</v>
      </c>
      <c r="D5" s="39">
        <f>(IF(C5="Tyre",1,0))</f>
        <v>1</v>
      </c>
      <c r="E5" s="39">
        <f>(IF(C5="Windshield",1,0))</f>
        <v>0</v>
      </c>
      <c r="F5" s="39">
        <f>(IF(C5="Horn",1,0))</f>
        <v>0</v>
      </c>
    </row>
    <row r="6" spans="1:19">
      <c r="B6" s="4" t="s">
        <v>187</v>
      </c>
      <c r="C6" s="4" t="s">
        <v>188</v>
      </c>
      <c r="D6" s="39">
        <f t="shared" ref="D6:D13" si="0">(IF(C6="Tyre",1,0))</f>
        <v>1</v>
      </c>
      <c r="E6" s="39">
        <f t="shared" ref="E6:E14" si="1">(IF(C6="Windshield",1,0))</f>
        <v>0</v>
      </c>
      <c r="F6" s="39">
        <f t="shared" ref="F6:F13" si="2">(IF(C6="Horn",1,0))</f>
        <v>0</v>
      </c>
      <c r="K6" s="48" t="s">
        <v>246</v>
      </c>
      <c r="L6" s="48"/>
      <c r="M6" s="48"/>
      <c r="N6" s="48"/>
      <c r="O6" s="48"/>
      <c r="P6" s="48"/>
      <c r="Q6" s="48"/>
      <c r="R6" s="48"/>
      <c r="S6" s="48"/>
    </row>
    <row r="7" spans="1:19">
      <c r="B7" s="4" t="s">
        <v>190</v>
      </c>
      <c r="C7" s="4" t="s">
        <v>188</v>
      </c>
      <c r="D7" s="39">
        <f t="shared" si="0"/>
        <v>1</v>
      </c>
      <c r="E7" s="39">
        <f t="shared" si="1"/>
        <v>0</v>
      </c>
      <c r="F7" s="39">
        <f t="shared" si="2"/>
        <v>0</v>
      </c>
      <c r="K7" s="47" t="s">
        <v>247</v>
      </c>
      <c r="L7" s="47"/>
      <c r="M7" s="47"/>
      <c r="N7" s="47"/>
      <c r="O7" s="47"/>
      <c r="P7" s="47"/>
      <c r="Q7" s="47"/>
      <c r="R7" s="47"/>
      <c r="S7" s="47"/>
    </row>
    <row r="8" spans="1:19">
      <c r="B8" s="4" t="s">
        <v>186</v>
      </c>
      <c r="C8" s="4" t="s">
        <v>192</v>
      </c>
      <c r="D8" s="39">
        <f t="shared" si="0"/>
        <v>0</v>
      </c>
      <c r="E8" s="39">
        <f t="shared" si="1"/>
        <v>1</v>
      </c>
      <c r="F8" s="39">
        <f t="shared" si="2"/>
        <v>0</v>
      </c>
      <c r="K8" s="47" t="s">
        <v>248</v>
      </c>
      <c r="L8" s="47"/>
      <c r="M8" s="47"/>
      <c r="N8" s="47"/>
      <c r="O8" s="47"/>
      <c r="P8" s="47"/>
      <c r="Q8" s="47"/>
      <c r="R8" s="47"/>
      <c r="S8" s="47"/>
    </row>
    <row r="9" spans="1:19">
      <c r="B9" s="4" t="s">
        <v>191</v>
      </c>
      <c r="C9" s="4" t="s">
        <v>189</v>
      </c>
      <c r="D9" s="39">
        <f t="shared" si="0"/>
        <v>0</v>
      </c>
      <c r="E9" s="39">
        <f t="shared" si="1"/>
        <v>0</v>
      </c>
      <c r="F9" s="39">
        <f t="shared" si="2"/>
        <v>1</v>
      </c>
      <c r="K9" s="47" t="s">
        <v>251</v>
      </c>
      <c r="L9" s="47"/>
      <c r="M9" s="47"/>
      <c r="N9" s="47"/>
      <c r="O9" s="47"/>
      <c r="P9" s="47"/>
      <c r="Q9" s="47"/>
      <c r="R9" s="47"/>
      <c r="S9" s="47"/>
    </row>
    <row r="10" spans="1:19">
      <c r="B10" s="4" t="s">
        <v>190</v>
      </c>
      <c r="C10" s="4" t="s">
        <v>189</v>
      </c>
      <c r="D10" s="39">
        <f t="shared" si="0"/>
        <v>0</v>
      </c>
      <c r="E10" s="39">
        <f t="shared" si="1"/>
        <v>0</v>
      </c>
      <c r="F10" s="39">
        <f t="shared" si="2"/>
        <v>1</v>
      </c>
      <c r="K10" s="47" t="s">
        <v>252</v>
      </c>
      <c r="L10" s="47"/>
      <c r="M10" s="47"/>
      <c r="N10" s="47"/>
      <c r="O10" s="47"/>
      <c r="P10" s="47"/>
      <c r="Q10" s="47"/>
      <c r="R10" s="47"/>
      <c r="S10" s="47"/>
    </row>
    <row r="11" spans="1:19">
      <c r="B11" s="4" t="s">
        <v>186</v>
      </c>
      <c r="C11" s="4" t="s">
        <v>188</v>
      </c>
      <c r="D11" s="39">
        <f t="shared" si="0"/>
        <v>1</v>
      </c>
      <c r="E11" s="39">
        <f t="shared" si="1"/>
        <v>0</v>
      </c>
      <c r="F11" s="39">
        <f t="shared" si="2"/>
        <v>0</v>
      </c>
      <c r="K11" s="47" t="s">
        <v>255</v>
      </c>
      <c r="L11" s="47"/>
      <c r="M11" s="47"/>
      <c r="N11" s="47"/>
      <c r="O11" s="47"/>
      <c r="P11" s="47"/>
      <c r="Q11" s="47"/>
      <c r="R11" s="47"/>
      <c r="S11" s="47"/>
    </row>
    <row r="12" spans="1:19">
      <c r="B12" s="4" t="s">
        <v>187</v>
      </c>
      <c r="C12" s="4" t="s">
        <v>188</v>
      </c>
      <c r="D12" s="39">
        <f t="shared" si="0"/>
        <v>1</v>
      </c>
      <c r="E12" s="39">
        <f t="shared" si="1"/>
        <v>0</v>
      </c>
      <c r="F12" s="39">
        <f t="shared" si="2"/>
        <v>0</v>
      </c>
      <c r="K12" s="47" t="s">
        <v>256</v>
      </c>
      <c r="L12" s="47"/>
      <c r="M12" s="47"/>
      <c r="N12" s="47"/>
      <c r="O12" s="47"/>
      <c r="P12" s="47"/>
      <c r="Q12" s="47"/>
      <c r="R12" s="47"/>
      <c r="S12" s="47"/>
    </row>
    <row r="13" spans="1:19">
      <c r="B13" s="4" t="s">
        <v>186</v>
      </c>
      <c r="C13" s="4" t="s">
        <v>188</v>
      </c>
      <c r="D13" s="39">
        <f t="shared" si="0"/>
        <v>1</v>
      </c>
      <c r="E13" s="39">
        <f t="shared" si="1"/>
        <v>0</v>
      </c>
      <c r="F13" s="39">
        <f t="shared" si="2"/>
        <v>0</v>
      </c>
      <c r="K13" s="47" t="s">
        <v>269</v>
      </c>
      <c r="L13" s="47"/>
      <c r="M13" s="47"/>
      <c r="N13" s="47"/>
      <c r="O13" s="47"/>
      <c r="P13" s="47"/>
      <c r="Q13" s="47"/>
      <c r="R13" s="47"/>
      <c r="S13" s="47"/>
    </row>
    <row r="14" spans="1:19">
      <c r="D14" s="50">
        <f>SUM(D5:D13)</f>
        <v>6</v>
      </c>
      <c r="E14" s="50">
        <f>SUM(E5:E13)</f>
        <v>1</v>
      </c>
      <c r="F14" s="50">
        <f>SUM(F5:F13)</f>
        <v>2</v>
      </c>
      <c r="K14" s="47" t="s">
        <v>270</v>
      </c>
      <c r="L14" s="47"/>
      <c r="M14" s="47"/>
      <c r="N14" s="47"/>
      <c r="O14" s="47"/>
      <c r="P14" s="47"/>
      <c r="Q14" s="47"/>
      <c r="R14" s="47"/>
      <c r="S14" s="47"/>
    </row>
    <row r="15" spans="1:19">
      <c r="A15" s="27" t="s">
        <v>184</v>
      </c>
      <c r="B15" s="27"/>
      <c r="C15" s="27"/>
      <c r="D15" s="26">
        <f>COUNTIF(C5:C13,"tyre")</f>
        <v>6</v>
      </c>
      <c r="K15" s="47" t="s">
        <v>271</v>
      </c>
      <c r="L15" s="47"/>
      <c r="M15" s="47"/>
      <c r="N15" s="47"/>
      <c r="O15" s="47"/>
      <c r="P15" s="47"/>
      <c r="Q15" s="47"/>
      <c r="R15" s="47"/>
      <c r="S15" s="47"/>
    </row>
    <row r="16" spans="1:19">
      <c r="A16" s="27" t="s">
        <v>183</v>
      </c>
      <c r="B16" s="27"/>
      <c r="C16" s="27"/>
      <c r="D16" s="26">
        <f>COUNTIF(C5:C13,"Horn")</f>
        <v>2</v>
      </c>
      <c r="K16" s="54"/>
      <c r="L16" s="54"/>
      <c r="M16" s="54"/>
      <c r="N16" s="54"/>
      <c r="O16" s="54"/>
      <c r="P16" s="54"/>
      <c r="Q16" s="54"/>
      <c r="R16" s="54"/>
      <c r="S16" s="54"/>
    </row>
    <row r="17" spans="1:19">
      <c r="A17" s="27" t="s">
        <v>182</v>
      </c>
      <c r="B17" s="27"/>
      <c r="C17" s="27"/>
      <c r="D17" s="26">
        <f>COUNTIF(D14:F14,"&gt;5")</f>
        <v>1</v>
      </c>
      <c r="K17" s="54"/>
      <c r="L17" s="54"/>
      <c r="M17" s="54"/>
      <c r="N17" s="54"/>
      <c r="O17" s="54"/>
      <c r="P17" s="54"/>
      <c r="Q17" s="54"/>
      <c r="R17" s="54"/>
      <c r="S17" s="54"/>
    </row>
    <row r="18" spans="1:19">
      <c r="K18" s="54"/>
      <c r="L18" s="54"/>
      <c r="M18" s="54"/>
      <c r="N18" s="54"/>
      <c r="O18" s="54"/>
      <c r="P18" s="54"/>
      <c r="Q18" s="54"/>
      <c r="R18" s="54"/>
      <c r="S18" s="54"/>
    </row>
    <row r="19" spans="1:19">
      <c r="K19" s="54"/>
      <c r="L19" s="54"/>
      <c r="M19" s="54"/>
      <c r="N19" s="54"/>
      <c r="O19" s="54"/>
      <c r="P19" s="54"/>
      <c r="Q19" s="54"/>
      <c r="R19" s="54"/>
      <c r="S19" s="54"/>
    </row>
    <row r="20" spans="1:19">
      <c r="A20" s="25" t="s">
        <v>118</v>
      </c>
      <c r="K20" s="54"/>
      <c r="L20" s="54"/>
      <c r="M20" s="54"/>
      <c r="N20" s="54"/>
      <c r="O20" s="54"/>
      <c r="P20" s="54"/>
      <c r="Q20" s="54"/>
      <c r="R20" s="54"/>
      <c r="S20" s="54"/>
    </row>
    <row r="21" spans="1:19">
      <c r="K21" s="54"/>
      <c r="L21" s="54"/>
      <c r="M21" s="54"/>
      <c r="N21" s="54"/>
      <c r="O21" s="54"/>
      <c r="P21" s="54"/>
      <c r="Q21" s="54"/>
      <c r="R21" s="54"/>
      <c r="S21" s="54"/>
    </row>
    <row r="22" spans="1:19">
      <c r="K22" s="54"/>
      <c r="L22" s="54"/>
      <c r="M22" s="54"/>
      <c r="N22" s="54"/>
      <c r="O22" s="54"/>
      <c r="P22" s="54"/>
      <c r="Q22" s="54"/>
      <c r="R22" s="54"/>
      <c r="S22" s="54"/>
    </row>
    <row r="23" spans="1:19">
      <c r="B23" s="24" t="s">
        <v>26</v>
      </c>
      <c r="C23" s="24" t="s">
        <v>181</v>
      </c>
      <c r="D23" s="24" t="s">
        <v>58</v>
      </c>
      <c r="K23" s="54"/>
      <c r="L23" s="54"/>
      <c r="M23" s="54"/>
      <c r="N23" s="54"/>
      <c r="O23" s="54"/>
      <c r="P23" s="54"/>
      <c r="Q23" s="54"/>
      <c r="R23" s="54"/>
      <c r="S23" s="54"/>
    </row>
    <row r="24" spans="1:19">
      <c r="B24" s="4" t="s">
        <v>177</v>
      </c>
      <c r="C24" s="4">
        <v>250</v>
      </c>
      <c r="D24" s="4" t="s">
        <v>179</v>
      </c>
      <c r="G24" s="9" t="s">
        <v>58</v>
      </c>
      <c r="H24" s="9" t="s">
        <v>180</v>
      </c>
    </row>
    <row r="25" spans="1:19">
      <c r="B25" s="4" t="s">
        <v>175</v>
      </c>
      <c r="C25" s="4">
        <v>234</v>
      </c>
      <c r="D25" s="4" t="s">
        <v>176</v>
      </c>
      <c r="G25" s="9" t="s">
        <v>173</v>
      </c>
      <c r="H25" s="23">
        <f>COUNTIF(D24:D33,"cancelled")+COUNTIF(D24:D33,"Pending")</f>
        <v>7</v>
      </c>
    </row>
    <row r="26" spans="1:19">
      <c r="B26" s="4" t="s">
        <v>178</v>
      </c>
      <c r="C26" s="4">
        <v>345</v>
      </c>
      <c r="D26" s="4" t="s">
        <v>179</v>
      </c>
    </row>
    <row r="27" spans="1:19">
      <c r="B27" s="4" t="s">
        <v>177</v>
      </c>
      <c r="C27" s="4">
        <v>356</v>
      </c>
      <c r="D27" s="4" t="s">
        <v>174</v>
      </c>
    </row>
    <row r="28" spans="1:19">
      <c r="B28" s="4" t="s">
        <v>177</v>
      </c>
      <c r="C28" s="4">
        <v>345</v>
      </c>
      <c r="D28" s="4" t="s">
        <v>179</v>
      </c>
    </row>
    <row r="29" spans="1:19">
      <c r="B29" s="4" t="s">
        <v>175</v>
      </c>
      <c r="C29" s="4">
        <v>890</v>
      </c>
      <c r="D29" s="4" t="s">
        <v>174</v>
      </c>
    </row>
    <row r="30" spans="1:19">
      <c r="B30" s="4" t="s">
        <v>178</v>
      </c>
      <c r="C30" s="4">
        <v>567</v>
      </c>
      <c r="D30" s="4" t="s">
        <v>176</v>
      </c>
    </row>
    <row r="31" spans="1:19">
      <c r="B31" s="4" t="s">
        <v>177</v>
      </c>
      <c r="C31" s="4">
        <v>345</v>
      </c>
      <c r="D31" s="4" t="s">
        <v>174</v>
      </c>
    </row>
    <row r="32" spans="1:19">
      <c r="B32" s="4" t="s">
        <v>177</v>
      </c>
      <c r="C32" s="4">
        <v>890</v>
      </c>
      <c r="D32" s="4" t="s">
        <v>176</v>
      </c>
    </row>
    <row r="33" spans="2:4">
      <c r="B33" s="4" t="s">
        <v>175</v>
      </c>
      <c r="C33" s="4">
        <v>65</v>
      </c>
      <c r="D33" s="4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1"/>
  <sheetViews>
    <sheetView showGridLines="0" tabSelected="1" workbookViewId="0">
      <pane ySplit="1" topLeftCell="A2" activePane="bottomLeft" state="frozen"/>
      <selection activeCell="A2" sqref="A2"/>
      <selection pane="bottomLeft" activeCell="J22" sqref="J22"/>
    </sheetView>
  </sheetViews>
  <sheetFormatPr defaultColWidth="9.109375" defaultRowHeight="14.4"/>
  <cols>
    <col min="1" max="1" width="12.5546875" style="21" customWidth="1"/>
    <col min="2" max="2" width="17.5546875" style="21" bestFit="1" customWidth="1"/>
    <col min="3" max="3" width="9.109375" style="21"/>
    <col min="4" max="4" width="10" style="21" customWidth="1"/>
    <col min="5" max="12" width="9.109375" style="21"/>
    <col min="13" max="13" width="14.5546875" style="21" customWidth="1"/>
    <col min="14" max="14" width="12.88671875" style="21" customWidth="1"/>
    <col min="15" max="15" width="9.109375" style="21"/>
    <col min="16" max="16" width="10.6640625" style="21" bestFit="1" customWidth="1"/>
    <col min="17" max="16384" width="9.109375" style="21"/>
  </cols>
  <sheetData>
    <row r="1" spans="1:16">
      <c r="A1" s="7" t="s">
        <v>224</v>
      </c>
      <c r="C1" s="21">
        <v>4</v>
      </c>
    </row>
    <row r="2" spans="1:16">
      <c r="A2" s="21" t="s">
        <v>223</v>
      </c>
    </row>
    <row r="4" spans="1:16">
      <c r="B4" s="45" t="s">
        <v>140</v>
      </c>
      <c r="C4" s="45"/>
      <c r="D4" s="45"/>
      <c r="E4" s="45"/>
      <c r="F4" s="45"/>
      <c r="I4" s="45" t="s">
        <v>141</v>
      </c>
      <c r="J4" s="45"/>
      <c r="K4" s="45"/>
      <c r="L4" s="45"/>
      <c r="M4" s="45"/>
      <c r="P4" s="1" t="s">
        <v>220</v>
      </c>
    </row>
    <row r="5" spans="1:16">
      <c r="B5" s="2" t="s">
        <v>142</v>
      </c>
      <c r="C5" s="2" t="s">
        <v>143</v>
      </c>
      <c r="D5" t="s">
        <v>245</v>
      </c>
      <c r="I5" s="2" t="s">
        <v>144</v>
      </c>
      <c r="J5" s="2" t="s">
        <v>12</v>
      </c>
    </row>
    <row r="6" spans="1:16">
      <c r="B6" s="21" t="s">
        <v>145</v>
      </c>
      <c r="C6" s="21" t="s">
        <v>146</v>
      </c>
      <c r="D6" s="21">
        <v>4001</v>
      </c>
      <c r="I6" s="21" t="s">
        <v>146</v>
      </c>
      <c r="J6" s="21" t="s">
        <v>147</v>
      </c>
    </row>
    <row r="7" spans="1:16">
      <c r="B7" s="21" t="s">
        <v>145</v>
      </c>
      <c r="C7" s="21" t="s">
        <v>148</v>
      </c>
      <c r="D7" s="21">
        <v>5000</v>
      </c>
      <c r="I7" s="21" t="s">
        <v>148</v>
      </c>
      <c r="J7" s="21" t="s">
        <v>149</v>
      </c>
    </row>
    <row r="8" spans="1:16">
      <c r="B8" s="21" t="s">
        <v>145</v>
      </c>
      <c r="C8" s="21" t="s">
        <v>150</v>
      </c>
      <c r="I8" s="21" t="s">
        <v>150</v>
      </c>
      <c r="J8" s="21" t="s">
        <v>151</v>
      </c>
    </row>
    <row r="9" spans="1:16">
      <c r="B9" s="21" t="s">
        <v>145</v>
      </c>
      <c r="C9" s="21" t="s">
        <v>152</v>
      </c>
      <c r="I9" s="21" t="s">
        <v>152</v>
      </c>
      <c r="J9" s="21" t="s">
        <v>153</v>
      </c>
    </row>
    <row r="10" spans="1:16">
      <c r="B10" s="21" t="s">
        <v>145</v>
      </c>
      <c r="C10" s="21" t="s">
        <v>154</v>
      </c>
      <c r="D10" s="21">
        <v>4005</v>
      </c>
      <c r="I10" s="21" t="s">
        <v>154</v>
      </c>
      <c r="J10" s="21" t="s">
        <v>155</v>
      </c>
    </row>
    <row r="11" spans="1:16">
      <c r="B11" s="21" t="s">
        <v>145</v>
      </c>
      <c r="C11" s="21" t="s">
        <v>156</v>
      </c>
      <c r="H11" s="21" t="s">
        <v>157</v>
      </c>
      <c r="I11" s="21" t="s">
        <v>156</v>
      </c>
      <c r="J11" s="21" t="s">
        <v>158</v>
      </c>
    </row>
    <row r="12" spans="1:16">
      <c r="B12" s="21" t="s">
        <v>145</v>
      </c>
      <c r="C12" s="21" t="s">
        <v>159</v>
      </c>
      <c r="I12" s="21" t="s">
        <v>159</v>
      </c>
      <c r="J12" s="21" t="s">
        <v>160</v>
      </c>
    </row>
    <row r="13" spans="1:16">
      <c r="B13" s="21" t="s">
        <v>161</v>
      </c>
      <c r="C13" s="21" t="s">
        <v>147</v>
      </c>
      <c r="M13" s="9" t="s">
        <v>243</v>
      </c>
      <c r="N13" s="9" t="s">
        <v>244</v>
      </c>
      <c r="O13" s="9" t="s">
        <v>245</v>
      </c>
    </row>
    <row r="14" spans="1:16">
      <c r="B14" s="21" t="s">
        <v>161</v>
      </c>
      <c r="C14" s="21" t="s">
        <v>149</v>
      </c>
      <c r="M14" s="43" t="s">
        <v>144</v>
      </c>
      <c r="N14" s="43" t="s">
        <v>146</v>
      </c>
      <c r="O14" s="43" t="e">
        <f>SUMIFS(D6:D7,C6:C19,"Rakesh")</f>
        <v>#VALUE!</v>
      </c>
    </row>
    <row r="15" spans="1:16">
      <c r="B15" s="21" t="s">
        <v>161</v>
      </c>
      <c r="C15" s="21" t="s">
        <v>151</v>
      </c>
      <c r="M15" s="43"/>
      <c r="N15" s="43"/>
      <c r="O15" s="43"/>
    </row>
    <row r="16" spans="1:16">
      <c r="B16" s="21" t="s">
        <v>161</v>
      </c>
      <c r="C16" s="21" t="s">
        <v>153</v>
      </c>
      <c r="M16" s="43"/>
      <c r="N16" s="43"/>
      <c r="O16" s="43"/>
    </row>
    <row r="17" spans="1:13">
      <c r="B17" s="21" t="s">
        <v>161</v>
      </c>
      <c r="C17" s="21" t="s">
        <v>155</v>
      </c>
    </row>
    <row r="18" spans="1:13">
      <c r="B18" s="21" t="s">
        <v>161</v>
      </c>
      <c r="C18" s="21" t="s">
        <v>158</v>
      </c>
    </row>
    <row r="19" spans="1:13">
      <c r="B19" s="21" t="s">
        <v>161</v>
      </c>
      <c r="C19" s="21" t="s">
        <v>160</v>
      </c>
    </row>
    <row r="20" spans="1:13">
      <c r="M20" s="56" t="s">
        <v>272</v>
      </c>
    </row>
    <row r="22" spans="1:13">
      <c r="A22" s="46" t="s">
        <v>162</v>
      </c>
      <c r="B22" s="46"/>
      <c r="C22" s="46"/>
      <c r="D22" s="46"/>
    </row>
    <row r="23" spans="1:13">
      <c r="A23" s="22" t="s">
        <v>163</v>
      </c>
      <c r="B23" s="21">
        <v>500</v>
      </c>
    </row>
    <row r="24" spans="1:13">
      <c r="A24" s="21" t="s">
        <v>164</v>
      </c>
      <c r="B24" s="21">
        <v>100</v>
      </c>
    </row>
    <row r="25" spans="1:13">
      <c r="A25" s="21" t="s">
        <v>165</v>
      </c>
      <c r="B25" s="21">
        <v>100</v>
      </c>
    </row>
    <row r="26" spans="1:13">
      <c r="A26" s="21" t="s">
        <v>166</v>
      </c>
      <c r="B26" s="21">
        <v>100</v>
      </c>
    </row>
    <row r="27" spans="1:13">
      <c r="A27" s="21" t="s">
        <v>167</v>
      </c>
      <c r="B27" s="21">
        <v>100</v>
      </c>
    </row>
    <row r="28" spans="1:13">
      <c r="A28" s="21" t="s">
        <v>168</v>
      </c>
      <c r="B28" s="21">
        <v>99</v>
      </c>
    </row>
    <row r="29" spans="1:13">
      <c r="A29" s="21" t="s">
        <v>169</v>
      </c>
    </row>
    <row r="31" spans="1:13">
      <c r="A31" s="21" t="s">
        <v>170</v>
      </c>
    </row>
  </sheetData>
  <mergeCells count="3">
    <mergeCell ref="B4:F4"/>
    <mergeCell ref="I4:M4"/>
    <mergeCell ref="A22:D22"/>
  </mergeCells>
  <dataValidations count="7">
    <dataValidation type="time" showInputMessage="1" showErrorMessage="1" sqref="L9">
      <formula1>0.416666666666667</formula1>
      <formula2>0.541666666666667</formula2>
    </dataValidation>
    <dataValidation type="list" allowBlank="1" showInputMessage="1" showErrorMessage="1" sqref="K15 M14">
      <formula1>$I$5:$J$5</formula1>
    </dataValidation>
    <dataValidation type="list" allowBlank="1" showInputMessage="1" showErrorMessage="1" sqref="L15">
      <formula1>INDIRECT($K$15)</formula1>
    </dataValidation>
    <dataValidation type="custom" operator="lessThan" allowBlank="1" showInputMessage="1" showErrorMessage="1" errorTitle="Out of Budget" error="More tha 500" promptTitle="Budget=500" sqref="B24:B29">
      <formula1>SUM(B24:B29)&lt;500</formula1>
    </dataValidation>
    <dataValidation type="list" allowBlank="1" showInputMessage="1" showErrorMessage="1" sqref="N14">
      <formula1>INDIRECT($M$14)</formula1>
    </dataValidation>
    <dataValidation type="custom" allowBlank="1" showInputMessage="1" showErrorMessage="1" errorTitle="Odd " promptTitle="odd" prompt="You can only enter an odd number" sqref="P4">
      <formula1>ISODD(D6)</formula1>
    </dataValidation>
    <dataValidation type="custom" allowBlank="1" showInputMessage="1" showErrorMessage="1" errorTitle="odd no" error="odd no" promptTitle="ODD NUM" prompt="NUMBER SHOULD BE ODD" sqref="D10">
      <formula1>ISODD(D10)</formula1>
    </dataValidation>
  </dataValidations>
  <hyperlinks>
    <hyperlink ref="P4" location="Master!A1" display="Back Home"/>
    <hyperlink ref="M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showGridLines="0" workbookViewId="0">
      <pane ySplit="1" topLeftCell="A11" activePane="bottomLeft" state="frozen"/>
      <selection pane="bottomLeft" activeCell="H27" sqref="H27"/>
    </sheetView>
  </sheetViews>
  <sheetFormatPr defaultRowHeight="14.4"/>
  <cols>
    <col min="2" max="2" width="12.5546875" customWidth="1"/>
    <col min="3" max="3" width="11.109375" bestFit="1" customWidth="1"/>
    <col min="8" max="8" width="20" bestFit="1" customWidth="1"/>
    <col min="16" max="16" width="10.6640625" bestFit="1" customWidth="1"/>
  </cols>
  <sheetData>
    <row r="1" spans="1:17">
      <c r="A1" s="28"/>
      <c r="E1" t="s">
        <v>249</v>
      </c>
    </row>
    <row r="3" spans="1:17">
      <c r="A3" t="s">
        <v>171</v>
      </c>
    </row>
    <row r="5" spans="1:17">
      <c r="B5" s="10" t="s">
        <v>193</v>
      </c>
      <c r="C5" s="10" t="s">
        <v>26</v>
      </c>
      <c r="D5" s="38"/>
    </row>
    <row r="6" spans="1:17">
      <c r="B6" s="4" t="s">
        <v>191</v>
      </c>
      <c r="C6" s="4" t="s">
        <v>188</v>
      </c>
      <c r="D6" s="39"/>
      <c r="L6" s="47" t="s">
        <v>250</v>
      </c>
      <c r="M6" s="47"/>
      <c r="N6" s="47"/>
      <c r="O6" s="47"/>
      <c r="P6" s="47"/>
      <c r="Q6" s="47"/>
    </row>
    <row r="7" spans="1:17">
      <c r="B7" s="4" t="s">
        <v>187</v>
      </c>
      <c r="C7" s="4" t="s">
        <v>188</v>
      </c>
      <c r="D7" s="39"/>
      <c r="L7" s="47"/>
      <c r="M7" s="47"/>
      <c r="N7" s="47"/>
      <c r="O7" s="47"/>
      <c r="P7" s="47"/>
      <c r="Q7" s="47"/>
    </row>
    <row r="8" spans="1:17">
      <c r="B8" s="4" t="s">
        <v>190</v>
      </c>
      <c r="C8" s="4" t="s">
        <v>188</v>
      </c>
      <c r="D8" s="39"/>
      <c r="L8" s="47"/>
      <c r="M8" s="47"/>
      <c r="N8" s="47"/>
      <c r="O8" s="47"/>
      <c r="P8" s="47"/>
      <c r="Q8" s="47"/>
    </row>
    <row r="9" spans="1:17">
      <c r="B9" s="4" t="s">
        <v>186</v>
      </c>
      <c r="C9" s="4" t="s">
        <v>192</v>
      </c>
      <c r="D9" s="39"/>
      <c r="L9" s="47"/>
      <c r="M9" s="47"/>
      <c r="N9" s="47"/>
      <c r="O9" s="47"/>
      <c r="P9" s="47"/>
      <c r="Q9" s="47"/>
    </row>
    <row r="10" spans="1:17">
      <c r="B10" s="4" t="s">
        <v>191</v>
      </c>
      <c r="C10" s="4" t="s">
        <v>188</v>
      </c>
      <c r="D10" s="39"/>
      <c r="L10" s="47"/>
      <c r="M10" s="47"/>
      <c r="N10" s="47"/>
      <c r="O10" s="47"/>
      <c r="P10" s="47"/>
      <c r="Q10" s="47"/>
    </row>
    <row r="11" spans="1:17">
      <c r="B11" s="4" t="s">
        <v>190</v>
      </c>
      <c r="C11" s="4" t="s">
        <v>189</v>
      </c>
      <c r="D11" s="39"/>
      <c r="L11" s="47"/>
      <c r="M11" s="47"/>
      <c r="N11" s="47"/>
      <c r="O11" s="47"/>
      <c r="P11" s="47"/>
      <c r="Q11" s="47"/>
    </row>
    <row r="12" spans="1:17">
      <c r="B12" s="4" t="s">
        <v>186</v>
      </c>
      <c r="C12" s="4" t="s">
        <v>188</v>
      </c>
      <c r="D12" s="39"/>
      <c r="L12" s="47"/>
      <c r="M12" s="47"/>
      <c r="N12" s="47"/>
      <c r="O12" s="47"/>
      <c r="P12" s="47"/>
      <c r="Q12" s="47"/>
    </row>
    <row r="13" spans="1:17">
      <c r="B13" s="4" t="s">
        <v>187</v>
      </c>
      <c r="C13" s="4" t="s">
        <v>185</v>
      </c>
      <c r="D13" s="39"/>
      <c r="L13" s="47"/>
      <c r="M13" s="47"/>
      <c r="N13" s="47"/>
      <c r="O13" s="47"/>
      <c r="P13" s="47"/>
      <c r="Q13" s="47"/>
    </row>
    <row r="14" spans="1:17">
      <c r="B14" s="4" t="s">
        <v>186</v>
      </c>
      <c r="C14" s="4" t="s">
        <v>185</v>
      </c>
      <c r="D14" s="39"/>
    </row>
    <row r="16" spans="1:17">
      <c r="A16" s="27" t="s">
        <v>196</v>
      </c>
      <c r="B16" s="27"/>
      <c r="C16" s="26"/>
      <c r="D16" s="51">
        <f>COUNTIFS(C6:C14,"tyre",B6:B14,"Cycle")</f>
        <v>2</v>
      </c>
    </row>
    <row r="17" spans="1:8">
      <c r="A17" s="27" t="s">
        <v>195</v>
      </c>
      <c r="B17" s="27"/>
      <c r="C17" s="26"/>
      <c r="D17" s="51">
        <f>COUNTIFS(C6:C14,"horn",B6:B14,"car")</f>
        <v>0</v>
      </c>
    </row>
    <row r="22" spans="1:8">
      <c r="A22" s="25" t="s">
        <v>118</v>
      </c>
    </row>
    <row r="25" spans="1:8">
      <c r="B25" s="24" t="s">
        <v>26</v>
      </c>
      <c r="C25" s="24" t="s">
        <v>181</v>
      </c>
      <c r="D25" s="24" t="s">
        <v>58</v>
      </c>
      <c r="G25" s="9" t="s">
        <v>26</v>
      </c>
      <c r="H25" s="9" t="s">
        <v>194</v>
      </c>
    </row>
    <row r="26" spans="1:8">
      <c r="B26" s="4" t="s">
        <v>177</v>
      </c>
      <c r="C26" s="4">
        <v>250</v>
      </c>
      <c r="D26" s="4" t="s">
        <v>179</v>
      </c>
      <c r="G26" s="9" t="s">
        <v>58</v>
      </c>
      <c r="H26" s="9" t="s">
        <v>180</v>
      </c>
    </row>
    <row r="27" spans="1:8">
      <c r="B27" s="4" t="s">
        <v>175</v>
      </c>
      <c r="C27" s="4">
        <v>234</v>
      </c>
      <c r="D27" s="4" t="s">
        <v>176</v>
      </c>
      <c r="G27" s="9" t="s">
        <v>173</v>
      </c>
      <c r="H27" s="23">
        <f>COUNTIFS(B26:B35,"apples",D26:D35,"cancelled")+COUNTIFS(B26:B35,"apples",D26:D35,"pending")</f>
        <v>3</v>
      </c>
    </row>
    <row r="28" spans="1:8">
      <c r="B28" s="4" t="s">
        <v>178</v>
      </c>
      <c r="C28" s="4">
        <v>345</v>
      </c>
      <c r="D28" s="4" t="s">
        <v>179</v>
      </c>
    </row>
    <row r="29" spans="1:8">
      <c r="B29" s="4" t="s">
        <v>177</v>
      </c>
      <c r="C29" s="4">
        <v>356</v>
      </c>
      <c r="D29" s="4" t="s">
        <v>174</v>
      </c>
    </row>
    <row r="30" spans="1:8">
      <c r="B30" s="4" t="s">
        <v>177</v>
      </c>
      <c r="C30" s="4">
        <v>345</v>
      </c>
      <c r="D30" s="4" t="s">
        <v>179</v>
      </c>
    </row>
    <row r="31" spans="1:8">
      <c r="B31" s="4" t="s">
        <v>175</v>
      </c>
      <c r="C31" s="4">
        <v>890</v>
      </c>
      <c r="D31" s="4" t="s">
        <v>174</v>
      </c>
    </row>
    <row r="32" spans="1:8">
      <c r="B32" s="4" t="s">
        <v>178</v>
      </c>
      <c r="C32" s="4">
        <v>567</v>
      </c>
      <c r="D32" s="4" t="s">
        <v>176</v>
      </c>
    </row>
    <row r="33" spans="2:4">
      <c r="B33" s="4" t="s">
        <v>177</v>
      </c>
      <c r="C33" s="4">
        <v>345</v>
      </c>
      <c r="D33" s="4" t="s">
        <v>174</v>
      </c>
    </row>
    <row r="34" spans="2:4">
      <c r="B34" s="4" t="s">
        <v>177</v>
      </c>
      <c r="C34" s="4">
        <v>890</v>
      </c>
      <c r="D34" s="4" t="s">
        <v>176</v>
      </c>
    </row>
    <row r="35" spans="2:4">
      <c r="B35" s="4" t="s">
        <v>175</v>
      </c>
      <c r="C35" s="4">
        <v>65</v>
      </c>
      <c r="D35" s="4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showGridLines="0" workbookViewId="0">
      <pane ySplit="1" topLeftCell="A2" activePane="bottomLeft" state="frozen"/>
      <selection pane="bottomLeft" activeCell="G22" sqref="G22"/>
    </sheetView>
  </sheetViews>
  <sheetFormatPr defaultRowHeight="14.4"/>
  <cols>
    <col min="2" max="2" width="12.5546875" customWidth="1"/>
    <col min="3" max="3" width="11.109375" bestFit="1" customWidth="1"/>
    <col min="4" max="4" width="6.33203125" bestFit="1" customWidth="1"/>
    <col min="5" max="5" width="5.44140625" bestFit="1" customWidth="1"/>
    <col min="6" max="6" width="9.6640625" bestFit="1" customWidth="1"/>
    <col min="17" max="17" width="10.6640625" bestFit="1" customWidth="1"/>
  </cols>
  <sheetData>
    <row r="1" spans="1:6">
      <c r="A1" s="28"/>
    </row>
    <row r="3" spans="1:6">
      <c r="A3" t="s">
        <v>171</v>
      </c>
    </row>
    <row r="5" spans="1:6">
      <c r="B5" s="10" t="s">
        <v>193</v>
      </c>
      <c r="C5" s="10" t="s">
        <v>26</v>
      </c>
      <c r="D5" s="10" t="s">
        <v>173</v>
      </c>
      <c r="E5" s="11" t="s">
        <v>27</v>
      </c>
      <c r="F5" s="11" t="s">
        <v>199</v>
      </c>
    </row>
    <row r="6" spans="1:6">
      <c r="B6" s="4" t="s">
        <v>191</v>
      </c>
      <c r="C6" s="4" t="s">
        <v>188</v>
      </c>
      <c r="D6" s="4">
        <v>5</v>
      </c>
      <c r="E6" s="30">
        <v>2000</v>
      </c>
      <c r="F6" s="30">
        <f t="shared" ref="F6:F14" si="0">E6*D6</f>
        <v>10000</v>
      </c>
    </row>
    <row r="7" spans="1:6">
      <c r="B7" s="4" t="s">
        <v>187</v>
      </c>
      <c r="C7" s="4" t="s">
        <v>188</v>
      </c>
      <c r="D7" s="4">
        <v>3</v>
      </c>
      <c r="E7" s="30">
        <v>1000</v>
      </c>
      <c r="F7" s="30">
        <f t="shared" si="0"/>
        <v>3000</v>
      </c>
    </row>
    <row r="8" spans="1:6">
      <c r="B8" s="4" t="s">
        <v>190</v>
      </c>
      <c r="C8" s="4" t="s">
        <v>188</v>
      </c>
      <c r="D8" s="4">
        <v>6</v>
      </c>
      <c r="E8" s="30">
        <v>1000</v>
      </c>
      <c r="F8" s="30">
        <f t="shared" si="0"/>
        <v>6000</v>
      </c>
    </row>
    <row r="9" spans="1:6">
      <c r="B9" s="4" t="s">
        <v>186</v>
      </c>
      <c r="C9" s="4" t="s">
        <v>192</v>
      </c>
      <c r="D9" s="4">
        <v>2</v>
      </c>
      <c r="E9" s="30">
        <v>4500</v>
      </c>
      <c r="F9" s="30">
        <f t="shared" si="0"/>
        <v>9000</v>
      </c>
    </row>
    <row r="10" spans="1:6">
      <c r="B10" s="4" t="s">
        <v>191</v>
      </c>
      <c r="C10" s="4" t="s">
        <v>189</v>
      </c>
      <c r="D10" s="4">
        <v>4</v>
      </c>
      <c r="E10" s="30">
        <v>200</v>
      </c>
      <c r="F10" s="30">
        <f t="shared" si="0"/>
        <v>800</v>
      </c>
    </row>
    <row r="11" spans="1:6">
      <c r="B11" s="4" t="s">
        <v>190</v>
      </c>
      <c r="C11" s="4" t="s">
        <v>189</v>
      </c>
      <c r="D11" s="4">
        <v>7</v>
      </c>
      <c r="E11" s="30">
        <v>500</v>
      </c>
      <c r="F11" s="30">
        <f t="shared" si="0"/>
        <v>3500</v>
      </c>
    </row>
    <row r="12" spans="1:6">
      <c r="B12" s="4" t="s">
        <v>186</v>
      </c>
      <c r="C12" s="4" t="s">
        <v>188</v>
      </c>
      <c r="D12" s="4">
        <v>1</v>
      </c>
      <c r="E12" s="30">
        <v>2000</v>
      </c>
      <c r="F12" s="30">
        <f t="shared" si="0"/>
        <v>2000</v>
      </c>
    </row>
    <row r="13" spans="1:6">
      <c r="B13" s="4" t="s">
        <v>187</v>
      </c>
      <c r="C13" s="4" t="s">
        <v>185</v>
      </c>
      <c r="D13" s="4">
        <v>9</v>
      </c>
      <c r="E13" s="30">
        <v>650</v>
      </c>
      <c r="F13" s="30">
        <f t="shared" si="0"/>
        <v>5850</v>
      </c>
    </row>
    <row r="14" spans="1:6">
      <c r="B14" s="4" t="s">
        <v>186</v>
      </c>
      <c r="C14" s="4" t="s">
        <v>185</v>
      </c>
      <c r="D14" s="4">
        <v>4</v>
      </c>
      <c r="E14" s="30">
        <v>3500</v>
      </c>
      <c r="F14" s="30">
        <f t="shared" si="0"/>
        <v>14000</v>
      </c>
    </row>
    <row r="16" spans="1:6">
      <c r="A16" s="27" t="s">
        <v>198</v>
      </c>
      <c r="B16" s="27"/>
      <c r="C16" s="27">
        <f>SUMIF(C6:C14,"tyre",F6:F14)</f>
        <v>21000</v>
      </c>
      <c r="D16" s="26"/>
    </row>
    <row r="17" spans="1:4">
      <c r="A17" s="27" t="s">
        <v>197</v>
      </c>
      <c r="B17" s="27"/>
      <c r="C17" s="29" t="s">
        <v>189</v>
      </c>
      <c r="D17" s="26">
        <f>SUMIF(C6:C14,"horn",F6:F14)</f>
        <v>4300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"/>
  <sheetViews>
    <sheetView showGridLines="0" workbookViewId="0">
      <pane ySplit="1" topLeftCell="A4" activePane="bottomLeft" state="frozen"/>
      <selection pane="bottomLeft" activeCell="K13" sqref="K13"/>
    </sheetView>
  </sheetViews>
  <sheetFormatPr defaultRowHeight="14.4"/>
  <cols>
    <col min="2" max="2" width="12.5546875" customWidth="1"/>
    <col min="3" max="3" width="13" customWidth="1"/>
    <col min="4" max="4" width="6.33203125" bestFit="1" customWidth="1"/>
    <col min="5" max="5" width="5.44140625" bestFit="1" customWidth="1"/>
    <col min="6" max="6" width="9.6640625" bestFit="1" customWidth="1"/>
    <col min="16" max="16" width="10.6640625" bestFit="1" customWidth="1"/>
  </cols>
  <sheetData>
    <row r="1" spans="1:19">
      <c r="A1" s="28"/>
      <c r="D1" t="s">
        <v>253</v>
      </c>
    </row>
    <row r="2" spans="1:19">
      <c r="A2" t="s">
        <v>203</v>
      </c>
    </row>
    <row r="4" spans="1:19">
      <c r="A4" s="2" t="s">
        <v>202</v>
      </c>
    </row>
    <row r="5" spans="1:19">
      <c r="B5" s="31"/>
    </row>
    <row r="7" spans="1:19">
      <c r="A7" t="s">
        <v>171</v>
      </c>
    </row>
    <row r="8" spans="1:19">
      <c r="M8" s="47" t="s">
        <v>254</v>
      </c>
      <c r="N8" s="47"/>
      <c r="O8" s="47"/>
      <c r="P8" s="47"/>
      <c r="Q8" s="47"/>
      <c r="R8" s="47"/>
      <c r="S8" s="47"/>
    </row>
    <row r="9" spans="1:19">
      <c r="B9" s="10" t="s">
        <v>193</v>
      </c>
      <c r="C9" s="10" t="s">
        <v>26</v>
      </c>
      <c r="D9" s="10" t="s">
        <v>173</v>
      </c>
      <c r="E9" s="11" t="s">
        <v>27</v>
      </c>
      <c r="F9" s="11" t="s">
        <v>199</v>
      </c>
      <c r="M9" s="47"/>
      <c r="N9" s="47"/>
      <c r="O9" s="47"/>
      <c r="P9" s="47"/>
      <c r="Q9" s="47"/>
      <c r="R9" s="47"/>
      <c r="S9" s="47"/>
    </row>
    <row r="10" spans="1:19">
      <c r="B10" s="4" t="s">
        <v>191</v>
      </c>
      <c r="C10" s="4" t="s">
        <v>188</v>
      </c>
      <c r="D10" s="4">
        <v>5</v>
      </c>
      <c r="E10" s="30">
        <v>2000</v>
      </c>
      <c r="F10" s="30">
        <f t="shared" ref="F10:F18" si="0">E10*D10</f>
        <v>10000</v>
      </c>
      <c r="M10" s="47"/>
      <c r="N10" s="47"/>
      <c r="O10" s="47"/>
      <c r="P10" s="47"/>
      <c r="Q10" s="47"/>
      <c r="R10" s="47"/>
      <c r="S10" s="47"/>
    </row>
    <row r="11" spans="1:19">
      <c r="B11" s="4" t="s">
        <v>187</v>
      </c>
      <c r="C11" s="4" t="s">
        <v>188</v>
      </c>
      <c r="D11" s="4">
        <v>3</v>
      </c>
      <c r="E11" s="30">
        <v>1000</v>
      </c>
      <c r="F11" s="30">
        <f t="shared" si="0"/>
        <v>3000</v>
      </c>
      <c r="M11" s="47"/>
      <c r="N11" s="47"/>
      <c r="O11" s="47"/>
      <c r="P11" s="47"/>
      <c r="Q11" s="47"/>
      <c r="R11" s="47"/>
      <c r="S11" s="47"/>
    </row>
    <row r="12" spans="1:19">
      <c r="B12" s="4" t="s">
        <v>190</v>
      </c>
      <c r="C12" s="4" t="s">
        <v>188</v>
      </c>
      <c r="D12" s="4">
        <v>6</v>
      </c>
      <c r="E12" s="30">
        <v>1000</v>
      </c>
      <c r="F12" s="30">
        <f t="shared" si="0"/>
        <v>6000</v>
      </c>
      <c r="M12" s="47"/>
      <c r="N12" s="47"/>
      <c r="O12" s="47"/>
      <c r="P12" s="47"/>
      <c r="Q12" s="47"/>
      <c r="R12" s="47"/>
      <c r="S12" s="47"/>
    </row>
    <row r="13" spans="1:19">
      <c r="B13" s="4" t="s">
        <v>186</v>
      </c>
      <c r="C13" s="4" t="s">
        <v>192</v>
      </c>
      <c r="D13" s="4">
        <v>2</v>
      </c>
      <c r="E13" s="30">
        <v>4500</v>
      </c>
      <c r="F13" s="30">
        <f t="shared" si="0"/>
        <v>9000</v>
      </c>
      <c r="M13" s="47"/>
      <c r="N13" s="47"/>
      <c r="O13" s="47"/>
      <c r="P13" s="47"/>
      <c r="Q13" s="47"/>
      <c r="R13" s="47"/>
      <c r="S13" s="47"/>
    </row>
    <row r="14" spans="1:19">
      <c r="B14" s="4" t="s">
        <v>191</v>
      </c>
      <c r="C14" s="4" t="s">
        <v>189</v>
      </c>
      <c r="D14" s="4">
        <v>4</v>
      </c>
      <c r="E14" s="30">
        <v>200</v>
      </c>
      <c r="F14" s="30">
        <f t="shared" si="0"/>
        <v>800</v>
      </c>
      <c r="M14" s="47"/>
      <c r="N14" s="47"/>
      <c r="O14" s="47"/>
      <c r="P14" s="47"/>
      <c r="Q14" s="47"/>
      <c r="R14" s="47"/>
      <c r="S14" s="47"/>
    </row>
    <row r="15" spans="1:19">
      <c r="B15" s="4" t="s">
        <v>190</v>
      </c>
      <c r="C15" s="4" t="s">
        <v>189</v>
      </c>
      <c r="D15" s="4">
        <v>7</v>
      </c>
      <c r="E15" s="30">
        <v>500</v>
      </c>
      <c r="F15" s="30">
        <f t="shared" si="0"/>
        <v>3500</v>
      </c>
      <c r="M15" s="47"/>
      <c r="N15" s="47"/>
      <c r="O15" s="47"/>
      <c r="P15" s="47"/>
      <c r="Q15" s="47"/>
      <c r="R15" s="47"/>
      <c r="S15" s="47"/>
    </row>
    <row r="16" spans="1:19">
      <c r="B16" s="4" t="s">
        <v>186</v>
      </c>
      <c r="C16" s="4" t="s">
        <v>188</v>
      </c>
      <c r="D16" s="4">
        <v>1</v>
      </c>
      <c r="E16" s="30">
        <v>2000</v>
      </c>
      <c r="F16" s="30">
        <f t="shared" si="0"/>
        <v>2000</v>
      </c>
      <c r="M16" s="47"/>
      <c r="N16" s="47"/>
      <c r="O16" s="47"/>
      <c r="P16" s="47"/>
      <c r="Q16" s="47"/>
      <c r="R16" s="47"/>
      <c r="S16" s="47"/>
    </row>
    <row r="17" spans="1:19">
      <c r="B17" s="4" t="s">
        <v>187</v>
      </c>
      <c r="C17" s="4" t="s">
        <v>185</v>
      </c>
      <c r="D17" s="4">
        <v>9</v>
      </c>
      <c r="E17" s="30">
        <v>650</v>
      </c>
      <c r="F17" s="30">
        <f t="shared" si="0"/>
        <v>5850</v>
      </c>
      <c r="M17" s="47"/>
      <c r="N17" s="47"/>
      <c r="O17" s="47"/>
      <c r="P17" s="47"/>
      <c r="Q17" s="47"/>
      <c r="R17" s="47"/>
      <c r="S17" s="47"/>
    </row>
    <row r="18" spans="1:19">
      <c r="B18" s="4" t="s">
        <v>186</v>
      </c>
      <c r="C18" s="4" t="s">
        <v>185</v>
      </c>
      <c r="D18" s="4">
        <v>4</v>
      </c>
      <c r="E18" s="30">
        <v>3500</v>
      </c>
      <c r="F18" s="30">
        <f t="shared" si="0"/>
        <v>14000</v>
      </c>
      <c r="M18" s="47"/>
      <c r="N18" s="47"/>
      <c r="O18" s="47"/>
      <c r="P18" s="47"/>
      <c r="Q18" s="47"/>
      <c r="R18" s="47"/>
      <c r="S18" s="47"/>
    </row>
    <row r="19" spans="1:19">
      <c r="M19" s="47"/>
      <c r="N19" s="47"/>
      <c r="O19" s="47"/>
      <c r="P19" s="47"/>
      <c r="Q19" s="47"/>
      <c r="R19" s="47"/>
      <c r="S19" s="47"/>
    </row>
    <row r="20" spans="1:19">
      <c r="A20" s="27" t="s">
        <v>201</v>
      </c>
      <c r="B20" s="27"/>
      <c r="C20" s="27"/>
      <c r="F20" s="26">
        <f>SUMIFS(F10:F18,C10:C18,"tyre",B10:B18,"scooter")</f>
        <v>3000</v>
      </c>
      <c r="M20" s="47"/>
      <c r="N20" s="47"/>
      <c r="O20" s="47"/>
      <c r="P20" s="47"/>
      <c r="Q20" s="47"/>
      <c r="R20" s="47"/>
      <c r="S20" s="47"/>
    </row>
    <row r="21" spans="1:19">
      <c r="A21" s="27" t="s">
        <v>200</v>
      </c>
      <c r="B21" s="27"/>
      <c r="C21" s="27"/>
      <c r="D21" s="29" t="s">
        <v>189</v>
      </c>
      <c r="E21" s="29" t="s">
        <v>190</v>
      </c>
      <c r="F21" s="26">
        <f>SUMIFS(F10:F18,C10:C18,"horn",B10:B18,"bike")</f>
        <v>3500</v>
      </c>
      <c r="M21" s="47"/>
      <c r="N21" s="47"/>
      <c r="O21" s="47"/>
      <c r="P21" s="47"/>
      <c r="Q21" s="47"/>
      <c r="R21" s="47"/>
      <c r="S21" s="47"/>
    </row>
    <row r="22" spans="1:19">
      <c r="M22" s="47"/>
      <c r="N22" s="47"/>
      <c r="O22" s="47"/>
      <c r="P22" s="47"/>
      <c r="Q22" s="47"/>
      <c r="R22" s="47"/>
      <c r="S22" s="47"/>
    </row>
  </sheetData>
  <hyperlinks>
    <hyperlink ref="P2" location="Master!A1" display="Back 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4"/>
  <sheetViews>
    <sheetView showGridLines="0" workbookViewId="0">
      <pane ySplit="1" topLeftCell="A2" activePane="bottomLeft" state="frozen"/>
      <selection pane="bottomLeft" activeCell="G17" sqref="G17"/>
    </sheetView>
  </sheetViews>
  <sheetFormatPr defaultRowHeight="14.4"/>
  <cols>
    <col min="2" max="2" width="16.33203125" customWidth="1"/>
    <col min="3" max="3" width="13.44140625" customWidth="1"/>
    <col min="6" max="6" width="18.6640625" customWidth="1"/>
    <col min="7" max="7" width="13.33203125" bestFit="1" customWidth="1"/>
    <col min="8" max="8" width="20" bestFit="1" customWidth="1"/>
    <col min="16" max="16" width="10.6640625" bestFit="1" customWidth="1"/>
  </cols>
  <sheetData>
    <row r="3" spans="1:7">
      <c r="A3" s="2" t="s">
        <v>171</v>
      </c>
      <c r="C3" t="s">
        <v>231</v>
      </c>
    </row>
    <row r="5" spans="1:7">
      <c r="B5" s="34" t="s">
        <v>219</v>
      </c>
      <c r="C5" s="34" t="s">
        <v>218</v>
      </c>
      <c r="D5" s="34" t="s">
        <v>217</v>
      </c>
      <c r="F5" s="11" t="s">
        <v>216</v>
      </c>
      <c r="G5" s="11" t="s">
        <v>172</v>
      </c>
    </row>
    <row r="6" spans="1:7">
      <c r="B6" s="3" t="s">
        <v>215</v>
      </c>
      <c r="C6" s="12">
        <v>155566</v>
      </c>
      <c r="D6" s="4">
        <v>3</v>
      </c>
      <c r="F6" s="23" t="s">
        <v>214</v>
      </c>
      <c r="G6" s="33">
        <f>AVERAGEIF(D6:D14,"&gt;0",C6:C14)</f>
        <v>180028.44444444444</v>
      </c>
    </row>
    <row r="7" spans="1:7">
      <c r="B7" s="3" t="s">
        <v>213</v>
      </c>
      <c r="C7" s="12">
        <v>109990</v>
      </c>
      <c r="D7" s="4">
        <v>2</v>
      </c>
      <c r="F7" s="23" t="s">
        <v>212</v>
      </c>
      <c r="G7" s="33">
        <f>AVERAGEIF(C6:C14,"&gt;200000")</f>
        <v>292450</v>
      </c>
    </row>
    <row r="8" spans="1:7">
      <c r="B8" s="3" t="s">
        <v>211</v>
      </c>
      <c r="C8" s="12">
        <v>112000</v>
      </c>
      <c r="D8" s="4">
        <v>1</v>
      </c>
      <c r="F8" s="23" t="s">
        <v>210</v>
      </c>
      <c r="G8" s="33">
        <f>AVERAGEIF(D6:D14,"&gt;2",C6:C14)</f>
        <v>223693.2</v>
      </c>
    </row>
    <row r="9" spans="1:7">
      <c r="B9" s="3" t="s">
        <v>209</v>
      </c>
      <c r="C9" s="12">
        <v>129900</v>
      </c>
      <c r="D9" s="4">
        <v>1</v>
      </c>
    </row>
    <row r="10" spans="1:7">
      <c r="B10" s="3" t="s">
        <v>208</v>
      </c>
      <c r="C10" s="12">
        <v>149900</v>
      </c>
      <c r="D10" s="4">
        <v>2</v>
      </c>
    </row>
    <row r="11" spans="1:7">
      <c r="A11" s="25"/>
      <c r="B11" s="3" t="s">
        <v>207</v>
      </c>
      <c r="C11" s="12">
        <v>189000</v>
      </c>
      <c r="D11" s="4">
        <v>3</v>
      </c>
      <c r="F11" s="32"/>
    </row>
    <row r="12" spans="1:7">
      <c r="B12" s="3" t="s">
        <v>206</v>
      </c>
      <c r="C12" s="12">
        <v>189000</v>
      </c>
      <c r="D12" s="4">
        <v>3</v>
      </c>
    </row>
    <row r="13" spans="1:7">
      <c r="B13" s="3" t="s">
        <v>205</v>
      </c>
      <c r="C13" s="12">
        <v>229900</v>
      </c>
      <c r="D13" s="4">
        <v>4</v>
      </c>
    </row>
    <row r="14" spans="1:7">
      <c r="B14" s="3" t="s">
        <v>204</v>
      </c>
      <c r="C14" s="12">
        <v>355000</v>
      </c>
      <c r="D14" s="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I16"/>
  <sheetViews>
    <sheetView showGridLines="0" workbookViewId="0">
      <pane ySplit="1" topLeftCell="A2" activePane="bottomLeft" state="frozen"/>
      <selection pane="bottomLeft" activeCell="H22" sqref="H22"/>
    </sheetView>
  </sheetViews>
  <sheetFormatPr defaultRowHeight="14.4"/>
  <cols>
    <col min="2" max="2" width="16.33203125" customWidth="1"/>
    <col min="3" max="3" width="13.44140625" customWidth="1"/>
    <col min="6" max="6" width="11.109375" customWidth="1"/>
    <col min="8" max="8" width="20" bestFit="1" customWidth="1"/>
    <col min="9" max="9" width="13.33203125" bestFit="1" customWidth="1"/>
    <col min="16" max="16" width="10.6640625" bestFit="1" customWidth="1"/>
  </cols>
  <sheetData>
    <row r="3" spans="1:9">
      <c r="E3" t="s">
        <v>232</v>
      </c>
    </row>
    <row r="5" spans="1:9">
      <c r="A5" s="2" t="s">
        <v>171</v>
      </c>
    </row>
    <row r="7" spans="1:9">
      <c r="B7" s="34" t="s">
        <v>219</v>
      </c>
      <c r="C7" s="34" t="s">
        <v>218</v>
      </c>
      <c r="D7" s="34" t="s">
        <v>217</v>
      </c>
      <c r="E7" s="35" t="s">
        <v>222</v>
      </c>
      <c r="H7" s="11" t="s">
        <v>216</v>
      </c>
      <c r="I7" s="11" t="s">
        <v>172</v>
      </c>
    </row>
    <row r="8" spans="1:9">
      <c r="B8" s="3" t="s">
        <v>215</v>
      </c>
      <c r="C8" s="12">
        <v>155566</v>
      </c>
      <c r="D8" s="4">
        <v>3</v>
      </c>
      <c r="E8" s="4">
        <v>2</v>
      </c>
      <c r="H8" s="23" t="s">
        <v>214</v>
      </c>
      <c r="I8" s="33"/>
    </row>
    <row r="9" spans="1:9">
      <c r="B9" s="3" t="s">
        <v>213</v>
      </c>
      <c r="C9" s="12">
        <v>109990</v>
      </c>
      <c r="D9" s="4">
        <v>2</v>
      </c>
      <c r="E9" s="4">
        <v>2</v>
      </c>
      <c r="H9" s="23" t="s">
        <v>212</v>
      </c>
      <c r="I9" s="33"/>
    </row>
    <row r="10" spans="1:9">
      <c r="B10" s="3" t="s">
        <v>211</v>
      </c>
      <c r="C10" s="12">
        <v>112000</v>
      </c>
      <c r="D10" s="4">
        <v>1</v>
      </c>
      <c r="E10" s="4">
        <v>1</v>
      </c>
      <c r="H10" s="23" t="s">
        <v>221</v>
      </c>
      <c r="I10" s="33">
        <f>AVERAGEIFS(C8:C16,D8:D16,"&gt;2",E8:E16,"&gt;2")</f>
        <v>257966.66666666666</v>
      </c>
    </row>
    <row r="11" spans="1:9">
      <c r="B11" s="3" t="s">
        <v>209</v>
      </c>
      <c r="C11" s="12">
        <v>129900</v>
      </c>
      <c r="D11" s="4">
        <v>1</v>
      </c>
      <c r="E11" s="4">
        <v>1</v>
      </c>
    </row>
    <row r="12" spans="1:9">
      <c r="B12" s="3" t="s">
        <v>208</v>
      </c>
      <c r="C12" s="12">
        <v>149900</v>
      </c>
      <c r="D12" s="4">
        <v>2</v>
      </c>
      <c r="E12" s="4">
        <v>1</v>
      </c>
    </row>
    <row r="13" spans="1:9">
      <c r="A13" s="25"/>
      <c r="B13" s="3" t="s">
        <v>207</v>
      </c>
      <c r="C13" s="12">
        <v>189000</v>
      </c>
      <c r="D13" s="4">
        <v>3</v>
      </c>
      <c r="E13" s="4">
        <v>3</v>
      </c>
    </row>
    <row r="14" spans="1:9">
      <c r="B14" s="3" t="s">
        <v>206</v>
      </c>
      <c r="C14" s="12">
        <v>189000</v>
      </c>
      <c r="D14" s="4">
        <v>3</v>
      </c>
      <c r="E14" s="4">
        <v>2</v>
      </c>
    </row>
    <row r="15" spans="1:9">
      <c r="B15" s="3" t="s">
        <v>205</v>
      </c>
      <c r="C15" s="12">
        <v>229900</v>
      </c>
      <c r="D15" s="4">
        <v>4</v>
      </c>
      <c r="E15" s="4">
        <v>4</v>
      </c>
    </row>
    <row r="16" spans="1:9">
      <c r="B16" s="3" t="s">
        <v>204</v>
      </c>
      <c r="C16" s="12">
        <v>355000</v>
      </c>
      <c r="D16" s="4">
        <v>4</v>
      </c>
      <c r="E16" s="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F23"/>
  <sheetViews>
    <sheetView showGridLines="0" workbookViewId="0">
      <pane ySplit="1" topLeftCell="A2" activePane="bottomLeft" state="frozen"/>
      <selection activeCell="A20" sqref="A20:D20"/>
      <selection pane="bottomLeft" activeCell="C6" sqref="C6:C10"/>
    </sheetView>
  </sheetViews>
  <sheetFormatPr defaultRowHeight="14.4"/>
  <cols>
    <col min="2" max="2" width="20.109375" bestFit="1" customWidth="1"/>
    <col min="3" max="3" width="10.5546875" bestFit="1" customWidth="1"/>
    <col min="4" max="4" width="25.109375" bestFit="1" customWidth="1"/>
  </cols>
  <sheetData>
    <row r="3" spans="1:6">
      <c r="A3" s="2" t="s">
        <v>0</v>
      </c>
      <c r="C3" s="47" t="s">
        <v>233</v>
      </c>
      <c r="D3" s="47"/>
      <c r="E3" s="47"/>
      <c r="F3" s="47"/>
    </row>
    <row r="5" spans="1:6">
      <c r="B5" s="3" t="s">
        <v>1</v>
      </c>
      <c r="C5" s="4">
        <v>4645</v>
      </c>
    </row>
    <row r="6" spans="1:6">
      <c r="B6" s="3" t="s">
        <v>2</v>
      </c>
      <c r="C6" s="4"/>
    </row>
    <row r="7" spans="1:6">
      <c r="B7" s="3" t="s">
        <v>3</v>
      </c>
      <c r="C7" s="4"/>
    </row>
    <row r="8" spans="1:6">
      <c r="B8" s="3" t="s">
        <v>4</v>
      </c>
      <c r="C8" s="4"/>
    </row>
    <row r="9" spans="1:6">
      <c r="B9" s="3" t="s">
        <v>5</v>
      </c>
      <c r="C9" s="4"/>
    </row>
    <row r="10" spans="1:6">
      <c r="B10" s="3" t="s">
        <v>6</v>
      </c>
      <c r="C10" s="4"/>
    </row>
    <row r="15" spans="1:6">
      <c r="A15" s="2" t="s">
        <v>7</v>
      </c>
    </row>
    <row r="16" spans="1:6">
      <c r="A16" s="2"/>
    </row>
    <row r="17" spans="2:4">
      <c r="B17" s="5" t="s">
        <v>8</v>
      </c>
      <c r="C17" s="5" t="s">
        <v>9</v>
      </c>
      <c r="D17" s="5" t="s">
        <v>10</v>
      </c>
    </row>
    <row r="18" spans="2:4">
      <c r="B18" s="5" t="s">
        <v>11</v>
      </c>
      <c r="C18" s="5" t="s">
        <v>12</v>
      </c>
      <c r="D18" s="6" t="s">
        <v>225</v>
      </c>
    </row>
    <row r="19" spans="2:4">
      <c r="B19" s="5" t="s">
        <v>13</v>
      </c>
      <c r="C19" s="5" t="s">
        <v>14</v>
      </c>
      <c r="D19" s="6" t="s">
        <v>226</v>
      </c>
    </row>
    <row r="20" spans="2:4">
      <c r="B20" s="5" t="s">
        <v>15</v>
      </c>
      <c r="C20" s="5" t="s">
        <v>16</v>
      </c>
      <c r="D20" s="6" t="s">
        <v>227</v>
      </c>
    </row>
    <row r="21" spans="2:4">
      <c r="B21" s="5" t="s">
        <v>17</v>
      </c>
      <c r="C21" s="5" t="s">
        <v>18</v>
      </c>
      <c r="D21" s="6" t="s">
        <v>228</v>
      </c>
    </row>
    <row r="22" spans="2:4">
      <c r="B22" s="5" t="s">
        <v>19</v>
      </c>
      <c r="C22" s="5" t="s">
        <v>20</v>
      </c>
      <c r="D22" s="6" t="s">
        <v>229</v>
      </c>
    </row>
    <row r="23" spans="2:4">
      <c r="B23" s="5" t="s">
        <v>21</v>
      </c>
      <c r="C23" s="5" t="s">
        <v>22</v>
      </c>
      <c r="D23" s="6" t="s">
        <v>230</v>
      </c>
    </row>
  </sheetData>
  <hyperlinks>
    <hyperlink ref="D18" r:id="rId1"/>
    <hyperlink ref="D19" r:id="rId2"/>
    <hyperlink ref="D20" r:id="rId3"/>
    <hyperlink ref="D21" r:id="rId4"/>
    <hyperlink ref="D22" r:id="rId5"/>
    <hyperlink ref="D23" r:id="rId6"/>
  </hyperlinks>
  <pageMargins left="0.7" right="0.7" top="0.75" bottom="0.75" header="0.3" footer="0.3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>
  <dimension ref="A2:P54"/>
  <sheetViews>
    <sheetView showGridLines="0" zoomScaleNormal="100" workbookViewId="0">
      <pane ySplit="1" topLeftCell="A2" activePane="bottomLeft" state="frozen"/>
      <selection activeCell="A2" sqref="A2"/>
      <selection pane="bottomLeft" activeCell="E33" sqref="E33"/>
    </sheetView>
  </sheetViews>
  <sheetFormatPr defaultRowHeight="14.4"/>
  <cols>
    <col min="2" max="3" width="21.109375" bestFit="1" customWidth="1"/>
    <col min="4" max="4" width="14.33203125" bestFit="1" customWidth="1"/>
    <col min="5" max="5" width="17.44140625" bestFit="1" customWidth="1"/>
    <col min="6" max="6" width="16.44140625" customWidth="1"/>
    <col min="7" max="7" width="12.44140625" customWidth="1"/>
    <col min="8" max="8" width="21.21875" customWidth="1"/>
    <col min="11" max="11" width="10.6640625" bestFit="1" customWidth="1"/>
  </cols>
  <sheetData>
    <row r="2" spans="1:11">
      <c r="A2" s="2" t="s">
        <v>23</v>
      </c>
      <c r="C2" t="s">
        <v>234</v>
      </c>
      <c r="I2">
        <v>1</v>
      </c>
    </row>
    <row r="4" spans="1:11">
      <c r="B4" s="4" t="s">
        <v>24</v>
      </c>
      <c r="D4" s="4" t="s">
        <v>24</v>
      </c>
      <c r="E4" s="4" t="s">
        <v>24</v>
      </c>
      <c r="F4" s="4" t="s">
        <v>24</v>
      </c>
      <c r="G4" s="4" t="s">
        <v>24</v>
      </c>
      <c r="I4" s="4" t="s">
        <v>24</v>
      </c>
      <c r="K4" s="4" t="s">
        <v>24</v>
      </c>
    </row>
    <row r="5" spans="1:11">
      <c r="B5" s="4">
        <v>79</v>
      </c>
      <c r="D5" s="4">
        <v>79</v>
      </c>
      <c r="E5" s="4">
        <v>79</v>
      </c>
      <c r="F5" s="4">
        <v>79</v>
      </c>
      <c r="G5" s="4">
        <v>79</v>
      </c>
      <c r="I5" s="4">
        <v>79</v>
      </c>
      <c r="K5" s="4">
        <v>79</v>
      </c>
    </row>
    <row r="6" spans="1:11">
      <c r="B6" s="4">
        <v>32</v>
      </c>
      <c r="D6" s="4">
        <v>32</v>
      </c>
      <c r="E6" s="4">
        <v>32</v>
      </c>
      <c r="F6" s="4">
        <v>32</v>
      </c>
      <c r="G6" s="4">
        <v>32</v>
      </c>
      <c r="I6" s="4">
        <v>32</v>
      </c>
      <c r="K6" s="4">
        <v>32</v>
      </c>
    </row>
    <row r="7" spans="1:11">
      <c r="B7" s="4">
        <v>91</v>
      </c>
      <c r="D7" s="4">
        <v>91</v>
      </c>
      <c r="E7" s="4">
        <v>91</v>
      </c>
      <c r="F7" s="4">
        <v>91</v>
      </c>
      <c r="G7" s="4">
        <v>91</v>
      </c>
      <c r="I7" s="4">
        <v>91</v>
      </c>
      <c r="K7" s="4">
        <v>91</v>
      </c>
    </row>
    <row r="8" spans="1:11">
      <c r="B8" s="4">
        <v>39</v>
      </c>
      <c r="D8" s="4">
        <v>39</v>
      </c>
      <c r="E8" s="4">
        <v>39</v>
      </c>
      <c r="F8" s="4">
        <v>39</v>
      </c>
      <c r="G8" s="4">
        <v>39</v>
      </c>
      <c r="I8" s="4">
        <v>39</v>
      </c>
      <c r="K8" s="4">
        <v>39</v>
      </c>
    </row>
    <row r="9" spans="1:11">
      <c r="B9" s="4">
        <v>28</v>
      </c>
      <c r="D9" s="4">
        <v>28</v>
      </c>
      <c r="E9" s="4">
        <v>28</v>
      </c>
      <c r="F9" s="4">
        <v>28</v>
      </c>
      <c r="G9" s="4">
        <v>28</v>
      </c>
      <c r="I9" s="4">
        <v>28</v>
      </c>
      <c r="K9" s="4">
        <v>28</v>
      </c>
    </row>
    <row r="10" spans="1:11">
      <c r="B10" s="4">
        <v>87</v>
      </c>
      <c r="D10" s="4">
        <v>87</v>
      </c>
      <c r="E10" s="4">
        <v>87</v>
      </c>
      <c r="F10" s="4">
        <v>87</v>
      </c>
      <c r="G10" s="4">
        <v>87</v>
      </c>
      <c r="I10" s="4">
        <v>87</v>
      </c>
      <c r="K10" s="4">
        <v>87</v>
      </c>
    </row>
    <row r="11" spans="1:11">
      <c r="B11" s="4">
        <v>97</v>
      </c>
      <c r="D11" s="4">
        <v>97</v>
      </c>
      <c r="E11" s="4">
        <v>97</v>
      </c>
      <c r="F11" s="4">
        <v>97</v>
      </c>
      <c r="G11" s="4">
        <v>97</v>
      </c>
      <c r="I11" s="4">
        <v>97</v>
      </c>
      <c r="K11" s="4">
        <v>97</v>
      </c>
    </row>
    <row r="12" spans="1:11">
      <c r="B12" s="4">
        <v>46</v>
      </c>
      <c r="D12" s="4">
        <v>46</v>
      </c>
      <c r="E12" s="4">
        <v>46</v>
      </c>
      <c r="F12" s="4">
        <v>46</v>
      </c>
      <c r="G12" s="4">
        <v>46</v>
      </c>
      <c r="I12" s="4">
        <v>46</v>
      </c>
      <c r="K12" s="4">
        <v>46</v>
      </c>
    </row>
    <row r="13" spans="1:11">
      <c r="B13" s="4">
        <v>69</v>
      </c>
      <c r="D13" s="4">
        <v>69</v>
      </c>
      <c r="E13" s="4">
        <v>69</v>
      </c>
      <c r="F13" s="4">
        <v>69</v>
      </c>
      <c r="G13" s="4">
        <v>69</v>
      </c>
      <c r="I13" s="4">
        <v>69</v>
      </c>
      <c r="K13" s="4">
        <v>69</v>
      </c>
    </row>
    <row r="14" spans="1:11">
      <c r="B14" s="4">
        <v>28</v>
      </c>
      <c r="D14" s="4">
        <v>28</v>
      </c>
      <c r="E14" s="4">
        <v>28</v>
      </c>
      <c r="F14" s="4">
        <v>28</v>
      </c>
      <c r="G14" s="4">
        <v>28</v>
      </c>
      <c r="I14" s="4">
        <v>28</v>
      </c>
      <c r="K14" s="4">
        <v>28</v>
      </c>
    </row>
    <row r="15" spans="1:11">
      <c r="B15" s="4">
        <v>88</v>
      </c>
      <c r="D15" s="4">
        <v>88</v>
      </c>
      <c r="E15" s="4">
        <v>88</v>
      </c>
      <c r="F15" s="4">
        <v>88</v>
      </c>
      <c r="G15" s="4">
        <v>88</v>
      </c>
      <c r="I15" s="4">
        <v>88</v>
      </c>
      <c r="K15" s="4">
        <v>88</v>
      </c>
    </row>
    <row r="16" spans="1:11">
      <c r="B16" s="4">
        <v>57</v>
      </c>
      <c r="D16" s="4">
        <v>57</v>
      </c>
      <c r="E16" s="4">
        <v>57</v>
      </c>
      <c r="F16" s="4">
        <v>57</v>
      </c>
      <c r="G16" s="4">
        <v>57</v>
      </c>
      <c r="I16" s="4">
        <v>57</v>
      </c>
      <c r="K16" s="4">
        <v>57</v>
      </c>
    </row>
    <row r="17" spans="1:16">
      <c r="B17" s="4">
        <v>23</v>
      </c>
      <c r="D17" s="4">
        <v>23</v>
      </c>
      <c r="E17" s="4">
        <v>23</v>
      </c>
      <c r="F17" s="4">
        <v>23</v>
      </c>
      <c r="G17" s="4">
        <v>23</v>
      </c>
      <c r="I17" s="4">
        <v>23</v>
      </c>
      <c r="K17" s="4">
        <v>23</v>
      </c>
    </row>
    <row r="22" spans="1:16">
      <c r="A22" s="7" t="s">
        <v>25</v>
      </c>
    </row>
    <row r="25" spans="1:16">
      <c r="B25" s="8" t="s">
        <v>26</v>
      </c>
      <c r="C25" s="8" t="s">
        <v>27</v>
      </c>
      <c r="D25" s="8" t="s">
        <v>28</v>
      </c>
      <c r="F25" s="8" t="s">
        <v>26</v>
      </c>
      <c r="G25" s="8" t="s">
        <v>27</v>
      </c>
      <c r="H25" s="8" t="s">
        <v>28</v>
      </c>
      <c r="J25" s="8" t="s">
        <v>26</v>
      </c>
      <c r="K25" s="8" t="s">
        <v>27</v>
      </c>
      <c r="L25" s="8" t="s">
        <v>28</v>
      </c>
      <c r="N25" s="8" t="s">
        <v>26</v>
      </c>
      <c r="O25" s="8" t="s">
        <v>27</v>
      </c>
      <c r="P25" s="8" t="s">
        <v>28</v>
      </c>
    </row>
    <row r="26" spans="1:16">
      <c r="B26" s="37" t="s">
        <v>29</v>
      </c>
      <c r="C26" s="37">
        <v>120</v>
      </c>
      <c r="D26" s="37">
        <v>45</v>
      </c>
      <c r="E26" s="36"/>
      <c r="F26" s="37" t="s">
        <v>29</v>
      </c>
      <c r="G26" s="37">
        <v>120</v>
      </c>
      <c r="H26" s="37">
        <v>45</v>
      </c>
      <c r="J26" s="37" t="s">
        <v>29</v>
      </c>
      <c r="K26" s="37">
        <v>120</v>
      </c>
      <c r="L26" s="37">
        <v>45</v>
      </c>
      <c r="N26" s="37" t="s">
        <v>29</v>
      </c>
      <c r="O26" s="37">
        <v>120</v>
      </c>
      <c r="P26" s="37">
        <v>45</v>
      </c>
    </row>
    <row r="27" spans="1:16">
      <c r="B27" s="37" t="s">
        <v>30</v>
      </c>
      <c r="C27" s="37">
        <v>123</v>
      </c>
      <c r="D27" s="37">
        <v>23</v>
      </c>
      <c r="E27" s="36"/>
      <c r="F27" s="37" t="s">
        <v>30</v>
      </c>
      <c r="G27" s="37">
        <v>123</v>
      </c>
      <c r="H27" s="37">
        <v>23</v>
      </c>
      <c r="J27" s="37" t="s">
        <v>30</v>
      </c>
      <c r="K27" s="37">
        <v>123</v>
      </c>
      <c r="L27" s="37">
        <v>23</v>
      </c>
      <c r="N27" s="37" t="s">
        <v>30</v>
      </c>
      <c r="O27" s="37">
        <v>123</v>
      </c>
      <c r="P27" s="37">
        <v>23</v>
      </c>
    </row>
    <row r="28" spans="1:16">
      <c r="B28" s="37" t="s">
        <v>31</v>
      </c>
      <c r="C28" s="37">
        <v>28</v>
      </c>
      <c r="D28" s="37">
        <v>5</v>
      </c>
      <c r="E28" s="36"/>
      <c r="F28" s="37"/>
      <c r="G28" s="37">
        <v>28</v>
      </c>
      <c r="H28" s="37">
        <v>5</v>
      </c>
      <c r="J28" s="37" t="s">
        <v>31</v>
      </c>
      <c r="K28" s="37">
        <v>28</v>
      </c>
      <c r="L28" s="37">
        <v>5</v>
      </c>
      <c r="N28" s="37" t="s">
        <v>31</v>
      </c>
      <c r="O28" s="37">
        <v>28</v>
      </c>
      <c r="P28" s="37">
        <v>5</v>
      </c>
    </row>
    <row r="29" spans="1:16">
      <c r="B29" s="37" t="s">
        <v>32</v>
      </c>
      <c r="C29" s="37">
        <v>234</v>
      </c>
      <c r="D29" s="37">
        <v>65</v>
      </c>
      <c r="E29" s="36"/>
      <c r="F29" s="37" t="s">
        <v>32</v>
      </c>
      <c r="G29" s="37">
        <v>234</v>
      </c>
      <c r="H29" s="37">
        <v>65</v>
      </c>
      <c r="J29" s="37" t="s">
        <v>32</v>
      </c>
      <c r="K29" s="37">
        <v>234</v>
      </c>
      <c r="L29" s="37">
        <v>65</v>
      </c>
      <c r="N29" s="37" t="s">
        <v>32</v>
      </c>
      <c r="O29" s="37">
        <v>234</v>
      </c>
      <c r="P29" s="37">
        <v>65</v>
      </c>
    </row>
    <row r="30" spans="1:16">
      <c r="B30" s="37" t="s">
        <v>33</v>
      </c>
      <c r="C30" s="37">
        <v>45</v>
      </c>
      <c r="D30" s="37">
        <v>33</v>
      </c>
      <c r="E30" s="36"/>
      <c r="F30" s="37" t="s">
        <v>33</v>
      </c>
      <c r="G30" s="37">
        <v>45</v>
      </c>
      <c r="H30" s="37">
        <v>33</v>
      </c>
      <c r="J30" s="37" t="s">
        <v>33</v>
      </c>
      <c r="K30" s="37">
        <v>45</v>
      </c>
      <c r="L30" s="37">
        <v>33</v>
      </c>
      <c r="N30" s="37" t="s">
        <v>33</v>
      </c>
      <c r="O30" s="37">
        <v>45</v>
      </c>
      <c r="P30" s="37">
        <v>33</v>
      </c>
    </row>
    <row r="31" spans="1:16">
      <c r="B31" s="37" t="s">
        <v>34</v>
      </c>
      <c r="C31" s="37">
        <v>56</v>
      </c>
      <c r="D31" s="37">
        <v>5</v>
      </c>
      <c r="E31" s="36"/>
      <c r="F31" s="37" t="s">
        <v>34</v>
      </c>
      <c r="G31" s="37">
        <v>56</v>
      </c>
      <c r="H31" s="37">
        <v>5</v>
      </c>
      <c r="J31" s="37" t="s">
        <v>34</v>
      </c>
      <c r="K31" s="37">
        <v>56</v>
      </c>
      <c r="L31" s="37">
        <v>5</v>
      </c>
      <c r="N31" s="37" t="s">
        <v>34</v>
      </c>
      <c r="O31" s="37">
        <v>56</v>
      </c>
      <c r="P31" s="37">
        <v>5</v>
      </c>
    </row>
    <row r="36" spans="1:13">
      <c r="A36" s="7" t="s">
        <v>35</v>
      </c>
    </row>
    <row r="37" spans="1:13">
      <c r="F37" s="47" t="s">
        <v>257</v>
      </c>
      <c r="G37" s="47"/>
      <c r="H37" s="47"/>
      <c r="I37" s="47"/>
      <c r="J37" s="47"/>
      <c r="K37" s="47"/>
      <c r="L37" s="47"/>
      <c r="M37" s="47"/>
    </row>
    <row r="38" spans="1:13">
      <c r="B38" s="4" t="s">
        <v>36</v>
      </c>
      <c r="C38" s="4" t="s">
        <v>37</v>
      </c>
      <c r="F38" s="47" t="s">
        <v>258</v>
      </c>
      <c r="G38" s="47"/>
      <c r="H38" s="47"/>
      <c r="I38" s="47"/>
      <c r="J38" s="47"/>
      <c r="K38" s="47"/>
      <c r="L38" s="47"/>
      <c r="M38" s="47"/>
    </row>
    <row r="39" spans="1:13">
      <c r="B39" s="4" t="s">
        <v>38</v>
      </c>
      <c r="C39" s="4" t="s">
        <v>39</v>
      </c>
      <c r="F39" s="47" t="s">
        <v>259</v>
      </c>
      <c r="G39" s="47"/>
      <c r="H39" s="47"/>
      <c r="I39" s="47"/>
      <c r="J39" s="47"/>
      <c r="K39" s="47"/>
      <c r="L39" s="47"/>
      <c r="M39" s="47"/>
    </row>
    <row r="40" spans="1:13">
      <c r="B40" s="4" t="s">
        <v>40</v>
      </c>
      <c r="C40" s="4" t="s">
        <v>41</v>
      </c>
      <c r="F40" s="47" t="s">
        <v>260</v>
      </c>
      <c r="G40" s="47"/>
      <c r="H40" s="47"/>
      <c r="I40" s="47"/>
      <c r="J40" s="47"/>
      <c r="K40" s="47"/>
      <c r="L40" s="47"/>
      <c r="M40" s="47"/>
    </row>
    <row r="41" spans="1:13">
      <c r="B41" s="4" t="s">
        <v>42</v>
      </c>
      <c r="C41" s="4" t="s">
        <v>43</v>
      </c>
      <c r="F41" s="47" t="b">
        <f>$N26="Bread"</f>
        <v>0</v>
      </c>
      <c r="G41" s="47"/>
      <c r="H41" s="47"/>
      <c r="I41" s="47"/>
      <c r="J41" s="47"/>
      <c r="K41" s="47"/>
      <c r="L41" s="47"/>
      <c r="M41" s="47"/>
    </row>
    <row r="42" spans="1:13">
      <c r="B42" s="4" t="s">
        <v>44</v>
      </c>
      <c r="C42" s="4" t="s">
        <v>45</v>
      </c>
      <c r="F42" s="47" t="s">
        <v>261</v>
      </c>
      <c r="G42" s="47"/>
      <c r="H42" s="47"/>
      <c r="I42" s="47"/>
      <c r="J42" s="47"/>
      <c r="K42" s="47"/>
      <c r="L42" s="47"/>
      <c r="M42" s="47"/>
    </row>
    <row r="43" spans="1:13">
      <c r="B43" s="4" t="s">
        <v>46</v>
      </c>
      <c r="C43" s="4" t="s">
        <v>40</v>
      </c>
      <c r="F43" s="47" t="s">
        <v>262</v>
      </c>
      <c r="G43" s="47"/>
      <c r="H43" s="47"/>
      <c r="I43" s="47"/>
      <c r="J43" s="47"/>
      <c r="K43" s="47"/>
      <c r="L43" s="47"/>
      <c r="M43" s="47"/>
    </row>
    <row r="44" spans="1:13">
      <c r="B44" s="4" t="s">
        <v>48</v>
      </c>
      <c r="C44" s="4" t="s">
        <v>49</v>
      </c>
      <c r="F44" s="47"/>
      <c r="G44" s="47"/>
      <c r="H44" s="47"/>
      <c r="I44" s="47"/>
      <c r="J44" s="47"/>
      <c r="K44" s="47"/>
      <c r="L44" s="47"/>
      <c r="M44" s="47"/>
    </row>
    <row r="45" spans="1:13">
      <c r="B45" s="4" t="s">
        <v>50</v>
      </c>
      <c r="C45" s="4" t="s">
        <v>46</v>
      </c>
      <c r="F45" s="47"/>
      <c r="G45" s="47"/>
      <c r="H45" s="47"/>
      <c r="I45" s="47"/>
      <c r="J45" s="47"/>
      <c r="K45" s="47"/>
      <c r="L45" s="47"/>
      <c r="M45" s="47"/>
    </row>
    <row r="46" spans="1:13">
      <c r="B46" s="4" t="s">
        <v>51</v>
      </c>
      <c r="C46" s="4" t="s">
        <v>52</v>
      </c>
      <c r="F46" s="47"/>
      <c r="G46" s="47"/>
      <c r="H46" s="47"/>
      <c r="I46" s="47"/>
      <c r="J46" s="47"/>
      <c r="K46" s="47"/>
      <c r="L46" s="47"/>
      <c r="M46" s="47"/>
    </row>
    <row r="47" spans="1:13">
      <c r="B47" s="4" t="s">
        <v>45</v>
      </c>
      <c r="C47" s="4" t="s">
        <v>48</v>
      </c>
      <c r="F47" s="47"/>
      <c r="G47" s="47"/>
      <c r="H47" s="47"/>
      <c r="I47" s="47"/>
      <c r="J47" s="47"/>
      <c r="K47" s="47"/>
      <c r="L47" s="47"/>
      <c r="M47" s="47"/>
    </row>
    <row r="48" spans="1:13">
      <c r="B48" s="4" t="s">
        <v>41</v>
      </c>
      <c r="C48" s="4" t="s">
        <v>40</v>
      </c>
      <c r="F48" s="47"/>
      <c r="G48" s="47"/>
      <c r="H48" s="47"/>
      <c r="I48" s="47"/>
      <c r="J48" s="47"/>
      <c r="K48" s="47"/>
      <c r="L48" s="47"/>
      <c r="M48" s="47"/>
    </row>
    <row r="49" spans="2:13">
      <c r="B49" s="4" t="s">
        <v>41</v>
      </c>
      <c r="C49" s="4" t="s">
        <v>53</v>
      </c>
      <c r="F49" s="47"/>
      <c r="G49" s="47"/>
      <c r="H49" s="47"/>
      <c r="I49" s="47"/>
      <c r="J49" s="47"/>
      <c r="K49" s="47"/>
      <c r="L49" s="47"/>
      <c r="M49" s="47"/>
    </row>
    <row r="50" spans="2:13">
      <c r="B50" s="4" t="s">
        <v>54</v>
      </c>
      <c r="C50" s="4" t="s">
        <v>55</v>
      </c>
      <c r="F50" s="47"/>
      <c r="G50" s="47"/>
      <c r="H50" s="47"/>
      <c r="I50" s="47"/>
      <c r="J50" s="47"/>
      <c r="K50" s="47"/>
      <c r="L50" s="47"/>
      <c r="M50" s="47"/>
    </row>
    <row r="51" spans="2:13">
      <c r="B51" s="4" t="s">
        <v>47</v>
      </c>
      <c r="C51" s="4" t="s">
        <v>56</v>
      </c>
      <c r="F51" s="47"/>
      <c r="G51" s="47"/>
      <c r="H51" s="47"/>
      <c r="I51" s="47"/>
      <c r="J51" s="47"/>
      <c r="K51" s="47"/>
      <c r="L51" s="47"/>
      <c r="M51" s="47"/>
    </row>
    <row r="52" spans="2:13">
      <c r="B52" s="4" t="s">
        <v>57</v>
      </c>
      <c r="C52" s="4" t="s">
        <v>54</v>
      </c>
      <c r="F52" s="47"/>
      <c r="G52" s="47"/>
      <c r="H52" s="47"/>
      <c r="I52" s="47"/>
      <c r="J52" s="47"/>
      <c r="K52" s="47"/>
      <c r="L52" s="47"/>
      <c r="M52" s="47"/>
    </row>
    <row r="53" spans="2:13">
      <c r="B53" s="4"/>
      <c r="C53" s="4" t="s">
        <v>57</v>
      </c>
      <c r="F53" s="47"/>
      <c r="G53" s="47"/>
      <c r="H53" s="47"/>
      <c r="I53" s="47"/>
      <c r="J53" s="47"/>
      <c r="K53" s="47"/>
      <c r="L53" s="47"/>
      <c r="M53" s="47"/>
    </row>
    <row r="54" spans="2:13">
      <c r="B54" s="4"/>
      <c r="C54" s="4" t="s">
        <v>51</v>
      </c>
    </row>
  </sheetData>
  <conditionalFormatting sqref="D4:D17">
    <cfRule type="cellIs" dxfId="32" priority="25" operator="greaterThan">
      <formula>40</formula>
    </cfRule>
    <cfRule type="top10" dxfId="31" priority="23" rank="10"/>
  </conditionalFormatting>
  <conditionalFormatting sqref="E5:E17">
    <cfRule type="expression" dxfId="30" priority="19">
      <formula>$E5&gt;40</formula>
    </cfRule>
  </conditionalFormatting>
  <conditionalFormatting sqref="F5:F17">
    <cfRule type="expression" dxfId="29" priority="17">
      <formula>$F5&gt;40</formula>
    </cfRule>
  </conditionalFormatting>
  <conditionalFormatting sqref="G4:G17">
    <cfRule type="containsText" dxfId="28" priority="16" operator="containsText" text="32">
      <formula>NOT(ISERROR(SEARCH("32",G4)))</formula>
    </cfRule>
  </conditionalFormatting>
  <conditionalFormatting sqref="I5:I17">
    <cfRule type="expression" dxfId="27" priority="15">
      <formula>I5 &gt; 50</formula>
    </cfRule>
  </conditionalFormatting>
  <conditionalFormatting sqref="F26:H31">
    <cfRule type="expression" dxfId="26" priority="14" stopIfTrue="1">
      <formula>MOD(ROW(),2)</formula>
    </cfRule>
  </conditionalFormatting>
  <conditionalFormatting sqref="B39:C54">
    <cfRule type="expression" dxfId="18" priority="13">
      <formula>$B39&lt;&gt;$C39</formula>
    </cfRule>
    <cfRule type="expression" dxfId="25" priority="9">
      <formula>$B$39:$C$54=$B$40</formula>
    </cfRule>
    <cfRule type="expression" dxfId="24" priority="8">
      <formula>$B$39:$C$54=$B$40</formula>
    </cfRule>
  </conditionalFormatting>
  <conditionalFormatting sqref="K4:K17">
    <cfRule type="cellIs" dxfId="23" priority="7" operator="greaterThan">
      <formula>40</formula>
    </cfRule>
  </conditionalFormatting>
  <conditionalFormatting sqref="M22">
    <cfRule type="dataBar" priority="6">
      <dataBar>
        <cfvo type="min" val="0"/>
        <cfvo type="max" val="0"/>
        <color rgb="FF638EC6"/>
      </dataBar>
    </cfRule>
  </conditionalFormatting>
  <conditionalFormatting sqref="J25:L31">
    <cfRule type="expression" dxfId="22" priority="5">
      <formula>"or(""=rice"",""=egg"")"</formula>
    </cfRule>
  </conditionalFormatting>
  <conditionalFormatting sqref="K26:L31">
    <cfRule type="expression" dxfId="21" priority="4">
      <formula>ISODD(K26)</formula>
    </cfRule>
  </conditionalFormatting>
  <conditionalFormatting sqref="N25:P31">
    <cfRule type="expression" dxfId="20" priority="3">
      <formula>$N26="Oil"</formula>
    </cfRule>
  </conditionalFormatting>
  <conditionalFormatting sqref="N26:P31">
    <cfRule type="expression" dxfId="19" priority="2">
      <formula>$N$26="Wheat"</formula>
    </cfRule>
  </conditionalFormatting>
  <conditionalFormatting sqref="B26:D31">
    <cfRule type="expression" dxfId="1" priority="1">
      <formula>MOD($B26,2)=0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M98"/>
  <sheetViews>
    <sheetView showGridLines="0" workbookViewId="0">
      <pane ySplit="1" topLeftCell="A152" activePane="bottomLeft" state="frozen"/>
      <selection activeCell="A2" sqref="A2"/>
      <selection pane="bottomLeft" activeCell="B94" sqref="B94:B98"/>
    </sheetView>
  </sheetViews>
  <sheetFormatPr defaultRowHeight="14.4"/>
  <cols>
    <col min="1" max="1" width="16.44140625" customWidth="1"/>
    <col min="2" max="2" width="17.5546875" bestFit="1" customWidth="1"/>
    <col min="3" max="3" width="16.5546875" bestFit="1" customWidth="1"/>
    <col min="4" max="4" width="29.44140625" customWidth="1"/>
    <col min="5" max="5" width="10.109375" bestFit="1" customWidth="1"/>
    <col min="6" max="6" width="10.5546875" bestFit="1" customWidth="1"/>
    <col min="7" max="7" width="15.88671875" customWidth="1"/>
    <col min="13" max="13" width="10.6640625" bestFit="1" customWidth="1"/>
  </cols>
  <sheetData>
    <row r="2" spans="1:3">
      <c r="A2" s="13" t="s">
        <v>59</v>
      </c>
      <c r="B2" t="s">
        <v>121</v>
      </c>
    </row>
    <row r="3" spans="1:3">
      <c r="A3" s="14" t="s">
        <v>60</v>
      </c>
      <c r="B3">
        <v>2008</v>
      </c>
      <c r="C3">
        <v>2008</v>
      </c>
    </row>
    <row r="4" spans="1:3">
      <c r="A4" s="14" t="s">
        <v>61</v>
      </c>
      <c r="B4">
        <v>1995</v>
      </c>
      <c r="C4">
        <v>1995</v>
      </c>
    </row>
    <row r="5" spans="1:3">
      <c r="A5" s="14" t="s">
        <v>62</v>
      </c>
      <c r="B5">
        <v>2004</v>
      </c>
      <c r="C5">
        <v>2004</v>
      </c>
    </row>
    <row r="6" spans="1:3">
      <c r="A6" s="14" t="s">
        <v>63</v>
      </c>
      <c r="B6">
        <v>2009</v>
      </c>
      <c r="C6">
        <v>2009</v>
      </c>
    </row>
    <row r="7" spans="1:3">
      <c r="A7" s="14" t="s">
        <v>64</v>
      </c>
      <c r="B7">
        <v>2006</v>
      </c>
      <c r="C7">
        <v>2006</v>
      </c>
    </row>
    <row r="8" spans="1:3">
      <c r="A8" s="14" t="s">
        <v>65</v>
      </c>
      <c r="B8">
        <v>2006</v>
      </c>
      <c r="C8">
        <v>2006</v>
      </c>
    </row>
    <row r="9" spans="1:3">
      <c r="A9" s="14" t="s">
        <v>66</v>
      </c>
      <c r="B9">
        <v>2004</v>
      </c>
      <c r="C9">
        <v>2004</v>
      </c>
    </row>
    <row r="10" spans="1:3">
      <c r="A10" s="14" t="s">
        <v>67</v>
      </c>
      <c r="B10">
        <v>1990</v>
      </c>
      <c r="C10">
        <v>1990</v>
      </c>
    </row>
    <row r="11" spans="1:3">
      <c r="A11" s="14" t="s">
        <v>68</v>
      </c>
      <c r="B11">
        <v>2002</v>
      </c>
      <c r="C11">
        <v>2002</v>
      </c>
    </row>
    <row r="12" spans="1:3">
      <c r="A12" s="14" t="s">
        <v>69</v>
      </c>
      <c r="B12">
        <v>1988</v>
      </c>
      <c r="C12">
        <v>1988</v>
      </c>
    </row>
    <row r="13" spans="1:3">
      <c r="A13" s="14" t="s">
        <v>70</v>
      </c>
      <c r="B13">
        <v>2008</v>
      </c>
      <c r="C13">
        <v>2008</v>
      </c>
    </row>
    <row r="14" spans="1:3">
      <c r="A14" s="14" t="s">
        <v>71</v>
      </c>
      <c r="B14">
        <v>1993</v>
      </c>
      <c r="C14">
        <v>1993</v>
      </c>
    </row>
    <row r="15" spans="1:3">
      <c r="A15" s="14" t="s">
        <v>72</v>
      </c>
      <c r="B15">
        <v>1994</v>
      </c>
      <c r="C15">
        <v>1994</v>
      </c>
    </row>
    <row r="16" spans="1:3">
      <c r="A16" s="14" t="s">
        <v>73</v>
      </c>
      <c r="B16">
        <v>1986</v>
      </c>
      <c r="C16">
        <v>1986</v>
      </c>
    </row>
    <row r="17" spans="1:3">
      <c r="A17" s="14" t="s">
        <v>74</v>
      </c>
      <c r="B17">
        <v>1966</v>
      </c>
      <c r="C17">
        <v>1966</v>
      </c>
    </row>
    <row r="18" spans="1:3">
      <c r="A18" s="14" t="s">
        <v>75</v>
      </c>
      <c r="B18">
        <v>2003</v>
      </c>
      <c r="C18">
        <v>2003</v>
      </c>
    </row>
    <row r="19" spans="1:3">
      <c r="A19" s="14" t="s">
        <v>76</v>
      </c>
      <c r="B19">
        <v>1996</v>
      </c>
      <c r="C19">
        <v>1996</v>
      </c>
    </row>
    <row r="20" spans="1:3">
      <c r="A20" s="14" t="s">
        <v>77</v>
      </c>
      <c r="B20">
        <v>1994</v>
      </c>
      <c r="C20">
        <v>1994</v>
      </c>
    </row>
    <row r="21" spans="1:3">
      <c r="A21" s="14" t="s">
        <v>78</v>
      </c>
      <c r="B21">
        <v>1985</v>
      </c>
      <c r="C21">
        <v>1985</v>
      </c>
    </row>
    <row r="22" spans="1:3">
      <c r="A22" s="14" t="s">
        <v>79</v>
      </c>
      <c r="B22">
        <v>1987</v>
      </c>
      <c r="C22">
        <v>1987</v>
      </c>
    </row>
    <row r="23" spans="1:3">
      <c r="A23" s="14" t="s">
        <v>80</v>
      </c>
      <c r="B23">
        <v>1998</v>
      </c>
      <c r="C23">
        <v>1998</v>
      </c>
    </row>
    <row r="24" spans="1:3">
      <c r="A24" s="14" t="s">
        <v>81</v>
      </c>
      <c r="B24">
        <v>1993</v>
      </c>
      <c r="C24">
        <v>1993</v>
      </c>
    </row>
    <row r="25" spans="1:3">
      <c r="A25" s="14" t="s">
        <v>82</v>
      </c>
      <c r="B25">
        <v>1993</v>
      </c>
      <c r="C25">
        <v>1993</v>
      </c>
    </row>
    <row r="26" spans="1:3">
      <c r="A26" s="14" t="s">
        <v>83</v>
      </c>
      <c r="B26">
        <v>1998</v>
      </c>
      <c r="C26">
        <v>1998</v>
      </c>
    </row>
    <row r="27" spans="1:3">
      <c r="A27" s="14" t="s">
        <v>84</v>
      </c>
      <c r="B27">
        <v>2011</v>
      </c>
      <c r="C27">
        <v>2011</v>
      </c>
    </row>
    <row r="28" spans="1:3">
      <c r="A28" s="14" t="s">
        <v>85</v>
      </c>
      <c r="B28">
        <v>2006</v>
      </c>
      <c r="C28">
        <v>2006</v>
      </c>
    </row>
    <row r="29" spans="1:3">
      <c r="A29" s="14" t="s">
        <v>86</v>
      </c>
      <c r="B29">
        <v>2004</v>
      </c>
      <c r="C29">
        <v>2004</v>
      </c>
    </row>
    <row r="30" spans="1:3">
      <c r="A30" s="14" t="s">
        <v>87</v>
      </c>
      <c r="B30">
        <v>1995</v>
      </c>
      <c r="C30">
        <v>1995</v>
      </c>
    </row>
    <row r="31" spans="1:3">
      <c r="A31" s="14" t="s">
        <v>88</v>
      </c>
      <c r="B31">
        <v>1991</v>
      </c>
      <c r="C31">
        <v>1991</v>
      </c>
    </row>
    <row r="32" spans="1:3">
      <c r="A32" s="14" t="s">
        <v>89</v>
      </c>
      <c r="B32">
        <v>2010</v>
      </c>
      <c r="C32">
        <v>2010</v>
      </c>
    </row>
    <row r="33" spans="1:3">
      <c r="A33" s="14" t="s">
        <v>90</v>
      </c>
      <c r="B33">
        <v>1988</v>
      </c>
      <c r="C33">
        <v>1988</v>
      </c>
    </row>
    <row r="34" spans="1:3">
      <c r="A34" s="14" t="s">
        <v>91</v>
      </c>
      <c r="B34">
        <v>1993</v>
      </c>
      <c r="C34">
        <v>1993</v>
      </c>
    </row>
    <row r="35" spans="1:3">
      <c r="A35" s="14" t="s">
        <v>92</v>
      </c>
      <c r="B35">
        <v>1993</v>
      </c>
      <c r="C35">
        <v>1993</v>
      </c>
    </row>
    <row r="36" spans="1:3">
      <c r="A36" s="14" t="s">
        <v>93</v>
      </c>
      <c r="B36">
        <v>1992</v>
      </c>
      <c r="C36">
        <v>1992</v>
      </c>
    </row>
    <row r="37" spans="1:3">
      <c r="A37" s="14" t="s">
        <v>94</v>
      </c>
      <c r="B37">
        <v>1986</v>
      </c>
      <c r="C37">
        <v>1986</v>
      </c>
    </row>
    <row r="38" spans="1:3">
      <c r="A38" s="14" t="s">
        <v>95</v>
      </c>
      <c r="B38">
        <v>2010</v>
      </c>
      <c r="C38">
        <v>2010</v>
      </c>
    </row>
    <row r="39" spans="1:3">
      <c r="A39" s="14" t="s">
        <v>96</v>
      </c>
      <c r="B39">
        <v>2000</v>
      </c>
      <c r="C39">
        <v>2000</v>
      </c>
    </row>
    <row r="40" spans="1:3">
      <c r="A40" s="14" t="s">
        <v>97</v>
      </c>
      <c r="B40">
        <v>1998</v>
      </c>
      <c r="C40">
        <v>1998</v>
      </c>
    </row>
    <row r="41" spans="1:3">
      <c r="A41" s="14" t="s">
        <v>98</v>
      </c>
      <c r="B41">
        <v>1995</v>
      </c>
      <c r="C41">
        <v>1995</v>
      </c>
    </row>
    <row r="42" spans="1:3">
      <c r="A42" s="14" t="s">
        <v>99</v>
      </c>
      <c r="B42">
        <v>2003</v>
      </c>
      <c r="C42">
        <v>2003</v>
      </c>
    </row>
    <row r="43" spans="1:3">
      <c r="A43" s="14" t="s">
        <v>100</v>
      </c>
      <c r="B43">
        <v>1996</v>
      </c>
      <c r="C43">
        <v>1996</v>
      </c>
    </row>
    <row r="44" spans="1:3">
      <c r="A44" s="14" t="s">
        <v>101</v>
      </c>
      <c r="B44">
        <v>2011</v>
      </c>
      <c r="C44">
        <v>2011</v>
      </c>
    </row>
    <row r="45" spans="1:3">
      <c r="A45" s="14" t="s">
        <v>102</v>
      </c>
      <c r="B45">
        <v>1995</v>
      </c>
      <c r="C45">
        <v>1995</v>
      </c>
    </row>
    <row r="46" spans="1:3">
      <c r="A46" s="14" t="s">
        <v>103</v>
      </c>
      <c r="B46">
        <v>1998</v>
      </c>
      <c r="C46">
        <v>1998</v>
      </c>
    </row>
    <row r="47" spans="1:3">
      <c r="A47" s="14" t="s">
        <v>104</v>
      </c>
      <c r="B47">
        <v>2000</v>
      </c>
      <c r="C47">
        <v>2000</v>
      </c>
    </row>
    <row r="48" spans="1:3">
      <c r="A48" s="14" t="s">
        <v>105</v>
      </c>
      <c r="B48">
        <v>1992</v>
      </c>
      <c r="C48">
        <v>1992</v>
      </c>
    </row>
    <row r="49" spans="1:13">
      <c r="A49" s="14" t="s">
        <v>106</v>
      </c>
      <c r="B49">
        <v>2004</v>
      </c>
      <c r="C49">
        <v>2004</v>
      </c>
    </row>
    <row r="50" spans="1:13">
      <c r="A50" s="14" t="s">
        <v>107</v>
      </c>
      <c r="B50">
        <v>1998</v>
      </c>
      <c r="C50">
        <v>1998</v>
      </c>
    </row>
    <row r="51" spans="1:13">
      <c r="A51" s="14" t="s">
        <v>108</v>
      </c>
      <c r="B51">
        <v>1979</v>
      </c>
      <c r="C51">
        <v>1979</v>
      </c>
    </row>
    <row r="52" spans="1:13">
      <c r="A52" s="14" t="s">
        <v>109</v>
      </c>
      <c r="B52">
        <v>1992</v>
      </c>
      <c r="C52">
        <v>1992</v>
      </c>
    </row>
    <row r="54" spans="1:13">
      <c r="A54" s="2" t="s">
        <v>110</v>
      </c>
    </row>
    <row r="55" spans="1:13">
      <c r="A55" s="2"/>
      <c r="M55" s="1"/>
    </row>
    <row r="56" spans="1:13">
      <c r="B56" s="44" t="s">
        <v>0</v>
      </c>
      <c r="C56" s="44"/>
      <c r="D56" s="44"/>
    </row>
    <row r="57" spans="1:13">
      <c r="B57" s="15" t="s">
        <v>111</v>
      </c>
      <c r="C57" s="16" t="s">
        <v>8</v>
      </c>
      <c r="D57" s="16" t="s">
        <v>9</v>
      </c>
    </row>
    <row r="58" spans="1:13">
      <c r="B58" s="9" t="s">
        <v>112</v>
      </c>
      <c r="C58" s="17" t="s">
        <v>19</v>
      </c>
      <c r="D58" s="17" t="s">
        <v>239</v>
      </c>
    </row>
    <row r="59" spans="1:13">
      <c r="B59" s="9" t="s">
        <v>113</v>
      </c>
      <c r="C59" s="17" t="s">
        <v>235</v>
      </c>
      <c r="D59" s="17" t="s">
        <v>240</v>
      </c>
    </row>
    <row r="60" spans="1:13">
      <c r="B60" s="9" t="s">
        <v>114</v>
      </c>
      <c r="C60" s="17" t="s">
        <v>236</v>
      </c>
      <c r="D60" s="17" t="s">
        <v>241</v>
      </c>
    </row>
    <row r="61" spans="1:13">
      <c r="B61" s="9" t="s">
        <v>115</v>
      </c>
      <c r="C61" s="17" t="s">
        <v>237</v>
      </c>
      <c r="D61" s="17" t="s">
        <v>14</v>
      </c>
    </row>
    <row r="62" spans="1:13">
      <c r="B62" s="9" t="s">
        <v>116</v>
      </c>
      <c r="C62" s="17" t="s">
        <v>15</v>
      </c>
      <c r="D62" s="17" t="s">
        <v>242</v>
      </c>
    </row>
    <row r="63" spans="1:13">
      <c r="B63" s="9" t="s">
        <v>117</v>
      </c>
      <c r="C63" s="17" t="s">
        <v>238</v>
      </c>
      <c r="D63" s="17" t="s">
        <v>20</v>
      </c>
    </row>
    <row r="65" spans="2:6">
      <c r="B65" s="44" t="s">
        <v>118</v>
      </c>
      <c r="C65" s="44"/>
      <c r="D65" s="44"/>
      <c r="E65" s="44"/>
    </row>
    <row r="66" spans="2:6">
      <c r="B66" s="4" t="s">
        <v>119</v>
      </c>
      <c r="C66" s="18" t="s">
        <v>263</v>
      </c>
      <c r="D66" s="18" t="s">
        <v>120</v>
      </c>
      <c r="E66" s="53" t="s">
        <v>121</v>
      </c>
      <c r="F66" s="54"/>
    </row>
    <row r="67" spans="2:6">
      <c r="B67" s="52">
        <v>31871</v>
      </c>
      <c r="C67" s="42">
        <f>DAY(B67)</f>
        <v>4</v>
      </c>
      <c r="D67" s="18">
        <v>4</v>
      </c>
      <c r="E67" s="40">
        <v>1987</v>
      </c>
      <c r="F67" s="54"/>
    </row>
    <row r="68" spans="2:6">
      <c r="B68" s="52">
        <v>42879</v>
      </c>
      <c r="C68" s="42">
        <f t="shared" ref="C68:C70" si="0">DAY(B68)</f>
        <v>24</v>
      </c>
      <c r="D68" s="18">
        <v>5</v>
      </c>
      <c r="E68" s="40">
        <v>2017</v>
      </c>
      <c r="F68" s="54"/>
    </row>
    <row r="69" spans="2:6">
      <c r="B69" s="52">
        <v>43496</v>
      </c>
      <c r="C69" s="42">
        <f t="shared" si="0"/>
        <v>31</v>
      </c>
      <c r="D69" s="18">
        <v>1</v>
      </c>
      <c r="E69" s="40">
        <v>2019</v>
      </c>
      <c r="F69" s="54"/>
    </row>
    <row r="70" spans="2:6">
      <c r="B70" s="52">
        <v>40179</v>
      </c>
      <c r="C70" s="42">
        <f t="shared" si="0"/>
        <v>1</v>
      </c>
      <c r="D70" s="18">
        <v>1</v>
      </c>
      <c r="E70" s="40">
        <v>2010</v>
      </c>
      <c r="F70" s="54"/>
    </row>
    <row r="72" spans="2:6">
      <c r="B72" s="44" t="s">
        <v>122</v>
      </c>
      <c r="C72" s="44"/>
    </row>
    <row r="73" spans="2:6">
      <c r="B73" s="4" t="s">
        <v>119</v>
      </c>
      <c r="C73" s="18" t="s">
        <v>119</v>
      </c>
    </row>
    <row r="74" spans="2:6">
      <c r="B74" s="41">
        <v>31871</v>
      </c>
      <c r="C74" s="42">
        <v>4</v>
      </c>
    </row>
    <row r="75" spans="2:6">
      <c r="B75" s="41">
        <v>42879</v>
      </c>
      <c r="C75" s="42">
        <v>24</v>
      </c>
    </row>
    <row r="76" spans="2:6">
      <c r="B76" s="41">
        <v>43496</v>
      </c>
      <c r="C76" s="42">
        <v>31</v>
      </c>
    </row>
    <row r="77" spans="2:6">
      <c r="B77" s="41">
        <v>43556</v>
      </c>
      <c r="C77" s="42">
        <v>1</v>
      </c>
    </row>
    <row r="78" spans="2:6">
      <c r="B78" s="41">
        <v>43491</v>
      </c>
      <c r="C78" s="42">
        <v>26</v>
      </c>
    </row>
    <row r="79" spans="2:6">
      <c r="B79" s="41">
        <v>40853</v>
      </c>
      <c r="C79" s="42">
        <v>6</v>
      </c>
    </row>
    <row r="82" spans="1:7">
      <c r="A82" s="2" t="s">
        <v>123</v>
      </c>
    </row>
    <row r="84" spans="1:7">
      <c r="B84" s="10" t="s">
        <v>124</v>
      </c>
      <c r="C84" s="15" t="s">
        <v>125</v>
      </c>
      <c r="D84" s="16" t="s">
        <v>8</v>
      </c>
      <c r="E84" s="16" t="s">
        <v>9</v>
      </c>
      <c r="F84" s="19" t="s">
        <v>126</v>
      </c>
      <c r="G84" s="19" t="s">
        <v>127</v>
      </c>
    </row>
    <row r="85" spans="1:7">
      <c r="B85" s="4" t="s">
        <v>128</v>
      </c>
      <c r="C85" s="9" t="s">
        <v>129</v>
      </c>
      <c r="D85" s="55" t="s">
        <v>264</v>
      </c>
      <c r="E85" s="18" t="s">
        <v>265</v>
      </c>
      <c r="F85" s="20" t="s">
        <v>268</v>
      </c>
      <c r="G85" s="20">
        <v>378888555</v>
      </c>
    </row>
    <row r="86" spans="1:7">
      <c r="B86" s="4" t="s">
        <v>130</v>
      </c>
      <c r="C86" s="9" t="s">
        <v>131</v>
      </c>
      <c r="D86" s="55" t="s">
        <v>266</v>
      </c>
      <c r="E86" s="18" t="s">
        <v>267</v>
      </c>
      <c r="F86" s="20" t="s">
        <v>268</v>
      </c>
      <c r="G86" s="20">
        <v>778994499</v>
      </c>
    </row>
    <row r="87" spans="1:7">
      <c r="B87" s="4" t="s">
        <v>132</v>
      </c>
      <c r="C87" s="9" t="s">
        <v>133</v>
      </c>
      <c r="D87" s="55" t="s">
        <v>149</v>
      </c>
      <c r="E87" s="18" t="s">
        <v>15</v>
      </c>
      <c r="F87" s="20" t="s">
        <v>268</v>
      </c>
      <c r="G87" s="20">
        <v>778993334</v>
      </c>
    </row>
    <row r="91" spans="1:7">
      <c r="A91" s="2" t="s">
        <v>134</v>
      </c>
    </row>
    <row r="94" spans="1:7">
      <c r="B94" s="4" t="s">
        <v>135</v>
      </c>
      <c r="C94" s="4">
        <v>-2078</v>
      </c>
    </row>
    <row r="95" spans="1:7">
      <c r="B95" s="4" t="s">
        <v>136</v>
      </c>
      <c r="C95" s="4">
        <v>-8812</v>
      </c>
    </row>
    <row r="96" spans="1:7">
      <c r="B96" s="4" t="s">
        <v>137</v>
      </c>
      <c r="C96" s="4">
        <v>-2888</v>
      </c>
    </row>
    <row r="97" spans="2:3">
      <c r="B97" s="4" t="s">
        <v>138</v>
      </c>
      <c r="C97" s="4">
        <v>-7826</v>
      </c>
    </row>
    <row r="98" spans="2:3">
      <c r="B98" s="4" t="s">
        <v>139</v>
      </c>
      <c r="C98" s="4">
        <v>-8678</v>
      </c>
    </row>
  </sheetData>
  <mergeCells count="3">
    <mergeCell ref="B56:D56"/>
    <mergeCell ref="B65:E65"/>
    <mergeCell ref="B72:C7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Abhishek</vt:lpstr>
      <vt:lpstr>John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2019-09-09T11:10:13Z</dcterms:modified>
</cp:coreProperties>
</file>