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ongaro/Documents/Documenti Andrea Ongaro/Magistrale/Torino/Corsi/2_ANNO/Architettura degli Elaboratori/Laboratori/ase_riscv_gem5_sim/programs/lab_02/"/>
    </mc:Choice>
  </mc:AlternateContent>
  <xr:revisionPtr revIDLastSave="0" documentId="13_ncr:1_{B1AD0EE8-C286-5545-941E-51393E36829A}" xr6:coauthVersionLast="47" xr6:coauthVersionMax="47" xr10:uidLastSave="{00000000-0000-0000-0000-000000000000}"/>
  <bookViews>
    <workbookView xWindow="0" yWindow="880" windowWidth="36000" windowHeight="22500" xr2:uid="{EA74D1AB-00FC-6749-B169-AAD21C76336E}"/>
  </bookViews>
  <sheets>
    <sheet name="HAND (2)" sheetId="5" r:id="rId1"/>
    <sheet name="SIMULATORE" sheetId="4" r:id="rId2"/>
    <sheet name="Forwarding" sheetId="3" r:id="rId3"/>
    <sheet name="No Forwarding" sheetId="1" r:id="rId4"/>
    <sheet name="HA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5" l="1"/>
  <c r="C12" i="5"/>
  <c r="Q12" i="5" s="1"/>
  <c r="H61" i="5"/>
  <c r="H60" i="5"/>
  <c r="H59" i="5"/>
  <c r="H58" i="5"/>
  <c r="H57" i="5"/>
  <c r="H56" i="5"/>
  <c r="H55" i="5"/>
  <c r="H54" i="5"/>
  <c r="H53" i="5"/>
  <c r="H52" i="5"/>
  <c r="H51" i="5"/>
  <c r="H63" i="5" s="1"/>
  <c r="C52" i="5"/>
  <c r="G30" i="4"/>
  <c r="G33" i="4" s="1"/>
  <c r="C61" i="5"/>
  <c r="C60" i="5"/>
  <c r="C59" i="5"/>
  <c r="C58" i="5"/>
  <c r="C57" i="5"/>
  <c r="C56" i="5"/>
  <c r="C55" i="5"/>
  <c r="C54" i="5"/>
  <c r="C53" i="5"/>
  <c r="O62" i="5"/>
  <c r="K62" i="5"/>
  <c r="O61" i="5"/>
  <c r="K61" i="5"/>
  <c r="O58" i="5"/>
  <c r="O56" i="5"/>
  <c r="K56" i="5"/>
  <c r="O53" i="5"/>
  <c r="O51" i="5"/>
  <c r="K51" i="5"/>
  <c r="C15" i="4"/>
  <c r="K29" i="4"/>
  <c r="G29" i="4"/>
  <c r="C29" i="4"/>
  <c r="K30" i="4" s="1"/>
  <c r="K33" i="4" s="1"/>
  <c r="O29" i="4"/>
  <c r="C13" i="5"/>
  <c r="K13" i="5" s="1"/>
  <c r="Q13" i="5"/>
  <c r="C14" i="5"/>
  <c r="O54" i="5" s="1"/>
  <c r="C16" i="5"/>
  <c r="C21" i="5"/>
  <c r="Q21" i="5" s="1"/>
  <c r="C20" i="5"/>
  <c r="O60" i="5" s="1"/>
  <c r="C19" i="5"/>
  <c r="K19" i="5" s="1"/>
  <c r="C18" i="5"/>
  <c r="K58" i="5" s="1"/>
  <c r="C17" i="5"/>
  <c r="Q17" i="5" s="1"/>
  <c r="C15" i="5"/>
  <c r="K15" i="5" s="1"/>
  <c r="N13" i="5"/>
  <c r="Q11" i="5"/>
  <c r="N11" i="5"/>
  <c r="K11" i="5"/>
  <c r="H11" i="5"/>
  <c r="C21" i="2"/>
  <c r="K15" i="4"/>
  <c r="C33" i="4"/>
  <c r="G15" i="4"/>
  <c r="H11" i="2"/>
  <c r="H34" i="2"/>
  <c r="H35" i="2"/>
  <c r="H44" i="2"/>
  <c r="H33" i="2"/>
  <c r="H13" i="2"/>
  <c r="D34" i="2"/>
  <c r="D35" i="2"/>
  <c r="D44" i="2"/>
  <c r="D33" i="2"/>
  <c r="C19" i="2"/>
  <c r="Q19" i="2" s="1"/>
  <c r="Q12" i="2"/>
  <c r="Q13" i="2"/>
  <c r="Q11" i="2"/>
  <c r="N12" i="2"/>
  <c r="N13" i="2"/>
  <c r="N11" i="2"/>
  <c r="K12" i="2"/>
  <c r="K13" i="2"/>
  <c r="K11" i="2"/>
  <c r="H12" i="2"/>
  <c r="K21" i="2"/>
  <c r="C20" i="2"/>
  <c r="K20" i="2" s="1"/>
  <c r="C16" i="2"/>
  <c r="N16" i="2" s="1"/>
  <c r="C17" i="2"/>
  <c r="H17" i="2" s="1"/>
  <c r="C18" i="2"/>
  <c r="H18" i="2" s="1"/>
  <c r="C15" i="2"/>
  <c r="N15" i="2" s="1"/>
  <c r="C14" i="2"/>
  <c r="N14" i="2" s="1"/>
  <c r="O30" i="4" l="1"/>
  <c r="O33" i="4" s="1"/>
  <c r="H65" i="5"/>
  <c r="K53" i="5"/>
  <c r="K54" i="5"/>
  <c r="K59" i="5"/>
  <c r="H13" i="5"/>
  <c r="C63" i="5"/>
  <c r="D61" i="5" s="1"/>
  <c r="O59" i="5"/>
  <c r="K55" i="5"/>
  <c r="K60" i="5"/>
  <c r="O55" i="5"/>
  <c r="D58" i="5"/>
  <c r="D54" i="5"/>
  <c r="D55" i="5"/>
  <c r="K57" i="5"/>
  <c r="O57" i="5"/>
  <c r="K12" i="5"/>
  <c r="K23" i="5" s="1"/>
  <c r="K52" i="5"/>
  <c r="N12" i="5"/>
  <c r="O52" i="5"/>
  <c r="H12" i="5"/>
  <c r="D60" i="5"/>
  <c r="D52" i="5"/>
  <c r="D56" i="5"/>
  <c r="N19" i="5"/>
  <c r="Q14" i="5"/>
  <c r="Q19" i="5"/>
  <c r="K14" i="5"/>
  <c r="H14" i="5"/>
  <c r="N14" i="5"/>
  <c r="N18" i="5"/>
  <c r="N15" i="5"/>
  <c r="Q18" i="5"/>
  <c r="H18" i="5"/>
  <c r="K18" i="5"/>
  <c r="Q15" i="5"/>
  <c r="H21" i="5"/>
  <c r="K17" i="5"/>
  <c r="K21" i="5"/>
  <c r="H16" i="5"/>
  <c r="N21" i="5"/>
  <c r="K20" i="5"/>
  <c r="H15" i="5"/>
  <c r="N16" i="5"/>
  <c r="H19" i="5"/>
  <c r="N20" i="5"/>
  <c r="C23" i="5"/>
  <c r="D18" i="5" s="1"/>
  <c r="H17" i="5"/>
  <c r="N17" i="5"/>
  <c r="H20" i="5"/>
  <c r="K16" i="5"/>
  <c r="Q16" i="5"/>
  <c r="Q20" i="5"/>
  <c r="D39" i="2"/>
  <c r="H42" i="2"/>
  <c r="D38" i="2"/>
  <c r="H37" i="2"/>
  <c r="K19" i="2"/>
  <c r="H36" i="2"/>
  <c r="D41" i="2"/>
  <c r="D40" i="2"/>
  <c r="H43" i="2"/>
  <c r="H41" i="2"/>
  <c r="D37" i="2"/>
  <c r="D36" i="2"/>
  <c r="H40" i="2"/>
  <c r="D43" i="2"/>
  <c r="H39" i="2"/>
  <c r="D42" i="2"/>
  <c r="H38" i="2"/>
  <c r="K16" i="2"/>
  <c r="H14" i="2"/>
  <c r="Q16" i="2"/>
  <c r="K18" i="2"/>
  <c r="H15" i="2"/>
  <c r="Q18" i="2"/>
  <c r="Q17" i="2"/>
  <c r="N18" i="2"/>
  <c r="N17" i="2"/>
  <c r="H16" i="2"/>
  <c r="K17" i="2"/>
  <c r="C23" i="2"/>
  <c r="D19" i="2" s="1"/>
  <c r="H21" i="2"/>
  <c r="N19" i="2"/>
  <c r="Q15" i="2"/>
  <c r="Q21" i="2"/>
  <c r="Q20" i="2"/>
  <c r="N21" i="2"/>
  <c r="N20" i="2"/>
  <c r="H20" i="2"/>
  <c r="K15" i="2"/>
  <c r="Q14" i="2"/>
  <c r="H19" i="2"/>
  <c r="K14" i="2"/>
  <c r="O63" i="5" l="1"/>
  <c r="O65" i="5" s="1"/>
  <c r="K63" i="5"/>
  <c r="K65" i="5" s="1"/>
  <c r="D59" i="5"/>
  <c r="D53" i="5"/>
  <c r="D51" i="5"/>
  <c r="D57" i="5"/>
  <c r="D63" i="5"/>
  <c r="K25" i="5"/>
  <c r="D16" i="5"/>
  <c r="D15" i="5"/>
  <c r="D19" i="5"/>
  <c r="D21" i="5"/>
  <c r="H23" i="5"/>
  <c r="H24" i="5" s="1"/>
  <c r="Q23" i="5"/>
  <c r="N23" i="5"/>
  <c r="N25" i="5" s="1"/>
  <c r="D11" i="5"/>
  <c r="D12" i="5"/>
  <c r="D13" i="5"/>
  <c r="D17" i="5"/>
  <c r="D20" i="5"/>
  <c r="D14" i="5"/>
  <c r="H45" i="2"/>
  <c r="H46" i="2" s="1"/>
  <c r="D45" i="2"/>
  <c r="D46" i="2" s="1"/>
  <c r="K23" i="2"/>
  <c r="D17" i="2"/>
  <c r="D16" i="2"/>
  <c r="D11" i="2"/>
  <c r="Q23" i="2"/>
  <c r="N23" i="2"/>
  <c r="D18" i="2"/>
  <c r="D14" i="2"/>
  <c r="D21" i="2"/>
  <c r="D13" i="2"/>
  <c r="D12" i="2"/>
  <c r="H23" i="2"/>
  <c r="D15" i="2"/>
  <c r="D20" i="2"/>
  <c r="H25" i="5" l="1"/>
  <c r="Q25" i="5"/>
  <c r="Q27" i="5"/>
  <c r="H27" i="5"/>
  <c r="N27" i="5"/>
  <c r="K27" i="5"/>
  <c r="D23" i="5"/>
  <c r="H27" i="2"/>
  <c r="Q25" i="2"/>
  <c r="Q24" i="2"/>
  <c r="N25" i="2"/>
  <c r="N24" i="2"/>
  <c r="H25" i="2"/>
  <c r="H26" i="2" s="1"/>
  <c r="H24" i="2"/>
  <c r="K25" i="2"/>
  <c r="K24" i="2"/>
  <c r="D23" i="2"/>
  <c r="K27" i="2"/>
  <c r="N27" i="2"/>
  <c r="Q27" i="2"/>
  <c r="N26" i="5" l="1"/>
  <c r="N29" i="5" s="1"/>
  <c r="H26" i="5"/>
  <c r="H29" i="5" s="1"/>
  <c r="Q26" i="5"/>
  <c r="K26" i="5"/>
  <c r="K29" i="5" s="1"/>
  <c r="Q26" i="2"/>
  <c r="H29" i="2"/>
  <c r="H28" i="2"/>
  <c r="N26" i="2"/>
  <c r="N28" i="2" s="1"/>
  <c r="K26" i="2"/>
  <c r="K28" i="2" s="1"/>
  <c r="Q29" i="2"/>
  <c r="Q28" i="2"/>
  <c r="H28" i="5" l="1"/>
  <c r="N28" i="5"/>
  <c r="K28" i="5"/>
  <c r="Q28" i="5"/>
  <c r="K29" i="2"/>
  <c r="N29" i="2"/>
</calcChain>
</file>

<file path=xl/sharedStrings.xml><?xml version="1.0" encoding="utf-8"?>
<sst xmlns="http://schemas.openxmlformats.org/spreadsheetml/2006/main" count="612" uniqueCount="86">
  <si>
    <t>IF</t>
  </si>
  <si>
    <t>ID</t>
  </si>
  <si>
    <t>EX</t>
  </si>
  <si>
    <t>MEM</t>
  </si>
  <si>
    <t>WB</t>
  </si>
  <si>
    <t xml:space="preserve">FP multiplier </t>
  </si>
  <si>
    <t>FP divider</t>
  </si>
  <si>
    <t>LOOP:</t>
  </si>
  <si>
    <t>Finish</t>
  </si>
  <si>
    <t>S</t>
  </si>
  <si>
    <t>fmsub.s f4, f1, f1, f2</t>
  </si>
  <si>
    <t>fsw f4, 0(x14)</t>
  </si>
  <si>
    <t>fdiv.s f5, f4, f3</t>
  </si>
  <si>
    <t>fsub.s f6, f5, f2</t>
  </si>
  <si>
    <t>fsw f6, 0(x15)</t>
  </si>
  <si>
    <t>fsub.s f7, f4, f3</t>
  </si>
  <si>
    <t>fmul.s f8, f7, f6</t>
  </si>
  <si>
    <t>fsw f8, 0(x16)</t>
  </si>
  <si>
    <t>sub x2, x2, 1</t>
  </si>
  <si>
    <t>bne x2, 0, loop</t>
  </si>
  <si>
    <t>ecall</t>
  </si>
  <si>
    <t>li a7, 93</t>
  </si>
  <si>
    <t>li a0, 0</t>
  </si>
  <si>
    <t>slli x3, x2, 2</t>
  </si>
  <si>
    <t>add x4, x11, x3</t>
  </si>
  <si>
    <t>add x5, x12, x3</t>
  </si>
  <si>
    <t>add x6, x13, x3</t>
  </si>
  <si>
    <t>add x7, x14, x3</t>
  </si>
  <si>
    <t>add x8, x15, x3</t>
  </si>
  <si>
    <t>add x9, x16, x3</t>
  </si>
  <si>
    <t>flw f1, 0(x4)</t>
  </si>
  <si>
    <t>flw f2, 0(x5)</t>
  </si>
  <si>
    <t>flw f3, 0(x6)</t>
  </si>
  <si>
    <t>INTEGER_ALU_LATENCY = 1</t>
  </si>
  <si>
    <t>INTEGER_MUL_LATENCY = 1</t>
  </si>
  <si>
    <t>INTEGER_DIV_LATENCY = 1</t>
  </si>
  <si>
    <t>FLOAT_ALU_LATENCY = 3</t>
  </si>
  <si>
    <t>FLOAT_MUL_LATENCY = 5</t>
  </si>
  <si>
    <t>FLOAT_DIV_LATENCY = 5</t>
  </si>
  <si>
    <t>EX:18</t>
  </si>
  <si>
    <t>S:18</t>
  </si>
  <si>
    <t>EX:42</t>
  </si>
  <si>
    <t>Amdahl’s Law</t>
  </si>
  <si>
    <t>FLOAT_ALU</t>
  </si>
  <si>
    <t>FLOAT_MUL</t>
  </si>
  <si>
    <t>FLOAT_DIV</t>
  </si>
  <si>
    <t>Conf Base</t>
  </si>
  <si>
    <t>Conf1</t>
  </si>
  <si>
    <t>Conf2</t>
  </si>
  <si>
    <t>Conf3</t>
  </si>
  <si>
    <t>Data section</t>
  </si>
  <si>
    <t>caricamento indirizzi</t>
  </si>
  <si>
    <t>shift</t>
  </si>
  <si>
    <t>load</t>
  </si>
  <si>
    <t>store</t>
  </si>
  <si>
    <t>sub_float</t>
  </si>
  <si>
    <t>mul_float</t>
  </si>
  <si>
    <t>div_float</t>
  </si>
  <si>
    <t>sub_integer</t>
  </si>
  <si>
    <t>Loop</t>
  </si>
  <si>
    <t>add_integer</t>
  </si>
  <si>
    <t>TOTALE</t>
  </si>
  <si>
    <t>compare</t>
  </si>
  <si>
    <t>Total</t>
  </si>
  <si>
    <t>end</t>
  </si>
  <si>
    <t>speed_up</t>
  </si>
  <si>
    <t>CPI</t>
  </si>
  <si>
    <t>Total CPI</t>
  </si>
  <si>
    <t>fraction enhan.</t>
  </si>
  <si>
    <t>CPU Time</t>
  </si>
  <si>
    <t>Code Percentage</t>
  </si>
  <si>
    <r>
      <t>Times appeared =</t>
    </r>
    <r>
      <rPr>
        <b/>
        <sz val="12"/>
        <color theme="1"/>
        <rFont val="Aptos Narrow"/>
        <scheme val="minor"/>
      </rPr>
      <t xml:space="preserve"> IC</t>
    </r>
  </si>
  <si>
    <t>amdhal (istruction count)</t>
  </si>
  <si>
    <t>amdhal (execution time)</t>
  </si>
  <si>
    <t>CONF BASE</t>
  </si>
  <si>
    <t>AMDHAL</t>
  </si>
  <si>
    <t>Clock Cycle</t>
  </si>
  <si>
    <t xml:space="preserve">CPI </t>
  </si>
  <si>
    <t>CONF 1</t>
  </si>
  <si>
    <t>CONF 2</t>
  </si>
  <si>
    <t>CONF 3</t>
  </si>
  <si>
    <t>CONF BASE MOD 2</t>
  </si>
  <si>
    <t>CONF BASE MOD 1</t>
  </si>
  <si>
    <t>Total Cycles</t>
  </si>
  <si>
    <t>Speed up teorico</t>
  </si>
  <si>
    <t>amdhal - stima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</si>
</sst>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#,##0.00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6" borderId="0" xfId="0" applyFill="1"/>
    <xf numFmtId="0" fontId="0" fillId="6" borderId="8" xfId="0" applyFill="1" applyBorder="1"/>
    <xf numFmtId="0" fontId="0" fillId="7" borderId="0" xfId="0" applyFill="1"/>
    <xf numFmtId="0" fontId="0" fillId="7" borderId="8" xfId="0" applyFill="1" applyBorder="1"/>
    <xf numFmtId="0" fontId="0" fillId="3" borderId="8" xfId="0" applyFill="1" applyBorder="1"/>
    <xf numFmtId="0" fontId="0" fillId="5" borderId="6" xfId="0" applyFill="1" applyBorder="1"/>
    <xf numFmtId="0" fontId="0" fillId="5" borderId="9" xfId="0" applyFill="1" applyBorder="1"/>
    <xf numFmtId="0" fontId="0" fillId="0" borderId="12" xfId="0" applyBorder="1"/>
    <xf numFmtId="0" fontId="4" fillId="8" borderId="0" xfId="0" applyFont="1" applyFill="1"/>
    <xf numFmtId="0" fontId="4" fillId="0" borderId="12" xfId="0" applyFont="1" applyBorder="1"/>
    <xf numFmtId="0" fontId="0" fillId="0" borderId="14" xfId="0" applyBorder="1"/>
    <xf numFmtId="0" fontId="0" fillId="6" borderId="14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7" fillId="0" borderId="11" xfId="0" applyFont="1" applyBorder="1"/>
    <xf numFmtId="0" fontId="8" fillId="0" borderId="0" xfId="0" applyFont="1"/>
    <xf numFmtId="0" fontId="8" fillId="0" borderId="1" xfId="0" applyFont="1" applyBorder="1"/>
    <xf numFmtId="0" fontId="8" fillId="0" borderId="11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15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9" borderId="0" xfId="0" applyFill="1"/>
    <xf numFmtId="165" fontId="0" fillId="0" borderId="15" xfId="0" applyNumberFormat="1" applyBorder="1"/>
    <xf numFmtId="0" fontId="8" fillId="0" borderId="15" xfId="0" applyFont="1" applyBorder="1"/>
    <xf numFmtId="164" fontId="0" fillId="0" borderId="15" xfId="0" applyNumberFormat="1" applyBorder="1"/>
    <xf numFmtId="2" fontId="7" fillId="0" borderId="15" xfId="0" applyNumberFormat="1" applyFont="1" applyBorder="1"/>
    <xf numFmtId="0" fontId="8" fillId="0" borderId="26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3" xfId="0" applyFont="1" applyBorder="1"/>
    <xf numFmtId="0" fontId="4" fillId="0" borderId="16" xfId="0" applyFont="1" applyBorder="1"/>
    <xf numFmtId="0" fontId="4" fillId="0" borderId="25" xfId="0" applyFont="1" applyBorder="1"/>
    <xf numFmtId="0" fontId="6" fillId="0" borderId="0" xfId="0" applyFont="1"/>
    <xf numFmtId="2" fontId="6" fillId="0" borderId="0" xfId="0" applyNumberFormat="1" applyFont="1"/>
    <xf numFmtId="0" fontId="6" fillId="0" borderId="1" xfId="0" applyFont="1" applyBorder="1"/>
    <xf numFmtId="0" fontId="6" fillId="0" borderId="11" xfId="0" applyFont="1" applyBorder="1"/>
    <xf numFmtId="0" fontId="9" fillId="0" borderId="0" xfId="0" applyFont="1"/>
    <xf numFmtId="0" fontId="0" fillId="3" borderId="6" xfId="0" applyFill="1" applyBorder="1"/>
    <xf numFmtId="0" fontId="0" fillId="3" borderId="9" xfId="0" applyFill="1" applyBorder="1"/>
    <xf numFmtId="164" fontId="4" fillId="0" borderId="15" xfId="0" applyNumberFormat="1" applyFont="1" applyBorder="1"/>
    <xf numFmtId="0" fontId="6" fillId="0" borderId="1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33</xdr:row>
      <xdr:rowOff>139700</xdr:rowOff>
    </xdr:from>
    <xdr:to>
      <xdr:col>12</xdr:col>
      <xdr:colOff>381000</xdr:colOff>
      <xdr:row>35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12542B-C535-C747-9FE4-46FB7F9B7865}"/>
            </a:ext>
          </a:extLst>
        </xdr:cNvPr>
        <xdr:cNvSpPr/>
      </xdr:nvSpPr>
      <xdr:spPr>
        <a:xfrm>
          <a:off x="10198100" y="6934200"/>
          <a:ext cx="29591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optimized 88% of your program and got a 16% speedup on that portion (S=1.16)</a:t>
          </a:r>
          <a:endParaRPr lang="en-GB" sz="1100"/>
        </a:p>
      </xdr:txBody>
    </xdr:sp>
    <xdr:clientData/>
  </xdr:twoCellAnchor>
  <xdr:twoCellAnchor>
    <xdr:from>
      <xdr:col>10</xdr:col>
      <xdr:colOff>876300</xdr:colOff>
      <xdr:row>29</xdr:row>
      <xdr:rowOff>139700</xdr:rowOff>
    </xdr:from>
    <xdr:to>
      <xdr:col>10</xdr:col>
      <xdr:colOff>920750</xdr:colOff>
      <xdr:row>33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7E1183-F882-424F-A11C-B90D25846F7E}"/>
            </a:ext>
          </a:extLst>
        </xdr:cNvPr>
        <xdr:cNvCxnSpPr>
          <a:stCxn id="2" idx="0"/>
        </xdr:cNvCxnSpPr>
      </xdr:nvCxnSpPr>
      <xdr:spPr>
        <a:xfrm flipH="1" flipV="1">
          <a:off x="11633200" y="6121400"/>
          <a:ext cx="44450" cy="812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4</xdr:row>
      <xdr:rowOff>101600</xdr:rowOff>
    </xdr:from>
    <xdr:to>
      <xdr:col>2</xdr:col>
      <xdr:colOff>482600</xdr:colOff>
      <xdr:row>6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6792B8-1F4A-8D85-0FF1-22595D351E03}"/>
            </a:ext>
          </a:extLst>
        </xdr:cNvPr>
        <xdr:cNvSpPr/>
      </xdr:nvSpPr>
      <xdr:spPr>
        <a:xfrm>
          <a:off x="838200" y="927100"/>
          <a:ext cx="189230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la = 2 istruzioni perchè è una pseudo</a:t>
          </a:r>
          <a:r>
            <a:rPr lang="en-GB" sz="1100" baseline="0"/>
            <a:t> istruzione</a:t>
          </a:r>
          <a:endParaRPr lang="en-GB" sz="1100"/>
        </a:p>
      </xdr:txBody>
    </xdr:sp>
    <xdr:clientData/>
  </xdr:twoCellAnchor>
  <xdr:twoCellAnchor>
    <xdr:from>
      <xdr:col>1</xdr:col>
      <xdr:colOff>95250</xdr:colOff>
      <xdr:row>6</xdr:row>
      <xdr:rowOff>101600</xdr:rowOff>
    </xdr:from>
    <xdr:to>
      <xdr:col>2</xdr:col>
      <xdr:colOff>1041400</xdr:colOff>
      <xdr:row>11</xdr:row>
      <xdr:rowOff>25400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4994C0C-BC6C-B50F-ACDC-72393CA1807C}"/>
            </a:ext>
          </a:extLst>
        </xdr:cNvPr>
        <xdr:cNvCxnSpPr/>
      </xdr:nvCxnSpPr>
      <xdr:spPr>
        <a:xfrm>
          <a:off x="1517650" y="1333500"/>
          <a:ext cx="1771650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33</xdr:row>
      <xdr:rowOff>139700</xdr:rowOff>
    </xdr:from>
    <xdr:to>
      <xdr:col>12</xdr:col>
      <xdr:colOff>381000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D5A91A-1779-A5D8-7CEA-D3C4A72DAC66}"/>
            </a:ext>
          </a:extLst>
        </xdr:cNvPr>
        <xdr:cNvSpPr/>
      </xdr:nvSpPr>
      <xdr:spPr>
        <a:xfrm>
          <a:off x="10071100" y="6934200"/>
          <a:ext cx="2667000" cy="673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optimized 28% of your program and got a 16% speedup on that portion (S=1.16), but your overall speedup is only 4% (1.040).</a:t>
          </a:r>
          <a:endParaRPr lang="en-GB" sz="1100"/>
        </a:p>
      </xdr:txBody>
    </xdr:sp>
    <xdr:clientData/>
  </xdr:twoCellAnchor>
  <xdr:twoCellAnchor>
    <xdr:from>
      <xdr:col>10</xdr:col>
      <xdr:colOff>876300</xdr:colOff>
      <xdr:row>29</xdr:row>
      <xdr:rowOff>139700</xdr:rowOff>
    </xdr:from>
    <xdr:to>
      <xdr:col>10</xdr:col>
      <xdr:colOff>1066800</xdr:colOff>
      <xdr:row>33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DD994E-097B-B8D3-1FFF-76059FCB22BD}"/>
            </a:ext>
          </a:extLst>
        </xdr:cNvPr>
        <xdr:cNvCxnSpPr>
          <a:stCxn id="2" idx="0"/>
        </xdr:cNvCxnSpPr>
      </xdr:nvCxnSpPr>
      <xdr:spPr>
        <a:xfrm flipH="1" flipV="1">
          <a:off x="11214100" y="6121400"/>
          <a:ext cx="190500" cy="812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92D9-61AD-0D4E-ADB1-1E3989E34836}">
  <dimension ref="A2:Q65"/>
  <sheetViews>
    <sheetView tabSelected="1" topLeftCell="A3" workbookViewId="0">
      <selection activeCell="M39" sqref="M39"/>
    </sheetView>
  </sheetViews>
  <sheetFormatPr baseColWidth="10" defaultRowHeight="16" x14ac:dyDescent="0.2"/>
  <cols>
    <col min="1" max="1" width="18.6640625" customWidth="1"/>
    <col min="3" max="3" width="17.5" customWidth="1"/>
    <col min="4" max="4" width="16.5" customWidth="1"/>
    <col min="7" max="7" width="14.83203125" customWidth="1"/>
    <col min="8" max="8" width="15.6640625" bestFit="1" customWidth="1"/>
    <col min="10" max="10" width="14.6640625" customWidth="1"/>
    <col min="11" max="11" width="15.6640625" customWidth="1"/>
    <col min="13" max="13" width="18.5" customWidth="1"/>
    <col min="16" max="16" width="14.5" customWidth="1"/>
  </cols>
  <sheetData>
    <row r="2" spans="1:17" x14ac:dyDescent="0.2">
      <c r="E2" s="1"/>
      <c r="H2" s="1" t="s">
        <v>42</v>
      </c>
    </row>
    <row r="3" spans="1:17" ht="17" thickBot="1" x14ac:dyDescent="0.25"/>
    <row r="4" spans="1:17" x14ac:dyDescent="0.2">
      <c r="F4" s="10"/>
      <c r="G4" s="11" t="s">
        <v>46</v>
      </c>
      <c r="H4" s="11" t="s">
        <v>47</v>
      </c>
      <c r="I4" s="11" t="s">
        <v>48</v>
      </c>
      <c r="J4" s="12" t="s">
        <v>49</v>
      </c>
    </row>
    <row r="5" spans="1:17" x14ac:dyDescent="0.2">
      <c r="F5" s="13" t="s">
        <v>43</v>
      </c>
      <c r="G5" s="15">
        <v>8</v>
      </c>
      <c r="H5" s="17">
        <v>6</v>
      </c>
      <c r="I5" s="6">
        <v>4</v>
      </c>
      <c r="J5" s="20">
        <v>2</v>
      </c>
    </row>
    <row r="6" spans="1:17" x14ac:dyDescent="0.2">
      <c r="F6" s="13" t="s">
        <v>44</v>
      </c>
      <c r="G6" s="15">
        <v>24</v>
      </c>
      <c r="H6" s="17">
        <v>20</v>
      </c>
      <c r="I6" s="6">
        <v>16</v>
      </c>
      <c r="J6" s="20">
        <v>4</v>
      </c>
    </row>
    <row r="7" spans="1:17" ht="17" thickBot="1" x14ac:dyDescent="0.25">
      <c r="F7" s="14" t="s">
        <v>45</v>
      </c>
      <c r="G7" s="16">
        <v>42</v>
      </c>
      <c r="H7" s="18">
        <v>38</v>
      </c>
      <c r="I7" s="19">
        <v>30</v>
      </c>
      <c r="J7" s="21">
        <v>8</v>
      </c>
    </row>
    <row r="9" spans="1:17" x14ac:dyDescent="0.2">
      <c r="A9" t="s">
        <v>59</v>
      </c>
      <c r="B9" s="39">
        <v>32</v>
      </c>
      <c r="C9" s="40" t="s">
        <v>71</v>
      </c>
      <c r="D9" s="41" t="s">
        <v>70</v>
      </c>
      <c r="G9" s="30" t="s">
        <v>66</v>
      </c>
      <c r="H9" s="31" t="s">
        <v>83</v>
      </c>
      <c r="J9" t="s">
        <v>66</v>
      </c>
      <c r="K9" t="s">
        <v>83</v>
      </c>
      <c r="M9" t="s">
        <v>66</v>
      </c>
      <c r="N9" t="s">
        <v>83</v>
      </c>
      <c r="P9" t="s">
        <v>66</v>
      </c>
      <c r="Q9" t="s">
        <v>83</v>
      </c>
    </row>
    <row r="10" spans="1:17" x14ac:dyDescent="0.2">
      <c r="B10" s="25"/>
      <c r="D10" s="28"/>
      <c r="G10" s="25"/>
      <c r="H10" s="28"/>
    </row>
    <row r="11" spans="1:17" x14ac:dyDescent="0.2">
      <c r="A11" t="s">
        <v>50</v>
      </c>
      <c r="B11" s="25">
        <v>6</v>
      </c>
      <c r="C11">
        <v>0</v>
      </c>
      <c r="D11" s="42">
        <f>(C11)/C23*100</f>
        <v>0</v>
      </c>
      <c r="G11" s="25">
        <v>1</v>
      </c>
      <c r="H11" s="28">
        <f>PRODUCT(G11,C11)</f>
        <v>0</v>
      </c>
      <c r="J11">
        <v>1</v>
      </c>
      <c r="K11">
        <f>PRODUCT(J11,C11)</f>
        <v>0</v>
      </c>
      <c r="M11">
        <v>1</v>
      </c>
      <c r="N11">
        <f>PRODUCT(C11,M11)</f>
        <v>0</v>
      </c>
      <c r="P11">
        <v>1</v>
      </c>
      <c r="Q11">
        <f>PRODUCT(P11,C11)</f>
        <v>0</v>
      </c>
    </row>
    <row r="12" spans="1:17" x14ac:dyDescent="0.2">
      <c r="A12" t="s">
        <v>51</v>
      </c>
      <c r="B12" s="25">
        <v>7</v>
      </c>
      <c r="C12">
        <f>6*2+1</f>
        <v>13</v>
      </c>
      <c r="D12" s="42">
        <f>(C12)/C23*100</f>
        <v>1.8978102189781021</v>
      </c>
      <c r="G12" s="25">
        <v>1</v>
      </c>
      <c r="H12" s="28">
        <f t="shared" ref="H12:H21" si="0">PRODUCT(G12,C12)</f>
        <v>13</v>
      </c>
      <c r="J12">
        <v>1</v>
      </c>
      <c r="K12">
        <f t="shared" ref="K12:K21" si="1">PRODUCT(J12,C12)</f>
        <v>13</v>
      </c>
      <c r="M12">
        <v>1</v>
      </c>
      <c r="N12">
        <f t="shared" ref="N12:N21" si="2">PRODUCT(C12,M12)</f>
        <v>13</v>
      </c>
      <c r="P12">
        <v>1</v>
      </c>
      <c r="Q12">
        <f t="shared" ref="Q12:Q21" si="3">PRODUCT(P12,C12)</f>
        <v>13</v>
      </c>
    </row>
    <row r="13" spans="1:17" x14ac:dyDescent="0.2">
      <c r="A13" t="s">
        <v>52</v>
      </c>
      <c r="B13" s="25">
        <v>1</v>
      </c>
      <c r="C13">
        <f>PRODUCT(B13,B9)</f>
        <v>32</v>
      </c>
      <c r="D13" s="42">
        <f>(C13)/C23*100</f>
        <v>4.6715328467153281</v>
      </c>
      <c r="G13" s="25">
        <v>1</v>
      </c>
      <c r="H13" s="28">
        <f>PRODUCT(G13,C13)</f>
        <v>32</v>
      </c>
      <c r="J13">
        <v>1</v>
      </c>
      <c r="K13">
        <f t="shared" si="1"/>
        <v>32</v>
      </c>
      <c r="M13">
        <v>1</v>
      </c>
      <c r="N13">
        <f t="shared" si="2"/>
        <v>32</v>
      </c>
      <c r="P13">
        <v>1</v>
      </c>
      <c r="Q13">
        <f t="shared" si="3"/>
        <v>32</v>
      </c>
    </row>
    <row r="14" spans="1:17" x14ac:dyDescent="0.2">
      <c r="A14" t="s">
        <v>60</v>
      </c>
      <c r="B14" s="25">
        <v>6</v>
      </c>
      <c r="C14">
        <f>PRODUCT(B14,B9)</f>
        <v>192</v>
      </c>
      <c r="D14" s="42">
        <f>(C14)/C23*100</f>
        <v>28.029197080291972</v>
      </c>
      <c r="G14" s="25">
        <v>1</v>
      </c>
      <c r="H14" s="28">
        <f t="shared" si="0"/>
        <v>192</v>
      </c>
      <c r="J14">
        <v>1</v>
      </c>
      <c r="K14">
        <f t="shared" si="1"/>
        <v>192</v>
      </c>
      <c r="M14">
        <v>1</v>
      </c>
      <c r="N14">
        <f t="shared" si="2"/>
        <v>192</v>
      </c>
      <c r="P14">
        <v>1</v>
      </c>
      <c r="Q14">
        <f t="shared" si="3"/>
        <v>192</v>
      </c>
    </row>
    <row r="15" spans="1:17" x14ac:dyDescent="0.2">
      <c r="A15" t="s">
        <v>53</v>
      </c>
      <c r="B15" s="25">
        <v>3</v>
      </c>
      <c r="C15">
        <f>PRODUCT(B15,B9)</f>
        <v>96</v>
      </c>
      <c r="D15" s="42">
        <f>(C15)/C23*100</f>
        <v>14.014598540145986</v>
      </c>
      <c r="G15" s="25">
        <v>1</v>
      </c>
      <c r="H15" s="28">
        <f t="shared" si="0"/>
        <v>96</v>
      </c>
      <c r="J15">
        <v>1</v>
      </c>
      <c r="K15">
        <f t="shared" si="1"/>
        <v>96</v>
      </c>
      <c r="M15">
        <v>1</v>
      </c>
      <c r="N15">
        <f t="shared" si="2"/>
        <v>96</v>
      </c>
      <c r="P15">
        <v>1</v>
      </c>
      <c r="Q15">
        <f t="shared" si="3"/>
        <v>96</v>
      </c>
    </row>
    <row r="16" spans="1:17" x14ac:dyDescent="0.2">
      <c r="A16" t="s">
        <v>54</v>
      </c>
      <c r="B16" s="25">
        <v>3</v>
      </c>
      <c r="C16">
        <f>PRODUCT(B16,B9)</f>
        <v>96</v>
      </c>
      <c r="D16" s="42">
        <f>(C16)/C23*100</f>
        <v>14.014598540145986</v>
      </c>
      <c r="G16" s="25">
        <v>1</v>
      </c>
      <c r="H16" s="28">
        <f t="shared" si="0"/>
        <v>96</v>
      </c>
      <c r="J16">
        <v>1</v>
      </c>
      <c r="K16">
        <f t="shared" si="1"/>
        <v>96</v>
      </c>
      <c r="M16">
        <v>1</v>
      </c>
      <c r="N16">
        <f t="shared" si="2"/>
        <v>96</v>
      </c>
      <c r="P16">
        <v>1</v>
      </c>
      <c r="Q16">
        <f t="shared" si="3"/>
        <v>96</v>
      </c>
    </row>
    <row r="17" spans="1:17" x14ac:dyDescent="0.2">
      <c r="A17" t="s">
        <v>55</v>
      </c>
      <c r="B17" s="25">
        <v>3</v>
      </c>
      <c r="C17">
        <f>PRODUCT(B17,B9)</f>
        <v>96</v>
      </c>
      <c r="D17" s="42">
        <f>(C17)/C23*100</f>
        <v>14.014598540145986</v>
      </c>
      <c r="G17" s="26">
        <v>8</v>
      </c>
      <c r="H17" s="28">
        <f t="shared" si="0"/>
        <v>768</v>
      </c>
      <c r="J17" s="17">
        <v>6</v>
      </c>
      <c r="K17">
        <f t="shared" si="1"/>
        <v>576</v>
      </c>
      <c r="M17" s="6">
        <v>4</v>
      </c>
      <c r="N17">
        <f t="shared" si="2"/>
        <v>384</v>
      </c>
      <c r="P17" s="8">
        <v>2</v>
      </c>
      <c r="Q17">
        <f t="shared" si="3"/>
        <v>192</v>
      </c>
    </row>
    <row r="18" spans="1:17" x14ac:dyDescent="0.2">
      <c r="A18" t="s">
        <v>56</v>
      </c>
      <c r="B18" s="25">
        <v>2</v>
      </c>
      <c r="C18">
        <f>PRODUCT(B18,B9)</f>
        <v>64</v>
      </c>
      <c r="D18" s="42">
        <f>(C18)/C23*100</f>
        <v>9.3430656934306562</v>
      </c>
      <c r="G18" s="26">
        <v>24</v>
      </c>
      <c r="H18" s="28">
        <f t="shared" si="0"/>
        <v>1536</v>
      </c>
      <c r="J18" s="17">
        <v>20</v>
      </c>
      <c r="K18">
        <f t="shared" si="1"/>
        <v>1280</v>
      </c>
      <c r="M18" s="6">
        <v>16</v>
      </c>
      <c r="N18">
        <f t="shared" si="2"/>
        <v>1024</v>
      </c>
      <c r="P18" s="8">
        <v>4</v>
      </c>
      <c r="Q18">
        <f t="shared" si="3"/>
        <v>256</v>
      </c>
    </row>
    <row r="19" spans="1:17" x14ac:dyDescent="0.2">
      <c r="A19" t="s">
        <v>57</v>
      </c>
      <c r="B19" s="25">
        <v>1</v>
      </c>
      <c r="C19">
        <f>PRODUCT(B19,B9)</f>
        <v>32</v>
      </c>
      <c r="D19" s="42">
        <f>(C19)/C23*100</f>
        <v>4.6715328467153281</v>
      </c>
      <c r="G19" s="26">
        <v>42</v>
      </c>
      <c r="H19" s="28">
        <f t="shared" si="0"/>
        <v>1344</v>
      </c>
      <c r="J19" s="17">
        <v>38</v>
      </c>
      <c r="K19">
        <f t="shared" si="1"/>
        <v>1216</v>
      </c>
      <c r="M19" s="6">
        <v>30</v>
      </c>
      <c r="N19">
        <f t="shared" si="2"/>
        <v>960</v>
      </c>
      <c r="P19" s="8">
        <v>8</v>
      </c>
      <c r="Q19">
        <f t="shared" si="3"/>
        <v>256</v>
      </c>
    </row>
    <row r="20" spans="1:17" x14ac:dyDescent="0.2">
      <c r="A20" t="s">
        <v>58</v>
      </c>
      <c r="B20" s="25">
        <v>1</v>
      </c>
      <c r="C20">
        <f>PRODUCT(B20,B9)</f>
        <v>32</v>
      </c>
      <c r="D20" s="42">
        <f>(C20)/C23*100</f>
        <v>4.6715328467153281</v>
      </c>
      <c r="G20" s="25">
        <v>1</v>
      </c>
      <c r="H20" s="28">
        <f t="shared" si="0"/>
        <v>32</v>
      </c>
      <c r="J20">
        <v>1</v>
      </c>
      <c r="K20">
        <f t="shared" si="1"/>
        <v>32</v>
      </c>
      <c r="M20">
        <v>1</v>
      </c>
      <c r="N20">
        <f t="shared" si="2"/>
        <v>32</v>
      </c>
      <c r="P20">
        <v>1</v>
      </c>
      <c r="Q20">
        <f t="shared" si="3"/>
        <v>32</v>
      </c>
    </row>
    <row r="21" spans="1:17" x14ac:dyDescent="0.2">
      <c r="A21" t="s">
        <v>62</v>
      </c>
      <c r="B21" s="25">
        <v>1</v>
      </c>
      <c r="C21">
        <f>PRODUCT(B21,B9)</f>
        <v>32</v>
      </c>
      <c r="D21" s="42">
        <f>(C21)/C23*100</f>
        <v>4.6715328467153281</v>
      </c>
      <c r="G21" s="25">
        <v>1</v>
      </c>
      <c r="H21" s="28">
        <f t="shared" si="0"/>
        <v>32</v>
      </c>
      <c r="J21">
        <v>1</v>
      </c>
      <c r="K21">
        <f t="shared" si="1"/>
        <v>32</v>
      </c>
      <c r="M21">
        <v>1</v>
      </c>
      <c r="N21">
        <f t="shared" si="2"/>
        <v>32</v>
      </c>
      <c r="P21">
        <v>1</v>
      </c>
      <c r="Q21">
        <f t="shared" si="3"/>
        <v>32</v>
      </c>
    </row>
    <row r="22" spans="1:17" ht="17" thickBot="1" x14ac:dyDescent="0.25">
      <c r="A22" t="s">
        <v>64</v>
      </c>
      <c r="B22" s="43">
        <v>3</v>
      </c>
      <c r="C22" s="44">
        <v>3</v>
      </c>
      <c r="D22" s="45">
        <v>3</v>
      </c>
      <c r="G22" s="27">
        <v>1</v>
      </c>
      <c r="H22" s="29">
        <v>32</v>
      </c>
      <c r="J22" s="22">
        <v>1</v>
      </c>
      <c r="K22" s="22">
        <v>32</v>
      </c>
      <c r="M22" s="22">
        <v>1</v>
      </c>
      <c r="N22" s="22">
        <v>32</v>
      </c>
      <c r="P22" s="22">
        <v>1</v>
      </c>
      <c r="Q22" s="22">
        <v>32</v>
      </c>
    </row>
    <row r="23" spans="1:17" ht="17" thickTop="1" x14ac:dyDescent="0.2">
      <c r="B23" t="s">
        <v>61</v>
      </c>
      <c r="C23">
        <f>SUM(C11:C21)</f>
        <v>685</v>
      </c>
      <c r="D23">
        <f>SUM(D11:D21)</f>
        <v>99.999999999999986</v>
      </c>
      <c r="G23" t="s">
        <v>83</v>
      </c>
      <c r="H23">
        <f>SUM(H11:H22)</f>
        <v>4173</v>
      </c>
      <c r="J23" t="s">
        <v>83</v>
      </c>
      <c r="K23">
        <f>SUM(K11:K22)</f>
        <v>3597</v>
      </c>
      <c r="M23" t="s">
        <v>83</v>
      </c>
      <c r="N23">
        <f>SUM(N11:N21)</f>
        <v>2861</v>
      </c>
      <c r="P23" t="s">
        <v>83</v>
      </c>
      <c r="Q23">
        <f>SUM(Q11:Q21)</f>
        <v>1197</v>
      </c>
    </row>
    <row r="24" spans="1:17" x14ac:dyDescent="0.2">
      <c r="G24" s="36" t="s">
        <v>68</v>
      </c>
      <c r="H24" s="36">
        <f>SUM(H17:H19)/H23</f>
        <v>0.87419122933141624</v>
      </c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2">
      <c r="G25" t="s">
        <v>69</v>
      </c>
      <c r="H25" s="9">
        <f>H23/15000000</f>
        <v>2.7819999999999999E-4</v>
      </c>
      <c r="J25" t="s">
        <v>69</v>
      </c>
      <c r="K25" s="9">
        <f>K23/15000000</f>
        <v>2.398E-4</v>
      </c>
      <c r="M25" t="s">
        <v>69</v>
      </c>
      <c r="N25" s="9">
        <f>N23/15000000</f>
        <v>1.9073333333333333E-4</v>
      </c>
      <c r="P25" t="s">
        <v>69</v>
      </c>
      <c r="Q25" s="9">
        <f>Q23/15000000</f>
        <v>7.9800000000000002E-5</v>
      </c>
    </row>
    <row r="26" spans="1:17" x14ac:dyDescent="0.2">
      <c r="G26" t="s">
        <v>84</v>
      </c>
      <c r="H26">
        <f>H25/H25</f>
        <v>1</v>
      </c>
      <c r="J26" t="s">
        <v>84</v>
      </c>
      <c r="K26">
        <f>H25/K25</f>
        <v>1.1601334445371141</v>
      </c>
      <c r="M26" t="s">
        <v>84</v>
      </c>
      <c r="N26">
        <f>H25/N25</f>
        <v>1.4585809157637191</v>
      </c>
      <c r="P26" t="s">
        <v>84</v>
      </c>
      <c r="Q26">
        <f>H25/Q25</f>
        <v>3.4862155388471177</v>
      </c>
    </row>
    <row r="27" spans="1:17" ht="17" thickBot="1" x14ac:dyDescent="0.25">
      <c r="G27" s="59" t="s">
        <v>68</v>
      </c>
      <c r="H27" s="60">
        <f>SUM(D17:D19)/100</f>
        <v>0.28029197080291973</v>
      </c>
      <c r="I27" s="59"/>
      <c r="J27" s="59" t="s">
        <v>68</v>
      </c>
      <c r="K27" s="60">
        <f>SUM(D17:D19)/100</f>
        <v>0.28029197080291973</v>
      </c>
      <c r="L27" s="59"/>
      <c r="M27" s="59" t="s">
        <v>68</v>
      </c>
      <c r="N27" s="60">
        <f>SUM(D17:D19)/100</f>
        <v>0.28029197080291973</v>
      </c>
      <c r="O27" s="59"/>
      <c r="P27" s="59" t="s">
        <v>68</v>
      </c>
      <c r="Q27" s="60">
        <f>SUM(D17:D19)/100</f>
        <v>0.28029197080291973</v>
      </c>
    </row>
    <row r="28" spans="1:17" ht="17" thickBot="1" x14ac:dyDescent="0.25">
      <c r="F28" s="67" t="s">
        <v>72</v>
      </c>
      <c r="G28" s="68"/>
      <c r="H28" s="61">
        <f>1/((1-H27)+H27/H26)</f>
        <v>1</v>
      </c>
      <c r="I28" s="62"/>
      <c r="J28" s="62"/>
      <c r="K28" s="61">
        <f>1/((1-K27)+K27/K26)</f>
        <v>1.0402458156426349</v>
      </c>
      <c r="L28" s="62"/>
      <c r="M28" s="62"/>
      <c r="N28" s="61">
        <f>1/((1-N27)+N27/N26)</f>
        <v>1.0966407977285362</v>
      </c>
      <c r="O28" s="62"/>
      <c r="P28" s="62"/>
      <c r="Q28" s="61">
        <f>1/((1-N27)+N27/Q26)</f>
        <v>1.2498311189696354</v>
      </c>
    </row>
    <row r="29" spans="1:17" ht="17" thickBot="1" x14ac:dyDescent="0.25">
      <c r="F29" s="69" t="s">
        <v>85</v>
      </c>
      <c r="G29" s="70"/>
      <c r="H29" s="37">
        <f>1/((1-H24)+H24/H26)</f>
        <v>1</v>
      </c>
      <c r="I29" s="38"/>
      <c r="J29" s="38"/>
      <c r="K29" s="37">
        <f>1/((1-H24)+H24/K26)</f>
        <v>1.1372227371549108</v>
      </c>
      <c r="L29" s="38"/>
      <c r="M29" s="38"/>
      <c r="N29" s="37">
        <f>1/((1-H24)+H24/N26)</f>
        <v>1.3790204005415692</v>
      </c>
      <c r="O29" s="38"/>
      <c r="P29" s="38"/>
      <c r="Q29" s="37">
        <f>1/((1-H24)+H24/Q26)</f>
        <v>2.6555820748851575</v>
      </c>
    </row>
    <row r="41" spans="1:15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</row>
    <row r="42" spans="1:15" ht="17" thickBot="1" x14ac:dyDescent="0.25"/>
    <row r="43" spans="1:15" x14ac:dyDescent="0.2">
      <c r="F43" s="10"/>
      <c r="G43" s="11" t="s">
        <v>46</v>
      </c>
      <c r="H43" s="11" t="s">
        <v>47</v>
      </c>
      <c r="I43" s="12" t="s">
        <v>48</v>
      </c>
    </row>
    <row r="44" spans="1:15" x14ac:dyDescent="0.2">
      <c r="F44" s="13" t="s">
        <v>43</v>
      </c>
      <c r="G44" s="15">
        <v>8</v>
      </c>
      <c r="H44" s="17">
        <v>8</v>
      </c>
      <c r="I44" s="64">
        <v>8</v>
      </c>
    </row>
    <row r="45" spans="1:15" x14ac:dyDescent="0.2">
      <c r="F45" s="13" t="s">
        <v>44</v>
      </c>
      <c r="G45" s="15">
        <v>24</v>
      </c>
      <c r="H45" s="17">
        <v>8</v>
      </c>
      <c r="I45" s="64">
        <v>24</v>
      </c>
    </row>
    <row r="46" spans="1:15" ht="17" thickBot="1" x14ac:dyDescent="0.25">
      <c r="F46" s="14" t="s">
        <v>45</v>
      </c>
      <c r="G46" s="16">
        <v>42</v>
      </c>
      <c r="H46" s="18">
        <v>42</v>
      </c>
      <c r="I46" s="65">
        <v>14</v>
      </c>
    </row>
    <row r="49" spans="1:15" x14ac:dyDescent="0.2">
      <c r="A49" t="s">
        <v>59</v>
      </c>
      <c r="B49" s="39">
        <v>32</v>
      </c>
      <c r="C49" s="40" t="s">
        <v>71</v>
      </c>
      <c r="D49" s="41" t="s">
        <v>70</v>
      </c>
      <c r="G49" s="30" t="s">
        <v>66</v>
      </c>
      <c r="H49" s="31" t="s">
        <v>83</v>
      </c>
      <c r="J49" s="52" t="s">
        <v>66</v>
      </c>
      <c r="K49" s="53" t="s">
        <v>63</v>
      </c>
      <c r="N49" s="39" t="s">
        <v>66</v>
      </c>
      <c r="O49" s="41" t="s">
        <v>63</v>
      </c>
    </row>
    <row r="50" spans="1:15" x14ac:dyDescent="0.2">
      <c r="B50" s="25"/>
      <c r="D50" s="28"/>
      <c r="G50" s="25"/>
      <c r="H50" s="28"/>
      <c r="J50" s="54"/>
      <c r="K50" s="55"/>
      <c r="N50" s="25"/>
      <c r="O50" s="28"/>
    </row>
    <row r="51" spans="1:15" x14ac:dyDescent="0.2">
      <c r="A51" t="s">
        <v>50</v>
      </c>
      <c r="B51" s="25">
        <v>6</v>
      </c>
      <c r="C51">
        <v>6</v>
      </c>
      <c r="D51" s="42">
        <f>(C51)/C63*100</f>
        <v>0.86830680173661368</v>
      </c>
      <c r="G51" s="25">
        <v>1</v>
      </c>
      <c r="H51" s="28">
        <f>PRODUCT(G51,C51)</f>
        <v>6</v>
      </c>
      <c r="J51" s="54">
        <v>1</v>
      </c>
      <c r="K51" s="55">
        <f>PRODUCT(C11,J51)</f>
        <v>0</v>
      </c>
      <c r="N51" s="25">
        <v>1</v>
      </c>
      <c r="O51" s="28">
        <f>PRODUCT(C11,N51)</f>
        <v>0</v>
      </c>
    </row>
    <row r="52" spans="1:15" x14ac:dyDescent="0.2">
      <c r="A52" t="s">
        <v>51</v>
      </c>
      <c r="B52" s="25">
        <v>7</v>
      </c>
      <c r="C52">
        <f>6*2+1</f>
        <v>13</v>
      </c>
      <c r="D52" s="42">
        <f>(C52)/C63*100</f>
        <v>1.8813314037626629</v>
      </c>
      <c r="G52" s="25">
        <v>1</v>
      </c>
      <c r="H52" s="28">
        <f t="shared" ref="H52:H61" si="4">PRODUCT(G52,C52)</f>
        <v>13</v>
      </c>
      <c r="J52" s="54">
        <v>1</v>
      </c>
      <c r="K52" s="55">
        <f>PRODUCT(C12,J52)</f>
        <v>13</v>
      </c>
      <c r="N52" s="25">
        <v>1</v>
      </c>
      <c r="O52" s="28">
        <f>PRODUCT(C12,N52)</f>
        <v>13</v>
      </c>
    </row>
    <row r="53" spans="1:15" x14ac:dyDescent="0.2">
      <c r="A53" t="s">
        <v>52</v>
      </c>
      <c r="B53" s="25">
        <v>1</v>
      </c>
      <c r="C53">
        <f>PRODUCT(B53,B49)</f>
        <v>32</v>
      </c>
      <c r="D53" s="42">
        <f>(C53)/C63*100</f>
        <v>4.630969609261939</v>
      </c>
      <c r="G53" s="25">
        <v>1</v>
      </c>
      <c r="H53" s="28">
        <f>PRODUCT(G53,C53)</f>
        <v>32</v>
      </c>
      <c r="J53" s="54">
        <v>1</v>
      </c>
      <c r="K53" s="55">
        <f>PRODUCT(C13,J53)</f>
        <v>32</v>
      </c>
      <c r="N53" s="25">
        <v>1</v>
      </c>
      <c r="O53" s="28">
        <f>PRODUCT(C13,N53)</f>
        <v>32</v>
      </c>
    </row>
    <row r="54" spans="1:15" x14ac:dyDescent="0.2">
      <c r="A54" t="s">
        <v>60</v>
      </c>
      <c r="B54" s="25">
        <v>6</v>
      </c>
      <c r="C54">
        <f>PRODUCT(B54,B49)</f>
        <v>192</v>
      </c>
      <c r="D54" s="42">
        <f>(C54)/C63*100</f>
        <v>27.785817655571638</v>
      </c>
      <c r="G54" s="25">
        <v>1</v>
      </c>
      <c r="H54" s="28">
        <f t="shared" ref="H54:H63" si="5">PRODUCT(G54,C54)</f>
        <v>192</v>
      </c>
      <c r="J54" s="54">
        <v>1</v>
      </c>
      <c r="K54" s="55">
        <f>PRODUCT(C14,J54)</f>
        <v>192</v>
      </c>
      <c r="N54" s="25">
        <v>1</v>
      </c>
      <c r="O54" s="28">
        <f>PRODUCT(C14,N54)</f>
        <v>192</v>
      </c>
    </row>
    <row r="55" spans="1:15" x14ac:dyDescent="0.2">
      <c r="A55" t="s">
        <v>53</v>
      </c>
      <c r="B55" s="25">
        <v>3</v>
      </c>
      <c r="C55">
        <f>PRODUCT(B55,B49)</f>
        <v>96</v>
      </c>
      <c r="D55" s="42">
        <f>(C55)/C63*100</f>
        <v>13.892908827785819</v>
      </c>
      <c r="G55" s="25">
        <v>1</v>
      </c>
      <c r="H55" s="28">
        <f t="shared" si="5"/>
        <v>96</v>
      </c>
      <c r="J55" s="54">
        <v>1</v>
      </c>
      <c r="K55" s="55">
        <f>PRODUCT(C15,J55)</f>
        <v>96</v>
      </c>
      <c r="N55" s="25">
        <v>1</v>
      </c>
      <c r="O55" s="28">
        <f>PRODUCT(C15,N55)</f>
        <v>96</v>
      </c>
    </row>
    <row r="56" spans="1:15" x14ac:dyDescent="0.2">
      <c r="A56" t="s">
        <v>54</v>
      </c>
      <c r="B56" s="25">
        <v>3</v>
      </c>
      <c r="C56">
        <f>PRODUCT(B56,B49)</f>
        <v>96</v>
      </c>
      <c r="D56" s="42">
        <f>(C56)/C63*100</f>
        <v>13.892908827785819</v>
      </c>
      <c r="G56" s="25">
        <v>1</v>
      </c>
      <c r="H56" s="28">
        <f t="shared" si="5"/>
        <v>96</v>
      </c>
      <c r="J56" s="54">
        <v>1</v>
      </c>
      <c r="K56" s="55">
        <f>PRODUCT(C16,J56)</f>
        <v>96</v>
      </c>
      <c r="N56" s="25">
        <v>1</v>
      </c>
      <c r="O56" s="28">
        <f>PRODUCT(C16,N56)</f>
        <v>96</v>
      </c>
    </row>
    <row r="57" spans="1:15" x14ac:dyDescent="0.2">
      <c r="A57" t="s">
        <v>55</v>
      </c>
      <c r="B57" s="25">
        <v>3</v>
      </c>
      <c r="C57">
        <f>PRODUCT(B57,B49)</f>
        <v>96</v>
      </c>
      <c r="D57" s="42">
        <f>(C57)/C63*100</f>
        <v>13.892908827785819</v>
      </c>
      <c r="G57" s="26">
        <v>8</v>
      </c>
      <c r="H57" s="28">
        <f t="shared" si="5"/>
        <v>768</v>
      </c>
      <c r="J57" s="17">
        <v>8</v>
      </c>
      <c r="K57" s="55">
        <f>PRODUCT(C17,J57)</f>
        <v>768</v>
      </c>
      <c r="N57" s="64">
        <v>8</v>
      </c>
      <c r="O57" s="28">
        <f>PRODUCT(C17,N57)</f>
        <v>768</v>
      </c>
    </row>
    <row r="58" spans="1:15" x14ac:dyDescent="0.2">
      <c r="A58" t="s">
        <v>56</v>
      </c>
      <c r="B58" s="25">
        <v>2</v>
      </c>
      <c r="C58">
        <f>PRODUCT(B58,B49)</f>
        <v>64</v>
      </c>
      <c r="D58" s="42">
        <f>(C58)/C63*100</f>
        <v>9.261939218523878</v>
      </c>
      <c r="G58" s="26">
        <v>24</v>
      </c>
      <c r="H58" s="28">
        <f t="shared" si="5"/>
        <v>1536</v>
      </c>
      <c r="J58" s="17">
        <v>8</v>
      </c>
      <c r="K58" s="55">
        <f>PRODUCT(C18,J58)</f>
        <v>512</v>
      </c>
      <c r="N58" s="64">
        <v>24</v>
      </c>
      <c r="O58" s="28">
        <f>PRODUCT(C18,N58)</f>
        <v>1536</v>
      </c>
    </row>
    <row r="59" spans="1:15" ht="17" thickBot="1" x14ac:dyDescent="0.25">
      <c r="A59" t="s">
        <v>57</v>
      </c>
      <c r="B59" s="25">
        <v>1</v>
      </c>
      <c r="C59">
        <f>PRODUCT(B59,B49)</f>
        <v>32</v>
      </c>
      <c r="D59" s="42">
        <f>(C59)/C63*100</f>
        <v>4.630969609261939</v>
      </c>
      <c r="G59" s="26">
        <v>42</v>
      </c>
      <c r="H59" s="28">
        <f t="shared" si="5"/>
        <v>1344</v>
      </c>
      <c r="J59" s="18">
        <v>42</v>
      </c>
      <c r="K59" s="55">
        <f>PRODUCT(C19,J59)</f>
        <v>1344</v>
      </c>
      <c r="N59" s="65">
        <v>14</v>
      </c>
      <c r="O59" s="28">
        <f>PRODUCT(C19,N59)</f>
        <v>448</v>
      </c>
    </row>
    <row r="60" spans="1:15" x14ac:dyDescent="0.2">
      <c r="A60" t="s">
        <v>58</v>
      </c>
      <c r="B60" s="25">
        <v>1</v>
      </c>
      <c r="C60">
        <f>PRODUCT(B60,B49)</f>
        <v>32</v>
      </c>
      <c r="D60" s="42">
        <f>(C60)/C63*100</f>
        <v>4.630969609261939</v>
      </c>
      <c r="G60" s="25">
        <v>1</v>
      </c>
      <c r="H60" s="28">
        <f t="shared" si="5"/>
        <v>32</v>
      </c>
      <c r="J60" s="54">
        <v>1</v>
      </c>
      <c r="K60" s="55">
        <f>PRODUCT(C20,J60)</f>
        <v>32</v>
      </c>
      <c r="N60" s="25">
        <v>1</v>
      </c>
      <c r="O60" s="28">
        <f>PRODUCT(C20,N60)</f>
        <v>32</v>
      </c>
    </row>
    <row r="61" spans="1:15" x14ac:dyDescent="0.2">
      <c r="A61" t="s">
        <v>62</v>
      </c>
      <c r="B61" s="25">
        <v>1</v>
      </c>
      <c r="C61">
        <f>PRODUCT(B61,B49)</f>
        <v>32</v>
      </c>
      <c r="D61" s="42">
        <f>(C61)/C63*100</f>
        <v>4.630969609261939</v>
      </c>
      <c r="G61" s="25">
        <v>1</v>
      </c>
      <c r="H61" s="28">
        <f t="shared" si="5"/>
        <v>32</v>
      </c>
      <c r="J61" s="54">
        <v>1</v>
      </c>
      <c r="K61" s="55">
        <f>PRODUCT(C21,J61)</f>
        <v>32</v>
      </c>
      <c r="N61" s="25">
        <v>1</v>
      </c>
      <c r="O61" s="28">
        <f>PRODUCT(C21,N61)</f>
        <v>32</v>
      </c>
    </row>
    <row r="62" spans="1:15" ht="17" thickBot="1" x14ac:dyDescent="0.25">
      <c r="A62" t="s">
        <v>64</v>
      </c>
      <c r="B62" s="43">
        <v>3</v>
      </c>
      <c r="C62" s="44">
        <v>3</v>
      </c>
      <c r="D62" s="45">
        <v>3</v>
      </c>
      <c r="G62" s="27">
        <v>1</v>
      </c>
      <c r="H62" s="29">
        <v>32</v>
      </c>
      <c r="J62" s="56">
        <v>1</v>
      </c>
      <c r="K62" s="57">
        <f>PRODUCT(C22,J62)</f>
        <v>3</v>
      </c>
      <c r="N62" s="27">
        <v>1</v>
      </c>
      <c r="O62" s="29">
        <f>PRODUCT(C22,N62)</f>
        <v>3</v>
      </c>
    </row>
    <row r="63" spans="1:15" ht="17" thickTop="1" x14ac:dyDescent="0.2">
      <c r="B63" t="s">
        <v>61</v>
      </c>
      <c r="C63">
        <f>SUM(C51:C61)</f>
        <v>691</v>
      </c>
      <c r="D63">
        <f>SUM(D51:D61)</f>
        <v>100</v>
      </c>
      <c r="G63" t="s">
        <v>83</v>
      </c>
      <c r="H63">
        <f>SUM(H51:H62)</f>
        <v>4179</v>
      </c>
      <c r="J63" t="s">
        <v>83</v>
      </c>
      <c r="K63" s="55">
        <f>SUM(K51:K62)</f>
        <v>3120</v>
      </c>
      <c r="N63" t="s">
        <v>83</v>
      </c>
      <c r="O63" s="28">
        <f>SUM(O51:O62)</f>
        <v>3248</v>
      </c>
    </row>
    <row r="64" spans="1:15" x14ac:dyDescent="0.2">
      <c r="G64" s="36"/>
      <c r="H64" s="36"/>
    </row>
    <row r="65" spans="7:15" x14ac:dyDescent="0.2">
      <c r="G65" t="s">
        <v>69</v>
      </c>
      <c r="H65" s="9">
        <f>H63/15000000</f>
        <v>2.786E-4</v>
      </c>
      <c r="J65" s="43" t="s">
        <v>69</v>
      </c>
      <c r="K65" s="58">
        <f>K63/15000000</f>
        <v>2.0799999999999999E-4</v>
      </c>
      <c r="N65" s="43" t="s">
        <v>69</v>
      </c>
      <c r="O65" s="45">
        <f>O63/15000000</f>
        <v>2.1653333333333333E-4</v>
      </c>
    </row>
  </sheetData>
  <mergeCells count="2">
    <mergeCell ref="F28:G28"/>
    <mergeCell ref="F29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0B5-EE4F-724A-86B1-5CC2F4E99020}">
  <dimension ref="A3:O33"/>
  <sheetViews>
    <sheetView workbookViewId="0">
      <selection activeCell="O33" sqref="O33"/>
    </sheetView>
  </sheetViews>
  <sheetFormatPr baseColWidth="10" defaultRowHeight="16" x14ac:dyDescent="0.2"/>
  <cols>
    <col min="2" max="2" width="19.6640625" customWidth="1"/>
    <col min="6" max="6" width="19" customWidth="1"/>
    <col min="10" max="10" width="20.33203125" customWidth="1"/>
    <col min="14" max="14" width="20" customWidth="1"/>
  </cols>
  <sheetData>
    <row r="3" spans="1:11" x14ac:dyDescent="0.2">
      <c r="D3" s="1" t="s">
        <v>42</v>
      </c>
    </row>
    <row r="4" spans="1:11" ht="17" thickBot="1" x14ac:dyDescent="0.25"/>
    <row r="5" spans="1:11" x14ac:dyDescent="0.2">
      <c r="B5" s="10"/>
      <c r="C5" s="11" t="s">
        <v>46</v>
      </c>
      <c r="D5" s="11" t="s">
        <v>47</v>
      </c>
      <c r="E5" s="12" t="s">
        <v>48</v>
      </c>
      <c r="F5" s="63"/>
    </row>
    <row r="6" spans="1:11" x14ac:dyDescent="0.2">
      <c r="B6" s="13" t="s">
        <v>43</v>
      </c>
      <c r="C6" s="15">
        <v>8</v>
      </c>
      <c r="D6" s="17">
        <v>8</v>
      </c>
      <c r="E6" s="64">
        <v>8</v>
      </c>
      <c r="F6" s="63"/>
    </row>
    <row r="7" spans="1:11" x14ac:dyDescent="0.2">
      <c r="B7" s="13" t="s">
        <v>44</v>
      </c>
      <c r="C7" s="15">
        <v>24</v>
      </c>
      <c r="D7" s="17">
        <v>8</v>
      </c>
      <c r="E7" s="64">
        <v>24</v>
      </c>
      <c r="F7" s="63"/>
    </row>
    <row r="8" spans="1:11" ht="17" thickBot="1" x14ac:dyDescent="0.25">
      <c r="B8" s="14" t="s">
        <v>45</v>
      </c>
      <c r="C8" s="16">
        <v>42</v>
      </c>
      <c r="D8" s="18">
        <v>42</v>
      </c>
      <c r="E8" s="65">
        <v>14</v>
      </c>
      <c r="F8" s="63"/>
    </row>
    <row r="11" spans="1:11" x14ac:dyDescent="0.2">
      <c r="A11" s="39" t="s">
        <v>74</v>
      </c>
      <c r="B11" s="40"/>
      <c r="C11" s="41"/>
      <c r="E11" s="39" t="s">
        <v>82</v>
      </c>
      <c r="F11" s="40"/>
      <c r="G11" s="41"/>
      <c r="I11" s="39" t="s">
        <v>81</v>
      </c>
      <c r="J11" s="40"/>
      <c r="K11" s="41"/>
    </row>
    <row r="12" spans="1:11" x14ac:dyDescent="0.2">
      <c r="A12" s="25"/>
      <c r="B12" t="s">
        <v>77</v>
      </c>
      <c r="C12" s="47">
        <v>5.4540100000000002</v>
      </c>
      <c r="E12" s="25"/>
      <c r="F12" t="s">
        <v>77</v>
      </c>
      <c r="G12" s="47">
        <v>3.95912</v>
      </c>
      <c r="I12" s="25"/>
      <c r="J12" t="s">
        <v>77</v>
      </c>
      <c r="K12" s="47">
        <v>4.1459900000000003</v>
      </c>
    </row>
    <row r="13" spans="1:11" x14ac:dyDescent="0.2">
      <c r="A13" s="25"/>
      <c r="B13" t="s">
        <v>76</v>
      </c>
      <c r="C13" s="28">
        <v>3736</v>
      </c>
      <c r="E13" s="25"/>
      <c r="F13" t="s">
        <v>76</v>
      </c>
      <c r="G13" s="28">
        <v>2712</v>
      </c>
      <c r="I13" s="25"/>
      <c r="J13" t="s">
        <v>76</v>
      </c>
      <c r="K13" s="28">
        <v>2840</v>
      </c>
    </row>
    <row r="14" spans="1:11" x14ac:dyDescent="0.2">
      <c r="A14" s="25"/>
      <c r="C14" s="48"/>
      <c r="E14" s="25"/>
      <c r="G14" s="48"/>
      <c r="I14" s="25"/>
      <c r="K14" s="48"/>
    </row>
    <row r="15" spans="1:11" x14ac:dyDescent="0.2">
      <c r="A15" s="25"/>
      <c r="B15" t="s">
        <v>69</v>
      </c>
      <c r="C15" s="49">
        <f>C13/15000000</f>
        <v>2.4906666666666669E-4</v>
      </c>
      <c r="E15" s="25"/>
      <c r="F15" t="s">
        <v>69</v>
      </c>
      <c r="G15" s="49">
        <f>G13/15000000</f>
        <v>1.808E-4</v>
      </c>
      <c r="I15" s="25"/>
      <c r="J15" t="s">
        <v>69</v>
      </c>
      <c r="K15" s="49">
        <f>K13/15000000</f>
        <v>1.8933333333333335E-4</v>
      </c>
    </row>
    <row r="16" spans="1:11" x14ac:dyDescent="0.2">
      <c r="A16" s="25"/>
      <c r="C16" s="28"/>
      <c r="E16" s="25"/>
      <c r="G16" s="28"/>
      <c r="I16" s="25"/>
      <c r="K16" s="28"/>
    </row>
    <row r="18" spans="1:15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 ht="17" thickBot="1" x14ac:dyDescent="0.25"/>
    <row r="20" spans="1:15" x14ac:dyDescent="0.2">
      <c r="B20" s="10"/>
      <c r="C20" s="11" t="s">
        <v>46</v>
      </c>
      <c r="D20" s="11" t="s">
        <v>47</v>
      </c>
      <c r="E20" s="11" t="s">
        <v>48</v>
      </c>
      <c r="F20" s="12" t="s">
        <v>49</v>
      </c>
    </row>
    <row r="21" spans="1:15" x14ac:dyDescent="0.2">
      <c r="B21" s="13" t="s">
        <v>43</v>
      </c>
      <c r="C21" s="15">
        <v>8</v>
      </c>
      <c r="D21" s="17">
        <v>6</v>
      </c>
      <c r="E21" s="6">
        <v>4</v>
      </c>
      <c r="F21" s="20">
        <v>2</v>
      </c>
    </row>
    <row r="22" spans="1:15" x14ac:dyDescent="0.2">
      <c r="B22" s="13" t="s">
        <v>44</v>
      </c>
      <c r="C22" s="15">
        <v>24</v>
      </c>
      <c r="D22" s="17">
        <v>20</v>
      </c>
      <c r="E22" s="6">
        <v>16</v>
      </c>
      <c r="F22" s="20">
        <v>4</v>
      </c>
    </row>
    <row r="23" spans="1:15" ht="17" thickBot="1" x14ac:dyDescent="0.25">
      <c r="B23" s="14" t="s">
        <v>45</v>
      </c>
      <c r="C23" s="16">
        <v>42</v>
      </c>
      <c r="D23" s="18">
        <v>38</v>
      </c>
      <c r="E23" s="19">
        <v>30</v>
      </c>
      <c r="F23" s="21">
        <v>8</v>
      </c>
    </row>
    <row r="25" spans="1:15" x14ac:dyDescent="0.2">
      <c r="A25" s="39" t="s">
        <v>74</v>
      </c>
      <c r="B25" s="40"/>
      <c r="C25" s="41"/>
      <c r="E25" s="39" t="s">
        <v>78</v>
      </c>
      <c r="F25" s="40"/>
      <c r="G25" s="41"/>
      <c r="I25" s="39" t="s">
        <v>79</v>
      </c>
      <c r="J25" s="40"/>
      <c r="K25" s="41"/>
      <c r="M25" s="39" t="s">
        <v>80</v>
      </c>
      <c r="N25" s="40"/>
      <c r="O25" s="41"/>
    </row>
    <row r="26" spans="1:15" x14ac:dyDescent="0.2">
      <c r="A26" s="25"/>
      <c r="B26" t="s">
        <v>77</v>
      </c>
      <c r="C26" s="47">
        <v>5.4540100000000002</v>
      </c>
      <c r="E26" s="25"/>
      <c r="F26" t="s">
        <v>77</v>
      </c>
      <c r="G26" s="47">
        <v>4.8</v>
      </c>
      <c r="I26" s="25"/>
      <c r="J26" t="s">
        <v>77</v>
      </c>
      <c r="K26" s="47">
        <v>3.95912</v>
      </c>
      <c r="M26" s="25"/>
      <c r="N26" t="s">
        <v>77</v>
      </c>
      <c r="O26" s="47">
        <v>1.71679</v>
      </c>
    </row>
    <row r="27" spans="1:15" x14ac:dyDescent="0.2">
      <c r="A27" s="25"/>
      <c r="B27" t="s">
        <v>76</v>
      </c>
      <c r="C27" s="28">
        <v>3736</v>
      </c>
      <c r="E27" s="25"/>
      <c r="F27" t="s">
        <v>76</v>
      </c>
      <c r="G27" s="28">
        <v>3288</v>
      </c>
      <c r="I27" s="25"/>
      <c r="J27" t="s">
        <v>76</v>
      </c>
      <c r="K27" s="28">
        <v>2712</v>
      </c>
      <c r="M27" s="25"/>
      <c r="N27" t="s">
        <v>76</v>
      </c>
      <c r="O27" s="28">
        <v>1176</v>
      </c>
    </row>
    <row r="28" spans="1:15" x14ac:dyDescent="0.2">
      <c r="A28" s="25"/>
      <c r="C28" s="48"/>
      <c r="E28" s="25"/>
      <c r="G28" s="48"/>
      <c r="I28" s="25"/>
      <c r="K28" s="48"/>
      <c r="M28" s="25"/>
      <c r="O28" s="48"/>
    </row>
    <row r="29" spans="1:15" x14ac:dyDescent="0.2">
      <c r="A29" s="25"/>
      <c r="B29" t="s">
        <v>69</v>
      </c>
      <c r="C29" s="49">
        <f>C27/15000000</f>
        <v>2.4906666666666669E-4</v>
      </c>
      <c r="E29" s="25"/>
      <c r="F29" t="s">
        <v>69</v>
      </c>
      <c r="G29" s="49">
        <f>G27/15000000</f>
        <v>2.1919999999999999E-4</v>
      </c>
      <c r="I29" s="25"/>
      <c r="J29" t="s">
        <v>69</v>
      </c>
      <c r="K29" s="49">
        <f>K27/15000000</f>
        <v>1.808E-4</v>
      </c>
      <c r="M29" s="25"/>
      <c r="N29" t="s">
        <v>69</v>
      </c>
      <c r="O29" s="49">
        <f>O27/15000000</f>
        <v>7.8399999999999995E-5</v>
      </c>
    </row>
    <row r="30" spans="1:15" x14ac:dyDescent="0.2">
      <c r="A30" s="25"/>
      <c r="B30" t="s">
        <v>65</v>
      </c>
      <c r="C30" s="28">
        <v>1</v>
      </c>
      <c r="E30" s="25"/>
      <c r="F30" t="s">
        <v>65</v>
      </c>
      <c r="G30" s="28">
        <f>C29/G29</f>
        <v>1.1362530413625305</v>
      </c>
      <c r="I30" s="25"/>
      <c r="J30" t="s">
        <v>65</v>
      </c>
      <c r="K30" s="28">
        <f>C29/K29</f>
        <v>1.3775811209439528</v>
      </c>
      <c r="M30" s="25"/>
      <c r="N30" t="s">
        <v>65</v>
      </c>
      <c r="O30" s="28">
        <f>C29/O29</f>
        <v>3.1768707482993204</v>
      </c>
    </row>
    <row r="31" spans="1:15" x14ac:dyDescent="0.2">
      <c r="A31" s="25"/>
      <c r="B31" s="32"/>
      <c r="C31" s="50"/>
      <c r="E31" s="25"/>
      <c r="F31" s="32"/>
      <c r="G31" s="50"/>
      <c r="I31" s="25"/>
      <c r="J31" s="32"/>
      <c r="K31" s="50"/>
      <c r="M31" s="25"/>
      <c r="N31" s="32"/>
      <c r="O31" s="50"/>
    </row>
    <row r="32" spans="1:15" ht="17" thickBot="1" x14ac:dyDescent="0.25">
      <c r="A32" s="25"/>
      <c r="B32" s="36" t="s">
        <v>68</v>
      </c>
      <c r="C32" s="36">
        <v>0.87419122933141624</v>
      </c>
      <c r="E32" s="25"/>
      <c r="F32" s="36"/>
      <c r="G32" s="66"/>
      <c r="I32" s="25"/>
      <c r="J32" s="36"/>
      <c r="K32" s="28"/>
      <c r="M32" s="25"/>
      <c r="N32" s="36"/>
      <c r="O32" s="28"/>
    </row>
    <row r="33" spans="1:15" x14ac:dyDescent="0.2">
      <c r="A33" s="43"/>
      <c r="B33" s="44" t="s">
        <v>75</v>
      </c>
      <c r="C33" s="51">
        <f>1/((1-C31)+C31/C30)</f>
        <v>1</v>
      </c>
      <c r="E33" s="43"/>
      <c r="F33" s="44" t="s">
        <v>75</v>
      </c>
      <c r="G33" s="51">
        <f>1/((1-C32)+C32/G30)</f>
        <v>1.1171038398902151</v>
      </c>
      <c r="I33" s="43"/>
      <c r="J33" s="44" t="s">
        <v>75</v>
      </c>
      <c r="K33" s="51">
        <f>1/((1-C32)+C32/K30)</f>
        <v>1.315109454619809</v>
      </c>
      <c r="M33" s="43"/>
      <c r="N33" s="44" t="s">
        <v>75</v>
      </c>
      <c r="O33" s="51">
        <f>1/((1-C32)+C32/O30)</f>
        <v>2.4938746991097105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265-5570-D240-9149-03F3622F53EA}">
  <dimension ref="A1:AL60"/>
  <sheetViews>
    <sheetView topLeftCell="A3" workbookViewId="0">
      <selection activeCell="AJ53" sqref="AJ53"/>
    </sheetView>
  </sheetViews>
  <sheetFormatPr baseColWidth="10" defaultRowHeight="16" x14ac:dyDescent="0.2"/>
  <cols>
    <col min="1" max="1" width="18" customWidth="1"/>
    <col min="2" max="28" width="3.83203125" customWidth="1"/>
    <col min="29" max="29" width="4.5" customWidth="1"/>
    <col min="30" max="30" width="3.83203125" customWidth="1"/>
    <col min="31" max="31" width="5.6640625" customWidth="1"/>
    <col min="32" max="32" width="3.6640625" customWidth="1"/>
    <col min="33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3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3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3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3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3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3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3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3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3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3" x14ac:dyDescent="0.2">
      <c r="A28" t="s">
        <v>7</v>
      </c>
    </row>
    <row r="30" spans="1:23" x14ac:dyDescent="0.2">
      <c r="A30" s="2" t="s">
        <v>23</v>
      </c>
      <c r="Q30" t="s">
        <v>0</v>
      </c>
      <c r="R30" t="s">
        <v>1</v>
      </c>
      <c r="S30" s="6" t="s">
        <v>2</v>
      </c>
      <c r="T30" t="s">
        <v>3</v>
      </c>
      <c r="U30" s="3" t="s">
        <v>4</v>
      </c>
    </row>
    <row r="31" spans="1:23" x14ac:dyDescent="0.2">
      <c r="A31" s="2" t="s">
        <v>24</v>
      </c>
      <c r="R31" t="s">
        <v>0</v>
      </c>
      <c r="S31" t="s">
        <v>1</v>
      </c>
      <c r="T31" s="7" t="s">
        <v>2</v>
      </c>
      <c r="U31" t="s">
        <v>3</v>
      </c>
      <c r="V31" t="s">
        <v>4</v>
      </c>
    </row>
    <row r="32" spans="1:23" x14ac:dyDescent="0.2">
      <c r="A32" s="2" t="s">
        <v>25</v>
      </c>
      <c r="S32" t="s">
        <v>0</v>
      </c>
      <c r="T32" t="s">
        <v>1</v>
      </c>
      <c r="U32" t="s">
        <v>2</v>
      </c>
      <c r="V32" t="s">
        <v>3</v>
      </c>
      <c r="W32" t="s">
        <v>4</v>
      </c>
    </row>
    <row r="33" spans="1:34" x14ac:dyDescent="0.2">
      <c r="A33" s="2" t="s">
        <v>26</v>
      </c>
      <c r="T33" t="s">
        <v>0</v>
      </c>
      <c r="U33" t="s">
        <v>1</v>
      </c>
      <c r="V33" t="s">
        <v>2</v>
      </c>
      <c r="W33" t="s">
        <v>3</v>
      </c>
      <c r="X33" t="s">
        <v>4</v>
      </c>
    </row>
    <row r="34" spans="1:34" x14ac:dyDescent="0.2">
      <c r="A34" s="2" t="s">
        <v>27</v>
      </c>
      <c r="U34" t="s">
        <v>0</v>
      </c>
      <c r="V34" t="s">
        <v>1</v>
      </c>
      <c r="W34" t="s">
        <v>2</v>
      </c>
      <c r="X34" t="s">
        <v>3</v>
      </c>
      <c r="Y34" t="s">
        <v>4</v>
      </c>
    </row>
    <row r="35" spans="1:34" x14ac:dyDescent="0.2">
      <c r="A35" s="2" t="s">
        <v>28</v>
      </c>
      <c r="V35" t="s">
        <v>0</v>
      </c>
      <c r="W35" t="s">
        <v>1</v>
      </c>
      <c r="X35" t="s">
        <v>2</v>
      </c>
      <c r="Y35" t="s">
        <v>3</v>
      </c>
      <c r="Z35" t="s">
        <v>4</v>
      </c>
    </row>
    <row r="36" spans="1:34" x14ac:dyDescent="0.2">
      <c r="A36" s="2" t="s">
        <v>29</v>
      </c>
    </row>
    <row r="37" spans="1:34" x14ac:dyDescent="0.2">
      <c r="A37" s="2"/>
    </row>
    <row r="38" spans="1:34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34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34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34" x14ac:dyDescent="0.2">
      <c r="A42" s="2" t="s">
        <v>10</v>
      </c>
      <c r="Z42" t="s">
        <v>0</v>
      </c>
      <c r="AA42" t="s">
        <v>1</v>
      </c>
      <c r="AB42" s="71" t="s">
        <v>39</v>
      </c>
      <c r="AC42" s="71"/>
      <c r="AD42" t="s">
        <v>3</v>
      </c>
      <c r="AE42" t="s">
        <v>4</v>
      </c>
    </row>
    <row r="43" spans="1:34" x14ac:dyDescent="0.2">
      <c r="A43" s="2" t="s">
        <v>11</v>
      </c>
      <c r="AA43" t="s">
        <v>0</v>
      </c>
      <c r="AB43" t="s">
        <v>1</v>
      </c>
      <c r="AC43" s="8" t="s">
        <v>40</v>
      </c>
      <c r="AD43" t="s">
        <v>2</v>
      </c>
      <c r="AE43" t="s">
        <v>3</v>
      </c>
      <c r="AF43" t="s">
        <v>4</v>
      </c>
    </row>
    <row r="45" spans="1:34" x14ac:dyDescent="0.2">
      <c r="A45" s="2" t="s">
        <v>12</v>
      </c>
      <c r="AB45" t="s">
        <v>0</v>
      </c>
      <c r="AC45" s="8" t="s">
        <v>40</v>
      </c>
      <c r="AD45" t="s">
        <v>1</v>
      </c>
      <c r="AE45" s="71" t="s">
        <v>41</v>
      </c>
      <c r="AF45" s="71"/>
      <c r="AG45" t="s">
        <v>3</v>
      </c>
      <c r="AH45" t="s">
        <v>4</v>
      </c>
    </row>
    <row r="46" spans="1:34" x14ac:dyDescent="0.2">
      <c r="A46" s="2" t="s">
        <v>13</v>
      </c>
      <c r="AC46" t="s">
        <v>0</v>
      </c>
      <c r="AD46" t="s">
        <v>1</v>
      </c>
      <c r="AE46" s="8" t="s">
        <v>40</v>
      </c>
      <c r="AF46" t="s">
        <v>2</v>
      </c>
      <c r="AG46" t="s">
        <v>3</v>
      </c>
      <c r="AH46" t="s">
        <v>4</v>
      </c>
    </row>
    <row r="47" spans="1:34" x14ac:dyDescent="0.2">
      <c r="A47" s="2" t="s">
        <v>14</v>
      </c>
      <c r="AD47" t="s">
        <v>0</v>
      </c>
      <c r="AE47" s="8" t="s">
        <v>40</v>
      </c>
      <c r="AF47" t="s">
        <v>2</v>
      </c>
      <c r="AG47" t="s">
        <v>3</v>
      </c>
      <c r="AH47" t="s">
        <v>4</v>
      </c>
    </row>
    <row r="48" spans="1:34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  <c r="AG49" s="8" t="s">
        <v>40</v>
      </c>
      <c r="AH49" s="71" t="s">
        <v>41</v>
      </c>
      <c r="AI49" s="71"/>
      <c r="AJ49" t="s">
        <v>4</v>
      </c>
    </row>
    <row r="50" spans="1:38" x14ac:dyDescent="0.2">
      <c r="A50" s="2" t="s">
        <v>16</v>
      </c>
      <c r="AF50" t="s">
        <v>0</v>
      </c>
      <c r="AG50" t="s">
        <v>1</v>
      </c>
      <c r="AH50" s="8" t="s">
        <v>40</v>
      </c>
      <c r="AI50" s="71" t="s">
        <v>39</v>
      </c>
      <c r="AJ50" s="71"/>
      <c r="AK50" t="s">
        <v>4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mergeCells count="4">
    <mergeCell ref="AB42:AC42"/>
    <mergeCell ref="AE45:AF45"/>
    <mergeCell ref="AH49:AI49"/>
    <mergeCell ref="AI50:AJ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4287-89C3-9D43-B192-BDA5490C37C4}">
  <dimension ref="A1:AN60"/>
  <sheetViews>
    <sheetView topLeftCell="A10" workbookViewId="0">
      <selection activeCell="V30" sqref="V30:X30"/>
    </sheetView>
  </sheetViews>
  <sheetFormatPr baseColWidth="10" defaultRowHeight="16" x14ac:dyDescent="0.2"/>
  <cols>
    <col min="1" max="1" width="18" customWidth="1"/>
    <col min="2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6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6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6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6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6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6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6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6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6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6" x14ac:dyDescent="0.2">
      <c r="A28" t="s">
        <v>7</v>
      </c>
    </row>
    <row r="30" spans="1:26" x14ac:dyDescent="0.2">
      <c r="A30" s="2" t="s">
        <v>23</v>
      </c>
      <c r="Q30" t="s">
        <v>0</v>
      </c>
      <c r="R30" t="s">
        <v>1</v>
      </c>
      <c r="S30" t="s">
        <v>2</v>
      </c>
      <c r="T30" t="s">
        <v>3</v>
      </c>
      <c r="U30" s="3" t="s">
        <v>4</v>
      </c>
    </row>
    <row r="31" spans="1:26" x14ac:dyDescent="0.2">
      <c r="A31" s="2" t="s">
        <v>24</v>
      </c>
      <c r="R31" t="s">
        <v>0</v>
      </c>
      <c r="S31" t="s">
        <v>9</v>
      </c>
      <c r="T31" t="s">
        <v>9</v>
      </c>
      <c r="U31" t="s">
        <v>9</v>
      </c>
      <c r="V31" t="s">
        <v>1</v>
      </c>
      <c r="W31" t="s">
        <v>2</v>
      </c>
      <c r="X31" t="s">
        <v>3</v>
      </c>
      <c r="Y31" t="s">
        <v>4</v>
      </c>
    </row>
    <row r="32" spans="1:26" x14ac:dyDescent="0.2">
      <c r="A32" s="2" t="s">
        <v>25</v>
      </c>
      <c r="S32" t="s">
        <v>0</v>
      </c>
      <c r="T32" t="s">
        <v>9</v>
      </c>
      <c r="U32" t="s">
        <v>9</v>
      </c>
      <c r="V32" t="s">
        <v>9</v>
      </c>
      <c r="W32" t="s">
        <v>1</v>
      </c>
      <c r="X32" t="s">
        <v>2</v>
      </c>
      <c r="Y32" t="s">
        <v>3</v>
      </c>
      <c r="Z32" t="s">
        <v>4</v>
      </c>
    </row>
    <row r="33" spans="1:40" x14ac:dyDescent="0.2">
      <c r="A33" s="2" t="s">
        <v>26</v>
      </c>
      <c r="T33" t="s">
        <v>0</v>
      </c>
      <c r="U33" t="s">
        <v>9</v>
      </c>
      <c r="V33" t="s">
        <v>9</v>
      </c>
      <c r="W33" t="s">
        <v>9</v>
      </c>
      <c r="X33" t="s">
        <v>1</v>
      </c>
      <c r="Y33" t="s">
        <v>2</v>
      </c>
      <c r="Z33" t="s">
        <v>3</v>
      </c>
      <c r="AA33" t="s">
        <v>4</v>
      </c>
    </row>
    <row r="34" spans="1:40" x14ac:dyDescent="0.2">
      <c r="A34" s="2" t="s">
        <v>27</v>
      </c>
      <c r="U34" t="s">
        <v>0</v>
      </c>
      <c r="V34" t="s">
        <v>9</v>
      </c>
      <c r="W34" t="s">
        <v>9</v>
      </c>
      <c r="X34" t="s">
        <v>9</v>
      </c>
      <c r="Y34" t="s">
        <v>1</v>
      </c>
      <c r="Z34" t="s">
        <v>2</v>
      </c>
      <c r="AA34" t="s">
        <v>3</v>
      </c>
      <c r="AB34" t="s">
        <v>4</v>
      </c>
    </row>
    <row r="35" spans="1:40" x14ac:dyDescent="0.2">
      <c r="A35" s="2" t="s">
        <v>28</v>
      </c>
      <c r="V35" t="s">
        <v>0</v>
      </c>
      <c r="W35" t="s">
        <v>9</v>
      </c>
      <c r="X35" t="s">
        <v>9</v>
      </c>
      <c r="Y35" t="s">
        <v>9</v>
      </c>
      <c r="Z35" t="s">
        <v>1</v>
      </c>
      <c r="AA35" t="s">
        <v>2</v>
      </c>
      <c r="AB35" t="s">
        <v>3</v>
      </c>
      <c r="AC35" t="s">
        <v>4</v>
      </c>
    </row>
    <row r="36" spans="1:40" x14ac:dyDescent="0.2">
      <c r="A36" s="2" t="s">
        <v>29</v>
      </c>
    </row>
    <row r="37" spans="1:40" x14ac:dyDescent="0.2">
      <c r="A37" s="2"/>
    </row>
    <row r="38" spans="1:40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40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40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40" x14ac:dyDescent="0.2">
      <c r="A42" s="2" t="s">
        <v>10</v>
      </c>
      <c r="Z42" t="s">
        <v>0</v>
      </c>
      <c r="AA42" t="s">
        <v>1</v>
      </c>
      <c r="AB42" t="s">
        <v>2</v>
      </c>
      <c r="AC42" t="s">
        <v>2</v>
      </c>
      <c r="AD42" t="s">
        <v>2</v>
      </c>
      <c r="AE42">
        <v>13</v>
      </c>
      <c r="AF42" t="s">
        <v>3</v>
      </c>
      <c r="AG42" t="s">
        <v>4</v>
      </c>
    </row>
    <row r="43" spans="1:40" x14ac:dyDescent="0.2">
      <c r="A43" s="2" t="s">
        <v>11</v>
      </c>
      <c r="AA43" t="s">
        <v>0</v>
      </c>
      <c r="AB43" t="s">
        <v>1</v>
      </c>
      <c r="AC43" t="s">
        <v>9</v>
      </c>
      <c r="AD43" t="s">
        <v>9</v>
      </c>
      <c r="AE43" t="s">
        <v>9</v>
      </c>
      <c r="AF43">
        <v>13</v>
      </c>
      <c r="AG43" t="s">
        <v>3</v>
      </c>
      <c r="AH43" t="s">
        <v>4</v>
      </c>
    </row>
    <row r="45" spans="1:40" x14ac:dyDescent="0.2">
      <c r="A45" s="2" t="s">
        <v>12</v>
      </c>
      <c r="AB45" t="s">
        <v>0</v>
      </c>
      <c r="AC45" t="s">
        <v>1</v>
      </c>
      <c r="AD45" t="s">
        <v>9</v>
      </c>
      <c r="AE45" t="s">
        <v>9</v>
      </c>
      <c r="AF45">
        <v>13</v>
      </c>
      <c r="AG45" t="s">
        <v>2</v>
      </c>
      <c r="AH45">
        <v>41</v>
      </c>
      <c r="AI45" t="s">
        <v>3</v>
      </c>
      <c r="AJ45" t="s">
        <v>4</v>
      </c>
    </row>
    <row r="46" spans="1:40" x14ac:dyDescent="0.2">
      <c r="A46" s="2" t="s">
        <v>13</v>
      </c>
      <c r="AC46" t="s">
        <v>0</v>
      </c>
      <c r="AD46" t="s">
        <v>1</v>
      </c>
      <c r="AE46" t="s">
        <v>9</v>
      </c>
      <c r="AF46" t="s">
        <v>9</v>
      </c>
      <c r="AG46" t="s">
        <v>9</v>
      </c>
      <c r="AH46" t="s">
        <v>9</v>
      </c>
      <c r="AI46">
        <v>54</v>
      </c>
      <c r="AJ46" t="s">
        <v>2</v>
      </c>
      <c r="AK46" t="s">
        <v>3</v>
      </c>
      <c r="AL46" t="s">
        <v>4</v>
      </c>
    </row>
    <row r="47" spans="1:40" x14ac:dyDescent="0.2">
      <c r="A47" s="2" t="s">
        <v>14</v>
      </c>
      <c r="AD47" t="s">
        <v>0</v>
      </c>
      <c r="AE47" t="s">
        <v>1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>
        <v>55</v>
      </c>
      <c r="AL47" t="s">
        <v>2</v>
      </c>
      <c r="AM47" t="s">
        <v>3</v>
      </c>
      <c r="AN47" t="s">
        <v>4</v>
      </c>
    </row>
    <row r="48" spans="1:40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</row>
    <row r="50" spans="1:38" x14ac:dyDescent="0.2">
      <c r="A50" s="2" t="s">
        <v>16</v>
      </c>
      <c r="AF50" t="s">
        <v>0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87-B667-234A-819A-7B703EB75810}">
  <dimension ref="A2:Q46"/>
  <sheetViews>
    <sheetView workbookViewId="0">
      <selection activeCell="H24" sqref="H24"/>
    </sheetView>
  </sheetViews>
  <sheetFormatPr baseColWidth="10" defaultRowHeight="16" x14ac:dyDescent="0.2"/>
  <cols>
    <col min="1" max="1" width="18.6640625" customWidth="1"/>
    <col min="3" max="3" width="17.5" customWidth="1"/>
    <col min="4" max="4" width="16.5" customWidth="1"/>
    <col min="7" max="7" width="13.1640625" customWidth="1"/>
    <col min="8" max="8" width="15.6640625" bestFit="1" customWidth="1"/>
    <col min="11" max="11" width="15.6640625" customWidth="1"/>
  </cols>
  <sheetData>
    <row r="2" spans="1:17" x14ac:dyDescent="0.2">
      <c r="E2" s="1"/>
      <c r="H2" s="1" t="s">
        <v>42</v>
      </c>
    </row>
    <row r="3" spans="1:17" ht="17" thickBot="1" x14ac:dyDescent="0.25"/>
    <row r="4" spans="1:17" x14ac:dyDescent="0.2">
      <c r="F4" s="10"/>
      <c r="G4" s="11" t="s">
        <v>46</v>
      </c>
      <c r="H4" s="11" t="s">
        <v>47</v>
      </c>
      <c r="I4" s="11" t="s">
        <v>48</v>
      </c>
      <c r="J4" s="12" t="s">
        <v>49</v>
      </c>
    </row>
    <row r="5" spans="1:17" x14ac:dyDescent="0.2">
      <c r="F5" s="13" t="s">
        <v>43</v>
      </c>
      <c r="G5" s="15">
        <v>8</v>
      </c>
      <c r="H5" s="17">
        <v>6</v>
      </c>
      <c r="I5" s="6">
        <v>4</v>
      </c>
      <c r="J5" s="20">
        <v>2</v>
      </c>
    </row>
    <row r="6" spans="1:17" x14ac:dyDescent="0.2">
      <c r="F6" s="13" t="s">
        <v>44</v>
      </c>
      <c r="G6" s="15">
        <v>24</v>
      </c>
      <c r="H6" s="17">
        <v>20</v>
      </c>
      <c r="I6" s="6">
        <v>16</v>
      </c>
      <c r="J6" s="20">
        <v>4</v>
      </c>
    </row>
    <row r="7" spans="1:17" ht="17" thickBot="1" x14ac:dyDescent="0.25">
      <c r="F7" s="14" t="s">
        <v>45</v>
      </c>
      <c r="G7" s="16">
        <v>42</v>
      </c>
      <c r="H7" s="18">
        <v>38</v>
      </c>
      <c r="I7" s="19">
        <v>30</v>
      </c>
      <c r="J7" s="21">
        <v>8</v>
      </c>
    </row>
    <row r="9" spans="1:17" x14ac:dyDescent="0.2">
      <c r="A9" t="s">
        <v>59</v>
      </c>
      <c r="B9" s="39">
        <v>32</v>
      </c>
      <c r="C9" s="40" t="s">
        <v>71</v>
      </c>
      <c r="D9" s="41" t="s">
        <v>70</v>
      </c>
      <c r="G9" s="30" t="s">
        <v>66</v>
      </c>
      <c r="H9" s="31" t="s">
        <v>63</v>
      </c>
      <c r="J9" t="s">
        <v>66</v>
      </c>
      <c r="K9" t="s">
        <v>63</v>
      </c>
      <c r="M9" t="s">
        <v>66</v>
      </c>
      <c r="N9" t="s">
        <v>63</v>
      </c>
      <c r="P9" t="s">
        <v>66</v>
      </c>
      <c r="Q9" t="s">
        <v>63</v>
      </c>
    </row>
    <row r="10" spans="1:17" x14ac:dyDescent="0.2">
      <c r="B10" s="25"/>
      <c r="D10" s="28"/>
      <c r="G10" s="25"/>
      <c r="H10" s="28"/>
    </row>
    <row r="11" spans="1:17" x14ac:dyDescent="0.2">
      <c r="A11" t="s">
        <v>50</v>
      </c>
      <c r="B11" s="25">
        <v>6</v>
      </c>
      <c r="C11">
        <v>6</v>
      </c>
      <c r="D11" s="42">
        <f>(C11)/C23*100</f>
        <v>0.87591240875912413</v>
      </c>
      <c r="G11" s="25">
        <v>1</v>
      </c>
      <c r="H11" s="28">
        <f>PRODUCT(G11,C11)</f>
        <v>6</v>
      </c>
      <c r="J11">
        <v>1</v>
      </c>
      <c r="K11">
        <f>PRODUCT(J11,C11)</f>
        <v>6</v>
      </c>
      <c r="M11">
        <v>1</v>
      </c>
      <c r="N11">
        <f>PRODUCT(C11,M11)</f>
        <v>6</v>
      </c>
      <c r="P11">
        <v>1</v>
      </c>
      <c r="Q11">
        <f>PRODUCT(P11,C11)</f>
        <v>6</v>
      </c>
    </row>
    <row r="12" spans="1:17" x14ac:dyDescent="0.2">
      <c r="A12" t="s">
        <v>51</v>
      </c>
      <c r="B12" s="25">
        <v>7</v>
      </c>
      <c r="C12">
        <v>7</v>
      </c>
      <c r="D12" s="42">
        <f>(C12)/C23*100</f>
        <v>1.0218978102189782</v>
      </c>
      <c r="G12" s="25">
        <v>1</v>
      </c>
      <c r="H12" s="28">
        <f t="shared" ref="H12:H21" si="0">PRODUCT(G12,C12)</f>
        <v>7</v>
      </c>
      <c r="J12">
        <v>1</v>
      </c>
      <c r="K12">
        <f t="shared" ref="K12:K21" si="1">PRODUCT(J12,C12)</f>
        <v>7</v>
      </c>
      <c r="M12">
        <v>1</v>
      </c>
      <c r="N12">
        <f t="shared" ref="N12:N21" si="2">PRODUCT(C12,M12)</f>
        <v>7</v>
      </c>
      <c r="P12">
        <v>1</v>
      </c>
      <c r="Q12">
        <f t="shared" ref="Q12:Q21" si="3">PRODUCT(P12,C12)</f>
        <v>7</v>
      </c>
    </row>
    <row r="13" spans="1:17" x14ac:dyDescent="0.2">
      <c r="A13" t="s">
        <v>52</v>
      </c>
      <c r="B13" s="25">
        <v>1</v>
      </c>
      <c r="C13">
        <v>32</v>
      </c>
      <c r="D13" s="42">
        <f>(C13)/C23*100</f>
        <v>4.6715328467153281</v>
      </c>
      <c r="G13" s="25">
        <v>1</v>
      </c>
      <c r="H13" s="28">
        <f>PRODUCT(G13,C13)</f>
        <v>32</v>
      </c>
      <c r="J13">
        <v>1</v>
      </c>
      <c r="K13">
        <f t="shared" si="1"/>
        <v>32</v>
      </c>
      <c r="M13">
        <v>1</v>
      </c>
      <c r="N13">
        <f t="shared" si="2"/>
        <v>32</v>
      </c>
      <c r="P13">
        <v>1</v>
      </c>
      <c r="Q13">
        <f t="shared" si="3"/>
        <v>32</v>
      </c>
    </row>
    <row r="14" spans="1:17" x14ac:dyDescent="0.2">
      <c r="A14" t="s">
        <v>60</v>
      </c>
      <c r="B14" s="25">
        <v>6</v>
      </c>
      <c r="C14">
        <f>PRODUCT(B14,B9)</f>
        <v>192</v>
      </c>
      <c r="D14" s="42">
        <f>(C14)/C23*100</f>
        <v>28.029197080291972</v>
      </c>
      <c r="G14" s="25">
        <v>1</v>
      </c>
      <c r="H14" s="28">
        <f t="shared" si="0"/>
        <v>192</v>
      </c>
      <c r="J14">
        <v>1</v>
      </c>
      <c r="K14">
        <f t="shared" si="1"/>
        <v>192</v>
      </c>
      <c r="M14">
        <v>1</v>
      </c>
      <c r="N14">
        <f t="shared" si="2"/>
        <v>192</v>
      </c>
      <c r="P14">
        <v>1</v>
      </c>
      <c r="Q14">
        <f t="shared" si="3"/>
        <v>192</v>
      </c>
    </row>
    <row r="15" spans="1:17" x14ac:dyDescent="0.2">
      <c r="A15" t="s">
        <v>53</v>
      </c>
      <c r="B15" s="25">
        <v>3</v>
      </c>
      <c r="C15">
        <f>PRODUCT(B15,B9)</f>
        <v>96</v>
      </c>
      <c r="D15" s="42">
        <f>(C15)/C23*100</f>
        <v>14.014598540145986</v>
      </c>
      <c r="G15" s="25">
        <v>1</v>
      </c>
      <c r="H15" s="28">
        <f t="shared" si="0"/>
        <v>96</v>
      </c>
      <c r="J15">
        <v>1</v>
      </c>
      <c r="K15">
        <f t="shared" si="1"/>
        <v>96</v>
      </c>
      <c r="M15">
        <v>1</v>
      </c>
      <c r="N15">
        <f t="shared" si="2"/>
        <v>96</v>
      </c>
      <c r="P15">
        <v>1</v>
      </c>
      <c r="Q15">
        <f t="shared" si="3"/>
        <v>96</v>
      </c>
    </row>
    <row r="16" spans="1:17" x14ac:dyDescent="0.2">
      <c r="A16" t="s">
        <v>54</v>
      </c>
      <c r="B16" s="25">
        <v>3</v>
      </c>
      <c r="C16">
        <f>PRODUCT(B16,B9)</f>
        <v>96</v>
      </c>
      <c r="D16" s="42">
        <f>(C16)/C23*100</f>
        <v>14.014598540145986</v>
      </c>
      <c r="G16" s="25">
        <v>1</v>
      </c>
      <c r="H16" s="28">
        <f t="shared" si="0"/>
        <v>96</v>
      </c>
      <c r="J16">
        <v>1</v>
      </c>
      <c r="K16">
        <f t="shared" si="1"/>
        <v>96</v>
      </c>
      <c r="M16">
        <v>1</v>
      </c>
      <c r="N16">
        <f t="shared" si="2"/>
        <v>96</v>
      </c>
      <c r="P16">
        <v>1</v>
      </c>
      <c r="Q16">
        <f t="shared" si="3"/>
        <v>96</v>
      </c>
    </row>
    <row r="17" spans="1:17" x14ac:dyDescent="0.2">
      <c r="A17" t="s">
        <v>55</v>
      </c>
      <c r="B17" s="25">
        <v>3</v>
      </c>
      <c r="C17">
        <f>PRODUCT(B17,B9)</f>
        <v>96</v>
      </c>
      <c r="D17" s="42">
        <f>(C17)/C23*100</f>
        <v>14.014598540145986</v>
      </c>
      <c r="G17" s="26">
        <v>8</v>
      </c>
      <c r="H17" s="28">
        <f t="shared" si="0"/>
        <v>768</v>
      </c>
      <c r="J17" s="17">
        <v>6</v>
      </c>
      <c r="K17">
        <f t="shared" si="1"/>
        <v>576</v>
      </c>
      <c r="M17" s="6">
        <v>4</v>
      </c>
      <c r="N17">
        <f t="shared" si="2"/>
        <v>384</v>
      </c>
      <c r="P17" s="8">
        <v>2</v>
      </c>
      <c r="Q17">
        <f t="shared" si="3"/>
        <v>192</v>
      </c>
    </row>
    <row r="18" spans="1:17" x14ac:dyDescent="0.2">
      <c r="A18" t="s">
        <v>56</v>
      </c>
      <c r="B18" s="25">
        <v>2</v>
      </c>
      <c r="C18">
        <f>PRODUCT(B18,B9)</f>
        <v>64</v>
      </c>
      <c r="D18" s="42">
        <f>(C18)/C23*100</f>
        <v>9.3430656934306562</v>
      </c>
      <c r="G18" s="26">
        <v>24</v>
      </c>
      <c r="H18" s="28">
        <f t="shared" si="0"/>
        <v>1536</v>
      </c>
      <c r="J18" s="17">
        <v>20</v>
      </c>
      <c r="K18">
        <f t="shared" si="1"/>
        <v>1280</v>
      </c>
      <c r="M18" s="6">
        <v>16</v>
      </c>
      <c r="N18">
        <f t="shared" si="2"/>
        <v>1024</v>
      </c>
      <c r="P18" s="8">
        <v>4</v>
      </c>
      <c r="Q18">
        <f t="shared" si="3"/>
        <v>256</v>
      </c>
    </row>
    <row r="19" spans="1:17" x14ac:dyDescent="0.2">
      <c r="A19" t="s">
        <v>57</v>
      </c>
      <c r="B19" s="25">
        <v>1</v>
      </c>
      <c r="C19">
        <f>PRODUCT(B19,B9)</f>
        <v>32</v>
      </c>
      <c r="D19" s="42">
        <f>(C19)/C23*100</f>
        <v>4.6715328467153281</v>
      </c>
      <c r="G19" s="26">
        <v>42</v>
      </c>
      <c r="H19" s="28">
        <f t="shared" si="0"/>
        <v>1344</v>
      </c>
      <c r="J19" s="17">
        <v>38</v>
      </c>
      <c r="K19">
        <f t="shared" si="1"/>
        <v>1216</v>
      </c>
      <c r="M19" s="6">
        <v>30</v>
      </c>
      <c r="N19">
        <f t="shared" si="2"/>
        <v>960</v>
      </c>
      <c r="P19" s="8">
        <v>8</v>
      </c>
      <c r="Q19">
        <f t="shared" si="3"/>
        <v>256</v>
      </c>
    </row>
    <row r="20" spans="1:17" x14ac:dyDescent="0.2">
      <c r="A20" t="s">
        <v>58</v>
      </c>
      <c r="B20" s="25">
        <v>1</v>
      </c>
      <c r="C20">
        <f>PRODUCT(B20,B9)</f>
        <v>32</v>
      </c>
      <c r="D20" s="42">
        <f>(C20)/C23*100</f>
        <v>4.6715328467153281</v>
      </c>
      <c r="G20" s="25">
        <v>1</v>
      </c>
      <c r="H20" s="28">
        <f t="shared" si="0"/>
        <v>32</v>
      </c>
      <c r="J20">
        <v>1</v>
      </c>
      <c r="K20">
        <f t="shared" si="1"/>
        <v>32</v>
      </c>
      <c r="M20">
        <v>1</v>
      </c>
      <c r="N20">
        <f t="shared" si="2"/>
        <v>32</v>
      </c>
      <c r="P20">
        <v>1</v>
      </c>
      <c r="Q20">
        <f t="shared" si="3"/>
        <v>32</v>
      </c>
    </row>
    <row r="21" spans="1:17" x14ac:dyDescent="0.2">
      <c r="A21" t="s">
        <v>62</v>
      </c>
      <c r="B21" s="25">
        <v>1</v>
      </c>
      <c r="C21">
        <f>PRODUCT(B21,B9)</f>
        <v>32</v>
      </c>
      <c r="D21" s="42">
        <f>(C21)/C23*100</f>
        <v>4.6715328467153281</v>
      </c>
      <c r="G21" s="25">
        <v>1</v>
      </c>
      <c r="H21" s="28">
        <f t="shared" si="0"/>
        <v>32</v>
      </c>
      <c r="J21">
        <v>1</v>
      </c>
      <c r="K21">
        <f t="shared" si="1"/>
        <v>32</v>
      </c>
      <c r="M21">
        <v>1</v>
      </c>
      <c r="N21">
        <f t="shared" si="2"/>
        <v>32</v>
      </c>
      <c r="P21">
        <v>1</v>
      </c>
      <c r="Q21">
        <f t="shared" si="3"/>
        <v>32</v>
      </c>
    </row>
    <row r="22" spans="1:17" ht="17" thickBot="1" x14ac:dyDescent="0.25">
      <c r="A22" t="s">
        <v>64</v>
      </c>
      <c r="B22" s="43">
        <v>3</v>
      </c>
      <c r="C22" s="44">
        <v>3</v>
      </c>
      <c r="D22" s="45">
        <v>3</v>
      </c>
      <c r="G22" s="27">
        <v>1</v>
      </c>
      <c r="H22" s="29">
        <v>32</v>
      </c>
      <c r="J22" s="22">
        <v>1</v>
      </c>
      <c r="K22" s="22">
        <v>32</v>
      </c>
      <c r="M22" s="22">
        <v>1</v>
      </c>
      <c r="N22" s="22">
        <v>32</v>
      </c>
      <c r="P22" s="22">
        <v>1</v>
      </c>
      <c r="Q22" s="22">
        <v>32</v>
      </c>
    </row>
    <row r="23" spans="1:17" ht="17" thickTop="1" x14ac:dyDescent="0.2">
      <c r="B23" t="s">
        <v>61</v>
      </c>
      <c r="C23">
        <f>SUM(C11:C21)</f>
        <v>685</v>
      </c>
      <c r="D23">
        <f>SUM(D11:D21)</f>
        <v>99.999999999999986</v>
      </c>
      <c r="G23" t="s">
        <v>67</v>
      </c>
      <c r="H23">
        <f>SUM(H11:H22)</f>
        <v>4173</v>
      </c>
      <c r="J23" t="s">
        <v>67</v>
      </c>
      <c r="K23">
        <f>SUM(K11:K22)</f>
        <v>3597</v>
      </c>
      <c r="M23" t="s">
        <v>67</v>
      </c>
      <c r="N23">
        <f>SUM(N11:N21)</f>
        <v>2861</v>
      </c>
      <c r="P23" t="s">
        <v>67</v>
      </c>
      <c r="Q23">
        <f>SUM(Q11:Q21)</f>
        <v>1197</v>
      </c>
    </row>
    <row r="24" spans="1:17" x14ac:dyDescent="0.2">
      <c r="G24" s="36" t="s">
        <v>68</v>
      </c>
      <c r="H24" s="36">
        <f>SUM(H17:H19)/H23</f>
        <v>0.87419122933141624</v>
      </c>
      <c r="I24" s="36"/>
      <c r="J24" s="36" t="s">
        <v>68</v>
      </c>
      <c r="K24" s="36">
        <f>SUM(K17:K19)/K23</f>
        <v>0.85404503753127603</v>
      </c>
      <c r="L24" s="36"/>
      <c r="M24" s="36" t="s">
        <v>68</v>
      </c>
      <c r="N24" s="36">
        <f>SUM(N17:N19)/N23</f>
        <v>0.82768262845159035</v>
      </c>
      <c r="O24" s="36"/>
      <c r="P24" s="36" t="s">
        <v>68</v>
      </c>
      <c r="Q24" s="36">
        <f>SUM(Q17:Q19)/Q23</f>
        <v>0.58813700918964074</v>
      </c>
    </row>
    <row r="25" spans="1:17" x14ac:dyDescent="0.2">
      <c r="G25" t="s">
        <v>69</v>
      </c>
      <c r="H25" s="9">
        <f>H23/15000000</f>
        <v>2.7819999999999999E-4</v>
      </c>
      <c r="J25" t="s">
        <v>69</v>
      </c>
      <c r="K25" s="9">
        <f>K23/15000000</f>
        <v>2.398E-4</v>
      </c>
      <c r="M25" t="s">
        <v>69</v>
      </c>
      <c r="N25" s="9">
        <f>N23/15000000</f>
        <v>1.9073333333333333E-4</v>
      </c>
      <c r="P25" t="s">
        <v>69</v>
      </c>
      <c r="Q25" s="9">
        <f>Q23/15000000</f>
        <v>7.9800000000000002E-5</v>
      </c>
    </row>
    <row r="26" spans="1:17" x14ac:dyDescent="0.2">
      <c r="G26" t="s">
        <v>65</v>
      </c>
      <c r="H26">
        <f>H25/H25</f>
        <v>1</v>
      </c>
      <c r="J26" t="s">
        <v>65</v>
      </c>
      <c r="K26">
        <f>H25/K25</f>
        <v>1.1601334445371141</v>
      </c>
      <c r="M26" t="s">
        <v>65</v>
      </c>
      <c r="N26">
        <f>H25/N25</f>
        <v>1.4585809157637191</v>
      </c>
      <c r="P26" t="s">
        <v>65</v>
      </c>
      <c r="Q26">
        <f>H25/Q25</f>
        <v>3.4862155388471177</v>
      </c>
    </row>
    <row r="27" spans="1:17" ht="17" thickBot="1" x14ac:dyDescent="0.25">
      <c r="G27" s="32" t="s">
        <v>68</v>
      </c>
      <c r="H27" s="33">
        <f>SUM(D17:D19)/100</f>
        <v>0.28029197080291973</v>
      </c>
      <c r="J27" s="32" t="s">
        <v>68</v>
      </c>
      <c r="K27" s="33">
        <f>SUM(D17:D19)/100</f>
        <v>0.28029197080291973</v>
      </c>
      <c r="L27" s="32"/>
      <c r="M27" s="32" t="s">
        <v>68</v>
      </c>
      <c r="N27" s="33">
        <f>SUM(D17:D19)/100</f>
        <v>0.28029197080291973</v>
      </c>
      <c r="O27" s="32"/>
      <c r="P27" s="32" t="s">
        <v>68</v>
      </c>
      <c r="Q27" s="33">
        <f>SUM(D17:D19)/100</f>
        <v>0.28029197080291973</v>
      </c>
    </row>
    <row r="28" spans="1:17" ht="17" thickBot="1" x14ac:dyDescent="0.25">
      <c r="F28" s="72" t="s">
        <v>72</v>
      </c>
      <c r="G28" s="73"/>
      <c r="H28" s="34">
        <f>1/((1-H27)+H27/H26)</f>
        <v>1</v>
      </c>
      <c r="I28" s="35"/>
      <c r="J28" s="35"/>
      <c r="K28" s="34">
        <f>1/((1-K27)+K27/K26)</f>
        <v>1.0402458156426349</v>
      </c>
      <c r="L28" s="35"/>
      <c r="M28" s="35"/>
      <c r="N28" s="34">
        <f>1/((1-N27)+N27/N26)</f>
        <v>1.0966407977285362</v>
      </c>
      <c r="O28" s="35"/>
      <c r="P28" s="35"/>
      <c r="Q28" s="34">
        <f>1/((1-N27)+N27/Q26)</f>
        <v>1.2498311189696354</v>
      </c>
    </row>
    <row r="29" spans="1:17" ht="17" thickBot="1" x14ac:dyDescent="0.25">
      <c r="F29" s="69" t="s">
        <v>73</v>
      </c>
      <c r="G29" s="70"/>
      <c r="H29" s="37">
        <f>1/((1-H27)+H27/H26)</f>
        <v>1</v>
      </c>
      <c r="I29" s="38"/>
      <c r="J29" s="38"/>
      <c r="K29" s="37">
        <f>1/((1-K24)+K24/K26)</f>
        <v>1.1336377558199049</v>
      </c>
      <c r="L29" s="38"/>
      <c r="M29" s="38"/>
      <c r="N29" s="37">
        <f>1/((1-N24)+N24/N26)</f>
        <v>1.3517626594786745</v>
      </c>
      <c r="O29" s="38"/>
      <c r="P29" s="38"/>
      <c r="Q29" s="37">
        <f>1/((1-Q24)+Q24/Q26)</f>
        <v>1.7224553849909843</v>
      </c>
    </row>
    <row r="31" spans="1:17" x14ac:dyDescent="0.2">
      <c r="C31" s="5" t="s">
        <v>66</v>
      </c>
      <c r="D31" s="5" t="s">
        <v>63</v>
      </c>
      <c r="G31" t="s">
        <v>66</v>
      </c>
      <c r="H31" t="s">
        <v>63</v>
      </c>
    </row>
    <row r="32" spans="1:17" x14ac:dyDescent="0.2">
      <c r="C32" s="5"/>
      <c r="D32" s="5"/>
    </row>
    <row r="33" spans="3:8" x14ac:dyDescent="0.2">
      <c r="C33" s="5">
        <v>1</v>
      </c>
      <c r="D33" s="5">
        <f>PRODUCT(C11,C33)</f>
        <v>6</v>
      </c>
      <c r="G33">
        <v>1</v>
      </c>
      <c r="H33">
        <f>PRODUCT(C11,G33)</f>
        <v>6</v>
      </c>
    </row>
    <row r="34" spans="3:8" x14ac:dyDescent="0.2">
      <c r="C34" s="5">
        <v>1</v>
      </c>
      <c r="D34" s="5">
        <f t="shared" ref="D34:D44" si="4">PRODUCT(C12,C34)</f>
        <v>7</v>
      </c>
      <c r="G34">
        <v>1</v>
      </c>
      <c r="H34">
        <f t="shared" ref="H34:H44" si="5">PRODUCT(C12,G34)</f>
        <v>7</v>
      </c>
    </row>
    <row r="35" spans="3:8" x14ac:dyDescent="0.2">
      <c r="C35" s="5">
        <v>1</v>
      </c>
      <c r="D35" s="5">
        <f t="shared" si="4"/>
        <v>32</v>
      </c>
      <c r="G35">
        <v>1</v>
      </c>
      <c r="H35">
        <f t="shared" si="5"/>
        <v>32</v>
      </c>
    </row>
    <row r="36" spans="3:8" x14ac:dyDescent="0.2">
      <c r="C36" s="5">
        <v>1</v>
      </c>
      <c r="D36" s="5">
        <f t="shared" si="4"/>
        <v>192</v>
      </c>
      <c r="G36">
        <v>1</v>
      </c>
      <c r="H36">
        <f t="shared" si="5"/>
        <v>192</v>
      </c>
    </row>
    <row r="37" spans="3:8" x14ac:dyDescent="0.2">
      <c r="C37" s="5">
        <v>1</v>
      </c>
      <c r="D37" s="5">
        <f t="shared" si="4"/>
        <v>96</v>
      </c>
      <c r="G37">
        <v>1</v>
      </c>
      <c r="H37">
        <f t="shared" si="5"/>
        <v>96</v>
      </c>
    </row>
    <row r="38" spans="3:8" x14ac:dyDescent="0.2">
      <c r="C38" s="5">
        <v>1</v>
      </c>
      <c r="D38" s="5">
        <f t="shared" si="4"/>
        <v>96</v>
      </c>
      <c r="G38">
        <v>1</v>
      </c>
      <c r="H38">
        <f t="shared" si="5"/>
        <v>96</v>
      </c>
    </row>
    <row r="39" spans="3:8" x14ac:dyDescent="0.2">
      <c r="C39" s="23">
        <v>8</v>
      </c>
      <c r="D39" s="5">
        <f t="shared" si="4"/>
        <v>768</v>
      </c>
      <c r="G39" s="15">
        <v>8</v>
      </c>
      <c r="H39">
        <f t="shared" si="5"/>
        <v>768</v>
      </c>
    </row>
    <row r="40" spans="3:8" x14ac:dyDescent="0.2">
      <c r="C40" s="23">
        <v>8</v>
      </c>
      <c r="D40" s="5">
        <f t="shared" si="4"/>
        <v>512</v>
      </c>
      <c r="G40" s="15">
        <v>24</v>
      </c>
      <c r="H40">
        <f t="shared" si="5"/>
        <v>1536</v>
      </c>
    </row>
    <row r="41" spans="3:8" x14ac:dyDescent="0.2">
      <c r="C41" s="23">
        <v>42</v>
      </c>
      <c r="D41" s="5">
        <f t="shared" si="4"/>
        <v>1344</v>
      </c>
      <c r="G41" s="15">
        <v>14</v>
      </c>
      <c r="H41">
        <f>PRODUCT(C19,G41)</f>
        <v>448</v>
      </c>
    </row>
    <row r="42" spans="3:8" x14ac:dyDescent="0.2">
      <c r="C42" s="5">
        <v>1</v>
      </c>
      <c r="D42" s="5">
        <f t="shared" si="4"/>
        <v>32</v>
      </c>
      <c r="G42">
        <v>1</v>
      </c>
      <c r="H42">
        <f t="shared" si="5"/>
        <v>32</v>
      </c>
    </row>
    <row r="43" spans="3:8" x14ac:dyDescent="0.2">
      <c r="C43" s="5">
        <v>1</v>
      </c>
      <c r="D43" s="5">
        <f t="shared" si="4"/>
        <v>32</v>
      </c>
      <c r="G43">
        <v>1</v>
      </c>
      <c r="H43">
        <f t="shared" si="5"/>
        <v>32</v>
      </c>
    </row>
    <row r="44" spans="3:8" ht="17" thickBot="1" x14ac:dyDescent="0.25">
      <c r="C44" s="24">
        <v>1</v>
      </c>
      <c r="D44" s="24">
        <f t="shared" si="4"/>
        <v>3</v>
      </c>
      <c r="G44" s="22">
        <v>1</v>
      </c>
      <c r="H44" s="22">
        <f t="shared" si="5"/>
        <v>3</v>
      </c>
    </row>
    <row r="45" spans="3:8" ht="17" thickTop="1" x14ac:dyDescent="0.2">
      <c r="C45" s="5" t="s">
        <v>67</v>
      </c>
      <c r="D45" s="5">
        <f>SUM(D33:D44)</f>
        <v>3120</v>
      </c>
      <c r="G45" t="s">
        <v>67</v>
      </c>
      <c r="H45">
        <f>SUM(H33:H44)</f>
        <v>3248</v>
      </c>
    </row>
    <row r="46" spans="3:8" x14ac:dyDescent="0.2">
      <c r="C46" t="s">
        <v>69</v>
      </c>
      <c r="D46" s="5">
        <f>D45/15000000</f>
        <v>2.0799999999999999E-4</v>
      </c>
      <c r="G46" t="s">
        <v>69</v>
      </c>
      <c r="H46">
        <f>H45/15000000</f>
        <v>2.1653333333333333E-4</v>
      </c>
    </row>
  </sheetData>
  <mergeCells count="2">
    <mergeCell ref="F28:G28"/>
    <mergeCell ref="F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 (2)</vt:lpstr>
      <vt:lpstr>SIMULATORE</vt:lpstr>
      <vt:lpstr>Forwarding</vt:lpstr>
      <vt:lpstr>No Forwarding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Ongaro - andrea.ongaro2@studio.unibo.it</dc:creator>
  <cp:lastModifiedBy>Andrea Ongaro - andrea.ongaro2@studio.unibo.it</cp:lastModifiedBy>
  <dcterms:created xsi:type="dcterms:W3CDTF">2025-10-19T10:39:09Z</dcterms:created>
  <dcterms:modified xsi:type="dcterms:W3CDTF">2025-10-21T13:42:18Z</dcterms:modified>
</cp:coreProperties>
</file>