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elina.gilbert-gatty\Documents\"/>
    </mc:Choice>
  </mc:AlternateContent>
  <xr:revisionPtr revIDLastSave="0" documentId="13_ncr:1_{C504390B-A80A-44FA-863E-1D6E4027D184}" xr6:coauthVersionLast="45" xr6:coauthVersionMax="45" xr10:uidLastSave="{00000000-0000-0000-0000-000000000000}"/>
  <bookViews>
    <workbookView xWindow="-110" yWindow="-110" windowWidth="19420" windowHeight="10420" tabRatio="706" firstSheet="4" activeTab="4" xr2:uid="{00000000-000D-0000-FFFF-FFFF00000000}"/>
  </bookViews>
  <sheets>
    <sheet name="SvartPlast_IBSEN DUV" sheetId="53" r:id="rId1"/>
    <sheet name="SvartPlast_IBSEN IR" sheetId="52" r:id="rId2"/>
    <sheet name="IBSEN_DUV" sheetId="51" r:id="rId3"/>
    <sheet name="Al_IBSEN IR" sheetId="50" r:id="rId4"/>
    <sheet name="Slagg_Litron_IBSEN_CMOS" sheetId="59" r:id="rId5"/>
    <sheet name="Slagg galvaLIBS_heta prover_UV" sheetId="58" r:id="rId6"/>
    <sheet name="Slagg galvaLIBS UV" sheetId="54" r:id="rId7"/>
    <sheet name="Skrot_GulaLIBS_UV" sheetId="57" r:id="rId8"/>
    <sheet name="Slagg galvaLIBS UV_test" sheetId="56" r:id="rId9"/>
    <sheet name="järn_echelle" sheetId="48" r:id="rId10"/>
    <sheet name="järn galvaLIBS" sheetId="49" r:id="rId11"/>
    <sheet name="järn" sheetId="47" r:id="rId12"/>
    <sheet name="malm" sheetId="41" r:id="rId13"/>
    <sheet name="alkali" sheetId="35" r:id="rId14"/>
    <sheet name="skrot" sheetId="33" r:id="rId15"/>
    <sheet name="skrot 2" sheetId="39" r:id="rId16"/>
    <sheet name="GalvaLIBS UV slagg_2" sheetId="55" r:id="rId17"/>
    <sheet name="slagg_2" sheetId="38" r:id="rId18"/>
    <sheet name="slagg_1" sheetId="34" r:id="rId19"/>
    <sheet name="plast" sheetId="28" r:id="rId20"/>
    <sheet name="mesa" sheetId="40" r:id="rId21"/>
    <sheet name="massa" sheetId="45" r:id="rId22"/>
    <sheet name="gas" sheetId="42" r:id="rId23"/>
    <sheet name="Skrot_not" sheetId="1" r:id="rId24"/>
    <sheet name="Plast_not" sheetId="26" r:id="rId25"/>
    <sheet name="Skrot_Ausom_GulaLIBS_2" sheetId="61" r:id="rId26"/>
    <sheet name="Skrot_Ausom_GulaLIBS" sheetId="60" r:id="rId27"/>
  </sheets>
  <definedNames>
    <definedName name="_" localSheetId="12">malm!$C$27:$M$27</definedName>
    <definedName name="Al" localSheetId="3">'Al_IBSEN IR'!$E$26</definedName>
    <definedName name="Al" localSheetId="13">alkali!$E$23</definedName>
    <definedName name="Al" localSheetId="16">'GalvaLIBS UV slagg_2'!$E$36</definedName>
    <definedName name="Al" localSheetId="22">gas!$K$29</definedName>
    <definedName name="Al" localSheetId="2">IBSEN_DUV!$E$26</definedName>
    <definedName name="Al" localSheetId="11">järn!$E$26</definedName>
    <definedName name="Al" localSheetId="10">'järn galvaLIBS'!$E$26</definedName>
    <definedName name="Al" localSheetId="9">järn_echelle!$E$26</definedName>
    <definedName name="Al" localSheetId="12">malm!$E$27</definedName>
    <definedName name="Al" localSheetId="21">massa!$F$28</definedName>
    <definedName name="Al" localSheetId="20">mesa!$F$25</definedName>
    <definedName name="Al" localSheetId="15">'skrot 2'!$F$20</definedName>
    <definedName name="Al" localSheetId="26">Skrot_Ausom_GulaLIBS!$E$26</definedName>
    <definedName name="Al" localSheetId="25">Skrot_Ausom_GulaLIBS_2!$E$26</definedName>
    <definedName name="Al" localSheetId="7">Skrot_GulaLIBS_UV!$E$26</definedName>
    <definedName name="Al" localSheetId="6">'Slagg galvaLIBS UV'!$E$26</definedName>
    <definedName name="Al" localSheetId="8">'Slagg galvaLIBS UV_test'!$E$26</definedName>
    <definedName name="Al" localSheetId="5">'Slagg galvaLIBS_heta prover_UV'!$E$26</definedName>
    <definedName name="Al" localSheetId="18">slagg_1!$E$34</definedName>
    <definedName name="Al" localSheetId="17">slagg_2!$E$36</definedName>
    <definedName name="Al" localSheetId="4">Slagg_Litron_IBSEN_CMOS!$E$26</definedName>
    <definedName name="Al" localSheetId="0">'SvartPlast_IBSEN DUV'!$E$26</definedName>
    <definedName name="Al" localSheetId="1">'SvartPlast_IBSEN IR'!$E$26</definedName>
    <definedName name="Al">skrot!$I$33</definedName>
    <definedName name="Al_IBSEN_DUV" localSheetId="16">skrot!#REF!</definedName>
    <definedName name="Al_IBSEN_DUV" localSheetId="26">skrot!#REF!</definedName>
    <definedName name="Al_IBSEN_DUV" localSheetId="25">skrot!#REF!</definedName>
    <definedName name="Al_IBSEN_DUV" localSheetId="7">skrot!#REF!</definedName>
    <definedName name="Al_IBSEN_DUV" localSheetId="6">skrot!#REF!</definedName>
    <definedName name="Al_IBSEN_DUV" localSheetId="8">skrot!#REF!</definedName>
    <definedName name="Al_IBSEN_DUV" localSheetId="5">skrot!#REF!</definedName>
    <definedName name="Al_IBSEN_DUV" localSheetId="4">skrot!#REF!</definedName>
    <definedName name="Al_IBSEN_DUV" localSheetId="0">skrot!#REF!</definedName>
    <definedName name="Al_IBSEN_DUV" localSheetId="1">skrot!#REF!</definedName>
    <definedName name="Al_IBSEN_DUV">skrot!#REF!</definedName>
    <definedName name="Ar">gas!$D$29</definedName>
    <definedName name="Ca" localSheetId="3">'Al_IBSEN IR'!$C$26</definedName>
    <definedName name="Ca" localSheetId="13">alkali!$G$23</definedName>
    <definedName name="Ca" localSheetId="16">'GalvaLIBS UV slagg_2'!$C$36</definedName>
    <definedName name="Ca" localSheetId="22">gas!$I$29</definedName>
    <definedName name="Ca" localSheetId="2">IBSEN_DUV!$C$26</definedName>
    <definedName name="Ca" localSheetId="11">järn!$C$26</definedName>
    <definedName name="Ca" localSheetId="10">'järn galvaLIBS'!$C$26</definedName>
    <definedName name="Ca" localSheetId="9">järn_echelle!$C$26</definedName>
    <definedName name="Ca" localSheetId="12">malm!$C$27</definedName>
    <definedName name="Ca" localSheetId="21">massa!$C$28</definedName>
    <definedName name="Ca" localSheetId="20">mesa!$C$25</definedName>
    <definedName name="Ca" localSheetId="15">'skrot 2'!#REF!</definedName>
    <definedName name="Ca" localSheetId="26">Skrot_Ausom_GulaLIBS!$C$26</definedName>
    <definedName name="Ca" localSheetId="25">Skrot_Ausom_GulaLIBS_2!$C$26</definedName>
    <definedName name="Ca" localSheetId="7">Skrot_GulaLIBS_UV!$C$26</definedName>
    <definedName name="Ca" localSheetId="6">'Slagg galvaLIBS UV'!$C$26</definedName>
    <definedName name="Ca" localSheetId="8">'Slagg galvaLIBS UV_test'!$C$26</definedName>
    <definedName name="Ca" localSheetId="5">'Slagg galvaLIBS_heta prover_UV'!$C$26</definedName>
    <definedName name="Ca" localSheetId="18">slagg_1!$C$34</definedName>
    <definedName name="Ca" localSheetId="17">slagg_2!$C$36</definedName>
    <definedName name="Ca" localSheetId="4">Slagg_Litron_IBSEN_CMOS!$C$26</definedName>
    <definedName name="Ca" localSheetId="0">'SvartPlast_IBSEN DUV'!$C$26</definedName>
    <definedName name="Ca" localSheetId="1">'SvartPlast_IBSEN IR'!$C$26</definedName>
    <definedName name="Ca">skrot!$K$33</definedName>
    <definedName name="Co" localSheetId="12">malm!$R$27</definedName>
    <definedName name="Cr" localSheetId="3">'Al_IBSEN IR'!$K$26</definedName>
    <definedName name="Cr" localSheetId="13">alkali!$F$23</definedName>
    <definedName name="Cr" localSheetId="16">'GalvaLIBS UV slagg_2'!$K$36</definedName>
    <definedName name="Cr" localSheetId="22">gas!$Q$29</definedName>
    <definedName name="Cr" localSheetId="2">IBSEN_DUV!$K$26</definedName>
    <definedName name="Cr" localSheetId="11">järn!$K$26</definedName>
    <definedName name="Cr" localSheetId="10">'järn galvaLIBS'!$K$26</definedName>
    <definedName name="Cr" localSheetId="9">järn_echelle!$K$26</definedName>
    <definedName name="Cr" localSheetId="12">malm!$K$27</definedName>
    <definedName name="Cr" localSheetId="21">massa!$L$28</definedName>
    <definedName name="Cr" localSheetId="20">mesa!$L$25</definedName>
    <definedName name="Cr" localSheetId="15">'skrot 2'!#REF!</definedName>
    <definedName name="Cr" localSheetId="26">Skrot_Ausom_GulaLIBS!$K$26</definedName>
    <definedName name="Cr" localSheetId="25">Skrot_Ausom_GulaLIBS_2!$K$26</definedName>
    <definedName name="Cr" localSheetId="7">Skrot_GulaLIBS_UV!$K$26</definedName>
    <definedName name="Cr" localSheetId="6">'Slagg galvaLIBS UV'!$K$26</definedName>
    <definedName name="Cr" localSheetId="8">'Slagg galvaLIBS UV_test'!$K$26</definedName>
    <definedName name="Cr" localSheetId="5">'Slagg galvaLIBS_heta prover_UV'!$K$26</definedName>
    <definedName name="Cr" localSheetId="17">slagg_2!$K$36</definedName>
    <definedName name="Cr" localSheetId="4">Slagg_Litron_IBSEN_CMOS!$K$26</definedName>
    <definedName name="Cr" localSheetId="0">'SvartPlast_IBSEN DUV'!$K$26</definedName>
    <definedName name="Cr" localSheetId="1">'SvartPlast_IBSEN IR'!$K$26</definedName>
    <definedName name="Cr">skrot!$J$33</definedName>
    <definedName name="Cu" localSheetId="13">alkali!#REF!</definedName>
    <definedName name="Cu" localSheetId="12">malm!$Q$27</definedName>
    <definedName name="Cu" localSheetId="15">'skrot 2'!$D$20</definedName>
    <definedName name="Cu">skrot!$D$33</definedName>
    <definedName name="Fe" localSheetId="3">'Al_IBSEN IR'!$J$26</definedName>
    <definedName name="Fe" localSheetId="13">alkali!#REF!</definedName>
    <definedName name="Fe" localSheetId="16">'GalvaLIBS UV slagg_2'!$J$36</definedName>
    <definedName name="Fe" localSheetId="22">gas!$P$29</definedName>
    <definedName name="Fe" localSheetId="2">IBSEN_DUV!$J$26</definedName>
    <definedName name="Fe" localSheetId="11">järn!$J$26</definedName>
    <definedName name="Fe" localSheetId="10">'järn galvaLIBS'!$J$26</definedName>
    <definedName name="Fe" localSheetId="9">järn_echelle!$J$26</definedName>
    <definedName name="Fe" localSheetId="12">malm!$J$27</definedName>
    <definedName name="Fe" localSheetId="21">massa!$K$28</definedName>
    <definedName name="Fe" localSheetId="20">mesa!$K$25</definedName>
    <definedName name="Fe" localSheetId="15">'skrot 2'!$G$20</definedName>
    <definedName name="Fe" localSheetId="26">Skrot_Ausom_GulaLIBS!$J$26</definedName>
    <definedName name="Fe" localSheetId="25">Skrot_Ausom_GulaLIBS_2!$J$26</definedName>
    <definedName name="Fe" localSheetId="7">Skrot_GulaLIBS_UV!$J$26</definedName>
    <definedName name="Fe" localSheetId="6">'Slagg galvaLIBS UV'!$J$26</definedName>
    <definedName name="Fe" localSheetId="8">'Slagg galvaLIBS UV_test'!$J$26</definedName>
    <definedName name="Fe" localSheetId="5">'Slagg galvaLIBS_heta prover_UV'!$J$26</definedName>
    <definedName name="Fe" localSheetId="18">slagg_1!$J$34</definedName>
    <definedName name="Fe" localSheetId="17">slagg_2!$J$36</definedName>
    <definedName name="Fe" localSheetId="4">Slagg_Litron_IBSEN_CMOS!$J$26</definedName>
    <definedName name="Fe" localSheetId="0">'SvartPlast_IBSEN DUV'!$J$26</definedName>
    <definedName name="Fe" localSheetId="1">'SvartPlast_IBSEN IR'!$J$26</definedName>
    <definedName name="Fe">skrot!$G$33</definedName>
    <definedName name="H">gas!$E$29</definedName>
    <definedName name="K" localSheetId="12">malm!$N$27</definedName>
    <definedName name="K">alkali!$I$23</definedName>
    <definedName name="kol">gas!$H$29</definedName>
    <definedName name="M_Mesa" localSheetId="3">skrot!#REF!</definedName>
    <definedName name="M_Mesa" localSheetId="16">skrot!#REF!</definedName>
    <definedName name="M_Mesa" localSheetId="22">skrot!#REF!</definedName>
    <definedName name="M_Mesa" localSheetId="2">skrot!#REF!</definedName>
    <definedName name="M_Mesa" localSheetId="11">skrot!#REF!</definedName>
    <definedName name="M_Mesa" localSheetId="10">skrot!#REF!</definedName>
    <definedName name="M_Mesa" localSheetId="9">skrot!#REF!</definedName>
    <definedName name="M_Mesa" localSheetId="12">skrot!#REF!</definedName>
    <definedName name="M_Mesa" localSheetId="21">skrot!#REF!</definedName>
    <definedName name="M_Mesa" localSheetId="26">skrot!#REF!</definedName>
    <definedName name="M_Mesa" localSheetId="25">skrot!#REF!</definedName>
    <definedName name="M_Mesa" localSheetId="7">skrot!#REF!</definedName>
    <definedName name="M_Mesa" localSheetId="6">skrot!#REF!</definedName>
    <definedName name="M_Mesa" localSheetId="8">skrot!#REF!</definedName>
    <definedName name="M_Mesa" localSheetId="5">skrot!#REF!</definedName>
    <definedName name="M_Mesa" localSheetId="4">skrot!#REF!</definedName>
    <definedName name="M_Mesa" localSheetId="0">skrot!#REF!</definedName>
    <definedName name="M_Mesa" localSheetId="1">skrot!#REF!</definedName>
    <definedName name="M_Mesa">skrot!#REF!</definedName>
    <definedName name="Mg" localSheetId="3">'Al_IBSEN IR'!$D$26</definedName>
    <definedName name="Mg" localSheetId="13">alkali!$C$23</definedName>
    <definedName name="Mg" localSheetId="16">'GalvaLIBS UV slagg_2'!$D$36</definedName>
    <definedName name="Mg" localSheetId="22">gas!$J$29</definedName>
    <definedName name="Mg" localSheetId="2">IBSEN_DUV!$D$26</definedName>
    <definedName name="Mg" localSheetId="11">järn!$D$26</definedName>
    <definedName name="Mg" localSheetId="10">'järn galvaLIBS'!$D$26</definedName>
    <definedName name="Mg" localSheetId="9">järn_echelle!$D$26</definedName>
    <definedName name="Mg" localSheetId="12">malm!$D$27</definedName>
    <definedName name="Mg" localSheetId="21">massa!$D$28</definedName>
    <definedName name="Mg" localSheetId="20">mesa!$D$25</definedName>
    <definedName name="Mg" localSheetId="15">'skrot 2'!#REF!</definedName>
    <definedName name="Mg" localSheetId="26">Skrot_Ausom_GulaLIBS!$D$26</definedName>
    <definedName name="Mg" localSheetId="25">Skrot_Ausom_GulaLIBS_2!$D$26</definedName>
    <definedName name="Mg" localSheetId="7">Skrot_GulaLIBS_UV!$D$26</definedName>
    <definedName name="Mg" localSheetId="6">'Slagg galvaLIBS UV'!$D$26</definedName>
    <definedName name="Mg" localSheetId="8">'Slagg galvaLIBS UV_test'!$D$26</definedName>
    <definedName name="Mg" localSheetId="5">'Slagg galvaLIBS_heta prover_UV'!$D$26</definedName>
    <definedName name="Mg" localSheetId="18">slagg_1!$D$34</definedName>
    <definedName name="Mg" localSheetId="17">slagg_2!$D$36</definedName>
    <definedName name="Mg" localSheetId="4">Slagg_Litron_IBSEN_CMOS!$D$26</definedName>
    <definedName name="Mg" localSheetId="0">'SvartPlast_IBSEN DUV'!$D$26</definedName>
    <definedName name="Mg" localSheetId="1">'SvartPlast_IBSEN IR'!$D$26</definedName>
    <definedName name="Mg">skrot!$E$33</definedName>
    <definedName name="Mn" localSheetId="3">'Al_IBSEN IR'!$I$26</definedName>
    <definedName name="Mn" localSheetId="13">alkali!$D$23</definedName>
    <definedName name="Mn" localSheetId="16">'GalvaLIBS UV slagg_2'!$I$36</definedName>
    <definedName name="Mn" localSheetId="22">gas!$O$29</definedName>
    <definedName name="Mn" localSheetId="2">IBSEN_DUV!$I$26</definedName>
    <definedName name="Mn" localSheetId="11">järn!$I$26</definedName>
    <definedName name="Mn" localSheetId="10">'järn galvaLIBS'!$I$26</definedName>
    <definedName name="Mn" localSheetId="9">järn_echelle!$I$26</definedName>
    <definedName name="Mn" localSheetId="12">malm!$I$27</definedName>
    <definedName name="Mn" localSheetId="21">massa!$J$28</definedName>
    <definedName name="Mn" localSheetId="20">mesa!$J$25</definedName>
    <definedName name="Mn" localSheetId="15">'skrot 2'!#REF!</definedName>
    <definedName name="Mn" localSheetId="26">Skrot_Ausom_GulaLIBS!$I$26</definedName>
    <definedName name="Mn" localSheetId="25">Skrot_Ausom_GulaLIBS_2!$I$26</definedName>
    <definedName name="Mn" localSheetId="7">Skrot_GulaLIBS_UV!$I$26</definedName>
    <definedName name="Mn" localSheetId="6">'Slagg galvaLIBS UV'!$I$26</definedName>
    <definedName name="Mn" localSheetId="8">'Slagg galvaLIBS UV_test'!$I$26</definedName>
    <definedName name="Mn" localSheetId="5">'Slagg galvaLIBS_heta prover_UV'!$I$26</definedName>
    <definedName name="Mn" localSheetId="18">slagg_1!$I$34</definedName>
    <definedName name="Mn" localSheetId="17">slagg_2!$I$36</definedName>
    <definedName name="Mn" localSheetId="4">Slagg_Litron_IBSEN_CMOS!$I$26</definedName>
    <definedName name="Mn" localSheetId="0">'SvartPlast_IBSEN DUV'!$I$26</definedName>
    <definedName name="Mn" localSheetId="1">'SvartPlast_IBSEN IR'!$I$26</definedName>
    <definedName name="Mn">skrot!$H$33</definedName>
    <definedName name="Mo" localSheetId="3">'Al_IBSEN IR'!$M$26</definedName>
    <definedName name="Mo" localSheetId="16">#REF!</definedName>
    <definedName name="Mo" localSheetId="2">IBSEN_DUV!$M$26</definedName>
    <definedName name="Mo" localSheetId="11">järn!$M$26</definedName>
    <definedName name="Mo" localSheetId="10">'järn galvaLIBS'!$M$26</definedName>
    <definedName name="Mo" localSheetId="9">järn_echelle!$M$26</definedName>
    <definedName name="Mo" localSheetId="26">Skrot_Ausom_GulaLIBS!$M$26</definedName>
    <definedName name="Mo" localSheetId="25">Skrot_Ausom_GulaLIBS_2!$M$26</definedName>
    <definedName name="Mo" localSheetId="7">Skrot_GulaLIBS_UV!$M$26</definedName>
    <definedName name="Mo" localSheetId="6">'Slagg galvaLIBS UV'!$M$26</definedName>
    <definedName name="Mo" localSheetId="8">'Slagg galvaLIBS UV_test'!$M$26</definedName>
    <definedName name="Mo" localSheetId="5">'Slagg galvaLIBS_heta prover_UV'!$M$26</definedName>
    <definedName name="Mo" localSheetId="4">Slagg_Litron_IBSEN_CMOS!$M$26</definedName>
    <definedName name="Mo" localSheetId="0">'SvartPlast_IBSEN DUV'!$N$26</definedName>
    <definedName name="Mo" localSheetId="1">'SvartPlast_IBSEN IR'!$N$26</definedName>
    <definedName name="Mo">#REF!</definedName>
    <definedName name="N">gas!$F$29</definedName>
    <definedName name="Na" localSheetId="12">malm!$O$27</definedName>
    <definedName name="Na" localSheetId="21">massa!$E$28</definedName>
    <definedName name="Na" localSheetId="20">mesa!$E$25</definedName>
    <definedName name="Na">alkali!$H$23</definedName>
    <definedName name="Ni" localSheetId="3">'Al_IBSEN IR'!$N$26</definedName>
    <definedName name="Ni" localSheetId="2">IBSEN_DUV!$N$26</definedName>
    <definedName name="Ni" localSheetId="11">järn!$N$26</definedName>
    <definedName name="Ni" localSheetId="10">'järn galvaLIBS'!$N$26</definedName>
    <definedName name="Ni" localSheetId="9">järn_echelle!$N$26</definedName>
    <definedName name="Ni" localSheetId="26">Skrot_Ausom_GulaLIBS!$N$26</definedName>
    <definedName name="Ni" localSheetId="25">Skrot_Ausom_GulaLIBS_2!$N$26</definedName>
    <definedName name="Ni" localSheetId="7">Skrot_GulaLIBS_UV!$N$26</definedName>
    <definedName name="Ni" localSheetId="6">'Slagg galvaLIBS UV'!$N$26</definedName>
    <definedName name="Ni" localSheetId="8">'Slagg galvaLIBS UV_test'!$N$26</definedName>
    <definedName name="Ni" localSheetId="5">'Slagg galvaLIBS_heta prover_UV'!$N$26</definedName>
    <definedName name="Ni" localSheetId="4">Slagg_Litron_IBSEN_CMOS!$N$26</definedName>
    <definedName name="Ni" localSheetId="0">'SvartPlast_IBSEN DUV'!$O$26</definedName>
    <definedName name="Ni" localSheetId="1">'SvartPlast_IBSEN IR'!$O$26</definedName>
    <definedName name="Ni">malm!$M$27</definedName>
    <definedName name="O">gas!$G$29</definedName>
    <definedName name="P" localSheetId="3">'Al_IBSEN IR'!$L$26</definedName>
    <definedName name="P" localSheetId="2">IBSEN_DUV!$L$26</definedName>
    <definedName name="P" localSheetId="11">järn!$L$26</definedName>
    <definedName name="P" localSheetId="10">'järn galvaLIBS'!$L$26</definedName>
    <definedName name="P" localSheetId="9">järn_echelle!$L$26</definedName>
    <definedName name="P" localSheetId="26">Skrot_Ausom_GulaLIBS!$L$26</definedName>
    <definedName name="P" localSheetId="25">Skrot_Ausom_GulaLIBS_2!$L$26</definedName>
    <definedName name="P" localSheetId="7">Skrot_GulaLIBS_UV!$L$26</definedName>
    <definedName name="P" localSheetId="6">'Slagg galvaLIBS UV'!$L$26</definedName>
    <definedName name="P" localSheetId="8">'Slagg galvaLIBS UV_test'!$L$26</definedName>
    <definedName name="P" localSheetId="5">'Slagg galvaLIBS_heta prover_UV'!$L$26</definedName>
    <definedName name="P" localSheetId="4">Slagg_Litron_IBSEN_CMOS!$L$26</definedName>
    <definedName name="P" localSheetId="0">'SvartPlast_IBSEN DUV'!$M$26</definedName>
    <definedName name="P" localSheetId="1">'SvartPlast_IBSEN IR'!$M$26</definedName>
    <definedName name="P">malm!$L$27</definedName>
    <definedName name="S">gas!$C$29</definedName>
    <definedName name="Si" localSheetId="3">'Al_IBSEN IR'!$F$26</definedName>
    <definedName name="Si" localSheetId="13">alkali!#REF!</definedName>
    <definedName name="Si" localSheetId="16">'GalvaLIBS UV slagg_2'!$F$36</definedName>
    <definedName name="Si" localSheetId="22">gas!$L$29</definedName>
    <definedName name="Si" localSheetId="2">IBSEN_DUV!$F$26</definedName>
    <definedName name="Si" localSheetId="11">järn!$F$26</definedName>
    <definedName name="Si" localSheetId="10">'järn galvaLIBS'!$F$26</definedName>
    <definedName name="Si" localSheetId="9">järn_echelle!$F$26</definedName>
    <definedName name="Si" localSheetId="12">malm!$F$27</definedName>
    <definedName name="Si" localSheetId="21">massa!$G$28</definedName>
    <definedName name="Si" localSheetId="20">mesa!$G$25</definedName>
    <definedName name="Si" localSheetId="15">'skrot 2'!$C$20</definedName>
    <definedName name="Si" localSheetId="26">Skrot_Ausom_GulaLIBS!$F$26</definedName>
    <definedName name="Si" localSheetId="25">Skrot_Ausom_GulaLIBS_2!$F$26</definedName>
    <definedName name="Si" localSheetId="7">Skrot_GulaLIBS_UV!$F$26</definedName>
    <definedName name="Si" localSheetId="6">'Slagg galvaLIBS UV'!$F$26</definedName>
    <definedName name="Si" localSheetId="8">'Slagg galvaLIBS UV_test'!$F$26</definedName>
    <definedName name="Si" localSheetId="5">'Slagg galvaLIBS_heta prover_UV'!$F$26</definedName>
    <definedName name="Si" localSheetId="18">slagg_1!$F$34</definedName>
    <definedName name="Si" localSheetId="17">slagg_2!$F$36</definedName>
    <definedName name="Si" localSheetId="4">Slagg_Litron_IBSEN_CMOS!$F$26</definedName>
    <definedName name="Si" localSheetId="0">'SvartPlast_IBSEN DUV'!$F$26</definedName>
    <definedName name="Si" localSheetId="1">'SvartPlast_IBSEN IR'!$F$26</definedName>
    <definedName name="Si">skrot!$C$33</definedName>
    <definedName name="Skrot_GulaLIBS_IBSEN">skrot!#REF!</definedName>
    <definedName name="SvartPlast_IBSEN_DUV" localSheetId="16">skrot!#REF!</definedName>
    <definedName name="SvartPlast_IBSEN_DUV" localSheetId="26">skrot!#REF!</definedName>
    <definedName name="SvartPlast_IBSEN_DUV" localSheetId="25">skrot!#REF!</definedName>
    <definedName name="SvartPlast_IBSEN_DUV" localSheetId="7">skrot!#REF!</definedName>
    <definedName name="SvartPlast_IBSEN_DUV" localSheetId="6">skrot!#REF!</definedName>
    <definedName name="SvartPlast_IBSEN_DUV" localSheetId="8">skrot!#REF!</definedName>
    <definedName name="SvartPlast_IBSEN_DUV" localSheetId="5">skrot!#REF!</definedName>
    <definedName name="SvartPlast_IBSEN_DUV" localSheetId="4">skrot!#REF!</definedName>
    <definedName name="SvartPlast_IBSEN_DUV">skrot!#REF!</definedName>
    <definedName name="Ti" localSheetId="3">'Al_IBSEN IR'!$H$26</definedName>
    <definedName name="Ti" localSheetId="13">alkali!$H$23</definedName>
    <definedName name="Ti" localSheetId="16">'GalvaLIBS UV slagg_2'!$H$36</definedName>
    <definedName name="Ti" localSheetId="22">gas!$N$29</definedName>
    <definedName name="Ti" localSheetId="2">IBSEN_DUV!$H$26</definedName>
    <definedName name="Ti" localSheetId="11">järn!$H$26</definedName>
    <definedName name="Ti" localSheetId="10">'järn galvaLIBS'!$H$26</definedName>
    <definedName name="Ti" localSheetId="9">järn_echelle!$H$26</definedName>
    <definedName name="Ti" localSheetId="12">malm!$H$27</definedName>
    <definedName name="Ti" localSheetId="21">massa!$I$28</definedName>
    <definedName name="Ti" localSheetId="20">mesa!$I$25</definedName>
    <definedName name="Ti" localSheetId="15">'skrot 2'!#REF!</definedName>
    <definedName name="Ti" localSheetId="26">Skrot_Ausom_GulaLIBS!$H$26</definedName>
    <definedName name="Ti" localSheetId="25">Skrot_Ausom_GulaLIBS_2!$H$26</definedName>
    <definedName name="Ti" localSheetId="7">Skrot_GulaLIBS_UV!$H$26</definedName>
    <definedName name="Ti" localSheetId="6">'Slagg galvaLIBS UV'!$H$26</definedName>
    <definedName name="Ti" localSheetId="8">'Slagg galvaLIBS UV_test'!$H$26</definedName>
    <definedName name="Ti" localSheetId="5">'Slagg galvaLIBS_heta prover_UV'!$H$26</definedName>
    <definedName name="Ti" localSheetId="18">slagg_1!$H$34</definedName>
    <definedName name="Ti" localSheetId="17">slagg_2!$H$36</definedName>
    <definedName name="Ti" localSheetId="4">Slagg_Litron_IBSEN_CMOS!$H$26</definedName>
    <definedName name="Ti" localSheetId="0">'SvartPlast_IBSEN DUV'!$H$26</definedName>
    <definedName name="Ti" localSheetId="1">'SvartPlast_IBSEN IR'!$H$26</definedName>
    <definedName name="Ti">skrot!$L$33</definedName>
    <definedName name="V" localSheetId="3">'Al_IBSEN IR'!$G$26</definedName>
    <definedName name="V" localSheetId="13">alkali!#REF!</definedName>
    <definedName name="V" localSheetId="16">'GalvaLIBS UV slagg_2'!$G$36</definedName>
    <definedName name="V" localSheetId="22">gas!$M$29</definedName>
    <definedName name="V" localSheetId="2">IBSEN_DUV!$G$26</definedName>
    <definedName name="V" localSheetId="11">järn!$G$26</definedName>
    <definedName name="V" localSheetId="10">'järn galvaLIBS'!$G$26</definedName>
    <definedName name="V" localSheetId="9">järn_echelle!$G$26</definedName>
    <definedName name="V" localSheetId="12">malm!$G$27</definedName>
    <definedName name="V" localSheetId="21">massa!$H$28</definedName>
    <definedName name="V" localSheetId="20">mesa!$H$25</definedName>
    <definedName name="V" localSheetId="15">'skrot 2'!#REF!</definedName>
    <definedName name="V" localSheetId="26">Skrot_Ausom_GulaLIBS!$G$26</definedName>
    <definedName name="V" localSheetId="25">Skrot_Ausom_GulaLIBS_2!$G$26</definedName>
    <definedName name="V" localSheetId="7">Skrot_GulaLIBS_UV!$G$26</definedName>
    <definedName name="V" localSheetId="6">'Slagg galvaLIBS UV'!$G$26</definedName>
    <definedName name="V" localSheetId="8">'Slagg galvaLIBS UV_test'!$G$26</definedName>
    <definedName name="V" localSheetId="5">'Slagg galvaLIBS_heta prover_UV'!$G$26</definedName>
    <definedName name="V" localSheetId="18">slagg_1!$G$34</definedName>
    <definedName name="V" localSheetId="17">slagg_2!$G$36</definedName>
    <definedName name="V" localSheetId="4">Slagg_Litron_IBSEN_CMOS!$G$26</definedName>
    <definedName name="V" localSheetId="0">'SvartPlast_IBSEN DUV'!$G$26</definedName>
    <definedName name="V" localSheetId="1">'SvartPlast_IBSEN IR'!$G$26</definedName>
    <definedName name="V">skrot!#REF!</definedName>
    <definedName name="v_2" localSheetId="3">skrot!#REF!</definedName>
    <definedName name="v_2" localSheetId="16">skrot!#REF!</definedName>
    <definedName name="v_2" localSheetId="22">skrot!#REF!</definedName>
    <definedName name="v_2" localSheetId="2">skrot!#REF!</definedName>
    <definedName name="v_2" localSheetId="11">skrot!#REF!</definedName>
    <definedName name="v_2" localSheetId="10">skrot!#REF!</definedName>
    <definedName name="v_2" localSheetId="9">skrot!#REF!</definedName>
    <definedName name="v_2" localSheetId="12">skrot!#REF!</definedName>
    <definedName name="v_2" localSheetId="21">skrot!#REF!</definedName>
    <definedName name="v_2" localSheetId="20">skrot!#REF!</definedName>
    <definedName name="v_2" localSheetId="15">'skrot 2'!#REF!</definedName>
    <definedName name="v_2" localSheetId="26">skrot!#REF!</definedName>
    <definedName name="v_2" localSheetId="25">skrot!#REF!</definedName>
    <definedName name="v_2" localSheetId="7">skrot!#REF!</definedName>
    <definedName name="v_2" localSheetId="6">skrot!#REF!</definedName>
    <definedName name="v_2" localSheetId="8">skrot!#REF!</definedName>
    <definedName name="v_2" localSheetId="5">skrot!#REF!</definedName>
    <definedName name="v_2" localSheetId="4">skrot!#REF!</definedName>
    <definedName name="v_2" localSheetId="0">skrot!#REF!</definedName>
    <definedName name="v_2" localSheetId="1">skrot!#REF!</definedName>
    <definedName name="v_2">skrot!#REF!</definedName>
    <definedName name="Zn" localSheetId="13">alkali!#REF!</definedName>
    <definedName name="Zn" localSheetId="12">malm!$P$27</definedName>
    <definedName name="Zn" localSheetId="15">'skrot 2'!$E$20</definedName>
    <definedName name="Zn">skrot!$F$33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S20" i="61" l="1"/>
  <c r="BR20" i="61"/>
  <c r="BQ20" i="61"/>
  <c r="BP20" i="61"/>
  <c r="BO20" i="61"/>
  <c r="BN20" i="61"/>
  <c r="BM20" i="61"/>
  <c r="BL20" i="61"/>
  <c r="BK20" i="61"/>
  <c r="BJ20" i="61"/>
  <c r="BI20" i="61"/>
  <c r="BH20" i="61"/>
  <c r="BG20" i="61"/>
  <c r="BF20" i="61"/>
  <c r="BE20" i="61"/>
  <c r="BD20" i="61"/>
  <c r="AZ20" i="61"/>
  <c r="AY20" i="61"/>
  <c r="AX20" i="61"/>
  <c r="AW20" i="61"/>
  <c r="AV20" i="61"/>
  <c r="AU20" i="61"/>
  <c r="AT20" i="61"/>
  <c r="AS20" i="61"/>
  <c r="AR20" i="61"/>
  <c r="AQ20" i="61"/>
  <c r="AP20" i="61"/>
  <c r="AO20" i="61"/>
  <c r="AN20" i="61"/>
  <c r="AM20" i="61"/>
  <c r="AL20" i="61"/>
  <c r="AK20" i="61"/>
  <c r="AJ20" i="61"/>
  <c r="AI20" i="61"/>
  <c r="AH20" i="61"/>
  <c r="AG20" i="61"/>
  <c r="AF20" i="61"/>
  <c r="AE20" i="61"/>
  <c r="AD20" i="61"/>
  <c r="AC20" i="61"/>
  <c r="AA20" i="61"/>
  <c r="Z20" i="61"/>
  <c r="Y20" i="61"/>
  <c r="X20" i="61"/>
  <c r="W20" i="61"/>
  <c r="V20" i="61"/>
  <c r="U20" i="61"/>
  <c r="T20" i="61"/>
  <c r="S20" i="61"/>
  <c r="R20" i="61"/>
  <c r="Q20" i="61"/>
  <c r="P20" i="61"/>
  <c r="O20" i="61"/>
  <c r="N20" i="61"/>
  <c r="M20" i="61"/>
  <c r="L20" i="61"/>
  <c r="K20" i="61"/>
  <c r="J20" i="61"/>
  <c r="I20" i="61"/>
  <c r="H20" i="61"/>
  <c r="G20" i="61"/>
  <c r="F20" i="61"/>
  <c r="E20" i="61"/>
  <c r="D20" i="61"/>
  <c r="C20" i="61"/>
  <c r="BS18" i="61"/>
  <c r="BR18" i="61"/>
  <c r="BQ18" i="61"/>
  <c r="BP18" i="61"/>
  <c r="BO18" i="61"/>
  <c r="BK18" i="61"/>
  <c r="BJ18" i="61"/>
  <c r="BI18" i="61"/>
  <c r="BH18" i="61"/>
  <c r="BG18" i="61"/>
  <c r="BF18" i="61"/>
  <c r="BE18" i="61"/>
  <c r="BD18" i="61"/>
  <c r="BC18" i="61"/>
  <c r="BB18" i="61"/>
  <c r="BA18" i="61"/>
  <c r="BS15" i="61"/>
  <c r="E7" i="61"/>
  <c r="F7" i="61" s="1"/>
  <c r="G7" i="61" s="1"/>
  <c r="H7" i="61" s="1"/>
  <c r="I7" i="61" s="1"/>
  <c r="J7" i="61" s="1"/>
  <c r="K7" i="61" s="1"/>
  <c r="L7" i="61" s="1"/>
  <c r="M7" i="61" s="1"/>
  <c r="N7" i="61" s="1"/>
  <c r="O7" i="61" s="1"/>
  <c r="P7" i="61" s="1"/>
  <c r="Q7" i="61" s="1"/>
  <c r="R7" i="61" s="1"/>
  <c r="S7" i="61" s="1"/>
  <c r="T7" i="61" s="1"/>
  <c r="U7" i="61" s="1"/>
  <c r="V7" i="61" s="1"/>
  <c r="W7" i="61" s="1"/>
  <c r="X7" i="61" s="1"/>
  <c r="Y7" i="61" s="1"/>
  <c r="Z7" i="61" s="1"/>
  <c r="AA7" i="61" s="1"/>
  <c r="AB7" i="61" s="1"/>
  <c r="AC7" i="61" s="1"/>
  <c r="AD7" i="61" s="1"/>
  <c r="AE7" i="61" s="1"/>
  <c r="D7" i="61"/>
  <c r="C22" i="61" s="1"/>
  <c r="BT6" i="61"/>
  <c r="BO6" i="61"/>
  <c r="BK6" i="61"/>
  <c r="BJ6" i="61"/>
  <c r="BI6" i="61"/>
  <c r="BH6" i="61"/>
  <c r="BG6" i="61"/>
  <c r="BS6" i="61" s="1"/>
  <c r="BF6" i="61"/>
  <c r="BR6" i="61" s="1"/>
  <c r="BE6" i="61"/>
  <c r="BM6" i="61" s="1"/>
  <c r="BD6" i="61"/>
  <c r="BL6" i="61" s="1"/>
  <c r="J6" i="61"/>
  <c r="I6" i="61"/>
  <c r="G6" i="61"/>
  <c r="BT5" i="61"/>
  <c r="BS5" i="61"/>
  <c r="BR5" i="61"/>
  <c r="BQ5" i="61"/>
  <c r="BP5" i="61"/>
  <c r="BO5" i="61"/>
  <c r="BN5" i="61"/>
  <c r="BM5" i="61"/>
  <c r="BL5" i="61"/>
  <c r="BK5" i="61"/>
  <c r="BJ5" i="61"/>
  <c r="BI5" i="61"/>
  <c r="BH5" i="61"/>
  <c r="BG5" i="61"/>
  <c r="BF5" i="61"/>
  <c r="BE5" i="61"/>
  <c r="BD5" i="61"/>
  <c r="BC5" i="61"/>
  <c r="BB5" i="61"/>
  <c r="BA5" i="61"/>
  <c r="AZ5" i="61"/>
  <c r="AY5" i="61"/>
  <c r="AX5" i="61"/>
  <c r="AW5" i="61"/>
  <c r="AV5" i="61"/>
  <c r="AU5" i="61"/>
  <c r="AT5" i="61"/>
  <c r="AS5" i="61"/>
  <c r="AR5" i="61"/>
  <c r="AQ5" i="61"/>
  <c r="AP5" i="61"/>
  <c r="AO5" i="61"/>
  <c r="AN5" i="61"/>
  <c r="AM5" i="61"/>
  <c r="AL5" i="61"/>
  <c r="AK5" i="61"/>
  <c r="AJ5" i="61"/>
  <c r="AI5" i="61"/>
  <c r="AH5" i="61"/>
  <c r="AG5" i="61"/>
  <c r="AF5" i="61"/>
  <c r="AE5" i="61"/>
  <c r="AD5" i="61"/>
  <c r="AC5" i="61"/>
  <c r="AB5" i="61"/>
  <c r="AA5" i="61"/>
  <c r="Z5" i="61"/>
  <c r="Y5" i="61"/>
  <c r="X5" i="61"/>
  <c r="W5" i="61"/>
  <c r="V5" i="61"/>
  <c r="U5" i="61"/>
  <c r="T5" i="61"/>
  <c r="S5" i="61"/>
  <c r="R5" i="61"/>
  <c r="Q5" i="61"/>
  <c r="P5" i="61"/>
  <c r="O5" i="61"/>
  <c r="N5" i="61"/>
  <c r="M5" i="61"/>
  <c r="L5" i="61"/>
  <c r="K5" i="61"/>
  <c r="J5" i="61"/>
  <c r="I5" i="61"/>
  <c r="H5" i="61"/>
  <c r="G5" i="61"/>
  <c r="F5" i="61"/>
  <c r="E5" i="61"/>
  <c r="D5" i="61"/>
  <c r="C5" i="61"/>
  <c r="BT4" i="61"/>
  <c r="BS4" i="61"/>
  <c r="BR4" i="61"/>
  <c r="BQ4" i="61"/>
  <c r="BP4" i="61"/>
  <c r="BO4" i="61"/>
  <c r="BN4" i="61"/>
  <c r="BM4" i="61"/>
  <c r="BL4" i="61"/>
  <c r="BK4" i="61"/>
  <c r="BJ4" i="61"/>
  <c r="BI4" i="61"/>
  <c r="BH4" i="61"/>
  <c r="BG4" i="61"/>
  <c r="BF4" i="61"/>
  <c r="BE4" i="61"/>
  <c r="BD4" i="61"/>
  <c r="BC4" i="61"/>
  <c r="BB4" i="61"/>
  <c r="BA4" i="61"/>
  <c r="AZ4" i="61"/>
  <c r="AY4" i="61"/>
  <c r="AX4" i="61"/>
  <c r="AW4" i="61"/>
  <c r="AV4" i="61"/>
  <c r="AU4" i="61"/>
  <c r="AT4" i="61"/>
  <c r="AS4" i="61"/>
  <c r="AR4" i="61"/>
  <c r="AQ4" i="61"/>
  <c r="AP4" i="61"/>
  <c r="AO4" i="61"/>
  <c r="AN4" i="61"/>
  <c r="AM4" i="61"/>
  <c r="AL4" i="61"/>
  <c r="AK4" i="61"/>
  <c r="AJ4" i="61"/>
  <c r="AI4" i="61"/>
  <c r="AH4" i="61"/>
  <c r="AG4" i="61"/>
  <c r="AF4" i="61"/>
  <c r="AE4" i="61"/>
  <c r="AD4" i="61"/>
  <c r="AC4" i="61"/>
  <c r="Q4" i="61"/>
  <c r="O4" i="61"/>
  <c r="K4" i="61"/>
  <c r="J4" i="61"/>
  <c r="F4" i="61"/>
  <c r="C2" i="61"/>
  <c r="S18" i="61" l="1"/>
  <c r="AF7" i="61"/>
  <c r="AG7" i="61" s="1"/>
  <c r="BN6" i="61"/>
  <c r="BP6" i="61"/>
  <c r="BQ6" i="61"/>
  <c r="L21" i="61" l="1"/>
  <c r="D21" i="61"/>
  <c r="AH7" i="61"/>
  <c r="AI7" i="61" s="1"/>
  <c r="AJ7" i="61" s="1"/>
  <c r="AK7" i="61" s="1"/>
  <c r="AL7" i="61" s="1"/>
  <c r="AM7" i="61" s="1"/>
  <c r="AN7" i="61" s="1"/>
  <c r="AO7" i="61" s="1"/>
  <c r="AP7" i="61" s="1"/>
  <c r="AQ7" i="61" s="1"/>
  <c r="AR7" i="61" s="1"/>
  <c r="AS7" i="61" s="1"/>
  <c r="AT7" i="61" s="1"/>
  <c r="AU7" i="61" s="1"/>
  <c r="AV7" i="61" s="1"/>
  <c r="AW7" i="61" s="1"/>
  <c r="AX7" i="61" s="1"/>
  <c r="AY7" i="61" s="1"/>
  <c r="AZ7" i="61" s="1"/>
  <c r="BA7" i="61" s="1"/>
  <c r="BB7" i="61" s="1"/>
  <c r="BC7" i="61" s="1"/>
  <c r="BD7" i="61" s="1"/>
  <c r="BE7" i="61" s="1"/>
  <c r="BF7" i="61" s="1"/>
  <c r="BG7" i="61" s="1"/>
  <c r="BH7" i="61" s="1"/>
  <c r="BI7" i="61" s="1"/>
  <c r="BJ7" i="61" s="1"/>
  <c r="BK7" i="61" s="1"/>
  <c r="BL7" i="61" s="1"/>
  <c r="BM7" i="61" s="1"/>
  <c r="BN7" i="61" s="1"/>
  <c r="BO7" i="61" s="1"/>
  <c r="BP7" i="61" s="1"/>
  <c r="BQ7" i="61" s="1"/>
  <c r="BR7" i="61" s="1"/>
  <c r="BS7" i="61" s="1"/>
  <c r="BT7" i="61" s="1"/>
  <c r="BS20" i="60"/>
  <c r="BR20" i="60"/>
  <c r="BQ20" i="60"/>
  <c r="BP20" i="60"/>
  <c r="BO20" i="60"/>
  <c r="BN20" i="60"/>
  <c r="BM20" i="60"/>
  <c r="BL20" i="60"/>
  <c r="BK20" i="60"/>
  <c r="BJ20" i="60"/>
  <c r="BI20" i="60"/>
  <c r="BH20" i="60"/>
  <c r="BG20" i="60"/>
  <c r="BF20" i="60"/>
  <c r="BE20" i="60"/>
  <c r="BD20" i="60"/>
  <c r="AZ20" i="60"/>
  <c r="AY20" i="60"/>
  <c r="AX20" i="60"/>
  <c r="AW20" i="60"/>
  <c r="AV20" i="60"/>
  <c r="AU20" i="60"/>
  <c r="AT20" i="60"/>
  <c r="AS20" i="60"/>
  <c r="AR20" i="60"/>
  <c r="AQ20" i="60"/>
  <c r="AP20" i="60"/>
  <c r="AO20" i="60"/>
  <c r="AN20" i="60"/>
  <c r="AM20" i="60"/>
  <c r="AL20" i="60"/>
  <c r="AK20" i="60"/>
  <c r="AJ20" i="60"/>
  <c r="AI20" i="60"/>
  <c r="AH20" i="60"/>
  <c r="AG20" i="60"/>
  <c r="AF20" i="60"/>
  <c r="AE20" i="60"/>
  <c r="AD20" i="60"/>
  <c r="AC20" i="60"/>
  <c r="AA20" i="60"/>
  <c r="Z20" i="60"/>
  <c r="Y20" i="60"/>
  <c r="X20" i="60"/>
  <c r="W20" i="60"/>
  <c r="V20" i="60"/>
  <c r="U20" i="60"/>
  <c r="T20" i="60"/>
  <c r="S20" i="60"/>
  <c r="R20" i="60"/>
  <c r="Q20" i="60"/>
  <c r="P20" i="60"/>
  <c r="O20" i="60"/>
  <c r="N20" i="60"/>
  <c r="M20" i="60"/>
  <c r="L20" i="60"/>
  <c r="K20" i="60"/>
  <c r="J20" i="60"/>
  <c r="I20" i="60"/>
  <c r="H20" i="60"/>
  <c r="G20" i="60"/>
  <c r="F20" i="60"/>
  <c r="E20" i="60"/>
  <c r="D20" i="60"/>
  <c r="BD18" i="60" s="1"/>
  <c r="C20" i="60"/>
  <c r="BS18" i="60"/>
  <c r="BR18" i="60"/>
  <c r="BQ18" i="60"/>
  <c r="BP18" i="60"/>
  <c r="BO18" i="60"/>
  <c r="BK18" i="60"/>
  <c r="BJ18" i="60"/>
  <c r="BI18" i="60"/>
  <c r="BH18" i="60"/>
  <c r="BG18" i="60"/>
  <c r="BF18" i="60"/>
  <c r="BB18" i="60"/>
  <c r="BS15" i="60"/>
  <c r="D7" i="60"/>
  <c r="C22" i="60" s="1"/>
  <c r="BO6" i="60"/>
  <c r="BK6" i="60"/>
  <c r="BJ6" i="60"/>
  <c r="BT6" i="60" s="1"/>
  <c r="BI6" i="60"/>
  <c r="BH6" i="60"/>
  <c r="BG6" i="60"/>
  <c r="BS6" i="60" s="1"/>
  <c r="BF6" i="60"/>
  <c r="BN6" i="60" s="1"/>
  <c r="BE6" i="60"/>
  <c r="BM6" i="60" s="1"/>
  <c r="BD6" i="60"/>
  <c r="BP6" i="60" s="1"/>
  <c r="J6" i="60"/>
  <c r="I6" i="60"/>
  <c r="G6" i="60"/>
  <c r="BT5" i="60"/>
  <c r="BS5" i="60"/>
  <c r="BR5" i="60"/>
  <c r="BQ5" i="60"/>
  <c r="BP5" i="60"/>
  <c r="BO5" i="60"/>
  <c r="BN5" i="60"/>
  <c r="BM5" i="60"/>
  <c r="BL5" i="60"/>
  <c r="BK5" i="60"/>
  <c r="BJ5" i="60"/>
  <c r="BI5" i="60"/>
  <c r="BH5" i="60"/>
  <c r="BG5" i="60"/>
  <c r="BF5" i="60"/>
  <c r="BE5" i="60"/>
  <c r="BD5" i="60"/>
  <c r="BC5" i="60"/>
  <c r="BB5" i="60"/>
  <c r="BA5" i="60"/>
  <c r="AZ5" i="60"/>
  <c r="AY5" i="60"/>
  <c r="AX5" i="60"/>
  <c r="AW5" i="60"/>
  <c r="AV5" i="60"/>
  <c r="AU5" i="60"/>
  <c r="AT5" i="60"/>
  <c r="AS5" i="60"/>
  <c r="AR5" i="60"/>
  <c r="AQ5" i="60"/>
  <c r="AP5" i="60"/>
  <c r="AO5" i="60"/>
  <c r="AN5" i="60"/>
  <c r="AM5" i="60"/>
  <c r="AL5" i="60"/>
  <c r="AK5" i="60"/>
  <c r="AJ5" i="60"/>
  <c r="AI5" i="60"/>
  <c r="AH5" i="60"/>
  <c r="AG5" i="60"/>
  <c r="AF5" i="60"/>
  <c r="AE5" i="60"/>
  <c r="AD5" i="60"/>
  <c r="AC5" i="60"/>
  <c r="AB5" i="60"/>
  <c r="AA5" i="60"/>
  <c r="Z5" i="60"/>
  <c r="Y5" i="60"/>
  <c r="X5" i="60"/>
  <c r="W5" i="60"/>
  <c r="V5" i="60"/>
  <c r="U5" i="60"/>
  <c r="T5" i="60"/>
  <c r="S5" i="60"/>
  <c r="R5" i="60"/>
  <c r="Q5" i="60"/>
  <c r="P5" i="60"/>
  <c r="O5" i="60"/>
  <c r="N5" i="60"/>
  <c r="M5" i="60"/>
  <c r="L5" i="60"/>
  <c r="K5" i="60"/>
  <c r="J5" i="60"/>
  <c r="I5" i="60"/>
  <c r="H5" i="60"/>
  <c r="G5" i="60"/>
  <c r="F5" i="60"/>
  <c r="E5" i="60"/>
  <c r="D5" i="60"/>
  <c r="C5" i="60"/>
  <c r="BT4" i="60"/>
  <c r="BS4" i="60"/>
  <c r="BR4" i="60"/>
  <c r="BQ4" i="60"/>
  <c r="BP4" i="60"/>
  <c r="BO4" i="60"/>
  <c r="BN4" i="60"/>
  <c r="BM4" i="60"/>
  <c r="BL4" i="60"/>
  <c r="BK4" i="60"/>
  <c r="BJ4" i="60"/>
  <c r="BI4" i="60"/>
  <c r="BH4" i="60"/>
  <c r="BG4" i="60"/>
  <c r="BF4" i="60"/>
  <c r="BE4" i="60"/>
  <c r="BD4" i="60"/>
  <c r="BC4" i="60"/>
  <c r="BB4" i="60"/>
  <c r="BA4" i="60"/>
  <c r="AZ4" i="60"/>
  <c r="AY4" i="60"/>
  <c r="AX4" i="60"/>
  <c r="AW4" i="60"/>
  <c r="AV4" i="60"/>
  <c r="AU4" i="60"/>
  <c r="AT4" i="60"/>
  <c r="AS4" i="60"/>
  <c r="AR4" i="60"/>
  <c r="AQ4" i="60"/>
  <c r="AP4" i="60"/>
  <c r="AO4" i="60"/>
  <c r="AN4" i="60"/>
  <c r="AM4" i="60"/>
  <c r="AL4" i="60"/>
  <c r="AK4" i="60"/>
  <c r="AJ4" i="60"/>
  <c r="AI4" i="60"/>
  <c r="AH4" i="60"/>
  <c r="AG4" i="60"/>
  <c r="AF4" i="60"/>
  <c r="AE4" i="60"/>
  <c r="AD4" i="60"/>
  <c r="AC4" i="60"/>
  <c r="Q4" i="60"/>
  <c r="O4" i="60"/>
  <c r="K4" i="60"/>
  <c r="J4" i="60"/>
  <c r="F4" i="60"/>
  <c r="C2" i="60"/>
  <c r="BE7" i="57"/>
  <c r="BD7" i="57"/>
  <c r="BE18" i="60" l="1"/>
  <c r="BA18" i="60"/>
  <c r="BC18" i="60"/>
  <c r="BQ6" i="60"/>
  <c r="BR6" i="60"/>
  <c r="BL6" i="60"/>
  <c r="E7" i="60"/>
  <c r="F7" i="60" s="1"/>
  <c r="G7" i="60" s="1"/>
  <c r="H7" i="60" s="1"/>
  <c r="I7" i="60" s="1"/>
  <c r="J7" i="60" s="1"/>
  <c r="K7" i="60" s="1"/>
  <c r="L7" i="60" s="1"/>
  <c r="M7" i="60" s="1"/>
  <c r="N7" i="60" s="1"/>
  <c r="O7" i="60" s="1"/>
  <c r="P7" i="60" s="1"/>
  <c r="Q7" i="60" s="1"/>
  <c r="R7" i="60" s="1"/>
  <c r="S7" i="60" s="1"/>
  <c r="T7" i="60" s="1"/>
  <c r="U7" i="60" s="1"/>
  <c r="V7" i="60" s="1"/>
  <c r="W7" i="60" s="1"/>
  <c r="X7" i="60" s="1"/>
  <c r="Y7" i="60" s="1"/>
  <c r="Z7" i="60" s="1"/>
  <c r="AA7" i="60" s="1"/>
  <c r="AB7" i="60" s="1"/>
  <c r="AC7" i="60" s="1"/>
  <c r="AD7" i="60" s="1"/>
  <c r="AE7" i="60" s="1"/>
  <c r="S18" i="60" l="1"/>
  <c r="AF7" i="60"/>
  <c r="AG7" i="60" s="1"/>
  <c r="L21" i="60" l="1"/>
  <c r="D21" i="60"/>
  <c r="AH7" i="60"/>
  <c r="AI7" i="60" s="1"/>
  <c r="AJ7" i="60" s="1"/>
  <c r="AK7" i="60" s="1"/>
  <c r="AL7" i="60" s="1"/>
  <c r="AM7" i="60" s="1"/>
  <c r="AN7" i="60" s="1"/>
  <c r="AO7" i="60" s="1"/>
  <c r="AP7" i="60" s="1"/>
  <c r="AQ7" i="60" s="1"/>
  <c r="AR7" i="60" s="1"/>
  <c r="AS7" i="60" s="1"/>
  <c r="AT7" i="60" s="1"/>
  <c r="AU7" i="60" s="1"/>
  <c r="AV7" i="60" s="1"/>
  <c r="AW7" i="60" s="1"/>
  <c r="AX7" i="60" s="1"/>
  <c r="AY7" i="60" s="1"/>
  <c r="AZ7" i="60" s="1"/>
  <c r="BA7" i="60" s="1"/>
  <c r="BB7" i="60" s="1"/>
  <c r="BC7" i="60" s="1"/>
  <c r="BD7" i="60" s="1"/>
  <c r="BE7" i="60" s="1"/>
  <c r="BF7" i="60" s="1"/>
  <c r="BG7" i="60" s="1"/>
  <c r="BH7" i="60" s="1"/>
  <c r="BI7" i="60" s="1"/>
  <c r="BJ7" i="60" s="1"/>
  <c r="BK7" i="60" s="1"/>
  <c r="BL7" i="60" s="1"/>
  <c r="BM7" i="60" s="1"/>
  <c r="BN7" i="60" s="1"/>
  <c r="BO7" i="60" s="1"/>
  <c r="BP7" i="60" s="1"/>
  <c r="BQ7" i="60" s="1"/>
  <c r="BR7" i="60" s="1"/>
  <c r="BS7" i="60" s="1"/>
  <c r="BT7" i="60" s="1"/>
  <c r="BS20" i="59" l="1"/>
  <c r="BR20" i="59"/>
  <c r="BQ20" i="59"/>
  <c r="BP20" i="59"/>
  <c r="BO20" i="59"/>
  <c r="BN20" i="59"/>
  <c r="BM20" i="59"/>
  <c r="BL20" i="59"/>
  <c r="BK20" i="59"/>
  <c r="BJ20" i="59"/>
  <c r="BI20" i="59"/>
  <c r="BH20" i="59"/>
  <c r="BG20" i="59"/>
  <c r="BF20" i="59"/>
  <c r="BE20" i="59"/>
  <c r="BD20" i="59"/>
  <c r="AZ20" i="59"/>
  <c r="AY20" i="59"/>
  <c r="AX20" i="59"/>
  <c r="AW20" i="59"/>
  <c r="AV20" i="59"/>
  <c r="AU20" i="59"/>
  <c r="AT20" i="59"/>
  <c r="AS20" i="59"/>
  <c r="AR20" i="59"/>
  <c r="AQ20" i="59"/>
  <c r="AP20" i="59"/>
  <c r="AO20" i="59"/>
  <c r="AN20" i="59"/>
  <c r="AM20" i="59"/>
  <c r="AL20" i="59"/>
  <c r="AK20" i="59"/>
  <c r="AJ20" i="59"/>
  <c r="AI20" i="59"/>
  <c r="AH20" i="59"/>
  <c r="AG20" i="59"/>
  <c r="AF20" i="59"/>
  <c r="AE20" i="59"/>
  <c r="AD20" i="59"/>
  <c r="AC20" i="59"/>
  <c r="AA20" i="59"/>
  <c r="Z20" i="59"/>
  <c r="Y20" i="59"/>
  <c r="X20" i="59"/>
  <c r="W20" i="59"/>
  <c r="V20" i="59"/>
  <c r="U20" i="59"/>
  <c r="T20" i="59"/>
  <c r="S20" i="59"/>
  <c r="R20" i="59"/>
  <c r="Q20" i="59"/>
  <c r="P20" i="59"/>
  <c r="O20" i="59"/>
  <c r="N20" i="59"/>
  <c r="M20" i="59"/>
  <c r="L20" i="59"/>
  <c r="K20" i="59"/>
  <c r="J20" i="59"/>
  <c r="I20" i="59"/>
  <c r="H20" i="59"/>
  <c r="G20" i="59"/>
  <c r="F20" i="59"/>
  <c r="E20" i="59"/>
  <c r="D20" i="59"/>
  <c r="BA18" i="59" s="1"/>
  <c r="C20" i="59"/>
  <c r="BS18" i="59"/>
  <c r="BR18" i="59"/>
  <c r="BQ18" i="59"/>
  <c r="BP18" i="59"/>
  <c r="BO18" i="59"/>
  <c r="BK18" i="59"/>
  <c r="BJ18" i="59"/>
  <c r="BI18" i="59"/>
  <c r="BH18" i="59"/>
  <c r="BG18" i="59"/>
  <c r="BF18" i="59"/>
  <c r="BS15" i="59"/>
  <c r="BQ15" i="59"/>
  <c r="D7" i="59"/>
  <c r="C22" i="59" s="1"/>
  <c r="BO6" i="59"/>
  <c r="BK6" i="59"/>
  <c r="BJ6" i="59"/>
  <c r="BT6" i="59" s="1"/>
  <c r="BI6" i="59"/>
  <c r="BH6" i="59"/>
  <c r="BG6" i="59"/>
  <c r="BS6" i="59" s="1"/>
  <c r="BF6" i="59"/>
  <c r="BN6" i="59" s="1"/>
  <c r="BE6" i="59"/>
  <c r="BM6" i="59" s="1"/>
  <c r="BD6" i="59"/>
  <c r="BP6" i="59" s="1"/>
  <c r="J6" i="59"/>
  <c r="I6" i="59"/>
  <c r="G6" i="59"/>
  <c r="BT5" i="59"/>
  <c r="BS5" i="59"/>
  <c r="BR5" i="59"/>
  <c r="BQ5" i="59"/>
  <c r="BP5" i="59"/>
  <c r="BO5" i="59"/>
  <c r="BN5" i="59"/>
  <c r="BM5" i="59"/>
  <c r="BL5" i="59"/>
  <c r="BK5" i="59"/>
  <c r="BJ5" i="59"/>
  <c r="BI5" i="59"/>
  <c r="BH5" i="59"/>
  <c r="BG5" i="59"/>
  <c r="BF5" i="59"/>
  <c r="BE5" i="59"/>
  <c r="BD5" i="59"/>
  <c r="BC5" i="59"/>
  <c r="BB5" i="59"/>
  <c r="BA5" i="59"/>
  <c r="AZ5" i="59"/>
  <c r="AY5" i="59"/>
  <c r="AX5" i="59"/>
  <c r="AW5" i="59"/>
  <c r="AV5" i="59"/>
  <c r="AU5" i="59"/>
  <c r="AT5" i="59"/>
  <c r="AS5" i="59"/>
  <c r="AR5" i="59"/>
  <c r="AQ5" i="59"/>
  <c r="AP5" i="59"/>
  <c r="AO5" i="59"/>
  <c r="AN5" i="59"/>
  <c r="AM5" i="59"/>
  <c r="AL5" i="59"/>
  <c r="AK5" i="59"/>
  <c r="AJ5" i="59"/>
  <c r="AI5" i="59"/>
  <c r="AH5" i="59"/>
  <c r="AG5" i="59"/>
  <c r="AF5" i="59"/>
  <c r="AE5" i="59"/>
  <c r="AD5" i="59"/>
  <c r="AC5" i="59"/>
  <c r="AB5" i="59"/>
  <c r="AA5" i="59"/>
  <c r="Z5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T4" i="59"/>
  <c r="BS4" i="59"/>
  <c r="BR4" i="59"/>
  <c r="BQ4" i="59"/>
  <c r="BP4" i="59"/>
  <c r="BO4" i="59"/>
  <c r="BN4" i="59"/>
  <c r="BM4" i="59"/>
  <c r="BL4" i="59"/>
  <c r="BK4" i="59"/>
  <c r="BJ4" i="59"/>
  <c r="BI4" i="59"/>
  <c r="BH4" i="59"/>
  <c r="BG4" i="59"/>
  <c r="BF4" i="59"/>
  <c r="BE4" i="59"/>
  <c r="BD4" i="59"/>
  <c r="BC4" i="59"/>
  <c r="BB4" i="59"/>
  <c r="BA4" i="59"/>
  <c r="AZ4" i="59"/>
  <c r="AY4" i="59"/>
  <c r="AX4" i="59"/>
  <c r="AW4" i="59"/>
  <c r="AV4" i="59"/>
  <c r="AU4" i="59"/>
  <c r="AT4" i="59"/>
  <c r="AS4" i="59"/>
  <c r="AR4" i="59"/>
  <c r="AQ4" i="59"/>
  <c r="AP4" i="59"/>
  <c r="AO4" i="59"/>
  <c r="AN4" i="59"/>
  <c r="AM4" i="59"/>
  <c r="AL4" i="59"/>
  <c r="AK4" i="59"/>
  <c r="AJ4" i="59"/>
  <c r="AI4" i="59"/>
  <c r="AH4" i="59"/>
  <c r="AG4" i="59"/>
  <c r="AF4" i="59"/>
  <c r="AE4" i="59"/>
  <c r="AD4" i="59"/>
  <c r="AC4" i="59"/>
  <c r="Q4" i="59"/>
  <c r="O4" i="59"/>
  <c r="K4" i="59"/>
  <c r="J4" i="59"/>
  <c r="F4" i="59"/>
  <c r="C2" i="59"/>
  <c r="BB18" i="59" l="1"/>
  <c r="BE18" i="59"/>
  <c r="BC18" i="59"/>
  <c r="BD18" i="59"/>
  <c r="BQ6" i="59"/>
  <c r="BR6" i="59"/>
  <c r="BL6" i="59"/>
  <c r="E7" i="59"/>
  <c r="F7" i="59" s="1"/>
  <c r="G7" i="59" s="1"/>
  <c r="H7" i="59" s="1"/>
  <c r="I7" i="59" s="1"/>
  <c r="J7" i="59" s="1"/>
  <c r="K7" i="59" s="1"/>
  <c r="L7" i="59" s="1"/>
  <c r="M7" i="59" s="1"/>
  <c r="N7" i="59" s="1"/>
  <c r="O7" i="59" s="1"/>
  <c r="P7" i="59" s="1"/>
  <c r="Q7" i="59" s="1"/>
  <c r="R7" i="59" s="1"/>
  <c r="S7" i="59" s="1"/>
  <c r="T7" i="59" s="1"/>
  <c r="U7" i="59" s="1"/>
  <c r="V7" i="59" s="1"/>
  <c r="W7" i="59" s="1"/>
  <c r="X7" i="59" s="1"/>
  <c r="Y7" i="59" s="1"/>
  <c r="Z7" i="59" s="1"/>
  <c r="AA7" i="59" s="1"/>
  <c r="AB7" i="59" s="1"/>
  <c r="AC7" i="59" s="1"/>
  <c r="AD7" i="59" s="1"/>
  <c r="AE7" i="59" s="1"/>
  <c r="AO20" i="58"/>
  <c r="AN20" i="58"/>
  <c r="AM20" i="58"/>
  <c r="AL20" i="58"/>
  <c r="AK20" i="58"/>
  <c r="AJ20" i="58"/>
  <c r="AI20" i="58"/>
  <c r="AH20" i="58"/>
  <c r="AG20" i="58"/>
  <c r="AF20" i="58"/>
  <c r="AE20" i="58"/>
  <c r="AD20" i="58"/>
  <c r="AC20" i="58"/>
  <c r="S18" i="59" l="1"/>
  <c r="AF7" i="59"/>
  <c r="AG7" i="59" s="1"/>
  <c r="I20" i="54"/>
  <c r="I5" i="54"/>
  <c r="L21" i="59" l="1"/>
  <c r="D21" i="59"/>
  <c r="AH7" i="59"/>
  <c r="AI7" i="59" s="1"/>
  <c r="AJ7" i="59" s="1"/>
  <c r="AK7" i="59" s="1"/>
  <c r="AL7" i="59" s="1"/>
  <c r="AM7" i="59" s="1"/>
  <c r="AN7" i="59" s="1"/>
  <c r="AO7" i="59" s="1"/>
  <c r="AP7" i="59" s="1"/>
  <c r="AQ7" i="59" s="1"/>
  <c r="AR7" i="59" s="1"/>
  <c r="AS7" i="59" s="1"/>
  <c r="AT7" i="59" s="1"/>
  <c r="AU7" i="59" s="1"/>
  <c r="AV7" i="59" s="1"/>
  <c r="AW7" i="59" s="1"/>
  <c r="AX7" i="59" s="1"/>
  <c r="AY7" i="59" s="1"/>
  <c r="AZ7" i="59" s="1"/>
  <c r="BA7" i="59" s="1"/>
  <c r="BB7" i="59" s="1"/>
  <c r="BC7" i="59" s="1"/>
  <c r="BD7" i="59" s="1"/>
  <c r="BE7" i="59" s="1"/>
  <c r="BF7" i="59" s="1"/>
  <c r="BG7" i="59" s="1"/>
  <c r="BH7" i="59" s="1"/>
  <c r="BI7" i="59" s="1"/>
  <c r="BJ7" i="59" s="1"/>
  <c r="BK7" i="59" s="1"/>
  <c r="BL7" i="59" s="1"/>
  <c r="BM7" i="59" s="1"/>
  <c r="BN7" i="59" s="1"/>
  <c r="BO7" i="59" s="1"/>
  <c r="BP7" i="59" s="1"/>
  <c r="BQ7" i="59" s="1"/>
  <c r="BR7" i="59" s="1"/>
  <c r="BS7" i="59" s="1"/>
  <c r="BT7" i="59" s="1"/>
  <c r="BS20" i="58"/>
  <c r="BR20" i="58"/>
  <c r="BQ20" i="58"/>
  <c r="BP20" i="58"/>
  <c r="BO20" i="58"/>
  <c r="BN20" i="58"/>
  <c r="BM20" i="58"/>
  <c r="BL20" i="58"/>
  <c r="BK20" i="58"/>
  <c r="BJ20" i="58"/>
  <c r="BI20" i="58"/>
  <c r="BH20" i="58"/>
  <c r="BG20" i="58"/>
  <c r="BF20" i="58"/>
  <c r="BE20" i="58"/>
  <c r="BD20" i="58"/>
  <c r="AZ20" i="58"/>
  <c r="AY20" i="58"/>
  <c r="AX20" i="58"/>
  <c r="AW20" i="58"/>
  <c r="AV20" i="58"/>
  <c r="AU20" i="58"/>
  <c r="AT20" i="58"/>
  <c r="AS20" i="58"/>
  <c r="AR20" i="58"/>
  <c r="AQ20" i="58"/>
  <c r="AP20" i="58"/>
  <c r="AA20" i="58"/>
  <c r="Z20" i="58"/>
  <c r="Y20" i="58"/>
  <c r="X20" i="58"/>
  <c r="W20" i="58"/>
  <c r="V20" i="58"/>
  <c r="U20" i="58"/>
  <c r="T20" i="58"/>
  <c r="S20" i="58"/>
  <c r="R20" i="58"/>
  <c r="Q20" i="58"/>
  <c r="P20" i="58"/>
  <c r="O20" i="58"/>
  <c r="N20" i="58"/>
  <c r="M20" i="58"/>
  <c r="L20" i="58"/>
  <c r="K20" i="58"/>
  <c r="J20" i="58"/>
  <c r="I20" i="58"/>
  <c r="H20" i="58"/>
  <c r="G20" i="58"/>
  <c r="F20" i="58"/>
  <c r="E20" i="58"/>
  <c r="D20" i="58"/>
  <c r="BD18" i="58" s="1"/>
  <c r="C20" i="58"/>
  <c r="BS18" i="58"/>
  <c r="BR18" i="58"/>
  <c r="BQ18" i="58"/>
  <c r="BP18" i="58"/>
  <c r="BO18" i="58"/>
  <c r="BK18" i="58"/>
  <c r="BJ18" i="58"/>
  <c r="BI18" i="58"/>
  <c r="BH18" i="58"/>
  <c r="BG18" i="58"/>
  <c r="BF18" i="58"/>
  <c r="BS15" i="58"/>
  <c r="BQ15" i="58"/>
  <c r="D7" i="58"/>
  <c r="C22" i="58" s="1"/>
  <c r="BO6" i="58"/>
  <c r="BK6" i="58"/>
  <c r="BJ6" i="58"/>
  <c r="BT6" i="58" s="1"/>
  <c r="BI6" i="58"/>
  <c r="BH6" i="58"/>
  <c r="BG6" i="58"/>
  <c r="BS6" i="58" s="1"/>
  <c r="BF6" i="58"/>
  <c r="BN6" i="58" s="1"/>
  <c r="BE6" i="58"/>
  <c r="BM6" i="58" s="1"/>
  <c r="BD6" i="58"/>
  <c r="BP6" i="58" s="1"/>
  <c r="J6" i="58"/>
  <c r="I6" i="58"/>
  <c r="G6" i="58"/>
  <c r="BT5" i="58"/>
  <c r="BS5" i="58"/>
  <c r="BR5" i="58"/>
  <c r="BQ5" i="58"/>
  <c r="BP5" i="58"/>
  <c r="BO5" i="58"/>
  <c r="BN5" i="58"/>
  <c r="BM5" i="58"/>
  <c r="BL5" i="58"/>
  <c r="BK5" i="58"/>
  <c r="BJ5" i="58"/>
  <c r="BI5" i="58"/>
  <c r="BH5" i="58"/>
  <c r="BG5" i="58"/>
  <c r="BF5" i="58"/>
  <c r="BE5" i="58"/>
  <c r="BD5" i="58"/>
  <c r="BC5" i="58"/>
  <c r="BB5" i="58"/>
  <c r="BA5" i="58"/>
  <c r="AZ5" i="58"/>
  <c r="AY5" i="58"/>
  <c r="AX5" i="58"/>
  <c r="AW5" i="58"/>
  <c r="AV5" i="58"/>
  <c r="AU5" i="58"/>
  <c r="AT5" i="58"/>
  <c r="AS5" i="58"/>
  <c r="AR5" i="58"/>
  <c r="AQ5" i="58"/>
  <c r="AP5" i="58"/>
  <c r="AO5" i="58"/>
  <c r="AN5" i="58"/>
  <c r="AM5" i="58"/>
  <c r="AL5" i="58"/>
  <c r="AK5" i="58"/>
  <c r="AJ5" i="58"/>
  <c r="AI5" i="58"/>
  <c r="AH5" i="58"/>
  <c r="AG5" i="58"/>
  <c r="AF5" i="58"/>
  <c r="AE5" i="58"/>
  <c r="AD5" i="58"/>
  <c r="AC5" i="58"/>
  <c r="AB5" i="58"/>
  <c r="AA5" i="58"/>
  <c r="Z5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T4" i="58"/>
  <c r="BS4" i="58"/>
  <c r="BR4" i="58"/>
  <c r="BQ4" i="58"/>
  <c r="BP4" i="58"/>
  <c r="BO4" i="58"/>
  <c r="BN4" i="58"/>
  <c r="BM4" i="58"/>
  <c r="BL4" i="58"/>
  <c r="BK4" i="58"/>
  <c r="BJ4" i="58"/>
  <c r="BI4" i="58"/>
  <c r="BH4" i="58"/>
  <c r="BG4" i="58"/>
  <c r="BF4" i="58"/>
  <c r="BE4" i="58"/>
  <c r="BD4" i="58"/>
  <c r="BC4" i="58"/>
  <c r="BB4" i="58"/>
  <c r="BA4" i="58"/>
  <c r="AZ4" i="58"/>
  <c r="AY4" i="58"/>
  <c r="AX4" i="58"/>
  <c r="AW4" i="58"/>
  <c r="AV4" i="58"/>
  <c r="AU4" i="58"/>
  <c r="AT4" i="58"/>
  <c r="AS4" i="58"/>
  <c r="AR4" i="58"/>
  <c r="AQ4" i="58"/>
  <c r="AP4" i="58"/>
  <c r="AO4" i="58"/>
  <c r="AN4" i="58"/>
  <c r="AM4" i="58"/>
  <c r="AL4" i="58"/>
  <c r="AK4" i="58"/>
  <c r="AJ4" i="58"/>
  <c r="AI4" i="58"/>
  <c r="AH4" i="58"/>
  <c r="AG4" i="58"/>
  <c r="AF4" i="58"/>
  <c r="AE4" i="58"/>
  <c r="AD4" i="58"/>
  <c r="AC4" i="58"/>
  <c r="Q4" i="58"/>
  <c r="O4" i="58"/>
  <c r="K4" i="58"/>
  <c r="J4" i="58"/>
  <c r="F4" i="58"/>
  <c r="C2" i="58"/>
  <c r="BA18" i="58" l="1"/>
  <c r="BB18" i="58"/>
  <c r="BE18" i="58"/>
  <c r="BC18" i="58"/>
  <c r="BQ6" i="58"/>
  <c r="BR6" i="58"/>
  <c r="BL6" i="58"/>
  <c r="E7" i="58"/>
  <c r="F7" i="58" s="1"/>
  <c r="G7" i="58" s="1"/>
  <c r="H7" i="58" s="1"/>
  <c r="I7" i="58" s="1"/>
  <c r="J7" i="58" s="1"/>
  <c r="K7" i="58" s="1"/>
  <c r="L7" i="58" s="1"/>
  <c r="M7" i="58" s="1"/>
  <c r="N7" i="58" s="1"/>
  <c r="O7" i="58" s="1"/>
  <c r="P7" i="58" s="1"/>
  <c r="Q7" i="58" s="1"/>
  <c r="R7" i="58" s="1"/>
  <c r="S7" i="58" s="1"/>
  <c r="T7" i="58" s="1"/>
  <c r="U7" i="58" s="1"/>
  <c r="V7" i="58" s="1"/>
  <c r="W7" i="58" s="1"/>
  <c r="X7" i="58" s="1"/>
  <c r="Y7" i="58" s="1"/>
  <c r="Z7" i="58" s="1"/>
  <c r="AA7" i="58" s="1"/>
  <c r="AB7" i="58" s="1"/>
  <c r="AC7" i="58" s="1"/>
  <c r="AD7" i="58" s="1"/>
  <c r="AE7" i="58" s="1"/>
  <c r="BS20" i="57"/>
  <c r="BR20" i="57"/>
  <c r="BQ20" i="57"/>
  <c r="BP20" i="57"/>
  <c r="BO20" i="57"/>
  <c r="BN20" i="57"/>
  <c r="BM20" i="57"/>
  <c r="BL20" i="57"/>
  <c r="BK20" i="57"/>
  <c r="BJ20" i="57"/>
  <c r="BI20" i="57"/>
  <c r="BH20" i="57"/>
  <c r="BG20" i="57"/>
  <c r="BF20" i="57"/>
  <c r="AZ20" i="57"/>
  <c r="AY20" i="57"/>
  <c r="AX20" i="57"/>
  <c r="AW20" i="57"/>
  <c r="AV20" i="57"/>
  <c r="AU20" i="57"/>
  <c r="AT20" i="57"/>
  <c r="AS20" i="57"/>
  <c r="AR20" i="57"/>
  <c r="AQ20" i="57"/>
  <c r="AP20" i="57"/>
  <c r="AO20" i="57"/>
  <c r="AN20" i="57"/>
  <c r="AM20" i="57"/>
  <c r="AL20" i="57"/>
  <c r="AK20" i="57"/>
  <c r="AJ20" i="57"/>
  <c r="AI20" i="57"/>
  <c r="AH20" i="57"/>
  <c r="AG20" i="57"/>
  <c r="AF20" i="57"/>
  <c r="AE20" i="57"/>
  <c r="AD20" i="57"/>
  <c r="AC20" i="57"/>
  <c r="AA20" i="57"/>
  <c r="Z20" i="57"/>
  <c r="Y20" i="57"/>
  <c r="X20" i="57"/>
  <c r="W20" i="57"/>
  <c r="V20" i="57"/>
  <c r="U20" i="57"/>
  <c r="T20" i="57"/>
  <c r="S20" i="57"/>
  <c r="R20" i="57"/>
  <c r="Q20" i="57"/>
  <c r="P20" i="57"/>
  <c r="O20" i="57"/>
  <c r="N20" i="57"/>
  <c r="M20" i="57"/>
  <c r="L20" i="57"/>
  <c r="K20" i="57"/>
  <c r="J20" i="57"/>
  <c r="I20" i="57"/>
  <c r="H20" i="57"/>
  <c r="G20" i="57"/>
  <c r="F20" i="57"/>
  <c r="E20" i="57"/>
  <c r="D20" i="57"/>
  <c r="C20" i="57"/>
  <c r="BS18" i="57"/>
  <c r="BR18" i="57"/>
  <c r="BP18" i="57"/>
  <c r="BO18" i="57"/>
  <c r="BK18" i="57"/>
  <c r="BJ18" i="57"/>
  <c r="BI18" i="57"/>
  <c r="BH18" i="57"/>
  <c r="BG18" i="57"/>
  <c r="BF18" i="57"/>
  <c r="D7" i="57"/>
  <c r="C22" i="57" s="1"/>
  <c r="BO6" i="57"/>
  <c r="BK6" i="57"/>
  <c r="BJ6" i="57"/>
  <c r="BT6" i="57" s="1"/>
  <c r="BI6" i="57"/>
  <c r="BH6" i="57"/>
  <c r="BG6" i="57"/>
  <c r="BS6" i="57" s="1"/>
  <c r="BF6" i="57"/>
  <c r="BR6" i="57" s="1"/>
  <c r="BE6" i="57"/>
  <c r="BQ6" i="57" s="1"/>
  <c r="BD6" i="57"/>
  <c r="BP6" i="57" s="1"/>
  <c r="J6" i="57"/>
  <c r="I6" i="57"/>
  <c r="G6" i="57"/>
  <c r="BT5" i="57"/>
  <c r="BS5" i="57"/>
  <c r="BR5" i="57"/>
  <c r="BQ5" i="57"/>
  <c r="BP5" i="57"/>
  <c r="BO5" i="57"/>
  <c r="BN5" i="57"/>
  <c r="BM5" i="57"/>
  <c r="BL5" i="57"/>
  <c r="BK5" i="57"/>
  <c r="BJ5" i="57"/>
  <c r="BI5" i="57"/>
  <c r="BH5" i="57"/>
  <c r="BG5" i="57"/>
  <c r="BF5" i="57"/>
  <c r="BE5" i="57"/>
  <c r="BD5" i="57"/>
  <c r="BC5" i="57"/>
  <c r="BB5" i="57"/>
  <c r="BA5" i="57"/>
  <c r="AZ5" i="57"/>
  <c r="AY5" i="57"/>
  <c r="AX5" i="57"/>
  <c r="AW5" i="57"/>
  <c r="AV5" i="57"/>
  <c r="AU5" i="57"/>
  <c r="AT5" i="57"/>
  <c r="AS5" i="57"/>
  <c r="AR5" i="57"/>
  <c r="AQ5" i="57"/>
  <c r="AP5" i="57"/>
  <c r="AO5" i="57"/>
  <c r="AN5" i="57"/>
  <c r="AM5" i="57"/>
  <c r="AL5" i="57"/>
  <c r="AK5" i="57"/>
  <c r="AJ5" i="57"/>
  <c r="AI5" i="57"/>
  <c r="AH5" i="57"/>
  <c r="AG5" i="57"/>
  <c r="AF5" i="57"/>
  <c r="AE5" i="57"/>
  <c r="AD5" i="57"/>
  <c r="AC5" i="57"/>
  <c r="AB5" i="57"/>
  <c r="AA5" i="57"/>
  <c r="Z5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T4" i="57"/>
  <c r="BS4" i="57"/>
  <c r="BR4" i="57"/>
  <c r="BQ4" i="57"/>
  <c r="BP4" i="57"/>
  <c r="BO4" i="57"/>
  <c r="BN4" i="57"/>
  <c r="BM4" i="57"/>
  <c r="BL4" i="57"/>
  <c r="BK4" i="57"/>
  <c r="BJ4" i="57"/>
  <c r="BI4" i="57"/>
  <c r="BH4" i="57"/>
  <c r="BG4" i="57"/>
  <c r="BF4" i="57"/>
  <c r="BE4" i="57"/>
  <c r="BD4" i="57"/>
  <c r="BC4" i="57"/>
  <c r="BB4" i="57"/>
  <c r="BA4" i="57"/>
  <c r="AZ4" i="57"/>
  <c r="AY4" i="57"/>
  <c r="AX4" i="57"/>
  <c r="AW4" i="57"/>
  <c r="AV4" i="57"/>
  <c r="AU4" i="57"/>
  <c r="AT4" i="57"/>
  <c r="AS4" i="57"/>
  <c r="AR4" i="57"/>
  <c r="AQ4" i="57"/>
  <c r="AP4" i="57"/>
  <c r="AO4" i="57"/>
  <c r="AN4" i="57"/>
  <c r="AM4" i="57"/>
  <c r="AL4" i="57"/>
  <c r="AK4" i="57"/>
  <c r="AJ4" i="57"/>
  <c r="AI4" i="57"/>
  <c r="AH4" i="57"/>
  <c r="AG4" i="57"/>
  <c r="AF4" i="57"/>
  <c r="AE4" i="57"/>
  <c r="AD4" i="57"/>
  <c r="AC4" i="57"/>
  <c r="Q4" i="57"/>
  <c r="O4" i="57"/>
  <c r="K4" i="57"/>
  <c r="J4" i="57"/>
  <c r="F4" i="57"/>
  <c r="C2" i="57"/>
  <c r="BC18" i="57" l="1"/>
  <c r="BE18" i="57"/>
  <c r="BD18" i="57"/>
  <c r="BB18" i="57"/>
  <c r="S18" i="58"/>
  <c r="AF7" i="58"/>
  <c r="AG7" i="58" s="1"/>
  <c r="BL6" i="57"/>
  <c r="BM6" i="57"/>
  <c r="BN6" i="57"/>
  <c r="E7" i="57"/>
  <c r="F7" i="57" s="1"/>
  <c r="G7" i="57" s="1"/>
  <c r="H7" i="57" s="1"/>
  <c r="I7" i="57" s="1"/>
  <c r="J7" i="57" s="1"/>
  <c r="K7" i="57" s="1"/>
  <c r="L7" i="57" s="1"/>
  <c r="M7" i="57" s="1"/>
  <c r="N7" i="57" s="1"/>
  <c r="O7" i="57" s="1"/>
  <c r="P7" i="57" s="1"/>
  <c r="Q7" i="57" s="1"/>
  <c r="R7" i="57" s="1"/>
  <c r="S7" i="57" s="1"/>
  <c r="T7" i="57" s="1"/>
  <c r="U7" i="57" s="1"/>
  <c r="V7" i="57" s="1"/>
  <c r="W7" i="57" s="1"/>
  <c r="X7" i="57" s="1"/>
  <c r="Y7" i="57" s="1"/>
  <c r="Z7" i="57" s="1"/>
  <c r="AA7" i="57" s="1"/>
  <c r="AB7" i="57" s="1"/>
  <c r="AC7" i="57" s="1"/>
  <c r="AD7" i="57" s="1"/>
  <c r="AE7" i="57" s="1"/>
  <c r="BA18" i="57"/>
  <c r="BS20" i="56"/>
  <c r="BR20" i="56"/>
  <c r="BQ20" i="56"/>
  <c r="BP20" i="56"/>
  <c r="BO20" i="56"/>
  <c r="BN20" i="56"/>
  <c r="BM20" i="56"/>
  <c r="BL20" i="56"/>
  <c r="BK20" i="56"/>
  <c r="BJ20" i="56"/>
  <c r="BI20" i="56"/>
  <c r="BH20" i="56"/>
  <c r="BG20" i="56"/>
  <c r="BF20" i="56"/>
  <c r="BE20" i="56"/>
  <c r="BD20" i="56"/>
  <c r="AZ20" i="56"/>
  <c r="AY20" i="56"/>
  <c r="AX20" i="56"/>
  <c r="AW20" i="56"/>
  <c r="AV20" i="56"/>
  <c r="AU20" i="56"/>
  <c r="AT20" i="56"/>
  <c r="AS20" i="56"/>
  <c r="AR20" i="56"/>
  <c r="AQ20" i="56"/>
  <c r="AP20" i="56"/>
  <c r="AO20" i="56"/>
  <c r="AN20" i="56"/>
  <c r="AM20" i="56"/>
  <c r="AL20" i="56"/>
  <c r="AK20" i="56"/>
  <c r="AJ20" i="56"/>
  <c r="AI20" i="56"/>
  <c r="AH20" i="56"/>
  <c r="AG20" i="56"/>
  <c r="AF20" i="56"/>
  <c r="AE20" i="56"/>
  <c r="AD20" i="56"/>
  <c r="AC20" i="56"/>
  <c r="AA20" i="56"/>
  <c r="Z20" i="56"/>
  <c r="Y20" i="56"/>
  <c r="X20" i="56"/>
  <c r="W20" i="56"/>
  <c r="V20" i="56"/>
  <c r="U20" i="56"/>
  <c r="T20" i="56"/>
  <c r="S20" i="56"/>
  <c r="R20" i="56"/>
  <c r="Q20" i="56"/>
  <c r="P20" i="56"/>
  <c r="O20" i="56"/>
  <c r="N20" i="56"/>
  <c r="M20" i="56"/>
  <c r="L20" i="56"/>
  <c r="K20" i="56"/>
  <c r="J20" i="56"/>
  <c r="I20" i="56"/>
  <c r="H20" i="56"/>
  <c r="G20" i="56"/>
  <c r="F20" i="56"/>
  <c r="E20" i="56"/>
  <c r="D20" i="56"/>
  <c r="BA18" i="56" s="1"/>
  <c r="C20" i="56"/>
  <c r="BS18" i="56"/>
  <c r="BR18" i="56"/>
  <c r="BQ18" i="56"/>
  <c r="BP18" i="56"/>
  <c r="BO18" i="56"/>
  <c r="BK18" i="56"/>
  <c r="BJ18" i="56"/>
  <c r="BI18" i="56"/>
  <c r="BH18" i="56"/>
  <c r="BG18" i="56"/>
  <c r="BF18" i="56"/>
  <c r="BB18" i="56"/>
  <c r="BS15" i="56"/>
  <c r="BQ15" i="56"/>
  <c r="D7" i="56"/>
  <c r="AP4" i="56" s="1"/>
  <c r="BT6" i="56"/>
  <c r="BO6" i="56"/>
  <c r="BK6" i="56"/>
  <c r="BJ6" i="56"/>
  <c r="BI6" i="56"/>
  <c r="BH6" i="56"/>
  <c r="BG6" i="56"/>
  <c r="BS6" i="56" s="1"/>
  <c r="BF6" i="56"/>
  <c r="BR6" i="56" s="1"/>
  <c r="BE6" i="56"/>
  <c r="BQ6" i="56" s="1"/>
  <c r="BD6" i="56"/>
  <c r="BP6" i="56" s="1"/>
  <c r="J6" i="56"/>
  <c r="I6" i="56"/>
  <c r="G6" i="56"/>
  <c r="BT5" i="56"/>
  <c r="BS5" i="56"/>
  <c r="BR5" i="56"/>
  <c r="BQ5" i="56"/>
  <c r="BP5" i="56"/>
  <c r="BO5" i="56"/>
  <c r="BN5" i="56"/>
  <c r="BM5" i="56"/>
  <c r="BL5" i="56"/>
  <c r="BK5" i="56"/>
  <c r="BJ5" i="56"/>
  <c r="BI5" i="56"/>
  <c r="BH5" i="56"/>
  <c r="BG5" i="56"/>
  <c r="BF5" i="56"/>
  <c r="BE5" i="56"/>
  <c r="BD5" i="56"/>
  <c r="BC5" i="56"/>
  <c r="BB5" i="56"/>
  <c r="BA5" i="56"/>
  <c r="AZ5" i="56"/>
  <c r="AY5" i="56"/>
  <c r="AX5" i="56"/>
  <c r="AW5" i="56"/>
  <c r="AV5" i="56"/>
  <c r="AU5" i="56"/>
  <c r="AT5" i="56"/>
  <c r="AS5" i="56"/>
  <c r="AR5" i="56"/>
  <c r="AQ5" i="56"/>
  <c r="AP5" i="56"/>
  <c r="AO5" i="56"/>
  <c r="AN5" i="56"/>
  <c r="AM5" i="56"/>
  <c r="AL5" i="56"/>
  <c r="AK5" i="56"/>
  <c r="AJ5" i="56"/>
  <c r="AI5" i="56"/>
  <c r="AH5" i="56"/>
  <c r="AG5" i="56"/>
  <c r="AF5" i="56"/>
  <c r="AE5" i="56"/>
  <c r="AD5" i="56"/>
  <c r="AC5" i="56"/>
  <c r="AB5" i="56"/>
  <c r="AA5" i="56"/>
  <c r="Z5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T4" i="56"/>
  <c r="BS4" i="56"/>
  <c r="BR4" i="56"/>
  <c r="BQ4" i="56"/>
  <c r="BP4" i="56"/>
  <c r="BO4" i="56"/>
  <c r="BN4" i="56"/>
  <c r="BM4" i="56"/>
  <c r="BL4" i="56"/>
  <c r="BK4" i="56"/>
  <c r="BJ4" i="56"/>
  <c r="BI4" i="56"/>
  <c r="BH4" i="56"/>
  <c r="BG4" i="56"/>
  <c r="BF4" i="56"/>
  <c r="BE4" i="56"/>
  <c r="BD4" i="56"/>
  <c r="BC4" i="56"/>
  <c r="BB4" i="56"/>
  <c r="BA4" i="56"/>
  <c r="AZ4" i="56"/>
  <c r="AY4" i="56"/>
  <c r="AX4" i="56"/>
  <c r="AW4" i="56"/>
  <c r="AV4" i="56"/>
  <c r="AU4" i="56"/>
  <c r="AT4" i="56"/>
  <c r="AS4" i="56"/>
  <c r="AQ4" i="56"/>
  <c r="AO4" i="56"/>
  <c r="AK4" i="56"/>
  <c r="AI4" i="56"/>
  <c r="AH4" i="56"/>
  <c r="AC4" i="56"/>
  <c r="O4" i="56"/>
  <c r="K4" i="56"/>
  <c r="J4" i="56"/>
  <c r="F4" i="56"/>
  <c r="C2" i="56"/>
  <c r="BL6" i="54"/>
  <c r="BL4" i="54"/>
  <c r="BM4" i="54"/>
  <c r="BN4" i="54"/>
  <c r="BO4" i="54"/>
  <c r="BL5" i="54"/>
  <c r="BM5" i="54"/>
  <c r="BN5" i="54"/>
  <c r="BO5" i="54"/>
  <c r="BO20" i="54"/>
  <c r="BN20" i="54"/>
  <c r="BM20" i="54"/>
  <c r="BK18" i="54"/>
  <c r="BL18" i="54"/>
  <c r="BK20" i="54"/>
  <c r="BL20" i="54"/>
  <c r="BA20" i="54"/>
  <c r="BJ20" i="54"/>
  <c r="BJ18" i="54"/>
  <c r="BG26" i="55"/>
  <c r="BF26" i="55"/>
  <c r="BE26" i="55"/>
  <c r="BD26" i="55"/>
  <c r="BC26" i="55"/>
  <c r="BB26" i="55"/>
  <c r="BA26" i="55"/>
  <c r="AZ26" i="55"/>
  <c r="AY26" i="55"/>
  <c r="AX26" i="55"/>
  <c r="AW26" i="55"/>
  <c r="AV26" i="55"/>
  <c r="AU26" i="55"/>
  <c r="AT26" i="55"/>
  <c r="AS26" i="55"/>
  <c r="AR26" i="55"/>
  <c r="AQ26" i="55"/>
  <c r="AP26" i="55"/>
  <c r="AO26" i="55"/>
  <c r="AN26" i="55"/>
  <c r="AM26" i="55"/>
  <c r="AL26" i="55"/>
  <c r="AK26" i="55"/>
  <c r="AJ26" i="55"/>
  <c r="AI26" i="55"/>
  <c r="AH26" i="55"/>
  <c r="AG26" i="55"/>
  <c r="AF26" i="55"/>
  <c r="AE26" i="55"/>
  <c r="AD26" i="55"/>
  <c r="AC26" i="55"/>
  <c r="AB26" i="55"/>
  <c r="AA26" i="55"/>
  <c r="Z26" i="55"/>
  <c r="Y26" i="55"/>
  <c r="X26" i="55"/>
  <c r="W26" i="55"/>
  <c r="V26" i="55"/>
  <c r="U26" i="55"/>
  <c r="T26" i="55"/>
  <c r="S26" i="55"/>
  <c r="R26" i="55"/>
  <c r="Q26" i="55"/>
  <c r="P26" i="55"/>
  <c r="O26" i="55"/>
  <c r="N26" i="55"/>
  <c r="M26" i="55"/>
  <c r="L26" i="55"/>
  <c r="K26" i="55"/>
  <c r="J26" i="55"/>
  <c r="I26" i="55"/>
  <c r="H26" i="55"/>
  <c r="G26" i="55"/>
  <c r="F26" i="55"/>
  <c r="E26" i="55"/>
  <c r="D26" i="55"/>
  <c r="C26" i="55"/>
  <c r="U10" i="55"/>
  <c r="V10" i="55" s="1"/>
  <c r="W10" i="55" s="1"/>
  <c r="X10" i="55" s="1"/>
  <c r="Y10" i="55" s="1"/>
  <c r="Z10" i="55" s="1"/>
  <c r="AA10" i="55" s="1"/>
  <c r="AB10" i="55" s="1"/>
  <c r="AC10" i="55" s="1"/>
  <c r="AD10" i="55" s="1"/>
  <c r="AE10" i="55" s="1"/>
  <c r="AF10" i="55" s="1"/>
  <c r="AG10" i="55" s="1"/>
  <c r="AH10" i="55" s="1"/>
  <c r="AI10" i="55" s="1"/>
  <c r="AJ10" i="55" s="1"/>
  <c r="AK10" i="55" s="1"/>
  <c r="AL10" i="55" s="1"/>
  <c r="AM10" i="55" s="1"/>
  <c r="AN10" i="55" s="1"/>
  <c r="AO10" i="55" s="1"/>
  <c r="AP10" i="55" s="1"/>
  <c r="AQ10" i="55" s="1"/>
  <c r="AR10" i="55" s="1"/>
  <c r="AS10" i="55" s="1"/>
  <c r="AT10" i="55" s="1"/>
  <c r="AU10" i="55" s="1"/>
  <c r="AV10" i="55" s="1"/>
  <c r="AW10" i="55" s="1"/>
  <c r="AX10" i="55" s="1"/>
  <c r="AY10" i="55" s="1"/>
  <c r="AZ10" i="55" s="1"/>
  <c r="BA10" i="55" s="1"/>
  <c r="BB10" i="55" s="1"/>
  <c r="BC10" i="55" s="1"/>
  <c r="BD10" i="55" s="1"/>
  <c r="BE10" i="55" s="1"/>
  <c r="BF10" i="55" s="1"/>
  <c r="BG10" i="55" s="1"/>
  <c r="C10" i="55"/>
  <c r="D10" i="55" s="1"/>
  <c r="E21" i="55" s="1"/>
  <c r="L9" i="55"/>
  <c r="K9" i="55"/>
  <c r="I9" i="55"/>
  <c r="F9" i="55"/>
  <c r="E9" i="55"/>
  <c r="BG8" i="55"/>
  <c r="BF8" i="55"/>
  <c r="BE8" i="55"/>
  <c r="BD8" i="55"/>
  <c r="BC8" i="55"/>
  <c r="BB8" i="55"/>
  <c r="BA8" i="55"/>
  <c r="AZ8" i="55"/>
  <c r="AY8" i="55"/>
  <c r="AX8" i="55"/>
  <c r="AW8" i="55"/>
  <c r="AV8" i="55"/>
  <c r="AU8" i="55"/>
  <c r="AT8" i="55"/>
  <c r="AS8" i="55"/>
  <c r="AR8" i="55"/>
  <c r="AQ8" i="55"/>
  <c r="AP8" i="55"/>
  <c r="AO8" i="55"/>
  <c r="AN8" i="55"/>
  <c r="AM8" i="55"/>
  <c r="AL8" i="55"/>
  <c r="AK8" i="55"/>
  <c r="AJ8" i="55"/>
  <c r="AI8" i="55"/>
  <c r="AH8" i="55"/>
  <c r="AG8" i="55"/>
  <c r="AF8" i="55"/>
  <c r="AE8" i="55"/>
  <c r="AD8" i="55"/>
  <c r="AC8" i="55"/>
  <c r="AB8" i="55"/>
  <c r="AA8" i="55"/>
  <c r="Z8" i="55"/>
  <c r="Y8" i="55"/>
  <c r="X8" i="55"/>
  <c r="W8" i="55"/>
  <c r="V8" i="55"/>
  <c r="U8" i="55"/>
  <c r="T8" i="55"/>
  <c r="S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C2" i="55"/>
  <c r="BT20" i="54"/>
  <c r="BS20" i="54"/>
  <c r="BR20" i="54"/>
  <c r="BQ20" i="54"/>
  <c r="BP20" i="54"/>
  <c r="BI20" i="54"/>
  <c r="BH20" i="54"/>
  <c r="BG20" i="54"/>
  <c r="BF20" i="54"/>
  <c r="BE20" i="54"/>
  <c r="AZ20" i="54"/>
  <c r="AY20" i="54"/>
  <c r="AX20" i="54"/>
  <c r="AW20" i="54"/>
  <c r="AV20" i="54"/>
  <c r="AU20" i="54"/>
  <c r="AT20" i="54"/>
  <c r="AS20" i="54"/>
  <c r="AR20" i="54"/>
  <c r="AQ20" i="54"/>
  <c r="AP20" i="54"/>
  <c r="AO20" i="54"/>
  <c r="AN20" i="54"/>
  <c r="AM20" i="54"/>
  <c r="AL20" i="54"/>
  <c r="AK20" i="54"/>
  <c r="AJ20" i="54"/>
  <c r="AI20" i="54"/>
  <c r="AH20" i="54"/>
  <c r="AG20" i="54"/>
  <c r="AF20" i="54"/>
  <c r="AE20" i="54"/>
  <c r="AD20" i="54"/>
  <c r="AB20" i="54"/>
  <c r="AA20" i="54"/>
  <c r="Z20" i="54"/>
  <c r="Y20" i="54"/>
  <c r="X20" i="54"/>
  <c r="W20" i="54"/>
  <c r="V20" i="54"/>
  <c r="U20" i="54"/>
  <c r="T20" i="54"/>
  <c r="S20" i="54"/>
  <c r="R20" i="54"/>
  <c r="Q20" i="54"/>
  <c r="P20" i="54"/>
  <c r="O20" i="54"/>
  <c r="N20" i="54"/>
  <c r="M20" i="54"/>
  <c r="L20" i="54"/>
  <c r="K20" i="54"/>
  <c r="J20" i="54"/>
  <c r="H20" i="54"/>
  <c r="G20" i="54"/>
  <c r="F20" i="54"/>
  <c r="E20" i="54"/>
  <c r="D20" i="54"/>
  <c r="BF18" i="54" s="1"/>
  <c r="C20" i="54"/>
  <c r="BT18" i="54"/>
  <c r="BS18" i="54"/>
  <c r="BR18" i="54"/>
  <c r="BQ18" i="54"/>
  <c r="BP18" i="54"/>
  <c r="BI18" i="54"/>
  <c r="BH18" i="54"/>
  <c r="BG18" i="54"/>
  <c r="BT15" i="54"/>
  <c r="BR15" i="54"/>
  <c r="D7" i="54"/>
  <c r="C22" i="54" s="1"/>
  <c r="BP6" i="54"/>
  <c r="BK6" i="54"/>
  <c r="BU6" i="54" s="1"/>
  <c r="BJ6" i="54"/>
  <c r="BI6" i="54"/>
  <c r="BH6" i="54"/>
  <c r="BT6" i="54" s="1"/>
  <c r="BG6" i="54"/>
  <c r="BS6" i="54" s="1"/>
  <c r="BF6" i="54"/>
  <c r="BR6" i="54" s="1"/>
  <c r="BE6" i="54"/>
  <c r="BQ6" i="54" s="1"/>
  <c r="K6" i="54"/>
  <c r="J6" i="54"/>
  <c r="G6" i="54"/>
  <c r="BU5" i="54"/>
  <c r="BT5" i="54"/>
  <c r="BS5" i="54"/>
  <c r="BR5" i="54"/>
  <c r="BQ5" i="54"/>
  <c r="BP5" i="54"/>
  <c r="BK5" i="54"/>
  <c r="BJ5" i="54"/>
  <c r="BI5" i="54"/>
  <c r="BH5" i="54"/>
  <c r="BG5" i="54"/>
  <c r="BF5" i="54"/>
  <c r="BE5" i="54"/>
  <c r="BD5" i="54"/>
  <c r="BC5" i="54"/>
  <c r="BB5" i="54"/>
  <c r="BA5" i="54"/>
  <c r="AZ5" i="54"/>
  <c r="AY5" i="54"/>
  <c r="AX5" i="54"/>
  <c r="AW5" i="54"/>
  <c r="AV5" i="54"/>
  <c r="AU5" i="54"/>
  <c r="AT5" i="54"/>
  <c r="AS5" i="54"/>
  <c r="AR5" i="54"/>
  <c r="AQ5" i="54"/>
  <c r="AP5" i="54"/>
  <c r="AO5" i="54"/>
  <c r="AN5" i="54"/>
  <c r="AM5" i="54"/>
  <c r="AL5" i="54"/>
  <c r="AK5" i="54"/>
  <c r="AJ5" i="54"/>
  <c r="AI5" i="54"/>
  <c r="AH5" i="54"/>
  <c r="AG5" i="54"/>
  <c r="AF5" i="54"/>
  <c r="AE5" i="54"/>
  <c r="AD5" i="54"/>
  <c r="AC5" i="54"/>
  <c r="AB5" i="54"/>
  <c r="AA5" i="54"/>
  <c r="Z5" i="54"/>
  <c r="Y5" i="54"/>
  <c r="X5" i="54"/>
  <c r="W5" i="54"/>
  <c r="V5" i="54"/>
  <c r="U5" i="54"/>
  <c r="T5" i="54"/>
  <c r="S5" i="54"/>
  <c r="R5" i="54"/>
  <c r="Q5" i="54"/>
  <c r="P5" i="54"/>
  <c r="O5" i="54"/>
  <c r="N5" i="54"/>
  <c r="M5" i="54"/>
  <c r="L5" i="54"/>
  <c r="K5" i="54"/>
  <c r="J5" i="54"/>
  <c r="H5" i="54"/>
  <c r="G5" i="54"/>
  <c r="F5" i="54"/>
  <c r="E5" i="54"/>
  <c r="D5" i="54"/>
  <c r="C5" i="54"/>
  <c r="BU4" i="54"/>
  <c r="BT4" i="54"/>
  <c r="BS4" i="54"/>
  <c r="BR4" i="54"/>
  <c r="BQ4" i="54"/>
  <c r="BP4" i="54"/>
  <c r="BK4" i="54"/>
  <c r="BJ4" i="54"/>
  <c r="BI4" i="54"/>
  <c r="BH4" i="54"/>
  <c r="BG4" i="54"/>
  <c r="BF4" i="54"/>
  <c r="BE4" i="54"/>
  <c r="BD4" i="54"/>
  <c r="BC4" i="54"/>
  <c r="BB4" i="54"/>
  <c r="BA4" i="54"/>
  <c r="AZ4" i="54"/>
  <c r="AY4" i="54"/>
  <c r="AX4" i="54"/>
  <c r="AW4" i="54"/>
  <c r="AV4" i="54"/>
  <c r="AU4" i="54"/>
  <c r="AP4" i="54"/>
  <c r="AI4" i="54"/>
  <c r="AG4" i="54"/>
  <c r="L4" i="54"/>
  <c r="K4" i="54"/>
  <c r="F4" i="54"/>
  <c r="C2" i="54"/>
  <c r="BD18" i="56" l="1"/>
  <c r="Q4" i="56"/>
  <c r="AJ4" i="56"/>
  <c r="AR4" i="56"/>
  <c r="AD4" i="56"/>
  <c r="AL4" i="56"/>
  <c r="E7" i="56"/>
  <c r="F7" i="56" s="1"/>
  <c r="G7" i="56" s="1"/>
  <c r="H7" i="56" s="1"/>
  <c r="I7" i="56" s="1"/>
  <c r="J7" i="56" s="1"/>
  <c r="K7" i="56" s="1"/>
  <c r="L7" i="56" s="1"/>
  <c r="M7" i="56" s="1"/>
  <c r="N7" i="56" s="1"/>
  <c r="O7" i="56" s="1"/>
  <c r="P7" i="56" s="1"/>
  <c r="Q7" i="56" s="1"/>
  <c r="R7" i="56" s="1"/>
  <c r="S7" i="56" s="1"/>
  <c r="T7" i="56" s="1"/>
  <c r="U7" i="56" s="1"/>
  <c r="V7" i="56" s="1"/>
  <c r="W7" i="56" s="1"/>
  <c r="X7" i="56" s="1"/>
  <c r="Y7" i="56" s="1"/>
  <c r="Z7" i="56" s="1"/>
  <c r="AA7" i="56" s="1"/>
  <c r="AB7" i="56" s="1"/>
  <c r="AC7" i="56" s="1"/>
  <c r="AD7" i="56" s="1"/>
  <c r="AE7" i="56" s="1"/>
  <c r="S18" i="56" s="1"/>
  <c r="AE4" i="56"/>
  <c r="AM4" i="56"/>
  <c r="AF4" i="56"/>
  <c r="AN4" i="56"/>
  <c r="C22" i="56"/>
  <c r="AG4" i="56"/>
  <c r="AO4" i="54"/>
  <c r="BN6" i="54"/>
  <c r="AQ4" i="54"/>
  <c r="AF4" i="54"/>
  <c r="AR4" i="54"/>
  <c r="BM6" i="54"/>
  <c r="AH4" i="54"/>
  <c r="BO6" i="54"/>
  <c r="AN4" i="54"/>
  <c r="R4" i="54"/>
  <c r="AK4" i="54"/>
  <c r="AS4" i="54"/>
  <c r="P4" i="54"/>
  <c r="AJ4" i="54"/>
  <c r="AD4" i="54"/>
  <c r="AL4" i="54"/>
  <c r="AT4" i="54"/>
  <c r="AE4" i="54"/>
  <c r="AM4" i="54"/>
  <c r="L21" i="58"/>
  <c r="D21" i="58"/>
  <c r="AH7" i="58"/>
  <c r="AI7" i="58" s="1"/>
  <c r="AJ7" i="58" s="1"/>
  <c r="AK7" i="58" s="1"/>
  <c r="AL7" i="58" s="1"/>
  <c r="AM7" i="58" s="1"/>
  <c r="AN7" i="58" s="1"/>
  <c r="AO7" i="58" s="1"/>
  <c r="AP7" i="58" s="1"/>
  <c r="AQ7" i="58" s="1"/>
  <c r="AR7" i="58" s="1"/>
  <c r="AS7" i="58" s="1"/>
  <c r="AT7" i="58" s="1"/>
  <c r="AU7" i="58" s="1"/>
  <c r="AV7" i="58" s="1"/>
  <c r="AW7" i="58" s="1"/>
  <c r="AX7" i="58" s="1"/>
  <c r="AY7" i="58" s="1"/>
  <c r="AZ7" i="58" s="1"/>
  <c r="BA7" i="58" s="1"/>
  <c r="BB7" i="58" s="1"/>
  <c r="BC7" i="58" s="1"/>
  <c r="BD7" i="58" s="1"/>
  <c r="BE7" i="58" s="1"/>
  <c r="BF7" i="58" s="1"/>
  <c r="BG7" i="58" s="1"/>
  <c r="BH7" i="58" s="1"/>
  <c r="BI7" i="58" s="1"/>
  <c r="BJ7" i="58" s="1"/>
  <c r="BK7" i="58" s="1"/>
  <c r="BL7" i="58" s="1"/>
  <c r="BM7" i="58" s="1"/>
  <c r="BN7" i="58" s="1"/>
  <c r="BO7" i="58" s="1"/>
  <c r="BP7" i="58" s="1"/>
  <c r="BQ7" i="58" s="1"/>
  <c r="BR7" i="58" s="1"/>
  <c r="BS7" i="58" s="1"/>
  <c r="BT7" i="58" s="1"/>
  <c r="BC18" i="56"/>
  <c r="AF7" i="57"/>
  <c r="AG7" i="57" s="1"/>
  <c r="S18" i="57"/>
  <c r="BE18" i="56"/>
  <c r="BL6" i="56"/>
  <c r="BM6" i="56"/>
  <c r="BN6" i="56"/>
  <c r="BB18" i="54"/>
  <c r="BC18" i="54"/>
  <c r="BD18" i="54"/>
  <c r="BE18" i="54"/>
  <c r="D27" i="55"/>
  <c r="E10" i="55"/>
  <c r="E7" i="54"/>
  <c r="F7" i="54" s="1"/>
  <c r="G7" i="54" s="1"/>
  <c r="H7" i="54" s="1"/>
  <c r="X5" i="53"/>
  <c r="W5" i="53"/>
  <c r="V5" i="53"/>
  <c r="U5" i="53"/>
  <c r="M21" i="53"/>
  <c r="D21" i="53"/>
  <c r="P20" i="53"/>
  <c r="N20" i="53"/>
  <c r="M20" i="53"/>
  <c r="D7" i="53"/>
  <c r="C22" i="53" s="1"/>
  <c r="J6" i="53"/>
  <c r="I6" i="53"/>
  <c r="G6" i="53"/>
  <c r="T5" i="53"/>
  <c r="S5" i="53"/>
  <c r="R5" i="53"/>
  <c r="Q5" i="53"/>
  <c r="P5" i="53"/>
  <c r="O5" i="53"/>
  <c r="N5" i="53"/>
  <c r="M5" i="53"/>
  <c r="K5" i="53"/>
  <c r="J5" i="53"/>
  <c r="I5" i="53"/>
  <c r="H5" i="53"/>
  <c r="G5" i="53"/>
  <c r="F5" i="53"/>
  <c r="E5" i="53"/>
  <c r="D5" i="53"/>
  <c r="C5" i="53"/>
  <c r="R4" i="53"/>
  <c r="P4" i="53"/>
  <c r="K4" i="53"/>
  <c r="J4" i="53"/>
  <c r="F4" i="53"/>
  <c r="C2" i="53"/>
  <c r="AF7" i="56" l="1"/>
  <c r="AG7" i="56" s="1"/>
  <c r="I7" i="54"/>
  <c r="J7" i="54" s="1"/>
  <c r="K7" i="54" s="1"/>
  <c r="L7" i="54" s="1"/>
  <c r="M7" i="54" s="1"/>
  <c r="N7" i="54" s="1"/>
  <c r="O7" i="54" s="1"/>
  <c r="P7" i="54" s="1"/>
  <c r="Q7" i="54" s="1"/>
  <c r="R7" i="54" s="1"/>
  <c r="S7" i="54" s="1"/>
  <c r="T7" i="54" s="1"/>
  <c r="U7" i="54" s="1"/>
  <c r="V7" i="54" s="1"/>
  <c r="W7" i="54" s="1"/>
  <c r="X7" i="54" s="1"/>
  <c r="Y7" i="54" s="1"/>
  <c r="Z7" i="54" s="1"/>
  <c r="AA7" i="54" s="1"/>
  <c r="AB7" i="54" s="1"/>
  <c r="AC7" i="54" s="1"/>
  <c r="AD7" i="54" s="1"/>
  <c r="AE7" i="54" s="1"/>
  <c r="AF7" i="54" s="1"/>
  <c r="AH7" i="57"/>
  <c r="L21" i="57"/>
  <c r="D21" i="57"/>
  <c r="Y18" i="57"/>
  <c r="L21" i="56"/>
  <c r="D21" i="56"/>
  <c r="Y18" i="56"/>
  <c r="AH7" i="56"/>
  <c r="F27" i="55"/>
  <c r="D21" i="55"/>
  <c r="F10" i="55"/>
  <c r="G10" i="55" s="1"/>
  <c r="H10" i="55" s="1"/>
  <c r="I10" i="55" s="1"/>
  <c r="J10" i="55" s="1"/>
  <c r="K10" i="55" s="1"/>
  <c r="L10" i="55" s="1"/>
  <c r="M10" i="55" s="1"/>
  <c r="N10" i="55" s="1"/>
  <c r="O10" i="55" s="1"/>
  <c r="P10" i="55" s="1"/>
  <c r="Q10" i="55" s="1"/>
  <c r="R10" i="55" s="1"/>
  <c r="S10" i="55" s="1"/>
  <c r="BC22" i="55"/>
  <c r="AU22" i="55"/>
  <c r="AM22" i="55"/>
  <c r="AE22" i="55"/>
  <c r="W22" i="55"/>
  <c r="O22" i="55"/>
  <c r="G22" i="55"/>
  <c r="AN21" i="55"/>
  <c r="N21" i="55"/>
  <c r="BB22" i="55"/>
  <c r="AT22" i="55"/>
  <c r="AL22" i="55"/>
  <c r="AD22" i="55"/>
  <c r="V22" i="55"/>
  <c r="N22" i="55"/>
  <c r="F22" i="55"/>
  <c r="BC21" i="55"/>
  <c r="AM21" i="55"/>
  <c r="BA22" i="55"/>
  <c r="AS22" i="55"/>
  <c r="AK22" i="55"/>
  <c r="AC22" i="55"/>
  <c r="U22" i="55"/>
  <c r="M22" i="55"/>
  <c r="E22" i="55"/>
  <c r="BB21" i="55"/>
  <c r="AL21" i="55"/>
  <c r="AZ22" i="55"/>
  <c r="AR22" i="55"/>
  <c r="AJ22" i="55"/>
  <c r="AB22" i="55"/>
  <c r="T22" i="55"/>
  <c r="L22" i="55"/>
  <c r="D22" i="55"/>
  <c r="BA21" i="55"/>
  <c r="AK21" i="55"/>
  <c r="AC21" i="55"/>
  <c r="U21" i="55"/>
  <c r="K21" i="55"/>
  <c r="C21" i="55"/>
  <c r="AX22" i="55"/>
  <c r="AH22" i="55"/>
  <c r="Z22" i="55"/>
  <c r="R22" i="55"/>
  <c r="J22" i="55"/>
  <c r="AY21" i="55"/>
  <c r="AI21" i="55"/>
  <c r="AA21" i="55"/>
  <c r="BE22" i="55"/>
  <c r="AO22" i="55"/>
  <c r="Y22" i="55"/>
  <c r="I22" i="55"/>
  <c r="AX21" i="55"/>
  <c r="AH21" i="55"/>
  <c r="BG22" i="55"/>
  <c r="AY22" i="55"/>
  <c r="AQ22" i="55"/>
  <c r="AI22" i="55"/>
  <c r="AA22" i="55"/>
  <c r="S22" i="55"/>
  <c r="K22" i="55"/>
  <c r="C22" i="55"/>
  <c r="AZ21" i="55"/>
  <c r="AJ21" i="55"/>
  <c r="AB21" i="55"/>
  <c r="R21" i="55"/>
  <c r="J21" i="55"/>
  <c r="AP22" i="55"/>
  <c r="I21" i="55"/>
  <c r="AW22" i="55"/>
  <c r="AG22" i="55"/>
  <c r="Q22" i="55"/>
  <c r="H21" i="55"/>
  <c r="BF22" i="55"/>
  <c r="BD22" i="55"/>
  <c r="AV22" i="55"/>
  <c r="AN22" i="55"/>
  <c r="AF22" i="55"/>
  <c r="X22" i="55"/>
  <c r="P22" i="55"/>
  <c r="H22" i="55"/>
  <c r="AG21" i="55"/>
  <c r="O21" i="55"/>
  <c r="E7" i="53"/>
  <c r="D7" i="52"/>
  <c r="E7" i="52"/>
  <c r="T5" i="52"/>
  <c r="S5" i="52"/>
  <c r="AG7" i="54" l="1"/>
  <c r="AH7" i="54" s="1"/>
  <c r="T18" i="54"/>
  <c r="Z18" i="57"/>
  <c r="AI7" i="57"/>
  <c r="Z18" i="56"/>
  <c r="AI7" i="56"/>
  <c r="C28" i="55"/>
  <c r="AZ7" i="55"/>
  <c r="AR7" i="55"/>
  <c r="P7" i="55"/>
  <c r="BG7" i="55"/>
  <c r="AY7" i="55"/>
  <c r="AQ7" i="55"/>
  <c r="N7" i="55"/>
  <c r="BF7" i="55"/>
  <c r="AX7" i="55"/>
  <c r="AP7" i="55"/>
  <c r="M7" i="55"/>
  <c r="AW7" i="55"/>
  <c r="L7" i="55"/>
  <c r="AV7" i="55"/>
  <c r="H7" i="55"/>
  <c r="BC7" i="55"/>
  <c r="AA7" i="55"/>
  <c r="AS7" i="55"/>
  <c r="BE7" i="55"/>
  <c r="AO7" i="55"/>
  <c r="BD7" i="55"/>
  <c r="AC7" i="55"/>
  <c r="AU7" i="55"/>
  <c r="Q7" i="55"/>
  <c r="BA7" i="55"/>
  <c r="BB7" i="55"/>
  <c r="AT7" i="55"/>
  <c r="W7" i="55"/>
  <c r="BD21" i="55"/>
  <c r="AV21" i="55"/>
  <c r="AF21" i="55"/>
  <c r="X21" i="55"/>
  <c r="F21" i="55"/>
  <c r="AU21" i="55"/>
  <c r="AE21" i="55"/>
  <c r="W21" i="55"/>
  <c r="M21" i="55"/>
  <c r="AT21" i="55"/>
  <c r="AD21" i="55"/>
  <c r="V21" i="55"/>
  <c r="L21" i="55"/>
  <c r="AS21" i="55"/>
  <c r="BG21" i="55"/>
  <c r="Q21" i="55"/>
  <c r="P21" i="55"/>
  <c r="AR21" i="55"/>
  <c r="AQ21" i="55"/>
  <c r="BF21" i="55"/>
  <c r="AP21" i="55"/>
  <c r="Z21" i="55"/>
  <c r="BE21" i="55"/>
  <c r="AW21" i="55"/>
  <c r="AO21" i="55"/>
  <c r="Y21" i="55"/>
  <c r="G21" i="55"/>
  <c r="M21" i="54"/>
  <c r="D21" i="54"/>
  <c r="AI7" i="54"/>
  <c r="M21" i="52"/>
  <c r="P20" i="52"/>
  <c r="N20" i="52"/>
  <c r="M20" i="52"/>
  <c r="C22" i="52"/>
  <c r="J6" i="52"/>
  <c r="I6" i="52"/>
  <c r="G6" i="52"/>
  <c r="R5" i="52"/>
  <c r="Q5" i="52"/>
  <c r="P5" i="52"/>
  <c r="O5" i="52"/>
  <c r="N5" i="52"/>
  <c r="M5" i="52"/>
  <c r="K5" i="52"/>
  <c r="J5" i="52"/>
  <c r="I5" i="52"/>
  <c r="H5" i="52"/>
  <c r="G5" i="52"/>
  <c r="F5" i="52"/>
  <c r="E5" i="52"/>
  <c r="D5" i="52"/>
  <c r="C5" i="52"/>
  <c r="K4" i="52"/>
  <c r="J4" i="52"/>
  <c r="F4" i="52"/>
  <c r="C2" i="52"/>
  <c r="AA18" i="57" l="1"/>
  <c r="AJ7" i="57"/>
  <c r="AK7" i="57" s="1"/>
  <c r="AL7" i="57" s="1"/>
  <c r="AM7" i="57" s="1"/>
  <c r="AN7" i="57" s="1"/>
  <c r="AO7" i="57" s="1"/>
  <c r="AP7" i="57" s="1"/>
  <c r="AQ7" i="57" s="1"/>
  <c r="AR7" i="57" s="1"/>
  <c r="AS7" i="57" s="1"/>
  <c r="AT7" i="57" s="1"/>
  <c r="AU7" i="57" s="1"/>
  <c r="AV7" i="57" s="1"/>
  <c r="AW7" i="57" s="1"/>
  <c r="AX7" i="57" s="1"/>
  <c r="AY7" i="57" s="1"/>
  <c r="AZ7" i="57" s="1"/>
  <c r="BA7" i="57" s="1"/>
  <c r="BB7" i="57" s="1"/>
  <c r="BC7" i="57" s="1"/>
  <c r="BF7" i="57" s="1"/>
  <c r="BG7" i="57" s="1"/>
  <c r="BH7" i="57" s="1"/>
  <c r="BI7" i="57" s="1"/>
  <c r="BJ7" i="57" s="1"/>
  <c r="BK7" i="57" s="1"/>
  <c r="BL7" i="57" s="1"/>
  <c r="BM7" i="57" s="1"/>
  <c r="BN7" i="57" s="1"/>
  <c r="BO7" i="57" s="1"/>
  <c r="BP7" i="57" s="1"/>
  <c r="BQ7" i="57" s="1"/>
  <c r="BR7" i="57" s="1"/>
  <c r="BS7" i="57" s="1"/>
  <c r="BT7" i="57" s="1"/>
  <c r="AA18" i="56"/>
  <c r="AJ7" i="56"/>
  <c r="AK7" i="56" s="1"/>
  <c r="AL7" i="56" s="1"/>
  <c r="AM7" i="56" s="1"/>
  <c r="AN7" i="56" s="1"/>
  <c r="AO7" i="56" s="1"/>
  <c r="AP7" i="56" s="1"/>
  <c r="AQ7" i="56" s="1"/>
  <c r="AR7" i="56" s="1"/>
  <c r="AS7" i="56" s="1"/>
  <c r="AT7" i="56" s="1"/>
  <c r="AU7" i="56" s="1"/>
  <c r="AV7" i="56" s="1"/>
  <c r="AW7" i="56" s="1"/>
  <c r="AX7" i="56" s="1"/>
  <c r="AY7" i="56" s="1"/>
  <c r="AZ7" i="56" s="1"/>
  <c r="BA7" i="56" s="1"/>
  <c r="BB7" i="56" s="1"/>
  <c r="BC7" i="56" s="1"/>
  <c r="BD7" i="56" s="1"/>
  <c r="BE7" i="56" s="1"/>
  <c r="BF7" i="56" s="1"/>
  <c r="BG7" i="56" s="1"/>
  <c r="BH7" i="56" s="1"/>
  <c r="BI7" i="56" s="1"/>
  <c r="BJ7" i="56" s="1"/>
  <c r="BK7" i="56" s="1"/>
  <c r="BL7" i="56" s="1"/>
  <c r="BM7" i="56" s="1"/>
  <c r="BN7" i="56" s="1"/>
  <c r="BO7" i="56" s="1"/>
  <c r="BP7" i="56" s="1"/>
  <c r="BQ7" i="56" s="1"/>
  <c r="BR7" i="56" s="1"/>
  <c r="BS7" i="56" s="1"/>
  <c r="BT7" i="56" s="1"/>
  <c r="AJ7" i="54"/>
  <c r="P4" i="52"/>
  <c r="R4" i="52"/>
  <c r="CF20" i="51"/>
  <c r="CE20" i="51"/>
  <c r="CD20" i="51"/>
  <c r="CC20" i="51"/>
  <c r="CB20" i="51"/>
  <c r="CA20" i="51"/>
  <c r="CF5" i="51"/>
  <c r="CE5" i="51"/>
  <c r="CD5" i="51"/>
  <c r="CC5" i="51"/>
  <c r="CB5" i="51"/>
  <c r="CA5" i="51"/>
  <c r="CF4" i="51"/>
  <c r="CE4" i="51"/>
  <c r="CD4" i="51"/>
  <c r="CC4" i="51"/>
  <c r="CB4" i="51"/>
  <c r="CA4" i="51"/>
  <c r="BY4" i="51"/>
  <c r="BZ4" i="51"/>
  <c r="BZ5" i="51"/>
  <c r="BY5" i="51"/>
  <c r="BU4" i="50"/>
  <c r="BV4" i="50"/>
  <c r="BW4" i="50"/>
  <c r="BX4" i="50"/>
  <c r="BY4" i="50"/>
  <c r="BZ4" i="50"/>
  <c r="BU5" i="50"/>
  <c r="BT5" i="50"/>
  <c r="BS5" i="50"/>
  <c r="BZ5" i="50"/>
  <c r="BY5" i="50"/>
  <c r="BX5" i="50"/>
  <c r="BW5" i="50"/>
  <c r="BV5" i="50"/>
  <c r="BZ20" i="50"/>
  <c r="BY20" i="50"/>
  <c r="BX20" i="50"/>
  <c r="BW20" i="50"/>
  <c r="BV20" i="50"/>
  <c r="BU20" i="50"/>
  <c r="AK7" i="54" l="1"/>
  <c r="AL7" i="54" s="1"/>
  <c r="D21" i="52"/>
  <c r="BX5" i="51"/>
  <c r="BW5" i="51"/>
  <c r="BV5" i="51"/>
  <c r="BU5" i="51"/>
  <c r="BT5" i="51"/>
  <c r="BS5" i="51"/>
  <c r="BR5" i="51"/>
  <c r="BQ5" i="51"/>
  <c r="BP5" i="51"/>
  <c r="BO5" i="51"/>
  <c r="BN5" i="51"/>
  <c r="BM5" i="51"/>
  <c r="BL5" i="51"/>
  <c r="BK5" i="51"/>
  <c r="BN20" i="51"/>
  <c r="BN18" i="51"/>
  <c r="BM20" i="51"/>
  <c r="BM18" i="51"/>
  <c r="BL20" i="51"/>
  <c r="BL18" i="51"/>
  <c r="BK20" i="51"/>
  <c r="BK18" i="51"/>
  <c r="BU20" i="51"/>
  <c r="BT20" i="51"/>
  <c r="BS20" i="51"/>
  <c r="BR20" i="51"/>
  <c r="BQ20" i="51"/>
  <c r="BP20" i="51"/>
  <c r="BO20" i="51"/>
  <c r="BJ20" i="51"/>
  <c r="BI20" i="51"/>
  <c r="BH20" i="51"/>
  <c r="BG20" i="51"/>
  <c r="BF20" i="51"/>
  <c r="BE20" i="51"/>
  <c r="BD20" i="51"/>
  <c r="AZ20" i="51"/>
  <c r="AY20" i="51"/>
  <c r="AX20" i="51"/>
  <c r="AW20" i="51"/>
  <c r="AV20" i="51"/>
  <c r="AU20" i="51"/>
  <c r="AT20" i="51"/>
  <c r="AS20" i="51"/>
  <c r="AR20" i="51"/>
  <c r="AQ20" i="51"/>
  <c r="AP20" i="51"/>
  <c r="AO20" i="51"/>
  <c r="AN20" i="51"/>
  <c r="AM20" i="51"/>
  <c r="AL20" i="51"/>
  <c r="AK20" i="51"/>
  <c r="AJ20" i="51"/>
  <c r="AI20" i="51"/>
  <c r="AH20" i="51"/>
  <c r="AG20" i="51"/>
  <c r="AF20" i="51"/>
  <c r="AE20" i="51"/>
  <c r="AD20" i="51"/>
  <c r="AC20" i="51"/>
  <c r="AA20" i="51"/>
  <c r="Z20" i="51"/>
  <c r="Y20" i="51"/>
  <c r="X20" i="51"/>
  <c r="W20" i="51"/>
  <c r="V20" i="51"/>
  <c r="U20" i="51"/>
  <c r="T20" i="51"/>
  <c r="S20" i="51"/>
  <c r="R20" i="51"/>
  <c r="Q20" i="51"/>
  <c r="P20" i="51"/>
  <c r="O20" i="51"/>
  <c r="N20" i="51"/>
  <c r="M20" i="51"/>
  <c r="L20" i="51"/>
  <c r="K20" i="51"/>
  <c r="J20" i="51"/>
  <c r="I20" i="51"/>
  <c r="H20" i="51"/>
  <c r="G20" i="51"/>
  <c r="F20" i="51"/>
  <c r="E20" i="51"/>
  <c r="D20" i="51"/>
  <c r="BE18" i="51" s="1"/>
  <c r="C20" i="51"/>
  <c r="BU18" i="51"/>
  <c r="BT18" i="51"/>
  <c r="BS18" i="51"/>
  <c r="BR18" i="51"/>
  <c r="BQ18" i="51"/>
  <c r="BP18" i="51"/>
  <c r="BO18" i="51"/>
  <c r="BJ18" i="51"/>
  <c r="BI18" i="51"/>
  <c r="BH18" i="51"/>
  <c r="BG18" i="51"/>
  <c r="BF18" i="51"/>
  <c r="BI15" i="51"/>
  <c r="BF15" i="51"/>
  <c r="D7" i="51"/>
  <c r="C22" i="51" s="1"/>
  <c r="BO6" i="51"/>
  <c r="BW6" i="51" s="1"/>
  <c r="CE6" i="51" s="1"/>
  <c r="BJ6" i="51"/>
  <c r="BV6" i="51" s="1"/>
  <c r="CD6" i="51" s="1"/>
  <c r="BI6" i="51"/>
  <c r="BU6" i="51" s="1"/>
  <c r="CC6" i="51" s="1"/>
  <c r="BH6" i="51"/>
  <c r="BT6" i="51" s="1"/>
  <c r="CB6" i="51" s="1"/>
  <c r="BG6" i="51"/>
  <c r="BS6" i="51" s="1"/>
  <c r="CA6" i="51" s="1"/>
  <c r="BF6" i="51"/>
  <c r="BR6" i="51" s="1"/>
  <c r="BE6" i="51"/>
  <c r="BQ6" i="51" s="1"/>
  <c r="BD6" i="51"/>
  <c r="BP6" i="51" s="1"/>
  <c r="BX6" i="51" s="1"/>
  <c r="CF6" i="51" s="1"/>
  <c r="J6" i="51"/>
  <c r="I6" i="51"/>
  <c r="G6" i="51"/>
  <c r="BJ5" i="51"/>
  <c r="BI5" i="51"/>
  <c r="BH5" i="51"/>
  <c r="BG5" i="51"/>
  <c r="BF5" i="51"/>
  <c r="BE5" i="51"/>
  <c r="BD5" i="51"/>
  <c r="BC5" i="51"/>
  <c r="BB5" i="51"/>
  <c r="BA5" i="51"/>
  <c r="AZ5" i="51"/>
  <c r="AY5" i="51"/>
  <c r="AX5" i="51"/>
  <c r="AW5" i="51"/>
  <c r="AV5" i="51"/>
  <c r="AU5" i="51"/>
  <c r="AT5" i="51"/>
  <c r="AS5" i="51"/>
  <c r="AR5" i="51"/>
  <c r="AQ5" i="51"/>
  <c r="AP5" i="51"/>
  <c r="AO5" i="51"/>
  <c r="AN5" i="51"/>
  <c r="AM5" i="51"/>
  <c r="AL5" i="51"/>
  <c r="AK5" i="51"/>
  <c r="AJ5" i="51"/>
  <c r="AI5" i="51"/>
  <c r="AH5" i="51"/>
  <c r="AG5" i="51"/>
  <c r="AF5" i="51"/>
  <c r="AE5" i="51"/>
  <c r="AD5" i="51"/>
  <c r="AC5" i="51"/>
  <c r="AB5" i="51"/>
  <c r="AA5" i="51"/>
  <c r="Z5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X4" i="51"/>
  <c r="BW4" i="51"/>
  <c r="BV4" i="51"/>
  <c r="BU4" i="51"/>
  <c r="BT4" i="51"/>
  <c r="BS4" i="51"/>
  <c r="BR4" i="51"/>
  <c r="BQ4" i="51"/>
  <c r="BP4" i="51"/>
  <c r="BO4" i="51"/>
  <c r="BJ4" i="51"/>
  <c r="BI4" i="51"/>
  <c r="BH4" i="51"/>
  <c r="BG4" i="51"/>
  <c r="BF4" i="51"/>
  <c r="BE4" i="51"/>
  <c r="BD4" i="51"/>
  <c r="BC4" i="51"/>
  <c r="BB4" i="51"/>
  <c r="BA4" i="51"/>
  <c r="AZ4" i="51"/>
  <c r="AY4" i="51"/>
  <c r="AX4" i="51"/>
  <c r="AW4" i="51"/>
  <c r="AV4" i="51"/>
  <c r="AU4" i="51"/>
  <c r="AT4" i="51"/>
  <c r="AO4" i="51"/>
  <c r="AN4" i="51"/>
  <c r="AH4" i="51"/>
  <c r="AG4" i="51"/>
  <c r="K4" i="51"/>
  <c r="J4" i="51"/>
  <c r="F4" i="51"/>
  <c r="C2" i="51"/>
  <c r="AM7" i="54" l="1"/>
  <c r="AN7" i="54" s="1"/>
  <c r="AO7" i="54" s="1"/>
  <c r="AP7" i="54" s="1"/>
  <c r="AQ7" i="54" s="1"/>
  <c r="AR7" i="54" s="1"/>
  <c r="AS7" i="54" s="1"/>
  <c r="AT7" i="54" s="1"/>
  <c r="AU7" i="54" s="1"/>
  <c r="AV7" i="54" s="1"/>
  <c r="AW7" i="54" s="1"/>
  <c r="AX7" i="54" s="1"/>
  <c r="AY7" i="54" s="1"/>
  <c r="AZ7" i="54" s="1"/>
  <c r="BA7" i="54" s="1"/>
  <c r="BB7" i="54" s="1"/>
  <c r="BC7" i="54" s="1"/>
  <c r="BD7" i="54" s="1"/>
  <c r="BE7" i="54" s="1"/>
  <c r="BF7" i="54" s="1"/>
  <c r="BG7" i="54" s="1"/>
  <c r="BH7" i="54" s="1"/>
  <c r="BI7" i="54" s="1"/>
  <c r="BJ7" i="54" s="1"/>
  <c r="BK7" i="54" s="1"/>
  <c r="BC18" i="51"/>
  <c r="BB18" i="51"/>
  <c r="AI4" i="51"/>
  <c r="AL4" i="51"/>
  <c r="BA18" i="51"/>
  <c r="O4" i="51"/>
  <c r="AD4" i="51"/>
  <c r="BD18" i="51"/>
  <c r="AP4" i="51"/>
  <c r="AF4" i="51"/>
  <c r="AQ4" i="51"/>
  <c r="AE4" i="51"/>
  <c r="AM4" i="51"/>
  <c r="Q4" i="51"/>
  <c r="AJ4" i="51"/>
  <c r="AR4" i="51"/>
  <c r="E7" i="51"/>
  <c r="F7" i="51" s="1"/>
  <c r="G7" i="51" s="1"/>
  <c r="H7" i="51" s="1"/>
  <c r="I7" i="51" s="1"/>
  <c r="J7" i="51" s="1"/>
  <c r="K7" i="51" s="1"/>
  <c r="L7" i="51" s="1"/>
  <c r="M7" i="51" s="1"/>
  <c r="N7" i="51" s="1"/>
  <c r="O7" i="51" s="1"/>
  <c r="P7" i="51" s="1"/>
  <c r="Q7" i="51" s="1"/>
  <c r="R7" i="51" s="1"/>
  <c r="S7" i="51" s="1"/>
  <c r="T7" i="51" s="1"/>
  <c r="U7" i="51" s="1"/>
  <c r="V7" i="51" s="1"/>
  <c r="W7" i="51" s="1"/>
  <c r="X7" i="51" s="1"/>
  <c r="Y7" i="51" s="1"/>
  <c r="Z7" i="51" s="1"/>
  <c r="AA7" i="51" s="1"/>
  <c r="AB7" i="51" s="1"/>
  <c r="AC7" i="51" s="1"/>
  <c r="AD7" i="51" s="1"/>
  <c r="AE7" i="51" s="1"/>
  <c r="AC4" i="51"/>
  <c r="AK4" i="51"/>
  <c r="AS4" i="51"/>
  <c r="BL7" i="54" l="1"/>
  <c r="BM7" i="54" s="1"/>
  <c r="BN7" i="54" s="1"/>
  <c r="BO7" i="54" s="1"/>
  <c r="BP7" i="54" s="1"/>
  <c r="BQ7" i="54" s="1"/>
  <c r="BR7" i="54" s="1"/>
  <c r="BS7" i="54" s="1"/>
  <c r="BT7" i="54" s="1"/>
  <c r="BU7" i="54" s="1"/>
  <c r="S18" i="51"/>
  <c r="AF7" i="51"/>
  <c r="AG7" i="51" s="1"/>
  <c r="AH7" i="51" l="1"/>
  <c r="L21" i="51"/>
  <c r="D21" i="51"/>
  <c r="Y18" i="51"/>
  <c r="AI7" i="51" l="1"/>
  <c r="Z18" i="51"/>
  <c r="AJ7" i="51" l="1"/>
  <c r="AK7" i="51" s="1"/>
  <c r="AA18" i="51"/>
  <c r="AL7" i="51" l="1"/>
  <c r="AM7" i="51" s="1"/>
  <c r="AN7" i="51" s="1"/>
  <c r="AO7" i="51" s="1"/>
  <c r="AP7" i="51" s="1"/>
  <c r="AQ7" i="51" s="1"/>
  <c r="AR7" i="51" s="1"/>
  <c r="AS7" i="51" s="1"/>
  <c r="AT7" i="51" s="1"/>
  <c r="AU7" i="51" s="1"/>
  <c r="AV7" i="51" s="1"/>
  <c r="AW7" i="51" s="1"/>
  <c r="AX7" i="51" s="1"/>
  <c r="AY7" i="51" s="1"/>
  <c r="AZ7" i="51" s="1"/>
  <c r="BA7" i="51" s="1"/>
  <c r="BB7" i="51" s="1"/>
  <c r="BC7" i="51" s="1"/>
  <c r="BD7" i="51" s="1"/>
  <c r="BE7" i="51" s="1"/>
  <c r="BF7" i="51" s="1"/>
  <c r="BG7" i="51" s="1"/>
  <c r="BH7" i="51" s="1"/>
  <c r="BI7" i="51" s="1"/>
  <c r="BJ7" i="51" s="1"/>
  <c r="BK7" i="51" l="1"/>
  <c r="BL7" i="51" s="1"/>
  <c r="BM7" i="51" s="1"/>
  <c r="BN7" i="51" s="1"/>
  <c r="BO7" i="51" s="1"/>
  <c r="BP7" i="51" s="1"/>
  <c r="BQ7" i="51" s="1"/>
  <c r="BR7" i="51" s="1"/>
  <c r="BS7" i="51" s="1"/>
  <c r="BT7" i="51" s="1"/>
  <c r="BU7" i="51" s="1"/>
  <c r="BV7" i="51" s="1"/>
  <c r="BW7" i="51" s="1"/>
  <c r="BX7" i="51" s="1"/>
  <c r="BY7" i="51" s="1"/>
  <c r="BZ7" i="51" s="1"/>
  <c r="CA7" i="51" s="1"/>
  <c r="CB7" i="51" s="1"/>
  <c r="CC7" i="51" s="1"/>
  <c r="CD7" i="51" s="1"/>
  <c r="CE7" i="51" s="1"/>
  <c r="CF7" i="51" s="1"/>
  <c r="BC5" i="47"/>
  <c r="BB5" i="47"/>
  <c r="BA5" i="47"/>
  <c r="AZ5" i="47"/>
  <c r="AY5" i="47"/>
  <c r="AX5" i="47"/>
  <c r="AW5" i="47"/>
  <c r="AV5" i="47"/>
  <c r="AU5" i="47"/>
  <c r="AT5" i="47"/>
  <c r="AS5" i="47"/>
  <c r="AR5" i="47"/>
  <c r="AQ5" i="47"/>
  <c r="AP5" i="47"/>
  <c r="AO5" i="47"/>
  <c r="AN5" i="47"/>
  <c r="AM5" i="47"/>
  <c r="AL5" i="47"/>
  <c r="AK5" i="47"/>
  <c r="AJ5" i="47"/>
  <c r="AI5" i="47"/>
  <c r="AH5" i="47"/>
  <c r="AG5" i="47"/>
  <c r="AF5" i="47"/>
  <c r="AE5" i="47"/>
  <c r="AD5" i="47"/>
  <c r="AC5" i="47"/>
  <c r="AB5" i="47"/>
  <c r="AA5" i="47"/>
  <c r="Z5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C5" i="50"/>
  <c r="Z4" i="47"/>
  <c r="AG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BC20" i="47"/>
  <c r="BB20" i="47"/>
  <c r="BA20" i="47"/>
  <c r="AZ20" i="47"/>
  <c r="AY20" i="47"/>
  <c r="AX20" i="47"/>
  <c r="BQ20" i="50" l="1"/>
  <c r="BQ18" i="50"/>
  <c r="BQ5" i="50"/>
  <c r="BQ4" i="50"/>
  <c r="BP20" i="50"/>
  <c r="BP18" i="50"/>
  <c r="BP5" i="50"/>
  <c r="BP4" i="50"/>
  <c r="BT4" i="50"/>
  <c r="BS4" i="50"/>
  <c r="BO20" i="50" l="1"/>
  <c r="BN20" i="50"/>
  <c r="BM20" i="50"/>
  <c r="BL20" i="50"/>
  <c r="BK20" i="50"/>
  <c r="BJ20" i="50"/>
  <c r="BI20" i="50"/>
  <c r="BH20" i="50"/>
  <c r="BG20" i="50"/>
  <c r="BF20" i="50"/>
  <c r="BE20" i="50"/>
  <c r="BD20" i="50"/>
  <c r="AZ20" i="50"/>
  <c r="AY20" i="50"/>
  <c r="AX20" i="50"/>
  <c r="AW20" i="50"/>
  <c r="AV20" i="50"/>
  <c r="AU20" i="50"/>
  <c r="AT20" i="50"/>
  <c r="AS20" i="50"/>
  <c r="AR20" i="50"/>
  <c r="AQ20" i="50"/>
  <c r="AP20" i="50"/>
  <c r="AO20" i="50"/>
  <c r="AN20" i="50"/>
  <c r="AM20" i="50"/>
  <c r="AL20" i="50"/>
  <c r="AK20" i="50"/>
  <c r="AJ20" i="50"/>
  <c r="AI20" i="50"/>
  <c r="AH20" i="50"/>
  <c r="AG20" i="50"/>
  <c r="AF20" i="50"/>
  <c r="AE20" i="50"/>
  <c r="AD20" i="50"/>
  <c r="AC20" i="50"/>
  <c r="AA20" i="50"/>
  <c r="Z20" i="50"/>
  <c r="Y20" i="50"/>
  <c r="X20" i="50"/>
  <c r="W20" i="50"/>
  <c r="V20" i="50"/>
  <c r="U20" i="50"/>
  <c r="T20" i="50"/>
  <c r="S20" i="50"/>
  <c r="R20" i="50"/>
  <c r="Q20" i="50"/>
  <c r="P20" i="50"/>
  <c r="O20" i="50"/>
  <c r="N20" i="50"/>
  <c r="M20" i="50"/>
  <c r="L20" i="50"/>
  <c r="K20" i="50"/>
  <c r="J20" i="50"/>
  <c r="I20" i="50"/>
  <c r="H20" i="50"/>
  <c r="G20" i="50"/>
  <c r="F20" i="50"/>
  <c r="E20" i="50"/>
  <c r="D20" i="50"/>
  <c r="BE18" i="50" s="1"/>
  <c r="C20" i="50"/>
  <c r="BO18" i="50"/>
  <c r="BN18" i="50"/>
  <c r="BM18" i="50"/>
  <c r="BL18" i="50"/>
  <c r="BK18" i="50"/>
  <c r="BJ18" i="50"/>
  <c r="BI18" i="50"/>
  <c r="BH18" i="50"/>
  <c r="BG18" i="50"/>
  <c r="BF18" i="50"/>
  <c r="BO15" i="50"/>
  <c r="BI15" i="50"/>
  <c r="BF15" i="50"/>
  <c r="D7" i="50"/>
  <c r="C22" i="50" s="1"/>
  <c r="BK6" i="50"/>
  <c r="BS6" i="50" s="1"/>
  <c r="BJ6" i="50"/>
  <c r="BR6" i="50" s="1"/>
  <c r="BZ6" i="50" s="1"/>
  <c r="BI6" i="50"/>
  <c r="BQ6" i="50" s="1"/>
  <c r="BY6" i="50" s="1"/>
  <c r="BH6" i="50"/>
  <c r="BP6" i="50" s="1"/>
  <c r="BX6" i="50" s="1"/>
  <c r="BG6" i="50"/>
  <c r="BO6" i="50" s="1"/>
  <c r="BW6" i="50" s="1"/>
  <c r="BF6" i="50"/>
  <c r="BN6" i="50" s="1"/>
  <c r="BV6" i="50" s="1"/>
  <c r="BE6" i="50"/>
  <c r="BM6" i="50" s="1"/>
  <c r="BU6" i="50" s="1"/>
  <c r="BD6" i="50"/>
  <c r="BL6" i="50" s="1"/>
  <c r="BT6" i="50" s="1"/>
  <c r="J6" i="50"/>
  <c r="I6" i="50"/>
  <c r="G6" i="50"/>
  <c r="BR5" i="50"/>
  <c r="BO5" i="50"/>
  <c r="BN5" i="50"/>
  <c r="BM5" i="50"/>
  <c r="BL5" i="50"/>
  <c r="BK5" i="50"/>
  <c r="BJ5" i="50"/>
  <c r="BI5" i="50"/>
  <c r="BH5" i="50"/>
  <c r="BG5" i="50"/>
  <c r="BF5" i="50"/>
  <c r="BE5" i="50"/>
  <c r="BD5" i="50"/>
  <c r="BC5" i="50"/>
  <c r="BB5" i="50"/>
  <c r="BA5" i="50"/>
  <c r="AZ5" i="50"/>
  <c r="AY5" i="50"/>
  <c r="AX5" i="50"/>
  <c r="AW5" i="50"/>
  <c r="AV5" i="50"/>
  <c r="AU5" i="50"/>
  <c r="AT5" i="50"/>
  <c r="AS5" i="50"/>
  <c r="AR5" i="50"/>
  <c r="AQ5" i="50"/>
  <c r="AP5" i="50"/>
  <c r="AO5" i="50"/>
  <c r="AN5" i="50"/>
  <c r="AM5" i="50"/>
  <c r="AL5" i="50"/>
  <c r="AK5" i="50"/>
  <c r="AJ5" i="50"/>
  <c r="AI5" i="50"/>
  <c r="AH5" i="50"/>
  <c r="AG5" i="50"/>
  <c r="AF5" i="50"/>
  <c r="AE5" i="50"/>
  <c r="AD5" i="50"/>
  <c r="AC5" i="50"/>
  <c r="AB5" i="50"/>
  <c r="AA5" i="50"/>
  <c r="Z5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BR4" i="50"/>
  <c r="BO4" i="50"/>
  <c r="BN4" i="50"/>
  <c r="BM4" i="50"/>
  <c r="BL4" i="50"/>
  <c r="BK4" i="50"/>
  <c r="BJ4" i="50"/>
  <c r="BI4" i="50"/>
  <c r="BH4" i="50"/>
  <c r="BG4" i="50"/>
  <c r="BF4" i="50"/>
  <c r="BE4" i="50"/>
  <c r="BD4" i="50"/>
  <c r="BC4" i="50"/>
  <c r="BB4" i="50"/>
  <c r="BA4" i="50"/>
  <c r="AZ4" i="50"/>
  <c r="AY4" i="50"/>
  <c r="AX4" i="50"/>
  <c r="AW4" i="50"/>
  <c r="AV4" i="50"/>
  <c r="AU4" i="50"/>
  <c r="AT4" i="50"/>
  <c r="AO4" i="50"/>
  <c r="AH4" i="50"/>
  <c r="K4" i="50"/>
  <c r="J4" i="50"/>
  <c r="F4" i="50"/>
  <c r="C2" i="50"/>
  <c r="BA18" i="50" l="1"/>
  <c r="AL4" i="50"/>
  <c r="AG4" i="50"/>
  <c r="AN4" i="50"/>
  <c r="AP4" i="50"/>
  <c r="AD4" i="50"/>
  <c r="AF4" i="50"/>
  <c r="AQ4" i="50"/>
  <c r="O4" i="50"/>
  <c r="AI4" i="50"/>
  <c r="Q4" i="50"/>
  <c r="AJ4" i="50"/>
  <c r="AR4" i="50"/>
  <c r="AC4" i="50"/>
  <c r="AK4" i="50"/>
  <c r="AS4" i="50"/>
  <c r="AE4" i="50"/>
  <c r="AM4" i="50"/>
  <c r="BB18" i="50"/>
  <c r="BC18" i="50"/>
  <c r="BD18" i="50"/>
  <c r="E7" i="50"/>
  <c r="F7" i="50" s="1"/>
  <c r="G7" i="50" s="1"/>
  <c r="H7" i="50" s="1"/>
  <c r="I7" i="50" s="1"/>
  <c r="J7" i="50" s="1"/>
  <c r="K7" i="50" s="1"/>
  <c r="L7" i="50" s="1"/>
  <c r="M7" i="50" s="1"/>
  <c r="N7" i="50" s="1"/>
  <c r="O7" i="50" s="1"/>
  <c r="P7" i="50" s="1"/>
  <c r="Q7" i="50" s="1"/>
  <c r="R7" i="50" s="1"/>
  <c r="S7" i="50" s="1"/>
  <c r="T7" i="50" s="1"/>
  <c r="U7" i="50" s="1"/>
  <c r="V7" i="50" s="1"/>
  <c r="W7" i="50" s="1"/>
  <c r="X7" i="50" s="1"/>
  <c r="Y7" i="50" s="1"/>
  <c r="Z7" i="50" s="1"/>
  <c r="AA7" i="50" s="1"/>
  <c r="AB7" i="50" s="1"/>
  <c r="AC7" i="50" s="1"/>
  <c r="AD7" i="50" s="1"/>
  <c r="AE7" i="50" s="1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AF5" i="49"/>
  <c r="AG5" i="49"/>
  <c r="AH5" i="49"/>
  <c r="AI5" i="49"/>
  <c r="AJ5" i="49"/>
  <c r="AK5" i="49"/>
  <c r="AL5" i="49"/>
  <c r="AM5" i="49"/>
  <c r="AN5" i="49"/>
  <c r="AO5" i="49"/>
  <c r="AP5" i="49"/>
  <c r="AQ5" i="49"/>
  <c r="AR5" i="49"/>
  <c r="AS5" i="49"/>
  <c r="AT5" i="49"/>
  <c r="AU5" i="49"/>
  <c r="AV5" i="49"/>
  <c r="AW5" i="49"/>
  <c r="AX5" i="49"/>
  <c r="AY5" i="49"/>
  <c r="AZ5" i="49"/>
  <c r="BA5" i="49"/>
  <c r="BB5" i="49"/>
  <c r="BC5" i="49"/>
  <c r="BD5" i="49"/>
  <c r="BE5" i="49"/>
  <c r="BF5" i="49"/>
  <c r="BG5" i="49"/>
  <c r="BH5" i="49"/>
  <c r="BI5" i="49"/>
  <c r="BJ5" i="49"/>
  <c r="BK5" i="49"/>
  <c r="BL5" i="49"/>
  <c r="BM5" i="49"/>
  <c r="BN5" i="49"/>
  <c r="BO5" i="49"/>
  <c r="BP5" i="49"/>
  <c r="AF7" i="50" l="1"/>
  <c r="AG7" i="50" s="1"/>
  <c r="S18" i="50"/>
  <c r="BP4" i="49"/>
  <c r="BO4" i="49"/>
  <c r="BN4" i="49"/>
  <c r="BM4" i="49"/>
  <c r="BL4" i="49"/>
  <c r="BK4" i="49"/>
  <c r="BJ4" i="49"/>
  <c r="BI4" i="49"/>
  <c r="BH4" i="49"/>
  <c r="BG4" i="49"/>
  <c r="BF4" i="49"/>
  <c r="BK6" i="49"/>
  <c r="BJ6" i="49"/>
  <c r="BP6" i="49" s="1"/>
  <c r="BI6" i="49"/>
  <c r="BH6" i="49"/>
  <c r="BG6" i="49"/>
  <c r="BO6" i="49" s="1"/>
  <c r="BF6" i="49"/>
  <c r="BN6" i="49" s="1"/>
  <c r="BO20" i="49"/>
  <c r="BN20" i="49"/>
  <c r="BM20" i="49"/>
  <c r="BL20" i="49"/>
  <c r="BK20" i="49"/>
  <c r="BO18" i="49"/>
  <c r="BN18" i="49"/>
  <c r="BM18" i="49"/>
  <c r="BL18" i="49"/>
  <c r="BK18" i="49"/>
  <c r="BO15" i="49"/>
  <c r="BM15" i="49"/>
  <c r="BL15" i="49"/>
  <c r="BK15" i="49"/>
  <c r="BJ20" i="49"/>
  <c r="BI20" i="49"/>
  <c r="BH20" i="49"/>
  <c r="BG20" i="49"/>
  <c r="BF20" i="49"/>
  <c r="BJ18" i="49"/>
  <c r="BI18" i="49"/>
  <c r="BH18" i="49"/>
  <c r="BG18" i="49"/>
  <c r="BF18" i="49"/>
  <c r="BI15" i="49"/>
  <c r="BF15" i="49"/>
  <c r="L21" i="50" l="1"/>
  <c r="Y18" i="50"/>
  <c r="D21" i="50"/>
  <c r="AH7" i="50"/>
  <c r="C5" i="49"/>
  <c r="K20" i="49"/>
  <c r="J20" i="49"/>
  <c r="I20" i="49"/>
  <c r="H20" i="49"/>
  <c r="G20" i="49"/>
  <c r="F20" i="49"/>
  <c r="J6" i="49"/>
  <c r="I6" i="49"/>
  <c r="G6" i="49"/>
  <c r="K4" i="49"/>
  <c r="J4" i="49"/>
  <c r="F4" i="49"/>
  <c r="X20" i="49"/>
  <c r="W20" i="49"/>
  <c r="E7" i="49"/>
  <c r="AA20" i="49"/>
  <c r="D8" i="38"/>
  <c r="Z20" i="49"/>
  <c r="BE20" i="49"/>
  <c r="BD20" i="49"/>
  <c r="AZ20" i="49"/>
  <c r="AY20" i="49"/>
  <c r="AX20" i="49"/>
  <c r="AW20" i="49"/>
  <c r="AV20" i="49"/>
  <c r="AU20" i="49"/>
  <c r="AT20" i="49"/>
  <c r="AS20" i="49"/>
  <c r="AR20" i="49"/>
  <c r="AQ20" i="49"/>
  <c r="AP20" i="49"/>
  <c r="AO20" i="49"/>
  <c r="AN20" i="49"/>
  <c r="AM20" i="49"/>
  <c r="AL20" i="49"/>
  <c r="AK20" i="49"/>
  <c r="AJ20" i="49"/>
  <c r="AI20" i="49"/>
  <c r="AH20" i="49"/>
  <c r="AG20" i="49"/>
  <c r="AF20" i="49"/>
  <c r="AE20" i="49"/>
  <c r="AD20" i="49"/>
  <c r="AC20" i="49"/>
  <c r="Y20" i="49"/>
  <c r="V20" i="49"/>
  <c r="U20" i="49"/>
  <c r="T20" i="49"/>
  <c r="S20" i="49"/>
  <c r="R20" i="49"/>
  <c r="Q20" i="49"/>
  <c r="P20" i="49"/>
  <c r="O20" i="49"/>
  <c r="N20" i="49"/>
  <c r="M20" i="49"/>
  <c r="L20" i="49"/>
  <c r="E20" i="49"/>
  <c r="D20" i="49"/>
  <c r="C20" i="49"/>
  <c r="D7" i="49"/>
  <c r="C22" i="49" s="1"/>
  <c r="BE6" i="49"/>
  <c r="BM6" i="49" s="1"/>
  <c r="BD6" i="49"/>
  <c r="BL6" i="49" s="1"/>
  <c r="BE4" i="49"/>
  <c r="BD4" i="49"/>
  <c r="BC4" i="49"/>
  <c r="BB4" i="49"/>
  <c r="BA4" i="49"/>
  <c r="AZ4" i="49"/>
  <c r="AY4" i="49"/>
  <c r="AX4" i="49"/>
  <c r="AW4" i="49"/>
  <c r="AV4" i="49"/>
  <c r="AU4" i="49"/>
  <c r="AT4" i="49"/>
  <c r="AS4" i="49"/>
  <c r="AR4" i="49"/>
  <c r="AQ4" i="49"/>
  <c r="AP4" i="49"/>
  <c r="AO4" i="49"/>
  <c r="AK4" i="49"/>
  <c r="AJ4" i="49"/>
  <c r="AI4" i="49"/>
  <c r="AH4" i="49"/>
  <c r="AG4" i="49"/>
  <c r="AD4" i="49"/>
  <c r="Q4" i="49"/>
  <c r="O4" i="49"/>
  <c r="C2" i="49"/>
  <c r="Z18" i="50" l="1"/>
  <c r="AI7" i="50"/>
  <c r="BD18" i="49"/>
  <c r="F7" i="49"/>
  <c r="G7" i="49" s="1"/>
  <c r="H7" i="49" s="1"/>
  <c r="I7" i="49" s="1"/>
  <c r="J7" i="49" s="1"/>
  <c r="K7" i="49" s="1"/>
  <c r="L7" i="49" s="1"/>
  <c r="M7" i="49" s="1"/>
  <c r="N7" i="49" s="1"/>
  <c r="O7" i="49" s="1"/>
  <c r="P7" i="49" s="1"/>
  <c r="Q7" i="49" s="1"/>
  <c r="R7" i="49" s="1"/>
  <c r="S7" i="49" s="1"/>
  <c r="T7" i="49" s="1"/>
  <c r="U7" i="49" s="1"/>
  <c r="V7" i="49" s="1"/>
  <c r="W7" i="49" s="1"/>
  <c r="X7" i="49" s="1"/>
  <c r="Y7" i="49" s="1"/>
  <c r="Z7" i="49" s="1"/>
  <c r="AA7" i="49" s="1"/>
  <c r="AB7" i="49" s="1"/>
  <c r="AC7" i="49" s="1"/>
  <c r="AD7" i="49" s="1"/>
  <c r="AE7" i="49" s="1"/>
  <c r="AF7" i="49" s="1"/>
  <c r="AG7" i="49" s="1"/>
  <c r="AH7" i="49" s="1"/>
  <c r="AI7" i="49" s="1"/>
  <c r="AJ7" i="49" s="1"/>
  <c r="AK7" i="49" s="1"/>
  <c r="AF4" i="49"/>
  <c r="BE18" i="49"/>
  <c r="AC4" i="49"/>
  <c r="AL4" i="49"/>
  <c r="AN4" i="49"/>
  <c r="BA18" i="49"/>
  <c r="BC18" i="49"/>
  <c r="BB18" i="49"/>
  <c r="AE4" i="49"/>
  <c r="AM4" i="49"/>
  <c r="AW20" i="47"/>
  <c r="AV20" i="47"/>
  <c r="AW6" i="47"/>
  <c r="AV6" i="47"/>
  <c r="AA18" i="50" l="1"/>
  <c r="AJ7" i="50"/>
  <c r="AK7" i="50" s="1"/>
  <c r="AL7" i="49"/>
  <c r="AM7" i="49" s="1"/>
  <c r="AN7" i="49" s="1"/>
  <c r="AO7" i="49" s="1"/>
  <c r="AP7" i="49" s="1"/>
  <c r="AQ7" i="49" s="1"/>
  <c r="AR7" i="49" s="1"/>
  <c r="AS7" i="49" s="1"/>
  <c r="AT7" i="49" s="1"/>
  <c r="AU7" i="49" s="1"/>
  <c r="AV7" i="49" s="1"/>
  <c r="AW7" i="49" s="1"/>
  <c r="AX7" i="49" s="1"/>
  <c r="AY7" i="49" s="1"/>
  <c r="AZ7" i="49" s="1"/>
  <c r="BA7" i="49" s="1"/>
  <c r="BB7" i="49" s="1"/>
  <c r="BC7" i="49" s="1"/>
  <c r="BD7" i="49" s="1"/>
  <c r="BE7" i="49" s="1"/>
  <c r="BF7" i="49" s="1"/>
  <c r="BG7" i="49" s="1"/>
  <c r="BH7" i="49" s="1"/>
  <c r="BI7" i="49" s="1"/>
  <c r="BJ7" i="49" s="1"/>
  <c r="BK7" i="49" s="1"/>
  <c r="BL7" i="49" s="1"/>
  <c r="BM7" i="49" s="1"/>
  <c r="BN7" i="49" s="1"/>
  <c r="BO7" i="49" s="1"/>
  <c r="BP7" i="49" s="1"/>
  <c r="S18" i="49"/>
  <c r="C17" i="49"/>
  <c r="L21" i="49"/>
  <c r="Y18" i="49"/>
  <c r="D21" i="49"/>
  <c r="AG20" i="47"/>
  <c r="AF20" i="47"/>
  <c r="AE20" i="47"/>
  <c r="AD20" i="47"/>
  <c r="AC20" i="47"/>
  <c r="AB20" i="47"/>
  <c r="AT7" i="47"/>
  <c r="AU7" i="47" s="1"/>
  <c r="AV7" i="47" s="1"/>
  <c r="AW7" i="47" s="1"/>
  <c r="AX7" i="47" s="1"/>
  <c r="AY7" i="47" s="1"/>
  <c r="AZ7" i="47" s="1"/>
  <c r="BA7" i="47" s="1"/>
  <c r="BB7" i="47" s="1"/>
  <c r="BC7" i="47" s="1"/>
  <c r="AR20" i="47"/>
  <c r="AQ20" i="47"/>
  <c r="AP20" i="47"/>
  <c r="AO20" i="47"/>
  <c r="AN20" i="47"/>
  <c r="AM20" i="47"/>
  <c r="AL20" i="47"/>
  <c r="AL7" i="50" l="1"/>
  <c r="AM7" i="50" s="1"/>
  <c r="AN7" i="50" s="1"/>
  <c r="AO7" i="50" s="1"/>
  <c r="AP7" i="50" s="1"/>
  <c r="AQ7" i="50" s="1"/>
  <c r="AR7" i="50" s="1"/>
  <c r="AS7" i="50" s="1"/>
  <c r="AT7" i="50" s="1"/>
  <c r="AU7" i="50" s="1"/>
  <c r="AV7" i="50" s="1"/>
  <c r="AW7" i="50" s="1"/>
  <c r="AX7" i="50" s="1"/>
  <c r="AY7" i="50" s="1"/>
  <c r="AZ7" i="50" s="1"/>
  <c r="BA7" i="50" s="1"/>
  <c r="BB7" i="50" s="1"/>
  <c r="BC7" i="50" s="1"/>
  <c r="BD7" i="50" s="1"/>
  <c r="BE7" i="50" s="1"/>
  <c r="BF7" i="50" s="1"/>
  <c r="BG7" i="50" s="1"/>
  <c r="BH7" i="50" s="1"/>
  <c r="BI7" i="50" s="1"/>
  <c r="BJ7" i="50" s="1"/>
  <c r="BK7" i="50" s="1"/>
  <c r="BL7" i="50" s="1"/>
  <c r="BM7" i="50" s="1"/>
  <c r="BN7" i="50" s="1"/>
  <c r="BO7" i="50" s="1"/>
  <c r="C17" i="50"/>
  <c r="Z18" i="49"/>
  <c r="Z20" i="47"/>
  <c r="BP7" i="50" l="1"/>
  <c r="BQ7" i="50" s="1"/>
  <c r="BR7" i="50" s="1"/>
  <c r="BS7" i="50" s="1"/>
  <c r="BT7" i="50" s="1"/>
  <c r="BU7" i="50" s="1"/>
  <c r="BV7" i="50" s="1"/>
  <c r="BW7" i="50" s="1"/>
  <c r="BX7" i="50" s="1"/>
  <c r="BY7" i="50" s="1"/>
  <c r="BZ7" i="50" s="1"/>
  <c r="AA18" i="49"/>
  <c r="BB21" i="41"/>
  <c r="BB6" i="41"/>
  <c r="BA21" i="41"/>
  <c r="BA6" i="41"/>
  <c r="H20" i="47" l="1"/>
  <c r="G20" i="47"/>
  <c r="BK21" i="41" l="1"/>
  <c r="BK6" i="41"/>
  <c r="Y21" i="41"/>
  <c r="Y6" i="41"/>
  <c r="CK21" i="41" l="1"/>
  <c r="CJ21" i="41"/>
  <c r="CI21" i="41"/>
  <c r="CH21" i="41"/>
  <c r="CK6" i="41"/>
  <c r="CJ6" i="41"/>
  <c r="CI6" i="41"/>
  <c r="CH6" i="41"/>
  <c r="CG21" i="41"/>
  <c r="CF21" i="41"/>
  <c r="CE21" i="41"/>
  <c r="CD21" i="41"/>
  <c r="CC21" i="41"/>
  <c r="CG6" i="41"/>
  <c r="CF6" i="41"/>
  <c r="CE6" i="41"/>
  <c r="CD6" i="41"/>
  <c r="CC6" i="41"/>
  <c r="BZ21" i="41"/>
  <c r="CB21" i="41"/>
  <c r="CA21" i="41"/>
  <c r="CB6" i="41"/>
  <c r="CA6" i="41"/>
  <c r="BZ6" i="41"/>
  <c r="BY21" i="41"/>
  <c r="BX21" i="41"/>
  <c r="BW21" i="41"/>
  <c r="BY6" i="41"/>
  <c r="BX6" i="41"/>
  <c r="BW6" i="41"/>
  <c r="BV6" i="41"/>
  <c r="BU6" i="41"/>
  <c r="BV21" i="41"/>
  <c r="Y20" i="48" l="1"/>
  <c r="X20" i="48"/>
  <c r="W20" i="48"/>
  <c r="V20" i="48"/>
  <c r="U20" i="48"/>
  <c r="T20" i="48"/>
  <c r="S20" i="48"/>
  <c r="R20" i="48"/>
  <c r="Q20" i="48"/>
  <c r="P20" i="48"/>
  <c r="O20" i="48"/>
  <c r="N20" i="48"/>
  <c r="M20" i="48"/>
  <c r="L20" i="48"/>
  <c r="K20" i="48"/>
  <c r="J20" i="48"/>
  <c r="I20" i="48"/>
  <c r="H20" i="48"/>
  <c r="G20" i="48"/>
  <c r="F20" i="48"/>
  <c r="E20" i="48"/>
  <c r="D20" i="48"/>
  <c r="C20" i="48"/>
  <c r="W17" i="48"/>
  <c r="L17" i="48"/>
  <c r="J17" i="48"/>
  <c r="I17" i="48"/>
  <c r="H17" i="48"/>
  <c r="G17" i="48"/>
  <c r="F17" i="48"/>
  <c r="E17" i="48"/>
  <c r="C17" i="48"/>
  <c r="D7" i="48"/>
  <c r="C22" i="48" s="1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Y4" i="48"/>
  <c r="X4" i="48"/>
  <c r="W4" i="48"/>
  <c r="U4" i="48"/>
  <c r="T4" i="48"/>
  <c r="S4" i="48"/>
  <c r="Q4" i="48"/>
  <c r="P4" i="48"/>
  <c r="I4" i="48"/>
  <c r="C2" i="48"/>
  <c r="G4" i="48" l="1"/>
  <c r="R4" i="48"/>
  <c r="V4" i="48"/>
  <c r="E7" i="48"/>
  <c r="F7" i="48" s="1"/>
  <c r="G7" i="48" s="1"/>
  <c r="H7" i="48" s="1"/>
  <c r="I7" i="48" s="1"/>
  <c r="J7" i="48" s="1"/>
  <c r="K7" i="48" s="1"/>
  <c r="L7" i="48" s="1"/>
  <c r="M7" i="48" s="1"/>
  <c r="N7" i="48" s="1"/>
  <c r="O7" i="48" s="1"/>
  <c r="P7" i="48" s="1"/>
  <c r="Q7" i="48" s="1"/>
  <c r="M17" i="48" l="1"/>
  <c r="R7" i="48"/>
  <c r="J18" i="48" s="1"/>
  <c r="N17" i="48"/>
  <c r="K17" i="48" l="1"/>
  <c r="K18" i="48"/>
  <c r="S7" i="48"/>
  <c r="AK20" i="47"/>
  <c r="AJ20" i="47"/>
  <c r="AI20" i="47"/>
  <c r="AH20" i="47"/>
  <c r="AA20" i="47"/>
  <c r="Y20" i="47"/>
  <c r="X20" i="47"/>
  <c r="W20" i="47"/>
  <c r="V20" i="47"/>
  <c r="U20" i="47"/>
  <c r="S20" i="47"/>
  <c r="P20" i="47"/>
  <c r="O20" i="47"/>
  <c r="N20" i="47"/>
  <c r="M20" i="47"/>
  <c r="L20" i="47"/>
  <c r="K20" i="47"/>
  <c r="J20" i="47"/>
  <c r="I20" i="47"/>
  <c r="F20" i="47"/>
  <c r="E20" i="47"/>
  <c r="D20" i="47"/>
  <c r="C20" i="47"/>
  <c r="C2" i="47"/>
  <c r="AV18" i="47" l="1"/>
  <c r="AW18" i="47"/>
  <c r="AU18" i="47"/>
  <c r="AT18" i="47"/>
  <c r="AS18" i="47"/>
  <c r="Y17" i="48"/>
  <c r="X17" i="48"/>
  <c r="T7" i="48"/>
  <c r="D7" i="47"/>
  <c r="O6" i="41"/>
  <c r="P6" i="41"/>
  <c r="K4" i="47" l="1"/>
  <c r="AB4" i="47"/>
  <c r="AJ4" i="47"/>
  <c r="AH4" i="47"/>
  <c r="U4" i="47"/>
  <c r="AC4" i="47"/>
  <c r="AK4" i="47"/>
  <c r="AI4" i="47"/>
  <c r="V4" i="47"/>
  <c r="AD4" i="47"/>
  <c r="W4" i="47"/>
  <c r="AE4" i="47"/>
  <c r="X4" i="47"/>
  <c r="AF4" i="47"/>
  <c r="Y4" i="47"/>
  <c r="AA4" i="47"/>
  <c r="E7" i="47"/>
  <c r="F7" i="47" s="1"/>
  <c r="G7" i="47" s="1"/>
  <c r="H7" i="47" s="1"/>
  <c r="I7" i="47" s="1"/>
  <c r="J7" i="47" s="1"/>
  <c r="K7" i="47" s="1"/>
  <c r="L7" i="47" s="1"/>
  <c r="M7" i="47" s="1"/>
  <c r="N7" i="47" s="1"/>
  <c r="O7" i="47" s="1"/>
  <c r="P7" i="47" s="1"/>
  <c r="V17" i="48"/>
  <c r="D17" i="48"/>
  <c r="U7" i="48"/>
  <c r="V7" i="48" s="1"/>
  <c r="W7" i="48" s="1"/>
  <c r="X7" i="48" s="1"/>
  <c r="Y7" i="48" s="1"/>
  <c r="O17" i="48"/>
  <c r="I4" i="47"/>
  <c r="C22" i="47"/>
  <c r="AP6" i="41"/>
  <c r="AQ6" i="41"/>
  <c r="AP21" i="41"/>
  <c r="AQ21" i="41"/>
  <c r="P21" i="41"/>
  <c r="O21" i="41"/>
  <c r="U7" i="47" l="1"/>
  <c r="V7" i="47" s="1"/>
  <c r="E4" i="42"/>
  <c r="W7" i="47" l="1"/>
  <c r="BD23" i="42"/>
  <c r="BC23" i="42"/>
  <c r="BB23" i="42"/>
  <c r="BA23" i="42"/>
  <c r="AZ23" i="42"/>
  <c r="AY23" i="42"/>
  <c r="AU23" i="42"/>
  <c r="AT23" i="42"/>
  <c r="AU4" i="42"/>
  <c r="AT4" i="42"/>
  <c r="AX23" i="42"/>
  <c r="AX4" i="42"/>
  <c r="AS23" i="42"/>
  <c r="AS4" i="42"/>
  <c r="BC4" i="42"/>
  <c r="AF23" i="42"/>
  <c r="AF4" i="42"/>
  <c r="AE23" i="42"/>
  <c r="AE4" i="42"/>
  <c r="AG23" i="42"/>
  <c r="AG4" i="42"/>
  <c r="AH23" i="42"/>
  <c r="AH4" i="42"/>
  <c r="V23" i="42"/>
  <c r="V4" i="42"/>
  <c r="T23" i="42"/>
  <c r="S23" i="42"/>
  <c r="T4" i="42"/>
  <c r="S4" i="42"/>
  <c r="Q23" i="42"/>
  <c r="Q4" i="42"/>
  <c r="AP23" i="42"/>
  <c r="AO23" i="42"/>
  <c r="AN23" i="42"/>
  <c r="AP4" i="42"/>
  <c r="AO4" i="42"/>
  <c r="AN4" i="42"/>
  <c r="AQ23" i="42"/>
  <c r="AQ4" i="42"/>
  <c r="AK23" i="42"/>
  <c r="AK4" i="42"/>
  <c r="AL23" i="42"/>
  <c r="AL4" i="42"/>
  <c r="AA23" i="42"/>
  <c r="Z23" i="42"/>
  <c r="AA4" i="42"/>
  <c r="Z4" i="42"/>
  <c r="Y23" i="42"/>
  <c r="X23" i="42"/>
  <c r="Y4" i="42"/>
  <c r="X4" i="42"/>
  <c r="U23" i="42"/>
  <c r="U4" i="42"/>
  <c r="M18" i="47" l="1"/>
  <c r="X7" i="47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Z15" i="45"/>
  <c r="AA15" i="45"/>
  <c r="AB15" i="45"/>
  <c r="AC15" i="45"/>
  <c r="AD15" i="45"/>
  <c r="AE15" i="45"/>
  <c r="AF15" i="45"/>
  <c r="AG15" i="45"/>
  <c r="AH15" i="45"/>
  <c r="AI15" i="45"/>
  <c r="AJ15" i="45"/>
  <c r="AK15" i="45"/>
  <c r="AN15" i="45"/>
  <c r="AP15" i="45"/>
  <c r="AQ15" i="45"/>
  <c r="AR15" i="45"/>
  <c r="AS15" i="45"/>
  <c r="AT15" i="45"/>
  <c r="AU15" i="45"/>
  <c r="AV15" i="45"/>
  <c r="AW15" i="45"/>
  <c r="AX15" i="45"/>
  <c r="AY15" i="45"/>
  <c r="AZ15" i="45"/>
  <c r="BA15" i="45"/>
  <c r="BB15" i="45"/>
  <c r="BC15" i="45"/>
  <c r="BD15" i="45"/>
  <c r="BE15" i="45"/>
  <c r="BF15" i="45"/>
  <c r="BG15" i="45"/>
  <c r="BH15" i="45"/>
  <c r="BI15" i="45"/>
  <c r="BJ15" i="45"/>
  <c r="BK15" i="45"/>
  <c r="BL15" i="45"/>
  <c r="BM15" i="45"/>
  <c r="BN15" i="45"/>
  <c r="BO15" i="45"/>
  <c r="BP15" i="45"/>
  <c r="BQ15" i="45"/>
  <c r="BR15" i="45"/>
  <c r="BS15" i="45"/>
  <c r="BT15" i="45"/>
  <c r="BU15" i="45"/>
  <c r="BV15" i="45"/>
  <c r="BW15" i="45"/>
  <c r="BX15" i="45"/>
  <c r="BY15" i="45"/>
  <c r="BZ15" i="45"/>
  <c r="CA15" i="45"/>
  <c r="CB15" i="45"/>
  <c r="C20" i="45"/>
  <c r="D20" i="45"/>
  <c r="E20" i="45"/>
  <c r="G20" i="45"/>
  <c r="H20" i="45"/>
  <c r="I20" i="45"/>
  <c r="J20" i="45"/>
  <c r="C22" i="45"/>
  <c r="D22" i="45"/>
  <c r="E22" i="45"/>
  <c r="F22" i="45"/>
  <c r="G22" i="45"/>
  <c r="H22" i="45"/>
  <c r="I22" i="45"/>
  <c r="J22" i="45"/>
  <c r="D15" i="45"/>
  <c r="E15" i="45"/>
  <c r="F15" i="45"/>
  <c r="G15" i="45"/>
  <c r="H15" i="45"/>
  <c r="I15" i="45"/>
  <c r="J15" i="45"/>
  <c r="C15" i="45"/>
  <c r="Y7" i="47" l="1"/>
  <c r="D21" i="47" s="1"/>
  <c r="CB22" i="45"/>
  <c r="CA22" i="45"/>
  <c r="BZ22" i="45"/>
  <c r="CB20" i="45"/>
  <c r="CA20" i="45"/>
  <c r="BZ20" i="45"/>
  <c r="CB5" i="45"/>
  <c r="CA5" i="45"/>
  <c r="BZ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Z5" i="45"/>
  <c r="AA5" i="45"/>
  <c r="AB5" i="45"/>
  <c r="AC5" i="45"/>
  <c r="AD5" i="45"/>
  <c r="AE5" i="45"/>
  <c r="AF5" i="45"/>
  <c r="AG5" i="45"/>
  <c r="AH5" i="45"/>
  <c r="AI5" i="45"/>
  <c r="AJ5" i="45"/>
  <c r="AK5" i="45"/>
  <c r="AL5" i="45"/>
  <c r="AM5" i="45"/>
  <c r="AN5" i="45"/>
  <c r="AO5" i="45"/>
  <c r="AP5" i="45"/>
  <c r="AQ5" i="45"/>
  <c r="AR5" i="45"/>
  <c r="AS5" i="45"/>
  <c r="AT5" i="45"/>
  <c r="AU5" i="45"/>
  <c r="AV5" i="45"/>
  <c r="AW5" i="45"/>
  <c r="AX5" i="45"/>
  <c r="AY5" i="45"/>
  <c r="AZ5" i="45"/>
  <c r="BA5" i="45"/>
  <c r="BB5" i="45"/>
  <c r="BC5" i="45"/>
  <c r="BD5" i="45"/>
  <c r="BE5" i="45"/>
  <c r="BF5" i="45"/>
  <c r="BG5" i="45"/>
  <c r="BH5" i="45"/>
  <c r="BI5" i="45"/>
  <c r="BJ5" i="45"/>
  <c r="BK5" i="45"/>
  <c r="BL5" i="45"/>
  <c r="BM5" i="45"/>
  <c r="BN5" i="45"/>
  <c r="BO5" i="45"/>
  <c r="BP5" i="45"/>
  <c r="BQ5" i="45"/>
  <c r="BR5" i="45"/>
  <c r="BS5" i="45"/>
  <c r="BT5" i="45"/>
  <c r="BU5" i="45"/>
  <c r="BV5" i="45"/>
  <c r="BW5" i="45"/>
  <c r="BX5" i="45"/>
  <c r="BY5" i="45"/>
  <c r="D5" i="45"/>
  <c r="C5" i="45"/>
  <c r="AU22" i="45"/>
  <c r="AU20" i="45"/>
  <c r="AU6" i="45"/>
  <c r="H6" i="45"/>
  <c r="G6" i="45"/>
  <c r="S18" i="47" l="1"/>
  <c r="F21" i="47"/>
  <c r="Z7" i="47"/>
  <c r="AA7" i="47" s="1"/>
  <c r="AB7" i="47" s="1"/>
  <c r="AC7" i="47" s="1"/>
  <c r="AD7" i="47" s="1"/>
  <c r="AE7" i="47" s="1"/>
  <c r="AF7" i="47" s="1"/>
  <c r="AG7" i="47" s="1"/>
  <c r="AI7" i="47"/>
  <c r="AJ7" i="47" s="1"/>
  <c r="AK7" i="47" s="1"/>
  <c r="AL7" i="47" s="1"/>
  <c r="AM7" i="47" s="1"/>
  <c r="AN7" i="47" s="1"/>
  <c r="AO7" i="47" s="1"/>
  <c r="AP7" i="47" s="1"/>
  <c r="AQ7" i="47" s="1"/>
  <c r="AR7" i="47" s="1"/>
  <c r="BY22" i="45"/>
  <c r="BX22" i="45"/>
  <c r="BW22" i="45"/>
  <c r="BV22" i="45"/>
  <c r="BU22" i="45"/>
  <c r="BT22" i="45"/>
  <c r="BS22" i="45"/>
  <c r="BR22" i="45"/>
  <c r="BQ22" i="45"/>
  <c r="BP22" i="45"/>
  <c r="BO22" i="45"/>
  <c r="BN22" i="45"/>
  <c r="BM22" i="45"/>
  <c r="BL22" i="45"/>
  <c r="BK22" i="45"/>
  <c r="BJ22" i="45"/>
  <c r="BI22" i="45"/>
  <c r="BH22" i="45"/>
  <c r="BG22" i="45"/>
  <c r="BF22" i="45"/>
  <c r="BE22" i="45"/>
  <c r="BD22" i="45"/>
  <c r="BC22" i="45"/>
  <c r="BB22" i="45"/>
  <c r="BA22" i="45"/>
  <c r="AZ22" i="45"/>
  <c r="AY22" i="45"/>
  <c r="AX22" i="45"/>
  <c r="AW22" i="45"/>
  <c r="AV22" i="45"/>
  <c r="AT22" i="45"/>
  <c r="AS22" i="45"/>
  <c r="AR22" i="45"/>
  <c r="AQ22" i="45"/>
  <c r="AP22" i="45"/>
  <c r="AO22" i="45"/>
  <c r="AN22" i="45"/>
  <c r="AM22" i="45"/>
  <c r="AL22" i="45"/>
  <c r="AK22" i="45"/>
  <c r="AJ22" i="45"/>
  <c r="AI22" i="45"/>
  <c r="AH22" i="45"/>
  <c r="AG22" i="45"/>
  <c r="AF22" i="45"/>
  <c r="AE22" i="45"/>
  <c r="AD22" i="45"/>
  <c r="AC22" i="45"/>
  <c r="AB22" i="45"/>
  <c r="AA22" i="45"/>
  <c r="Z22" i="45"/>
  <c r="Y22" i="45"/>
  <c r="X22" i="45"/>
  <c r="W22" i="45"/>
  <c r="V22" i="45"/>
  <c r="U22" i="45"/>
  <c r="T22" i="45"/>
  <c r="S22" i="45"/>
  <c r="R22" i="45"/>
  <c r="Q22" i="45"/>
  <c r="P22" i="45"/>
  <c r="O22" i="45"/>
  <c r="N22" i="45"/>
  <c r="M22" i="45"/>
  <c r="L22" i="45"/>
  <c r="K22" i="45"/>
  <c r="BY20" i="45"/>
  <c r="BX20" i="45"/>
  <c r="BW20" i="45"/>
  <c r="BV20" i="45"/>
  <c r="BU20" i="45"/>
  <c r="BT20" i="45"/>
  <c r="BS20" i="45"/>
  <c r="BR20" i="45"/>
  <c r="BQ20" i="45"/>
  <c r="BP20" i="45"/>
  <c r="BO20" i="45"/>
  <c r="BN20" i="45"/>
  <c r="BM20" i="45"/>
  <c r="BL20" i="45"/>
  <c r="BK20" i="45"/>
  <c r="BJ20" i="45"/>
  <c r="BI20" i="45"/>
  <c r="BH20" i="45"/>
  <c r="BG20" i="45"/>
  <c r="BF20" i="45"/>
  <c r="BE20" i="45"/>
  <c r="BD20" i="45"/>
  <c r="BC20" i="45"/>
  <c r="BB20" i="45"/>
  <c r="BA20" i="45"/>
  <c r="AZ20" i="45"/>
  <c r="AY20" i="45"/>
  <c r="AX20" i="45"/>
  <c r="AW20" i="45"/>
  <c r="AV20" i="45"/>
  <c r="AT20" i="45"/>
  <c r="AS20" i="45"/>
  <c r="AR20" i="45"/>
  <c r="AQ20" i="45"/>
  <c r="AP20" i="45"/>
  <c r="AO20" i="45"/>
  <c r="AN20" i="45"/>
  <c r="AM20" i="45"/>
  <c r="AL20" i="45"/>
  <c r="AK20" i="45"/>
  <c r="AJ20" i="45"/>
  <c r="AI20" i="45"/>
  <c r="AH20" i="45"/>
  <c r="AG20" i="45"/>
  <c r="AF20" i="45"/>
  <c r="AE20" i="45"/>
  <c r="AD20" i="45"/>
  <c r="AC20" i="45"/>
  <c r="AB20" i="45"/>
  <c r="AA20" i="45"/>
  <c r="Z20" i="45"/>
  <c r="Y20" i="45"/>
  <c r="X20" i="45"/>
  <c r="W20" i="45"/>
  <c r="V20" i="45"/>
  <c r="U20" i="45"/>
  <c r="T20" i="45"/>
  <c r="S20" i="45"/>
  <c r="R20" i="45"/>
  <c r="Q20" i="45"/>
  <c r="P20" i="45"/>
  <c r="O20" i="45"/>
  <c r="N20" i="45"/>
  <c r="M20" i="45"/>
  <c r="L20" i="45"/>
  <c r="K20" i="45"/>
  <c r="AO14" i="45"/>
  <c r="AO15" i="45" s="1"/>
  <c r="AM14" i="45"/>
  <c r="AM15" i="45" s="1"/>
  <c r="AL14" i="45"/>
  <c r="AL15" i="45" s="1"/>
  <c r="D7" i="45"/>
  <c r="AP6" i="45"/>
  <c r="AN6" i="45"/>
  <c r="AM6" i="45"/>
  <c r="AK6" i="45"/>
  <c r="AI6" i="45"/>
  <c r="AQ6" i="45" s="1"/>
  <c r="AG6" i="45"/>
  <c r="Q6" i="45"/>
  <c r="T6" i="45" s="1"/>
  <c r="P6" i="45"/>
  <c r="M6" i="45"/>
  <c r="I6" i="45"/>
  <c r="F6" i="45"/>
  <c r="J6" i="45" s="1"/>
  <c r="E7" i="45" l="1"/>
  <c r="F7" i="45" s="1"/>
  <c r="G7" i="45" s="1"/>
  <c r="H7" i="45" s="1"/>
  <c r="I7" i="45" s="1"/>
  <c r="S6" i="45"/>
  <c r="AW23" i="42"/>
  <c r="AV23" i="42"/>
  <c r="AR23" i="42"/>
  <c r="AM23" i="42"/>
  <c r="AJ23" i="42"/>
  <c r="AI23" i="42"/>
  <c r="H23" i="42"/>
  <c r="G23" i="42"/>
  <c r="F23" i="42"/>
  <c r="E23" i="42"/>
  <c r="D23" i="42"/>
  <c r="C23" i="42"/>
  <c r="AD23" i="42"/>
  <c r="AC23" i="42"/>
  <c r="AB23" i="42"/>
  <c r="W23" i="42"/>
  <c r="R23" i="42"/>
  <c r="P23" i="42"/>
  <c r="O23" i="42"/>
  <c r="N23" i="42"/>
  <c r="M23" i="42"/>
  <c r="L23" i="42"/>
  <c r="K23" i="42"/>
  <c r="J23" i="42"/>
  <c r="I23" i="42"/>
  <c r="AZ5" i="42"/>
  <c r="AY5" i="42"/>
  <c r="BD4" i="42"/>
  <c r="BB4" i="42"/>
  <c r="BA4" i="42"/>
  <c r="AZ4" i="42"/>
  <c r="AY4" i="42"/>
  <c r="J7" i="45" l="1"/>
  <c r="K7" i="45" s="1"/>
  <c r="L7" i="45" s="1"/>
  <c r="M7" i="45" s="1"/>
  <c r="N7" i="45" s="1"/>
  <c r="O7" i="45" s="1"/>
  <c r="P7" i="45" s="1"/>
  <c r="Q7" i="45" s="1"/>
  <c r="R7" i="45" s="1"/>
  <c r="S7" i="45" s="1"/>
  <c r="T7" i="45" s="1"/>
  <c r="U7" i="45" s="1"/>
  <c r="V7" i="45" s="1"/>
  <c r="W7" i="45" s="1"/>
  <c r="X7" i="45" s="1"/>
  <c r="Y7" i="45" s="1"/>
  <c r="Z7" i="45" s="1"/>
  <c r="AA7" i="45" s="1"/>
  <c r="AB7" i="45" s="1"/>
  <c r="AC7" i="45" s="1"/>
  <c r="AD7" i="45" s="1"/>
  <c r="AE7" i="45" s="1"/>
  <c r="AM4" i="45" s="1"/>
  <c r="BU4" i="45"/>
  <c r="AK4" i="45"/>
  <c r="AM12" i="40"/>
  <c r="AJ12" i="40"/>
  <c r="AK12" i="40"/>
  <c r="AI19" i="40"/>
  <c r="AH19" i="40"/>
  <c r="AI17" i="40"/>
  <c r="AH17" i="40"/>
  <c r="AI5" i="40"/>
  <c r="AI4" i="40"/>
  <c r="AH4" i="40"/>
  <c r="H19" i="40"/>
  <c r="H17" i="40"/>
  <c r="H4" i="40"/>
  <c r="AQ19" i="40"/>
  <c r="AQ4" i="40"/>
  <c r="AT19" i="40"/>
  <c r="AT4" i="40"/>
  <c r="AS19" i="40"/>
  <c r="AS4" i="40"/>
  <c r="AR19" i="40"/>
  <c r="AP19" i="40"/>
  <c r="AP5" i="40"/>
  <c r="AR4" i="40"/>
  <c r="AP4" i="40"/>
  <c r="S19" i="40"/>
  <c r="R19" i="40"/>
  <c r="Q19" i="40"/>
  <c r="S4" i="40"/>
  <c r="R4" i="40"/>
  <c r="Q4" i="40"/>
  <c r="M19" i="40"/>
  <c r="M4" i="40"/>
  <c r="AC4" i="45" l="1"/>
  <c r="AG4" i="45"/>
  <c r="U4" i="45"/>
  <c r="AT4" i="45"/>
  <c r="AJ4" i="45"/>
  <c r="AN4" i="45"/>
  <c r="BS4" i="45"/>
  <c r="AI4" i="45"/>
  <c r="BQ4" i="45"/>
  <c r="AP4" i="45"/>
  <c r="Y4" i="45"/>
  <c r="C24" i="45"/>
  <c r="BT4" i="45"/>
  <c r="BY4" i="45"/>
  <c r="BX4" i="45"/>
  <c r="AU4" i="45"/>
  <c r="CB4" i="45"/>
  <c r="BZ4" i="45"/>
  <c r="AB4" i="45"/>
  <c r="AX4" i="45"/>
  <c r="AY4" i="45"/>
  <c r="BV4" i="45"/>
  <c r="T4" i="45"/>
  <c r="AS4" i="45"/>
  <c r="AL4" i="45"/>
  <c r="AF7" i="45"/>
  <c r="AG7" i="45" s="1"/>
  <c r="AH7" i="45" s="1"/>
  <c r="AI7" i="45" s="1"/>
  <c r="AJ7" i="45" s="1"/>
  <c r="AK7" i="45" s="1"/>
  <c r="AL7" i="45" s="1"/>
  <c r="AM7" i="45" s="1"/>
  <c r="AN7" i="45" s="1"/>
  <c r="AO7" i="45" s="1"/>
  <c r="AP7" i="45" s="1"/>
  <c r="Q4" i="45"/>
  <c r="AV4" i="45"/>
  <c r="R4" i="45"/>
  <c r="BW4" i="45"/>
  <c r="W4" i="45"/>
  <c r="AH4" i="45"/>
  <c r="BR4" i="45"/>
  <c r="AQ4" i="45"/>
  <c r="V4" i="45"/>
  <c r="AO4" i="45"/>
  <c r="AR4" i="45"/>
  <c r="X4" i="45"/>
  <c r="L4" i="45"/>
  <c r="BA4" i="45"/>
  <c r="T19" i="40"/>
  <c r="T4" i="40"/>
  <c r="V19" i="40"/>
  <c r="V4" i="40"/>
  <c r="U19" i="40"/>
  <c r="U4" i="40"/>
  <c r="AR7" i="45" l="1"/>
  <c r="AS7" i="45" s="1"/>
  <c r="AT7" i="45" s="1"/>
  <c r="AU7" i="45" s="1"/>
  <c r="AV7" i="45" s="1"/>
  <c r="AQ7" i="45"/>
  <c r="BG19" i="40"/>
  <c r="BG4" i="40"/>
  <c r="BF19" i="40"/>
  <c r="BI19" i="40"/>
  <c r="BH19" i="40"/>
  <c r="BI4" i="40"/>
  <c r="BH4" i="40"/>
  <c r="BE19" i="40"/>
  <c r="BE4" i="40"/>
  <c r="AD4" i="42"/>
  <c r="AC4" i="42"/>
  <c r="AB4" i="42"/>
  <c r="W4" i="42"/>
  <c r="AW7" i="45" l="1"/>
  <c r="AX7" i="45" s="1"/>
  <c r="AY7" i="45" s="1"/>
  <c r="AZ7" i="45" s="1"/>
  <c r="BA7" i="45" s="1"/>
  <c r="BB7" i="45" s="1"/>
  <c r="BC7" i="45" s="1"/>
  <c r="BD7" i="45" s="1"/>
  <c r="BE7" i="45" s="1"/>
  <c r="BF7" i="45" s="1"/>
  <c r="BG7" i="45" s="1"/>
  <c r="BH7" i="45" s="1"/>
  <c r="BI7" i="45" s="1"/>
  <c r="BJ7" i="45" s="1"/>
  <c r="BK7" i="45" s="1"/>
  <c r="BL7" i="45" s="1"/>
  <c r="BM7" i="45" s="1"/>
  <c r="BN7" i="45" s="1"/>
  <c r="BO7" i="45" s="1"/>
  <c r="BP7" i="45" s="1"/>
  <c r="BQ7" i="45" s="1"/>
  <c r="BR7" i="45" s="1"/>
  <c r="BS7" i="45" s="1"/>
  <c r="BT7" i="45" s="1"/>
  <c r="BU7" i="45" s="1"/>
  <c r="BV7" i="45" s="1"/>
  <c r="BW7" i="45" s="1"/>
  <c r="BX7" i="45" s="1"/>
  <c r="BY7" i="45" s="1"/>
  <c r="BZ7" i="45" s="1"/>
  <c r="CA7" i="45" s="1"/>
  <c r="CB7" i="45" s="1"/>
  <c r="AV4" i="42"/>
  <c r="AM4" i="42"/>
  <c r="AJ4" i="42"/>
  <c r="I4" i="42"/>
  <c r="M4" i="42"/>
  <c r="L4" i="42"/>
  <c r="K4" i="42"/>
  <c r="J4" i="42"/>
  <c r="N4" i="42"/>
  <c r="O4" i="42"/>
  <c r="P4" i="42"/>
  <c r="F4" i="42"/>
  <c r="G4" i="42"/>
  <c r="H4" i="42"/>
  <c r="D4" i="42"/>
  <c r="R4" i="42"/>
  <c r="BE4" i="42"/>
  <c r="BE23" i="42"/>
  <c r="AW4" i="42"/>
  <c r="AR4" i="42"/>
  <c r="AI4" i="42"/>
  <c r="C4" i="42"/>
  <c r="BF4" i="42"/>
  <c r="BG4" i="42"/>
  <c r="BG5" i="42"/>
  <c r="BI5" i="42" s="1"/>
  <c r="D6" i="42"/>
  <c r="E6" i="42" s="1"/>
  <c r="F6" i="42" s="1"/>
  <c r="BF23" i="42"/>
  <c r="BG23" i="42"/>
  <c r="DO23" i="42"/>
  <c r="DN23" i="42"/>
  <c r="DM23" i="42"/>
  <c r="DL23" i="42"/>
  <c r="DK23" i="42"/>
  <c r="DJ23" i="42"/>
  <c r="DI23" i="42"/>
  <c r="DH23" i="42"/>
  <c r="DG23" i="42"/>
  <c r="DF23" i="42"/>
  <c r="DE23" i="42"/>
  <c r="DD23" i="42"/>
  <c r="DC23" i="42"/>
  <c r="DB23" i="42"/>
  <c r="DA23" i="42"/>
  <c r="CZ23" i="42"/>
  <c r="CY23" i="42"/>
  <c r="CX23" i="42"/>
  <c r="CW23" i="42"/>
  <c r="CV23" i="42"/>
  <c r="CU23" i="42"/>
  <c r="CT23" i="42"/>
  <c r="CS23" i="42"/>
  <c r="CR23" i="42"/>
  <c r="CQ23" i="42"/>
  <c r="CP23" i="42"/>
  <c r="CO23" i="42"/>
  <c r="CN23" i="42"/>
  <c r="CM23" i="42"/>
  <c r="CL23" i="42"/>
  <c r="CK23" i="42"/>
  <c r="CJ23" i="42"/>
  <c r="CI23" i="42"/>
  <c r="CH23" i="42"/>
  <c r="CG23" i="42"/>
  <c r="CF23" i="42"/>
  <c r="CE23" i="42"/>
  <c r="CD23" i="42"/>
  <c r="CC23" i="42"/>
  <c r="CB23" i="42"/>
  <c r="CA23" i="42"/>
  <c r="BZ23" i="42"/>
  <c r="BY23" i="42"/>
  <c r="BX23" i="42"/>
  <c r="BW23" i="42"/>
  <c r="BV23" i="42"/>
  <c r="BU23" i="42"/>
  <c r="BT23" i="42"/>
  <c r="BS23" i="42"/>
  <c r="BR23" i="42"/>
  <c r="BQ23" i="42"/>
  <c r="BP23" i="42"/>
  <c r="BO23" i="42"/>
  <c r="BN23" i="42"/>
  <c r="BM23" i="42"/>
  <c r="BL23" i="42"/>
  <c r="BK23" i="42"/>
  <c r="BJ23" i="42"/>
  <c r="BI23" i="42"/>
  <c r="BH23" i="42"/>
  <c r="CI5" i="42"/>
  <c r="CJ5" i="42" s="1"/>
  <c r="BO5" i="42"/>
  <c r="BN5" i="42"/>
  <c r="BL5" i="42"/>
  <c r="BH5" i="42"/>
  <c r="DO4" i="42"/>
  <c r="DN4" i="42"/>
  <c r="DM4" i="42"/>
  <c r="DL4" i="42"/>
  <c r="DK4" i="42"/>
  <c r="DJ4" i="42"/>
  <c r="DI4" i="42"/>
  <c r="DH4" i="42"/>
  <c r="DG4" i="42"/>
  <c r="DF4" i="42"/>
  <c r="DE4" i="42"/>
  <c r="DD4" i="42"/>
  <c r="DC4" i="42"/>
  <c r="DB4" i="42"/>
  <c r="DA4" i="42"/>
  <c r="CZ4" i="42"/>
  <c r="CY4" i="42"/>
  <c r="CX4" i="42"/>
  <c r="CW4" i="42"/>
  <c r="CV4" i="42"/>
  <c r="CU4" i="42"/>
  <c r="CT4" i="42"/>
  <c r="CS4" i="42"/>
  <c r="CR4" i="42"/>
  <c r="CQ4" i="42"/>
  <c r="CP4" i="42"/>
  <c r="CO4" i="42"/>
  <c r="CN4" i="42"/>
  <c r="CM4" i="42"/>
  <c r="CL4" i="42"/>
  <c r="CK4" i="42"/>
  <c r="CJ4" i="42"/>
  <c r="CI4" i="42"/>
  <c r="CH4" i="42"/>
  <c r="CG4" i="42"/>
  <c r="CF4" i="42"/>
  <c r="CE4" i="42"/>
  <c r="CD4" i="42"/>
  <c r="CC4" i="42"/>
  <c r="CB4" i="42"/>
  <c r="CA4" i="42"/>
  <c r="BZ4" i="42"/>
  <c r="BY4" i="42"/>
  <c r="BX4" i="42"/>
  <c r="BW4" i="42"/>
  <c r="BV4" i="42"/>
  <c r="BU4" i="42"/>
  <c r="BT4" i="42"/>
  <c r="BS4" i="42"/>
  <c r="BR4" i="42"/>
  <c r="BQ4" i="42"/>
  <c r="BP4" i="42"/>
  <c r="BO4" i="42"/>
  <c r="BN4" i="42"/>
  <c r="BM4" i="42"/>
  <c r="BL4" i="42"/>
  <c r="BK4" i="42"/>
  <c r="BJ4" i="42"/>
  <c r="BI4" i="42"/>
  <c r="BH4" i="42"/>
  <c r="C2" i="42"/>
  <c r="C19" i="40" l="1"/>
  <c r="C6" i="40"/>
  <c r="D6" i="40" s="1"/>
  <c r="C4" i="40"/>
  <c r="AL19" i="40"/>
  <c r="AL5" i="40"/>
  <c r="AL4" i="40"/>
  <c r="AF19" i="40"/>
  <c r="AE19" i="40"/>
  <c r="AE5" i="40"/>
  <c r="AF4" i="40"/>
  <c r="AE4" i="40"/>
  <c r="AJ19" i="40"/>
  <c r="AG19" i="40"/>
  <c r="AG5" i="40"/>
  <c r="AQ5" i="40" s="1"/>
  <c r="AJ4" i="40"/>
  <c r="AG4" i="40"/>
  <c r="AM19" i="40"/>
  <c r="AK19" i="40"/>
  <c r="AK5" i="40"/>
  <c r="AM4" i="40"/>
  <c r="AK4" i="40"/>
  <c r="Y19" i="40"/>
  <c r="Y4" i="40"/>
  <c r="Z4" i="40"/>
  <c r="G21" i="41" l="1"/>
  <c r="G6" i="41"/>
  <c r="BU21" i="41"/>
  <c r="BT21" i="41"/>
  <c r="BS21" i="41"/>
  <c r="BR21" i="41"/>
  <c r="BQ21" i="41"/>
  <c r="BP21" i="41"/>
  <c r="BO21" i="41"/>
  <c r="BN21" i="41"/>
  <c r="BM21" i="41"/>
  <c r="BL21" i="41"/>
  <c r="BJ21" i="41"/>
  <c r="BI21" i="41"/>
  <c r="BH21" i="41"/>
  <c r="BG21" i="41"/>
  <c r="BF21" i="41"/>
  <c r="BE21" i="41"/>
  <c r="BD21" i="41"/>
  <c r="BC21" i="41"/>
  <c r="AZ21" i="41"/>
  <c r="AY21" i="41"/>
  <c r="AX21" i="41"/>
  <c r="AW21" i="41"/>
  <c r="AV21" i="41"/>
  <c r="AU21" i="41"/>
  <c r="AT21" i="41"/>
  <c r="AS21" i="41"/>
  <c r="AR21" i="41"/>
  <c r="AO21" i="41"/>
  <c r="AN21" i="41"/>
  <c r="AM21" i="41"/>
  <c r="AL21" i="41"/>
  <c r="AK21" i="41"/>
  <c r="AJ21" i="41"/>
  <c r="AI21" i="41"/>
  <c r="AH21" i="41"/>
  <c r="AG21" i="41"/>
  <c r="AF21" i="41"/>
  <c r="AE21" i="41"/>
  <c r="AD21" i="41"/>
  <c r="AC21" i="41"/>
  <c r="AB21" i="41"/>
  <c r="AA21" i="41"/>
  <c r="Z21" i="41"/>
  <c r="X21" i="41"/>
  <c r="W21" i="41"/>
  <c r="V21" i="41"/>
  <c r="U21" i="41"/>
  <c r="T21" i="41"/>
  <c r="S21" i="41"/>
  <c r="R21" i="41"/>
  <c r="Q21" i="41"/>
  <c r="N21" i="41"/>
  <c r="M21" i="41"/>
  <c r="L21" i="41"/>
  <c r="K21" i="41"/>
  <c r="J21" i="41"/>
  <c r="I21" i="41"/>
  <c r="H21" i="41"/>
  <c r="F21" i="41"/>
  <c r="E21" i="41"/>
  <c r="D21" i="41"/>
  <c r="C21" i="41"/>
  <c r="D8" i="41"/>
  <c r="AJ7" i="41"/>
  <c r="AK7" i="41" s="1"/>
  <c r="M7" i="41"/>
  <c r="L7" i="41"/>
  <c r="J7" i="41"/>
  <c r="F7" i="41"/>
  <c r="E7" i="41"/>
  <c r="G7" i="41" s="1"/>
  <c r="BT6" i="41"/>
  <c r="BS6" i="41"/>
  <c r="BR6" i="41"/>
  <c r="BQ6" i="41"/>
  <c r="BP6" i="41"/>
  <c r="BO6" i="41"/>
  <c r="BN6" i="41"/>
  <c r="BM6" i="41"/>
  <c r="BL6" i="41"/>
  <c r="BJ6" i="41"/>
  <c r="BI6" i="41"/>
  <c r="BH6" i="41"/>
  <c r="BG6" i="41"/>
  <c r="BF6" i="41"/>
  <c r="BE6" i="41"/>
  <c r="BD6" i="41"/>
  <c r="BC6" i="41"/>
  <c r="AZ6" i="41"/>
  <c r="AY6" i="41"/>
  <c r="AX6" i="41"/>
  <c r="AW6" i="41"/>
  <c r="AV6" i="41"/>
  <c r="AU6" i="41"/>
  <c r="AT6" i="41"/>
  <c r="AS6" i="41"/>
  <c r="AR6" i="41"/>
  <c r="AO6" i="41"/>
  <c r="AN6" i="41"/>
  <c r="AM6" i="41"/>
  <c r="AL6" i="41"/>
  <c r="AK6" i="41"/>
  <c r="AJ6" i="41"/>
  <c r="AI6" i="41"/>
  <c r="AH6" i="41"/>
  <c r="AG6" i="41"/>
  <c r="AF6" i="41"/>
  <c r="AE6" i="41"/>
  <c r="AD6" i="41"/>
  <c r="AC6" i="41"/>
  <c r="AB6" i="41"/>
  <c r="AA6" i="41"/>
  <c r="Z6" i="41"/>
  <c r="X6" i="41"/>
  <c r="W6" i="41"/>
  <c r="V6" i="41"/>
  <c r="U6" i="41"/>
  <c r="T6" i="41"/>
  <c r="S6" i="41"/>
  <c r="R6" i="41"/>
  <c r="Q6" i="41"/>
  <c r="N6" i="41"/>
  <c r="M6" i="41"/>
  <c r="L6" i="41"/>
  <c r="K6" i="41"/>
  <c r="J6" i="41"/>
  <c r="I6" i="41"/>
  <c r="H6" i="41"/>
  <c r="F6" i="41"/>
  <c r="E6" i="41"/>
  <c r="D6" i="41"/>
  <c r="C6" i="41"/>
  <c r="E8" i="41" l="1"/>
  <c r="AW19" i="40"/>
  <c r="AV19" i="40"/>
  <c r="AU19" i="40"/>
  <c r="AW4" i="40"/>
  <c r="AV4" i="40"/>
  <c r="AU4" i="40"/>
  <c r="G6" i="42" l="1"/>
  <c r="F8" i="41"/>
  <c r="BX19" i="40"/>
  <c r="BW19" i="40"/>
  <c r="BV19" i="40"/>
  <c r="BU19" i="40"/>
  <c r="BT19" i="40"/>
  <c r="BS19" i="40"/>
  <c r="BR19" i="40"/>
  <c r="BQ19" i="40"/>
  <c r="BP19" i="40"/>
  <c r="BO19" i="40"/>
  <c r="BN19" i="40"/>
  <c r="BM19" i="40"/>
  <c r="BL19" i="40"/>
  <c r="BK19" i="40"/>
  <c r="BJ19" i="40"/>
  <c r="BD19" i="40"/>
  <c r="BC19" i="40"/>
  <c r="BB19" i="40"/>
  <c r="BA19" i="40"/>
  <c r="AZ19" i="40"/>
  <c r="AY19" i="40"/>
  <c r="AX19" i="40"/>
  <c r="AD19" i="40"/>
  <c r="AC19" i="40"/>
  <c r="AB19" i="40"/>
  <c r="AA19" i="40"/>
  <c r="Z19" i="40"/>
  <c r="X19" i="40"/>
  <c r="W19" i="40"/>
  <c r="P19" i="40"/>
  <c r="O19" i="40"/>
  <c r="N19" i="40"/>
  <c r="L19" i="40"/>
  <c r="K19" i="40"/>
  <c r="J19" i="40"/>
  <c r="I19" i="40"/>
  <c r="G19" i="40"/>
  <c r="F19" i="40"/>
  <c r="E19" i="40"/>
  <c r="D19" i="40"/>
  <c r="E6" i="40"/>
  <c r="AQ17" i="40" s="1"/>
  <c r="O5" i="40"/>
  <c r="N5" i="40"/>
  <c r="K5" i="40"/>
  <c r="G5" i="40"/>
  <c r="F5" i="40"/>
  <c r="H5" i="40" s="1"/>
  <c r="BX4" i="40"/>
  <c r="BW4" i="40"/>
  <c r="BV4" i="40"/>
  <c r="BU4" i="40"/>
  <c r="BT4" i="40"/>
  <c r="BS4" i="40"/>
  <c r="BR4" i="40"/>
  <c r="BQ4" i="40"/>
  <c r="BP4" i="40"/>
  <c r="BO4" i="40"/>
  <c r="BN4" i="40"/>
  <c r="BM4" i="40"/>
  <c r="BL4" i="40"/>
  <c r="BK4" i="40"/>
  <c r="BJ4" i="40"/>
  <c r="BF4" i="40"/>
  <c r="BD4" i="40"/>
  <c r="BC4" i="40"/>
  <c r="BB4" i="40"/>
  <c r="BA4" i="40"/>
  <c r="AZ4" i="40"/>
  <c r="AY4" i="40"/>
  <c r="AX4" i="40"/>
  <c r="AD4" i="40"/>
  <c r="AC4" i="40"/>
  <c r="AB4" i="40"/>
  <c r="AA4" i="40"/>
  <c r="X4" i="40"/>
  <c r="W4" i="40"/>
  <c r="P4" i="40"/>
  <c r="O4" i="40"/>
  <c r="N4" i="40"/>
  <c r="L4" i="40"/>
  <c r="K4" i="40"/>
  <c r="J4" i="40"/>
  <c r="I4" i="40"/>
  <c r="G4" i="40"/>
  <c r="F4" i="40"/>
  <c r="E4" i="40"/>
  <c r="D4" i="40"/>
  <c r="AS17" i="40" l="1"/>
  <c r="AT17" i="40"/>
  <c r="AR17" i="40"/>
  <c r="AP17" i="40"/>
  <c r="R5" i="40"/>
  <c r="Q5" i="40"/>
  <c r="R17" i="40"/>
  <c r="Q17" i="40"/>
  <c r="S17" i="40"/>
  <c r="T17" i="40"/>
  <c r="M17" i="40"/>
  <c r="U17" i="40"/>
  <c r="V17" i="40"/>
  <c r="BF17" i="40"/>
  <c r="BG17" i="40"/>
  <c r="BH17" i="40"/>
  <c r="BI17" i="40"/>
  <c r="C17" i="40"/>
  <c r="BE17" i="40"/>
  <c r="H6" i="42"/>
  <c r="I6" i="42" s="1"/>
  <c r="D17" i="40"/>
  <c r="AM17" i="40"/>
  <c r="AJ17" i="40"/>
  <c r="AK17" i="40"/>
  <c r="AF17" i="40"/>
  <c r="AG17" i="40"/>
  <c r="Y17" i="40"/>
  <c r="AL17" i="40"/>
  <c r="AE17" i="40"/>
  <c r="G8" i="41"/>
  <c r="H8" i="41" s="1"/>
  <c r="I8" i="41" s="1"/>
  <c r="J8" i="41" s="1"/>
  <c r="K8" i="41" s="1"/>
  <c r="L8" i="41" s="1"/>
  <c r="M8" i="41" s="1"/>
  <c r="N8" i="41" s="1"/>
  <c r="F6" i="40"/>
  <c r="D4" i="39"/>
  <c r="E4" i="39"/>
  <c r="F4" i="39"/>
  <c r="G4" i="39"/>
  <c r="H4" i="39"/>
  <c r="I4" i="39"/>
  <c r="J4" i="39"/>
  <c r="K4" i="39"/>
  <c r="L4" i="39"/>
  <c r="M4" i="39"/>
  <c r="N4" i="39"/>
  <c r="C4" i="39"/>
  <c r="D6" i="39"/>
  <c r="N17" i="39"/>
  <c r="M17" i="39"/>
  <c r="L17" i="39"/>
  <c r="K17" i="39"/>
  <c r="J17" i="39"/>
  <c r="I17" i="39"/>
  <c r="H17" i="39"/>
  <c r="G17" i="39"/>
  <c r="F17" i="39"/>
  <c r="E17" i="39"/>
  <c r="D17" i="39"/>
  <c r="C17" i="39"/>
  <c r="O8" i="41" l="1"/>
  <c r="P8" i="41" s="1"/>
  <c r="Q8" i="41" s="1"/>
  <c r="R8" i="41" s="1"/>
  <c r="S8" i="41" s="1"/>
  <c r="T8" i="41" s="1"/>
  <c r="U8" i="41" s="1"/>
  <c r="V8" i="41" s="1"/>
  <c r="W8" i="41" s="1"/>
  <c r="X8" i="41" s="1"/>
  <c r="J6" i="42"/>
  <c r="K6" i="42" s="1"/>
  <c r="L6" i="42" s="1"/>
  <c r="M6" i="42" s="1"/>
  <c r="N6" i="42" s="1"/>
  <c r="O6" i="42" s="1"/>
  <c r="D24" i="42"/>
  <c r="DJ20" i="42" s="1"/>
  <c r="AV17" i="40"/>
  <c r="AU17" i="40"/>
  <c r="AW17" i="40"/>
  <c r="BM17" i="40"/>
  <c r="AC17" i="40"/>
  <c r="X17" i="40"/>
  <c r="N17" i="40"/>
  <c r="BO17" i="40"/>
  <c r="K17" i="40"/>
  <c r="BL17" i="40"/>
  <c r="BD17" i="40"/>
  <c r="AZ17" i="40"/>
  <c r="AB17" i="40"/>
  <c r="W17" i="40"/>
  <c r="L17" i="40"/>
  <c r="BK17" i="40"/>
  <c r="AY17" i="40"/>
  <c r="BN17" i="40"/>
  <c r="AX17" i="40"/>
  <c r="BJ17" i="40"/>
  <c r="J17" i="40"/>
  <c r="G6" i="40"/>
  <c r="E6" i="39"/>
  <c r="F6" i="39" s="1"/>
  <c r="G6" i="39" s="1"/>
  <c r="H6" i="39" s="1"/>
  <c r="I6" i="39" s="1"/>
  <c r="AZ26" i="38"/>
  <c r="BA26" i="38"/>
  <c r="BB26" i="38"/>
  <c r="BC26" i="38"/>
  <c r="AZ8" i="38"/>
  <c r="BA8" i="38"/>
  <c r="BB8" i="38"/>
  <c r="BC8" i="38"/>
  <c r="AX8" i="38"/>
  <c r="AX26" i="38"/>
  <c r="BD26" i="38"/>
  <c r="BE26" i="38"/>
  <c r="BF26" i="38"/>
  <c r="BG26" i="38"/>
  <c r="BD8" i="38"/>
  <c r="BE8" i="38"/>
  <c r="BF8" i="38"/>
  <c r="BG8" i="38"/>
  <c r="R8" i="38"/>
  <c r="AY8" i="38"/>
  <c r="AY26" i="38"/>
  <c r="Y8" i="41" l="1"/>
  <c r="Z8" i="41" s="1"/>
  <c r="AA8" i="41" s="1"/>
  <c r="AB8" i="41" s="1"/>
  <c r="AC8" i="41" s="1"/>
  <c r="AD8" i="41" s="1"/>
  <c r="AE8" i="41" s="1"/>
  <c r="AF8" i="41" s="1"/>
  <c r="AG8" i="41" s="1"/>
  <c r="AH8" i="41" s="1"/>
  <c r="AI8" i="41" s="1"/>
  <c r="AJ8" i="41" s="1"/>
  <c r="AK8" i="41" s="1"/>
  <c r="AL8" i="41" s="1"/>
  <c r="AM8" i="41" s="1"/>
  <c r="AN8" i="41" s="1"/>
  <c r="AO8" i="41" s="1"/>
  <c r="AP8" i="41" s="1"/>
  <c r="C23" i="41"/>
  <c r="P6" i="42"/>
  <c r="D19" i="42"/>
  <c r="AZ19" i="42"/>
  <c r="AY19" i="42"/>
  <c r="J19" i="42"/>
  <c r="BE19" i="42"/>
  <c r="C19" i="42"/>
  <c r="DH19" i="42"/>
  <c r="CV19" i="42"/>
  <c r="CR19" i="42"/>
  <c r="CJ19" i="42"/>
  <c r="CF19" i="42"/>
  <c r="BX19" i="42"/>
  <c r="BL19" i="42"/>
  <c r="M19" i="42"/>
  <c r="P19" i="42"/>
  <c r="BF19" i="42"/>
  <c r="DK19" i="42"/>
  <c r="DG19" i="42"/>
  <c r="CQ19" i="42"/>
  <c r="CE19" i="42"/>
  <c r="O19" i="42"/>
  <c r="E19" i="42"/>
  <c r="DJ19" i="42"/>
  <c r="DF19" i="42"/>
  <c r="CP19" i="42"/>
  <c r="CH19" i="42"/>
  <c r="BN19" i="42"/>
  <c r="I19" i="42"/>
  <c r="K19" i="42"/>
  <c r="N19" i="42"/>
  <c r="DI19" i="42"/>
  <c r="CS19" i="42"/>
  <c r="CO19" i="42"/>
  <c r="CK19" i="42"/>
  <c r="CG19" i="42"/>
  <c r="BU19" i="42"/>
  <c r="BQ19" i="42"/>
  <c r="BM19" i="42"/>
  <c r="AJ19" i="42"/>
  <c r="CU19" i="42"/>
  <c r="CI19" i="42"/>
  <c r="BK19" i="42"/>
  <c r="L19" i="42"/>
  <c r="CT19" i="42"/>
  <c r="CD19" i="42"/>
  <c r="BV19" i="42"/>
  <c r="BR19" i="42"/>
  <c r="H6" i="40"/>
  <c r="I6" i="40" s="1"/>
  <c r="J6" i="40" s="1"/>
  <c r="K6" i="40" s="1"/>
  <c r="L6" i="40" s="1"/>
  <c r="M6" i="40" s="1"/>
  <c r="N6" i="40" s="1"/>
  <c r="O6" i="40" s="1"/>
  <c r="P6" i="40" s="1"/>
  <c r="BU17" i="40"/>
  <c r="BQ17" i="40"/>
  <c r="BA17" i="40"/>
  <c r="I17" i="40"/>
  <c r="BW17" i="40"/>
  <c r="BC17" i="40"/>
  <c r="AA17" i="40"/>
  <c r="BR17" i="40"/>
  <c r="BX17" i="40"/>
  <c r="BT17" i="40"/>
  <c r="BP17" i="40"/>
  <c r="G17" i="40"/>
  <c r="BS17" i="40"/>
  <c r="P17" i="40"/>
  <c r="BV17" i="40"/>
  <c r="Z17" i="40"/>
  <c r="BB17" i="40"/>
  <c r="AD17" i="40"/>
  <c r="O17" i="40"/>
  <c r="J6" i="39"/>
  <c r="T26" i="38"/>
  <c r="O18" i="41" l="1"/>
  <c r="O19" i="41"/>
  <c r="AQ8" i="41"/>
  <c r="Q6" i="42"/>
  <c r="R6" i="42" s="1"/>
  <c r="S6" i="42" s="1"/>
  <c r="T6" i="42" s="1"/>
  <c r="U6" i="42" s="1"/>
  <c r="V6" i="42" s="1"/>
  <c r="W6" i="42" s="1"/>
  <c r="F24" i="42" s="1"/>
  <c r="Q6" i="40"/>
  <c r="R6" i="40" s="1"/>
  <c r="S6" i="40" s="1"/>
  <c r="T6" i="40" s="1"/>
  <c r="U6" i="40" s="1"/>
  <c r="V6" i="40" s="1"/>
  <c r="W6" i="40" s="1"/>
  <c r="K6" i="39"/>
  <c r="L6" i="39" s="1"/>
  <c r="M6" i="39" s="1"/>
  <c r="N6" i="39" s="1"/>
  <c r="U8" i="38"/>
  <c r="T8" i="38"/>
  <c r="S8" i="38"/>
  <c r="U10" i="38"/>
  <c r="V10" i="38" s="1"/>
  <c r="P18" i="41" l="1"/>
  <c r="P19" i="41"/>
  <c r="AR8" i="41"/>
  <c r="AS8" i="41" s="1"/>
  <c r="AT8" i="41" s="1"/>
  <c r="AU8" i="41" s="1"/>
  <c r="AV8" i="41" s="1"/>
  <c r="AW8" i="41" s="1"/>
  <c r="AX8" i="41" s="1"/>
  <c r="AY8" i="41" s="1"/>
  <c r="X6" i="42"/>
  <c r="Y6" i="42" s="1"/>
  <c r="Z6" i="42" s="1"/>
  <c r="AA6" i="42" s="1"/>
  <c r="AB6" i="42" s="1"/>
  <c r="AN19" i="42"/>
  <c r="AP19" i="42"/>
  <c r="X19" i="42"/>
  <c r="BD19" i="42"/>
  <c r="DL19" i="42"/>
  <c r="CB19" i="42"/>
  <c r="CY19" i="42"/>
  <c r="CM19" i="42"/>
  <c r="DM19" i="42"/>
  <c r="DA19" i="42"/>
  <c r="DO19" i="42"/>
  <c r="AR19" i="42"/>
  <c r="X6" i="40"/>
  <c r="Y6" i="40" s="1"/>
  <c r="Z6" i="40" s="1"/>
  <c r="AA6" i="40" s="1"/>
  <c r="AB6" i="40" s="1"/>
  <c r="AC6" i="40" s="1"/>
  <c r="AW26" i="38"/>
  <c r="AV26" i="38"/>
  <c r="AU26" i="38"/>
  <c r="AT26" i="38"/>
  <c r="AS26" i="38"/>
  <c r="AR26" i="38"/>
  <c r="AQ26" i="38"/>
  <c r="AP26" i="38"/>
  <c r="AO26" i="38"/>
  <c r="AN26" i="38"/>
  <c r="AM26" i="38"/>
  <c r="AL26" i="38"/>
  <c r="AK26" i="38"/>
  <c r="AJ26" i="38"/>
  <c r="AI26" i="38"/>
  <c r="AH26" i="38"/>
  <c r="AG26" i="38"/>
  <c r="AF26" i="38"/>
  <c r="AE26" i="38"/>
  <c r="AD26" i="38"/>
  <c r="AC26" i="38"/>
  <c r="AB26" i="38"/>
  <c r="AA26" i="38"/>
  <c r="Z26" i="38"/>
  <c r="Y26" i="38"/>
  <c r="X26" i="38"/>
  <c r="W26" i="38"/>
  <c r="V26" i="38"/>
  <c r="U26" i="38"/>
  <c r="S26" i="38"/>
  <c r="R26" i="38"/>
  <c r="Q26" i="38"/>
  <c r="P26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C10" i="38"/>
  <c r="D10" i="38" s="1"/>
  <c r="L9" i="38"/>
  <c r="K9" i="38"/>
  <c r="I9" i="38"/>
  <c r="F9" i="38"/>
  <c r="E9" i="38"/>
  <c r="AW8" i="38"/>
  <c r="AV8" i="38"/>
  <c r="AU8" i="38"/>
  <c r="AT8" i="38"/>
  <c r="AS8" i="38"/>
  <c r="AR8" i="38"/>
  <c r="AQ8" i="38"/>
  <c r="AP8" i="38"/>
  <c r="AO8" i="38"/>
  <c r="AN8" i="38"/>
  <c r="AM8" i="38"/>
  <c r="AL8" i="38"/>
  <c r="AK8" i="38"/>
  <c r="AJ8" i="38"/>
  <c r="AI8" i="38"/>
  <c r="AH8" i="38"/>
  <c r="AG8" i="38"/>
  <c r="AF8" i="38"/>
  <c r="AE8" i="38"/>
  <c r="AD8" i="38"/>
  <c r="AC8" i="38"/>
  <c r="AB8" i="38"/>
  <c r="AA8" i="38"/>
  <c r="Z8" i="38"/>
  <c r="Y8" i="38"/>
  <c r="X8" i="38"/>
  <c r="W8" i="38"/>
  <c r="V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C8" i="38"/>
  <c r="C2" i="38"/>
  <c r="AZ8" i="41" l="1"/>
  <c r="AX19" i="42"/>
  <c r="AU19" i="42"/>
  <c r="AT19" i="42"/>
  <c r="CL19" i="42"/>
  <c r="G19" i="42"/>
  <c r="F19" i="42"/>
  <c r="BH19" i="42"/>
  <c r="R19" i="42"/>
  <c r="Y19" i="42"/>
  <c r="T19" i="42"/>
  <c r="DN19" i="42"/>
  <c r="BI19" i="42"/>
  <c r="CX19" i="42"/>
  <c r="BP19" i="42"/>
  <c r="W19" i="42"/>
  <c r="AK19" i="42"/>
  <c r="BC19" i="42"/>
  <c r="AS19" i="42"/>
  <c r="BS19" i="42"/>
  <c r="CW19" i="42"/>
  <c r="BZ19" i="42"/>
  <c r="AW19" i="42"/>
  <c r="CZ19" i="42"/>
  <c r="AB19" i="42"/>
  <c r="AA19" i="42"/>
  <c r="S19" i="42"/>
  <c r="AO19" i="42"/>
  <c r="AF19" i="42"/>
  <c r="Q19" i="42"/>
  <c r="DB19" i="42"/>
  <c r="CA19" i="42"/>
  <c r="CC19" i="42"/>
  <c r="AI19" i="42"/>
  <c r="BO19" i="42"/>
  <c r="AV19" i="42"/>
  <c r="CN19" i="42"/>
  <c r="AC19" i="42"/>
  <c r="BB19" i="42"/>
  <c r="Z19" i="42"/>
  <c r="AG19" i="42"/>
  <c r="AE19" i="42"/>
  <c r="BJ19" i="42"/>
  <c r="BG19" i="42"/>
  <c r="DC19" i="42"/>
  <c r="BY19" i="42"/>
  <c r="DE19" i="42"/>
  <c r="AM19" i="42"/>
  <c r="BW19" i="42"/>
  <c r="H19" i="42"/>
  <c r="BT19" i="42"/>
  <c r="DD19" i="42"/>
  <c r="AD19" i="42"/>
  <c r="BA19" i="42"/>
  <c r="U19" i="42"/>
  <c r="AL19" i="42"/>
  <c r="AQ19" i="42"/>
  <c r="AC6" i="42"/>
  <c r="AF6" i="42" s="1"/>
  <c r="V19" i="42"/>
  <c r="AH19" i="42"/>
  <c r="AQ3" i="40"/>
  <c r="AI3" i="40"/>
  <c r="AH3" i="40"/>
  <c r="AS3" i="40"/>
  <c r="AT3" i="40"/>
  <c r="AP3" i="40"/>
  <c r="AR3" i="40"/>
  <c r="S3" i="40"/>
  <c r="R3" i="40"/>
  <c r="AX3" i="40"/>
  <c r="T3" i="40"/>
  <c r="AA3" i="40"/>
  <c r="BQ3" i="40"/>
  <c r="W3" i="40"/>
  <c r="AE3" i="40"/>
  <c r="AJ3" i="40"/>
  <c r="AL3" i="40"/>
  <c r="U3" i="40"/>
  <c r="V3" i="40"/>
  <c r="BP3" i="40"/>
  <c r="BR3" i="40"/>
  <c r="BU3" i="40"/>
  <c r="C21" i="40"/>
  <c r="AK3" i="40"/>
  <c r="AF3" i="40"/>
  <c r="BX3" i="40"/>
  <c r="AM3" i="40"/>
  <c r="BW3" i="40"/>
  <c r="P3" i="40"/>
  <c r="O3" i="40"/>
  <c r="AZ3" i="40"/>
  <c r="AW3" i="40"/>
  <c r="BT3" i="40"/>
  <c r="BV3" i="40"/>
  <c r="AU3" i="40"/>
  <c r="AG3" i="40"/>
  <c r="J3" i="40"/>
  <c r="BS3" i="40"/>
  <c r="AD6" i="40"/>
  <c r="AE6" i="40" s="1"/>
  <c r="AF6" i="40" s="1"/>
  <c r="AG6" i="40" s="1"/>
  <c r="Z3" i="40"/>
  <c r="E10" i="38"/>
  <c r="D27" i="38"/>
  <c r="E21" i="38"/>
  <c r="F58" i="26"/>
  <c r="BG22" i="38" l="1"/>
  <c r="BF22" i="38"/>
  <c r="BB22" i="38"/>
  <c r="AX22" i="38"/>
  <c r="AT22" i="38"/>
  <c r="AP22" i="38"/>
  <c r="AL22" i="38"/>
  <c r="AH22" i="38"/>
  <c r="AD22" i="38"/>
  <c r="Z22" i="38"/>
  <c r="V22" i="38"/>
  <c r="R22" i="38"/>
  <c r="N22" i="38"/>
  <c r="J22" i="38"/>
  <c r="F22" i="38"/>
  <c r="BA22" i="38"/>
  <c r="AW22" i="38"/>
  <c r="AS22" i="38"/>
  <c r="AO22" i="38"/>
  <c r="AK22" i="38"/>
  <c r="AG22" i="38"/>
  <c r="AC22" i="38"/>
  <c r="Y22" i="38"/>
  <c r="U22" i="38"/>
  <c r="Q22" i="38"/>
  <c r="M22" i="38"/>
  <c r="I22" i="38"/>
  <c r="E22" i="38"/>
  <c r="C22" i="38"/>
  <c r="BE22" i="38"/>
  <c r="BD22" i="38"/>
  <c r="AZ22" i="38"/>
  <c r="AV22" i="38"/>
  <c r="AR22" i="38"/>
  <c r="AN22" i="38"/>
  <c r="AJ22" i="38"/>
  <c r="AF22" i="38"/>
  <c r="AB22" i="38"/>
  <c r="X22" i="38"/>
  <c r="T22" i="38"/>
  <c r="P22" i="38"/>
  <c r="L22" i="38"/>
  <c r="H22" i="38"/>
  <c r="D22" i="38"/>
  <c r="BC22" i="38"/>
  <c r="AY22" i="38"/>
  <c r="AU22" i="38"/>
  <c r="AQ22" i="38"/>
  <c r="AM22" i="38"/>
  <c r="AI22" i="38"/>
  <c r="AE22" i="38"/>
  <c r="AA22" i="38"/>
  <c r="W22" i="38"/>
  <c r="S22" i="38"/>
  <c r="O22" i="38"/>
  <c r="K22" i="38"/>
  <c r="G22" i="38"/>
  <c r="BA21" i="38"/>
  <c r="BB21" i="38"/>
  <c r="BC21" i="38"/>
  <c r="AX21" i="38"/>
  <c r="AZ21" i="38"/>
  <c r="BA8" i="41"/>
  <c r="AD6" i="42"/>
  <c r="AE6" i="42"/>
  <c r="AH6" i="40"/>
  <c r="AI6" i="40" s="1"/>
  <c r="AJ6" i="40" s="1"/>
  <c r="AK6" i="40" s="1"/>
  <c r="AL6" i="40" s="1"/>
  <c r="AM6" i="40" s="1"/>
  <c r="AP6" i="40" s="1"/>
  <c r="AY21" i="38"/>
  <c r="AK21" i="38"/>
  <c r="AG21" i="38"/>
  <c r="AC21" i="38"/>
  <c r="H21" i="38"/>
  <c r="AM21" i="38"/>
  <c r="R21" i="38"/>
  <c r="J21" i="38"/>
  <c r="AN21" i="38"/>
  <c r="AJ21" i="38"/>
  <c r="AB21" i="38"/>
  <c r="U21" i="38"/>
  <c r="O21" i="38"/>
  <c r="K21" i="38"/>
  <c r="C21" i="38"/>
  <c r="AI21" i="38"/>
  <c r="AA21" i="38"/>
  <c r="N21" i="38"/>
  <c r="AH21" i="38"/>
  <c r="AL21" i="38"/>
  <c r="I21" i="38"/>
  <c r="D21" i="38"/>
  <c r="F27" i="38"/>
  <c r="F10" i="38"/>
  <c r="G10" i="38" s="1"/>
  <c r="H10" i="38" s="1"/>
  <c r="I10" i="38" s="1"/>
  <c r="J10" i="38" s="1"/>
  <c r="K10" i="38" s="1"/>
  <c r="L10" i="38" s="1"/>
  <c r="M10" i="38" s="1"/>
  <c r="N10" i="38" s="1"/>
  <c r="O10" i="38" s="1"/>
  <c r="P10" i="38" s="1"/>
  <c r="Q10" i="38" s="1"/>
  <c r="R10" i="38" s="1"/>
  <c r="S10" i="38" s="1"/>
  <c r="C63" i="26"/>
  <c r="D63" i="26" s="1"/>
  <c r="E63" i="26" s="1"/>
  <c r="F63" i="26" s="1"/>
  <c r="G63" i="26" s="1"/>
  <c r="H63" i="26" s="1"/>
  <c r="I63" i="26" s="1"/>
  <c r="J63" i="26" s="1"/>
  <c r="K63" i="26" s="1"/>
  <c r="L63" i="26" s="1"/>
  <c r="M63" i="26" s="1"/>
  <c r="N63" i="26" s="1"/>
  <c r="B66" i="26" s="1"/>
  <c r="B64" i="26"/>
  <c r="BB8" i="41" l="1"/>
  <c r="BC8" i="41" s="1"/>
  <c r="BD8" i="41" s="1"/>
  <c r="BE8" i="41" s="1"/>
  <c r="BF8" i="41" s="1"/>
  <c r="BG8" i="41" s="1"/>
  <c r="BH8" i="41" s="1"/>
  <c r="BI8" i="41" s="1"/>
  <c r="AX7" i="38"/>
  <c r="BA7" i="38"/>
  <c r="BB7" i="38"/>
  <c r="BC7" i="38"/>
  <c r="AZ7" i="38"/>
  <c r="AG6" i="42"/>
  <c r="AH6" i="42" s="1"/>
  <c r="AI6" i="42" s="1"/>
  <c r="AJ6" i="42" s="1"/>
  <c r="AK6" i="42" s="1"/>
  <c r="AL6" i="42" s="1"/>
  <c r="AM6" i="42" s="1"/>
  <c r="AN6" i="42" s="1"/>
  <c r="AO6" i="42" s="1"/>
  <c r="AP6" i="42" s="1"/>
  <c r="AQ6" i="42" s="1"/>
  <c r="AR6" i="40"/>
  <c r="AS6" i="40" s="1"/>
  <c r="AQ6" i="40"/>
  <c r="BD21" i="38"/>
  <c r="BE21" i="38"/>
  <c r="BG21" i="38"/>
  <c r="BF21" i="38"/>
  <c r="BD7" i="38"/>
  <c r="BE7" i="38"/>
  <c r="BF7" i="38"/>
  <c r="BG7" i="38"/>
  <c r="AW21" i="38"/>
  <c r="AY7" i="38"/>
  <c r="B67" i="26"/>
  <c r="C66" i="26"/>
  <c r="C64" i="26"/>
  <c r="C28" i="38"/>
  <c r="AV7" i="38"/>
  <c r="AR7" i="38"/>
  <c r="AC7" i="38"/>
  <c r="W7" i="38"/>
  <c r="M7" i="38"/>
  <c r="AT7" i="38"/>
  <c r="AP7" i="38"/>
  <c r="H7" i="38"/>
  <c r="AU7" i="38"/>
  <c r="AQ7" i="38"/>
  <c r="AA7" i="38"/>
  <c r="Q7" i="38"/>
  <c r="L7" i="38"/>
  <c r="P7" i="38"/>
  <c r="AW7" i="38"/>
  <c r="N7" i="38"/>
  <c r="W10" i="38"/>
  <c r="AS7" i="38"/>
  <c r="AO7" i="38"/>
  <c r="AS21" i="38"/>
  <c r="AO21" i="38"/>
  <c r="Z21" i="38"/>
  <c r="V21" i="38"/>
  <c r="P21" i="38"/>
  <c r="L21" i="38"/>
  <c r="AU21" i="38"/>
  <c r="AE21" i="38"/>
  <c r="AV21" i="38"/>
  <c r="AR21" i="38"/>
  <c r="AF21" i="38"/>
  <c r="Y21" i="38"/>
  <c r="G21" i="38"/>
  <c r="AQ21" i="38"/>
  <c r="X21" i="38"/>
  <c r="F21" i="38"/>
  <c r="W21" i="38"/>
  <c r="AT21" i="38"/>
  <c r="AD21" i="38"/>
  <c r="Q21" i="38"/>
  <c r="AP21" i="38"/>
  <c r="M21" i="38"/>
  <c r="E64" i="26"/>
  <c r="D64" i="26"/>
  <c r="C10" i="34"/>
  <c r="D10" i="34" s="1"/>
  <c r="E10" i="34" s="1"/>
  <c r="F10" i="34" s="1"/>
  <c r="G10" i="34" s="1"/>
  <c r="H10" i="34" s="1"/>
  <c r="I10" i="34" s="1"/>
  <c r="J10" i="34" s="1"/>
  <c r="K10" i="34" s="1"/>
  <c r="L10" i="34" s="1"/>
  <c r="M10" i="34" s="1"/>
  <c r="N10" i="34" s="1"/>
  <c r="O10" i="34" s="1"/>
  <c r="P10" i="34" s="1"/>
  <c r="Q10" i="34" s="1"/>
  <c r="R10" i="34" s="1"/>
  <c r="S10" i="34" s="1"/>
  <c r="T10" i="34" s="1"/>
  <c r="U10" i="34" s="1"/>
  <c r="V10" i="34" s="1"/>
  <c r="W10" i="34" s="1"/>
  <c r="X10" i="34" s="1"/>
  <c r="Y10" i="34" s="1"/>
  <c r="Z10" i="34" s="1"/>
  <c r="AA10" i="34" s="1"/>
  <c r="AB10" i="34" s="1"/>
  <c r="AC10" i="34" s="1"/>
  <c r="AD10" i="34" s="1"/>
  <c r="AE10" i="34" s="1"/>
  <c r="AF10" i="34" s="1"/>
  <c r="AG10" i="34" s="1"/>
  <c r="AH10" i="34" s="1"/>
  <c r="AI10" i="34" s="1"/>
  <c r="AJ10" i="34" s="1"/>
  <c r="AK10" i="34" s="1"/>
  <c r="AL10" i="34" s="1"/>
  <c r="AM10" i="34" s="1"/>
  <c r="AN10" i="34" s="1"/>
  <c r="AO10" i="34" s="1"/>
  <c r="AP10" i="34" s="1"/>
  <c r="AQ10" i="34" s="1"/>
  <c r="AR10" i="34" s="1"/>
  <c r="AS10" i="34" s="1"/>
  <c r="AT10" i="34" s="1"/>
  <c r="AU10" i="34" s="1"/>
  <c r="AV10" i="34" s="1"/>
  <c r="AW10" i="34" s="1"/>
  <c r="AX10" i="34" s="1"/>
  <c r="AY10" i="34" s="1"/>
  <c r="AZ10" i="34" s="1"/>
  <c r="BA10" i="34" s="1"/>
  <c r="D22" i="41" l="1"/>
  <c r="BP18" i="41" s="1"/>
  <c r="BJ8" i="41"/>
  <c r="BK8" i="41" s="1"/>
  <c r="CG18" i="41"/>
  <c r="S18" i="41"/>
  <c r="BO18" i="41"/>
  <c r="BI18" i="41"/>
  <c r="AC18" i="41"/>
  <c r="CD18" i="41"/>
  <c r="BV18" i="41"/>
  <c r="AA18" i="41"/>
  <c r="AW18" i="41"/>
  <c r="BW18" i="41"/>
  <c r="CH18" i="41"/>
  <c r="AX18" i="41"/>
  <c r="I18" i="41"/>
  <c r="AZ18" i="41"/>
  <c r="L18" i="41"/>
  <c r="C18" i="41"/>
  <c r="J18" i="41"/>
  <c r="AJ18" i="41"/>
  <c r="AH18" i="41"/>
  <c r="X18" i="41"/>
  <c r="CC18" i="41"/>
  <c r="CJ18" i="41"/>
  <c r="BQ18" i="41"/>
  <c r="AB18" i="41"/>
  <c r="H18" i="41"/>
  <c r="F18" i="41"/>
  <c r="AM18" i="41"/>
  <c r="AL18" i="41"/>
  <c r="BA18" i="41"/>
  <c r="AV18" i="41"/>
  <c r="N18" i="41"/>
  <c r="R18" i="41"/>
  <c r="BU18" i="41"/>
  <c r="CK18" i="41"/>
  <c r="AD18" i="41"/>
  <c r="BT18" i="41"/>
  <c r="BS18" i="41"/>
  <c r="BM18" i="41"/>
  <c r="BZ18" i="41"/>
  <c r="CA18" i="41"/>
  <c r="AI18" i="41"/>
  <c r="W18" i="41"/>
  <c r="K18" i="41"/>
  <c r="BJ18" i="41"/>
  <c r="CI18" i="41"/>
  <c r="BC18" i="41"/>
  <c r="AT18" i="41"/>
  <c r="T18" i="41"/>
  <c r="V18" i="41"/>
  <c r="AY18" i="41"/>
  <c r="M18" i="41"/>
  <c r="CB18" i="41"/>
  <c r="Y18" i="41"/>
  <c r="D18" i="41"/>
  <c r="AG18" i="41"/>
  <c r="E18" i="41"/>
  <c r="CE18" i="41"/>
  <c r="BE18" i="41"/>
  <c r="AS18" i="41"/>
  <c r="Z18" i="41"/>
  <c r="AF18" i="41"/>
  <c r="AK18" i="41"/>
  <c r="G18" i="41"/>
  <c r="BX18" i="41"/>
  <c r="BK18" i="41"/>
  <c r="BL18" i="41"/>
  <c r="BD18" i="41"/>
  <c r="BR18" i="41"/>
  <c r="AR18" i="41"/>
  <c r="CF18" i="41"/>
  <c r="AN18" i="41"/>
  <c r="BL8" i="41"/>
  <c r="BM8" i="41" s="1"/>
  <c r="BN8" i="41" s="1"/>
  <c r="BO8" i="41" s="1"/>
  <c r="BP8" i="41" s="1"/>
  <c r="BQ8" i="41" s="1"/>
  <c r="BR8" i="41" s="1"/>
  <c r="BS8" i="41" s="1"/>
  <c r="BT8" i="41" s="1"/>
  <c r="BU8" i="41" s="1"/>
  <c r="BV8" i="41" s="1"/>
  <c r="BW8" i="41" s="1"/>
  <c r="BX8" i="41" s="1"/>
  <c r="BY8" i="41" s="1"/>
  <c r="BZ8" i="41" s="1"/>
  <c r="CA8" i="41" s="1"/>
  <c r="CB8" i="41" s="1"/>
  <c r="CC8" i="41" s="1"/>
  <c r="CD8" i="41" s="1"/>
  <c r="CE8" i="41" s="1"/>
  <c r="CF8" i="41" s="1"/>
  <c r="CG8" i="41" s="1"/>
  <c r="CH8" i="41" s="1"/>
  <c r="CI8" i="41" s="1"/>
  <c r="CJ8" i="41" s="1"/>
  <c r="CK8" i="41" s="1"/>
  <c r="AR6" i="42"/>
  <c r="AS6" i="42"/>
  <c r="AT6" i="42" s="1"/>
  <c r="AU6" i="42" s="1"/>
  <c r="AV6" i="42" s="1"/>
  <c r="AW6" i="42" s="1"/>
  <c r="AX6" i="42" s="1"/>
  <c r="AY6" i="42" s="1"/>
  <c r="AT6" i="40"/>
  <c r="AU6" i="40" s="1"/>
  <c r="AV6" i="40" s="1"/>
  <c r="AW6" i="40" s="1"/>
  <c r="AX6" i="40" s="1"/>
  <c r="AY6" i="40" s="1"/>
  <c r="AZ6" i="40" s="1"/>
  <c r="BA6" i="40" s="1"/>
  <c r="BB6" i="40" s="1"/>
  <c r="BC6" i="40" s="1"/>
  <c r="BD6" i="40" s="1"/>
  <c r="BE6" i="40" s="1"/>
  <c r="BF6" i="40" s="1"/>
  <c r="BG6" i="40" s="1"/>
  <c r="BH6" i="40" s="1"/>
  <c r="BI6" i="40" s="1"/>
  <c r="BJ6" i="40" s="1"/>
  <c r="BK6" i="40" s="1"/>
  <c r="BL6" i="40" s="1"/>
  <c r="BM6" i="40" s="1"/>
  <c r="BN6" i="40" s="1"/>
  <c r="BO6" i="40" s="1"/>
  <c r="BP6" i="40" s="1"/>
  <c r="BQ6" i="40" s="1"/>
  <c r="BR6" i="40" s="1"/>
  <c r="BS6" i="40" s="1"/>
  <c r="BT6" i="40" s="1"/>
  <c r="BU6" i="40" s="1"/>
  <c r="BV6" i="40" s="1"/>
  <c r="BW6" i="40" s="1"/>
  <c r="BX6" i="40" s="1"/>
  <c r="D66" i="26"/>
  <c r="C67" i="26"/>
  <c r="X10" i="38"/>
  <c r="Y10" i="38" s="1"/>
  <c r="Z10" i="38" s="1"/>
  <c r="AA10" i="38" s="1"/>
  <c r="F64" i="26"/>
  <c r="C2" i="34"/>
  <c r="F4" i="35"/>
  <c r="G4" i="35"/>
  <c r="G20" i="35"/>
  <c r="F20" i="35"/>
  <c r="L4" i="35"/>
  <c r="M4" i="35"/>
  <c r="N4" i="35"/>
  <c r="O4" i="35"/>
  <c r="N20" i="35"/>
  <c r="O20" i="35"/>
  <c r="M20" i="35"/>
  <c r="L20" i="35"/>
  <c r="D6" i="35"/>
  <c r="M10" i="35" s="1"/>
  <c r="K20" i="35"/>
  <c r="J20" i="35"/>
  <c r="I20" i="35"/>
  <c r="H20" i="35"/>
  <c r="E20" i="35"/>
  <c r="D20" i="35"/>
  <c r="C20" i="35"/>
  <c r="K4" i="35"/>
  <c r="E4" i="35"/>
  <c r="C4" i="35"/>
  <c r="I4" i="35"/>
  <c r="D4" i="35"/>
  <c r="H4" i="35"/>
  <c r="J4" i="35"/>
  <c r="W31" i="1"/>
  <c r="V31" i="1"/>
  <c r="L9" i="34"/>
  <c r="L11" i="33"/>
  <c r="K9" i="34"/>
  <c r="K11" i="33"/>
  <c r="AD4" i="33" s="1"/>
  <c r="I9" i="34"/>
  <c r="F9" i="34"/>
  <c r="E9" i="34"/>
  <c r="AE9" i="34"/>
  <c r="AF9" i="34" s="1"/>
  <c r="AE11" i="33"/>
  <c r="AF11" i="33" s="1"/>
  <c r="AI30" i="33"/>
  <c r="AH30" i="33"/>
  <c r="AG30" i="33"/>
  <c r="AF30" i="33"/>
  <c r="AE30" i="33"/>
  <c r="AD30" i="33"/>
  <c r="C26" i="34"/>
  <c r="AE21" i="34" s="1"/>
  <c r="F25" i="34"/>
  <c r="AY19" i="34" s="1"/>
  <c r="D25" i="34"/>
  <c r="AD19" i="34" s="1"/>
  <c r="AO19" i="34"/>
  <c r="BA24" i="34"/>
  <c r="AZ24" i="34"/>
  <c r="AY24" i="34"/>
  <c r="AX24" i="34"/>
  <c r="AW24" i="34"/>
  <c r="AV24" i="34"/>
  <c r="AU24" i="34"/>
  <c r="AT24" i="34"/>
  <c r="AS24" i="34"/>
  <c r="AR24" i="34"/>
  <c r="AQ24" i="34"/>
  <c r="AP24" i="34"/>
  <c r="AO24" i="34"/>
  <c r="AN24" i="34"/>
  <c r="AM24" i="34"/>
  <c r="AL24" i="34"/>
  <c r="AK24" i="34"/>
  <c r="AJ24" i="34"/>
  <c r="AI24" i="34"/>
  <c r="AH24" i="34"/>
  <c r="AG24" i="34"/>
  <c r="AF24" i="34"/>
  <c r="AE24" i="34"/>
  <c r="AD24" i="34"/>
  <c r="AC24" i="34"/>
  <c r="AB24" i="34"/>
  <c r="AA24" i="34"/>
  <c r="Z24" i="34"/>
  <c r="Y24" i="34"/>
  <c r="X24" i="34"/>
  <c r="W24" i="34"/>
  <c r="V24" i="34"/>
  <c r="U24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AQ21" i="34"/>
  <c r="AA21" i="34"/>
  <c r="BA20" i="34"/>
  <c r="AZ20" i="34"/>
  <c r="AY20" i="34"/>
  <c r="AX20" i="34"/>
  <c r="AW20" i="34"/>
  <c r="AV20" i="34"/>
  <c r="AU20" i="34"/>
  <c r="AT20" i="34"/>
  <c r="AS20" i="34"/>
  <c r="AR20" i="34"/>
  <c r="AQ20" i="34"/>
  <c r="AP20" i="34"/>
  <c r="AO20" i="34"/>
  <c r="AN20" i="34"/>
  <c r="AM20" i="34"/>
  <c r="AL20" i="34"/>
  <c r="AK20" i="34"/>
  <c r="AJ20" i="34"/>
  <c r="AI20" i="34"/>
  <c r="AH20" i="34"/>
  <c r="AG20" i="34"/>
  <c r="AF20" i="34"/>
  <c r="AE20" i="34"/>
  <c r="T20" i="34"/>
  <c r="S20" i="34"/>
  <c r="R20" i="34"/>
  <c r="Q20" i="34"/>
  <c r="P20" i="34"/>
  <c r="O20" i="34"/>
  <c r="N20" i="34"/>
  <c r="M20" i="34"/>
  <c r="L20" i="34"/>
  <c r="K20" i="34"/>
  <c r="J20" i="34"/>
  <c r="I20" i="34"/>
  <c r="H20" i="34"/>
  <c r="G20" i="34"/>
  <c r="F20" i="34"/>
  <c r="E20" i="34"/>
  <c r="D20" i="34"/>
  <c r="C20" i="34"/>
  <c r="AQ19" i="34"/>
  <c r="AP19" i="34"/>
  <c r="N19" i="34"/>
  <c r="E19" i="34"/>
  <c r="D19" i="34"/>
  <c r="C19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A7" i="34"/>
  <c r="AZ7" i="34"/>
  <c r="AY7" i="34"/>
  <c r="AX7" i="34"/>
  <c r="AW7" i="34"/>
  <c r="AV7" i="34"/>
  <c r="AU7" i="34"/>
  <c r="AT7" i="34"/>
  <c r="AS7" i="34"/>
  <c r="AG7" i="34"/>
  <c r="AE7" i="34"/>
  <c r="AB7" i="34"/>
  <c r="AA7" i="34"/>
  <c r="V7" i="34"/>
  <c r="Q7" i="34"/>
  <c r="P7" i="34"/>
  <c r="N7" i="34"/>
  <c r="M7" i="34"/>
  <c r="L7" i="34"/>
  <c r="H7" i="34"/>
  <c r="AL19" i="34"/>
  <c r="V20" i="34"/>
  <c r="G21" i="34"/>
  <c r="I19" i="34"/>
  <c r="AC19" i="34"/>
  <c r="AA20" i="34"/>
  <c r="D21" i="34"/>
  <c r="T21" i="34"/>
  <c r="AB21" i="34"/>
  <c r="AF21" i="34"/>
  <c r="AR21" i="34"/>
  <c r="AV21" i="34"/>
  <c r="AZ21" i="34"/>
  <c r="M21" i="34"/>
  <c r="Q21" i="34"/>
  <c r="AC21" i="34"/>
  <c r="AK21" i="34"/>
  <c r="AS21" i="34"/>
  <c r="AW21" i="34"/>
  <c r="AC20" i="34"/>
  <c r="F21" i="34"/>
  <c r="J21" i="34"/>
  <c r="V21" i="34"/>
  <c r="AD21" i="34"/>
  <c r="AL21" i="34"/>
  <c r="AT21" i="34"/>
  <c r="P30" i="33"/>
  <c r="AB30" i="33"/>
  <c r="AC30" i="33"/>
  <c r="AA30" i="33"/>
  <c r="Z30" i="33"/>
  <c r="Y30" i="33"/>
  <c r="W30" i="33"/>
  <c r="V30" i="33"/>
  <c r="U30" i="33"/>
  <c r="X30" i="33"/>
  <c r="T30" i="33"/>
  <c r="S30" i="33"/>
  <c r="R30" i="33"/>
  <c r="L30" i="33"/>
  <c r="D6" i="33"/>
  <c r="U14" i="33" s="1"/>
  <c r="Q14" i="33"/>
  <c r="C14" i="33"/>
  <c r="I30" i="33"/>
  <c r="H30" i="33"/>
  <c r="G30" i="33"/>
  <c r="E30" i="33"/>
  <c r="F30" i="33"/>
  <c r="D30" i="33"/>
  <c r="C30" i="33"/>
  <c r="Q30" i="33"/>
  <c r="O30" i="33"/>
  <c r="N30" i="33"/>
  <c r="M30" i="33"/>
  <c r="K30" i="33"/>
  <c r="J30" i="33"/>
  <c r="E4" i="33"/>
  <c r="K4" i="33"/>
  <c r="H4" i="33"/>
  <c r="G4" i="33"/>
  <c r="D4" i="33"/>
  <c r="C4" i="33"/>
  <c r="E7" i="26"/>
  <c r="H7" i="26"/>
  <c r="G7" i="26"/>
  <c r="K7" i="26"/>
  <c r="L13" i="26"/>
  <c r="V19" i="34" l="1"/>
  <c r="AI19" i="34"/>
  <c r="O14" i="33"/>
  <c r="AV19" i="34"/>
  <c r="S14" i="33"/>
  <c r="R19" i="34"/>
  <c r="P4" i="33"/>
  <c r="I11" i="35"/>
  <c r="Z14" i="33"/>
  <c r="G11" i="35"/>
  <c r="AR19" i="34"/>
  <c r="AA19" i="34"/>
  <c r="AF19" i="34"/>
  <c r="AE19" i="34"/>
  <c r="X31" i="1"/>
  <c r="G14" i="33"/>
  <c r="E14" i="33"/>
  <c r="V14" i="33"/>
  <c r="K14" i="33"/>
  <c r="I14" i="33"/>
  <c r="P14" i="33"/>
  <c r="BH18" i="41"/>
  <c r="M14" i="33"/>
  <c r="T14" i="33"/>
  <c r="R14" i="33"/>
  <c r="W14" i="33"/>
  <c r="AI4" i="33"/>
  <c r="AU18" i="41"/>
  <c r="U18" i="41"/>
  <c r="BY18" i="41"/>
  <c r="E6" i="33"/>
  <c r="F6" i="33" s="1"/>
  <c r="G6" i="33" s="1"/>
  <c r="AE18" i="33" s="1"/>
  <c r="D14" i="33"/>
  <c r="F14" i="33"/>
  <c r="X14" i="33"/>
  <c r="X20" i="34"/>
  <c r="BG18" i="41"/>
  <c r="Q18" i="41"/>
  <c r="AE18" i="41"/>
  <c r="BB18" i="41"/>
  <c r="H14" i="33"/>
  <c r="J14" i="33"/>
  <c r="Y14" i="33"/>
  <c r="AA4" i="33"/>
  <c r="L21" i="34"/>
  <c r="AB20" i="34"/>
  <c r="O21" i="34"/>
  <c r="BF18" i="41"/>
  <c r="AO18" i="41"/>
  <c r="BN18" i="41"/>
  <c r="L14" i="33"/>
  <c r="N14" i="33"/>
  <c r="CK19" i="41"/>
  <c r="CC19" i="41"/>
  <c r="BR19" i="41"/>
  <c r="BJ19" i="41"/>
  <c r="BA19" i="41"/>
  <c r="AS19" i="41"/>
  <c r="AH19" i="41"/>
  <c r="Z19" i="41"/>
  <c r="J19" i="41"/>
  <c r="BK19" i="41"/>
  <c r="AT19" i="41"/>
  <c r="CJ19" i="41"/>
  <c r="CB19" i="41"/>
  <c r="BQ19" i="41"/>
  <c r="BI19" i="41"/>
  <c r="AZ19" i="41"/>
  <c r="AR19" i="41"/>
  <c r="AG19" i="41"/>
  <c r="X19" i="41"/>
  <c r="I19" i="41"/>
  <c r="CI19" i="41"/>
  <c r="CA19" i="41"/>
  <c r="BP19" i="41"/>
  <c r="BH19" i="41"/>
  <c r="AY19" i="41"/>
  <c r="AO19" i="41"/>
  <c r="AF19" i="41"/>
  <c r="W19" i="41"/>
  <c r="G19" i="41"/>
  <c r="CH19" i="41"/>
  <c r="BY19" i="41"/>
  <c r="BO19" i="41"/>
  <c r="BG19" i="41"/>
  <c r="AX19" i="41"/>
  <c r="AM19" i="41"/>
  <c r="AE19" i="41"/>
  <c r="F19" i="41"/>
  <c r="CG19" i="41"/>
  <c r="BX19" i="41"/>
  <c r="BN19" i="41"/>
  <c r="BF19" i="41"/>
  <c r="AW19" i="41"/>
  <c r="AL19" i="41"/>
  <c r="AD19" i="41"/>
  <c r="E19" i="41"/>
  <c r="CF19" i="41"/>
  <c r="BV19" i="41"/>
  <c r="BM19" i="41"/>
  <c r="BE19" i="41"/>
  <c r="AV19" i="41"/>
  <c r="AK19" i="41"/>
  <c r="AC19" i="41"/>
  <c r="N19" i="41"/>
  <c r="D19" i="41"/>
  <c r="CD19" i="41"/>
  <c r="BB19" i="41"/>
  <c r="AI19" i="41"/>
  <c r="K19" i="41"/>
  <c r="CE19" i="41"/>
  <c r="BU19" i="41"/>
  <c r="BL19" i="41"/>
  <c r="BD19" i="41"/>
  <c r="AU19" i="41"/>
  <c r="AJ19" i="41"/>
  <c r="AB19" i="41"/>
  <c r="M19" i="41"/>
  <c r="C19" i="41"/>
  <c r="BT19" i="41"/>
  <c r="AA19" i="41"/>
  <c r="E6" i="35"/>
  <c r="F6" i="35" s="1"/>
  <c r="G6" i="35" s="1"/>
  <c r="H6" i="35" s="1"/>
  <c r="I6" i="35" s="1"/>
  <c r="J6" i="35" s="1"/>
  <c r="K6" i="35" s="1"/>
  <c r="L6" i="35" s="1"/>
  <c r="M6" i="35" s="1"/>
  <c r="N6" i="35" s="1"/>
  <c r="O6" i="35" s="1"/>
  <c r="C11" i="35"/>
  <c r="F11" i="35"/>
  <c r="M11" i="35"/>
  <c r="K10" i="35"/>
  <c r="Q4" i="33"/>
  <c r="V18" i="33"/>
  <c r="Y4" i="33"/>
  <c r="AB19" i="34"/>
  <c r="K11" i="35"/>
  <c r="L11" i="35"/>
  <c r="C10" i="35"/>
  <c r="H10" i="35"/>
  <c r="L10" i="35"/>
  <c r="F10" i="35"/>
  <c r="J10" i="35"/>
  <c r="D18" i="33"/>
  <c r="AC18" i="33"/>
  <c r="G10" i="35"/>
  <c r="W18" i="33"/>
  <c r="AA18" i="33"/>
  <c r="L4" i="33"/>
  <c r="AK19" i="34"/>
  <c r="T19" i="34"/>
  <c r="J19" i="34"/>
  <c r="Z19" i="34"/>
  <c r="AM19" i="34"/>
  <c r="J11" i="35"/>
  <c r="H11" i="35"/>
  <c r="E10" i="35"/>
  <c r="I10" i="35"/>
  <c r="E66" i="26"/>
  <c r="D67" i="26"/>
  <c r="AB10" i="38"/>
  <c r="AC10" i="38" s="1"/>
  <c r="AD10" i="38" s="1"/>
  <c r="AE10" i="38" s="1"/>
  <c r="AF10" i="38" s="1"/>
  <c r="AG10" i="38" s="1"/>
  <c r="AH10" i="38" s="1"/>
  <c r="AI10" i="38" s="1"/>
  <c r="AJ10" i="38" s="1"/>
  <c r="AK10" i="38" s="1"/>
  <c r="AL10" i="38" s="1"/>
  <c r="AM10" i="38" s="1"/>
  <c r="AN10" i="38" s="1"/>
  <c r="AO10" i="38" s="1"/>
  <c r="AP10" i="38" s="1"/>
  <c r="AQ10" i="38" s="1"/>
  <c r="AR10" i="38" s="1"/>
  <c r="AS10" i="38" s="1"/>
  <c r="AT10" i="38" s="1"/>
  <c r="AU10" i="38" s="1"/>
  <c r="AV10" i="38" s="1"/>
  <c r="T4" i="33"/>
  <c r="AE4" i="33"/>
  <c r="Z4" i="33"/>
  <c r="M4" i="33"/>
  <c r="V4" i="33"/>
  <c r="AH4" i="33"/>
  <c r="AG4" i="33"/>
  <c r="N4" i="33"/>
  <c r="R4" i="33"/>
  <c r="U4" i="33"/>
  <c r="AC4" i="33"/>
  <c r="AF4" i="33"/>
  <c r="I4" i="33"/>
  <c r="F4" i="33"/>
  <c r="J4" i="33"/>
  <c r="O4" i="33"/>
  <c r="S4" i="33"/>
  <c r="W4" i="33"/>
  <c r="X4" i="33"/>
  <c r="AB4" i="33"/>
  <c r="G64" i="26"/>
  <c r="AZ19" i="34"/>
  <c r="AP21" i="34"/>
  <c r="R21" i="34"/>
  <c r="BA21" i="34"/>
  <c r="AG21" i="34"/>
  <c r="I21" i="34"/>
  <c r="AJ21" i="34"/>
  <c r="P21" i="34"/>
  <c r="W20" i="34"/>
  <c r="AM21" i="34"/>
  <c r="P19" i="34"/>
  <c r="AD20" i="34"/>
  <c r="C21" i="34"/>
  <c r="AY21" i="34"/>
  <c r="L19" i="34"/>
  <c r="Q19" i="34"/>
  <c r="W19" i="34"/>
  <c r="AJ19" i="34"/>
  <c r="AS19" i="34"/>
  <c r="AW19" i="34"/>
  <c r="BA19" i="34"/>
  <c r="S21" i="34"/>
  <c r="AU21" i="34"/>
  <c r="AX21" i="34"/>
  <c r="F19" i="34"/>
  <c r="M19" i="34"/>
  <c r="X19" i="34"/>
  <c r="AT19" i="34"/>
  <c r="AX19" i="34"/>
  <c r="AH21" i="34"/>
  <c r="N21" i="34"/>
  <c r="U20" i="34"/>
  <c r="AO21" i="34"/>
  <c r="U21" i="34"/>
  <c r="E21" i="34"/>
  <c r="AN21" i="34"/>
  <c r="X21" i="34"/>
  <c r="H21" i="34"/>
  <c r="W21" i="34"/>
  <c r="AI21" i="34"/>
  <c r="G19" i="34"/>
  <c r="U19" i="34"/>
  <c r="Y19" i="34"/>
  <c r="AH19" i="34"/>
  <c r="AU19" i="34"/>
  <c r="K21" i="34"/>
  <c r="AG19" i="34"/>
  <c r="AN19" i="34"/>
  <c r="H19" i="34"/>
  <c r="K19" i="34"/>
  <c r="O19" i="34"/>
  <c r="C18" i="33" l="1"/>
  <c r="AF18" i="33"/>
  <c r="AB18" i="33"/>
  <c r="K18" i="33"/>
  <c r="X18" i="33"/>
  <c r="I18" i="33"/>
  <c r="AH18" i="33"/>
  <c r="F18" i="33"/>
  <c r="Q18" i="33"/>
  <c r="AG18" i="33"/>
  <c r="Z18" i="33"/>
  <c r="G18" i="33"/>
  <c r="Y18" i="33"/>
  <c r="N18" i="33"/>
  <c r="S18" i="33"/>
  <c r="M18" i="33"/>
  <c r="R18" i="33"/>
  <c r="E18" i="33"/>
  <c r="O18" i="33"/>
  <c r="L18" i="33"/>
  <c r="AI18" i="33"/>
  <c r="J18" i="33"/>
  <c r="H18" i="33"/>
  <c r="H6" i="33"/>
  <c r="I6" i="33" s="1"/>
  <c r="J6" i="33" s="1"/>
  <c r="K6" i="33" s="1"/>
  <c r="O16" i="33" s="1"/>
  <c r="P18" i="33"/>
  <c r="U18" i="33"/>
  <c r="AD18" i="33"/>
  <c r="T18" i="33"/>
  <c r="AZ6" i="42"/>
  <c r="AW10" i="38"/>
  <c r="AX10" i="38" s="1"/>
  <c r="AY10" i="38" s="1"/>
  <c r="F66" i="26"/>
  <c r="E67" i="26"/>
  <c r="H64" i="26"/>
  <c r="Y16" i="33" l="1"/>
  <c r="Z16" i="33"/>
  <c r="E16" i="33"/>
  <c r="P16" i="33"/>
  <c r="J16" i="33"/>
  <c r="T16" i="33"/>
  <c r="I16" i="33"/>
  <c r="S16" i="33"/>
  <c r="G16" i="33"/>
  <c r="K16" i="33"/>
  <c r="H16" i="33"/>
  <c r="N16" i="33"/>
  <c r="R16" i="33"/>
  <c r="F16" i="33"/>
  <c r="U16" i="33"/>
  <c r="M16" i="33"/>
  <c r="W16" i="33"/>
  <c r="V16" i="33"/>
  <c r="D16" i="33"/>
  <c r="L16" i="33"/>
  <c r="X16" i="33"/>
  <c r="C16" i="33"/>
  <c r="Q16" i="33"/>
  <c r="L6" i="33"/>
  <c r="M6" i="33" s="1"/>
  <c r="N6" i="33" s="1"/>
  <c r="O6" i="33" s="1"/>
  <c r="D12" i="33" s="1"/>
  <c r="AZ10" i="38"/>
  <c r="BA10" i="38" s="1"/>
  <c r="BB10" i="38" s="1"/>
  <c r="BC10" i="38" s="1"/>
  <c r="BD10" i="38" s="1"/>
  <c r="BE10" i="38" s="1"/>
  <c r="BF10" i="38" s="1"/>
  <c r="BG10" i="38" s="1"/>
  <c r="BC3" i="42"/>
  <c r="BA6" i="42"/>
  <c r="BB6" i="42" s="1"/>
  <c r="BD3" i="42"/>
  <c r="AZ3" i="42"/>
  <c r="BA3" i="42"/>
  <c r="AY3" i="42"/>
  <c r="BB3" i="42"/>
  <c r="F67" i="26"/>
  <c r="G66" i="26"/>
  <c r="I64" i="26"/>
  <c r="S12" i="33" l="1"/>
  <c r="Z12" i="33"/>
  <c r="X12" i="33"/>
  <c r="E12" i="33"/>
  <c r="AD12" i="33"/>
  <c r="AA12" i="33"/>
  <c r="AG12" i="33"/>
  <c r="AB12" i="33"/>
  <c r="J12" i="33"/>
  <c r="P6" i="33"/>
  <c r="Q6" i="33" s="1"/>
  <c r="R6" i="33" s="1"/>
  <c r="S6" i="33" s="1"/>
  <c r="T6" i="33" s="1"/>
  <c r="U6" i="33" s="1"/>
  <c r="V6" i="33" s="1"/>
  <c r="W6" i="33" s="1"/>
  <c r="X6" i="33" s="1"/>
  <c r="Y6" i="33" s="1"/>
  <c r="Z6" i="33" s="1"/>
  <c r="AA6" i="33" s="1"/>
  <c r="AB6" i="33" s="1"/>
  <c r="AC6" i="33" s="1"/>
  <c r="AD6" i="33" s="1"/>
  <c r="AE6" i="33" s="1"/>
  <c r="AF6" i="33" s="1"/>
  <c r="AG6" i="33" s="1"/>
  <c r="AH6" i="33" s="1"/>
  <c r="AI6" i="33" s="1"/>
  <c r="N12" i="33"/>
  <c r="I12" i="33"/>
  <c r="L12" i="33"/>
  <c r="R12" i="33"/>
  <c r="Q12" i="33"/>
  <c r="V12" i="33"/>
  <c r="T12" i="33"/>
  <c r="AC12" i="33"/>
  <c r="M12" i="33"/>
  <c r="AH12" i="33"/>
  <c r="AE12" i="33"/>
  <c r="F12" i="33"/>
  <c r="AF12" i="33"/>
  <c r="G12" i="33"/>
  <c r="H12" i="33"/>
  <c r="K12" i="33"/>
  <c r="O12" i="33"/>
  <c r="P12" i="33"/>
  <c r="Y12" i="33"/>
  <c r="W12" i="33"/>
  <c r="U12" i="33"/>
  <c r="C12" i="33"/>
  <c r="AI12" i="33"/>
  <c r="BD6" i="42"/>
  <c r="BE6" i="42" s="1"/>
  <c r="BF6" i="42" s="1"/>
  <c r="BG6" i="42" s="1"/>
  <c r="BH6" i="42" s="1"/>
  <c r="BI6" i="42" s="1"/>
  <c r="BJ6" i="42" s="1"/>
  <c r="BK6" i="42" s="1"/>
  <c r="BL6" i="42" s="1"/>
  <c r="BM6" i="42" s="1"/>
  <c r="BN6" i="42" s="1"/>
  <c r="BO6" i="42" s="1"/>
  <c r="BP6" i="42" s="1"/>
  <c r="BQ6" i="42" s="1"/>
  <c r="BR6" i="42" s="1"/>
  <c r="BS6" i="42" s="1"/>
  <c r="BT6" i="42" s="1"/>
  <c r="BU6" i="42" s="1"/>
  <c r="BV6" i="42" s="1"/>
  <c r="BC6" i="42"/>
  <c r="H66" i="26"/>
  <c r="G67" i="26"/>
  <c r="J64" i="26"/>
  <c r="DB3" i="42" l="1"/>
  <c r="DN3" i="42"/>
  <c r="BW6" i="42"/>
  <c r="BX6" i="42" s="1"/>
  <c r="BY6" i="42" s="1"/>
  <c r="BZ6" i="42" s="1"/>
  <c r="CA6" i="42" s="1"/>
  <c r="CB6" i="42" s="1"/>
  <c r="CC6" i="42" s="1"/>
  <c r="CD6" i="42" s="1"/>
  <c r="CE6" i="42" s="1"/>
  <c r="CF6" i="42" s="1"/>
  <c r="CG6" i="42" s="1"/>
  <c r="CH6" i="42" s="1"/>
  <c r="CI6" i="42" s="1"/>
  <c r="CJ6" i="42" s="1"/>
  <c r="CK6" i="42" s="1"/>
  <c r="CL6" i="42" s="1"/>
  <c r="CM6" i="42" s="1"/>
  <c r="CN6" i="42" s="1"/>
  <c r="CO6" i="42" s="1"/>
  <c r="CP6" i="42" s="1"/>
  <c r="CQ6" i="42" s="1"/>
  <c r="CR6" i="42" s="1"/>
  <c r="CS6" i="42" s="1"/>
  <c r="CT6" i="42" s="1"/>
  <c r="CU6" i="42" s="1"/>
  <c r="CV6" i="42" s="1"/>
  <c r="CW6" i="42" s="1"/>
  <c r="CX6" i="42" s="1"/>
  <c r="CY6" i="42" s="1"/>
  <c r="CZ6" i="42" s="1"/>
  <c r="DA6" i="42" s="1"/>
  <c r="DB6" i="42" s="1"/>
  <c r="DC6" i="42" s="1"/>
  <c r="DD6" i="42" s="1"/>
  <c r="DE6" i="42" s="1"/>
  <c r="DF6" i="42" s="1"/>
  <c r="DG6" i="42" s="1"/>
  <c r="DH6" i="42" s="1"/>
  <c r="DI6" i="42" s="1"/>
  <c r="DJ6" i="42" s="1"/>
  <c r="DK6" i="42" s="1"/>
  <c r="DL6" i="42" s="1"/>
  <c r="DM6" i="42" s="1"/>
  <c r="DN6" i="42" s="1"/>
  <c r="DO6" i="42" s="1"/>
  <c r="DE3" i="42"/>
  <c r="CF3" i="42"/>
  <c r="BP3" i="42"/>
  <c r="CX3" i="42"/>
  <c r="DA3" i="42"/>
  <c r="BQ3" i="42"/>
  <c r="C25" i="42"/>
  <c r="DM3" i="42"/>
  <c r="CZ3" i="42"/>
  <c r="BO3" i="42"/>
  <c r="CI3" i="42"/>
  <c r="DK3" i="42"/>
  <c r="DG3" i="42"/>
  <c r="BZ3" i="42"/>
  <c r="DC3" i="42"/>
  <c r="DL3" i="42"/>
  <c r="BT3" i="42"/>
  <c r="DH3" i="42"/>
  <c r="DD3" i="42"/>
  <c r="DJ3" i="42"/>
  <c r="CW3" i="42"/>
  <c r="CE3" i="42"/>
  <c r="BS3" i="42"/>
  <c r="DI3" i="42"/>
  <c r="DF3" i="42"/>
  <c r="BK3" i="42"/>
  <c r="DO3" i="42"/>
  <c r="CY3" i="42"/>
  <c r="CK3" i="42"/>
  <c r="I66" i="26"/>
  <c r="H67" i="26"/>
  <c r="K64" i="26"/>
  <c r="I67" i="26" l="1"/>
  <c r="J66" i="26"/>
  <c r="L64" i="26"/>
  <c r="J67" i="26" l="1"/>
  <c r="K66" i="26"/>
  <c r="M64" i="26"/>
  <c r="N64" i="26"/>
  <c r="L66" i="26" l="1"/>
  <c r="K67" i="26"/>
  <c r="M66" i="26" l="1"/>
  <c r="L67" i="26"/>
  <c r="N66" i="26" l="1"/>
  <c r="M67" i="26"/>
  <c r="N67" i="26" l="1"/>
  <c r="B69" i="26"/>
  <c r="B70" i="26" l="1"/>
  <c r="C69" i="26"/>
  <c r="D69" i="26" l="1"/>
  <c r="C70" i="26"/>
  <c r="E69" i="26" l="1"/>
  <c r="D70" i="26"/>
  <c r="F69" i="26" l="1"/>
  <c r="E70" i="26"/>
  <c r="F70" i="26" l="1"/>
  <c r="G69" i="26"/>
  <c r="G70" i="26" l="1"/>
  <c r="H69" i="26"/>
  <c r="I69" i="26" l="1"/>
  <c r="H70" i="26"/>
  <c r="J69" i="26" l="1"/>
  <c r="I70" i="26"/>
  <c r="K69" i="26" l="1"/>
  <c r="J70" i="26"/>
  <c r="L69" i="26" l="1"/>
  <c r="K70" i="26"/>
  <c r="M69" i="26" l="1"/>
  <c r="L70" i="26"/>
  <c r="M70" i="26" l="1"/>
  <c r="N69" i="26"/>
  <c r="N70" i="26" l="1"/>
  <c r="B72" i="26"/>
  <c r="B73" i="26" l="1"/>
  <c r="C72" i="26"/>
  <c r="D72" i="26" l="1"/>
  <c r="C73" i="26"/>
  <c r="E72" i="26" l="1"/>
  <c r="D73" i="26"/>
  <c r="E73" i="26" l="1"/>
  <c r="F72" i="26"/>
  <c r="F73" i="26" l="1"/>
  <c r="G72" i="26"/>
  <c r="H72" i="26" l="1"/>
  <c r="G73" i="26"/>
  <c r="I72" i="26" l="1"/>
  <c r="H73" i="26"/>
  <c r="J72" i="26" l="1"/>
  <c r="I73" i="26"/>
  <c r="K72" i="26" l="1"/>
  <c r="J73" i="26"/>
  <c r="L72" i="26" l="1"/>
  <c r="K73" i="26"/>
  <c r="M72" i="26" l="1"/>
  <c r="L73" i="26"/>
  <c r="M73" i="26" l="1"/>
  <c r="N72" i="26"/>
  <c r="N73" i="26" l="1"/>
  <c r="B75" i="26"/>
  <c r="B76" i="26" l="1"/>
  <c r="C75" i="26"/>
  <c r="D75" i="26" l="1"/>
  <c r="C76" i="26"/>
  <c r="D76" i="26" l="1"/>
  <c r="E75" i="26"/>
  <c r="E76" i="26" l="1"/>
  <c r="F75" i="26"/>
  <c r="G75" i="26" l="1"/>
  <c r="F76" i="26"/>
  <c r="G76" i="26" l="1"/>
  <c r="H75" i="26"/>
  <c r="H76" i="26" l="1"/>
  <c r="I75" i="26"/>
  <c r="I76" i="26" l="1"/>
  <c r="J75" i="26"/>
  <c r="J76" i="26" l="1"/>
  <c r="K75" i="26"/>
  <c r="K76" i="26" l="1"/>
  <c r="L75" i="26"/>
  <c r="M75" i="26" l="1"/>
  <c r="L76" i="26"/>
  <c r="N75" i="26" l="1"/>
  <c r="M76" i="26"/>
  <c r="N76" i="26" l="1"/>
  <c r="B78" i="26"/>
  <c r="B79" i="26" l="1"/>
  <c r="C78" i="26"/>
  <c r="C79" i="26" l="1"/>
  <c r="D78" i="26"/>
  <c r="E78" i="26" l="1"/>
  <c r="D79" i="26"/>
  <c r="F78" i="26" l="1"/>
  <c r="E79" i="26"/>
  <c r="F79" i="26" l="1"/>
  <c r="G78" i="26"/>
  <c r="G79" i="26" l="1"/>
  <c r="H78" i="26"/>
  <c r="I78" i="26" l="1"/>
  <c r="H79" i="26"/>
  <c r="J78" i="26" l="1"/>
  <c r="I79" i="26"/>
  <c r="J79" i="26" l="1"/>
  <c r="K78" i="26"/>
  <c r="L78" i="26" l="1"/>
  <c r="K79" i="26"/>
  <c r="M78" i="26" l="1"/>
  <c r="L79" i="26"/>
  <c r="N78" i="26" l="1"/>
  <c r="M79" i="26"/>
  <c r="N79" i="26" l="1"/>
  <c r="B81" i="26"/>
  <c r="B82" i="26" l="1"/>
  <c r="C81" i="26"/>
  <c r="D81" i="26" l="1"/>
  <c r="C82" i="26"/>
  <c r="D82" i="26" l="1"/>
  <c r="E81" i="26"/>
  <c r="E82" i="26" l="1"/>
  <c r="F81" i="26"/>
  <c r="F82" i="26" l="1"/>
  <c r="G81" i="26"/>
  <c r="G82" i="26" l="1"/>
  <c r="H81" i="26"/>
  <c r="H82" i="26" l="1"/>
  <c r="I81" i="26"/>
  <c r="I82" i="26" l="1"/>
  <c r="J81" i="26"/>
  <c r="J82" i="26" l="1"/>
  <c r="K81" i="26"/>
  <c r="K82" i="26" l="1"/>
  <c r="L81" i="26"/>
  <c r="L82" i="26" l="1"/>
  <c r="M81" i="26"/>
  <c r="M82" i="26" l="1"/>
  <c r="N81" i="26"/>
  <c r="N82" i="26" l="1"/>
  <c r="B84" i="26"/>
  <c r="B85" i="26" l="1"/>
  <c r="C84" i="26"/>
  <c r="D84" i="26" l="1"/>
  <c r="C85" i="26"/>
  <c r="E84" i="26" l="1"/>
  <c r="D85" i="26"/>
  <c r="E85" i="26" l="1"/>
  <c r="F84" i="26"/>
  <c r="F85" i="26" l="1"/>
  <c r="G84" i="26"/>
  <c r="H84" i="26" l="1"/>
  <c r="G85" i="26"/>
  <c r="I84" i="26" l="1"/>
  <c r="H85" i="26"/>
  <c r="J84" i="26" l="1"/>
  <c r="I85" i="26"/>
  <c r="K84" i="26" l="1"/>
  <c r="J85" i="26"/>
  <c r="L84" i="26" l="1"/>
  <c r="K85" i="26"/>
  <c r="M84" i="26" l="1"/>
  <c r="L85" i="26"/>
  <c r="N84" i="26" l="1"/>
  <c r="M85" i="26"/>
  <c r="N85" i="26" l="1"/>
  <c r="B87" i="26"/>
  <c r="B88" i="26" l="1"/>
  <c r="C87" i="26"/>
  <c r="C88" i="26" l="1"/>
  <c r="D87" i="26"/>
  <c r="E87" i="26" l="1"/>
  <c r="D88" i="26"/>
  <c r="E88" i="26" l="1"/>
  <c r="F87" i="26"/>
  <c r="G87" i="26" l="1"/>
  <c r="F88" i="26"/>
  <c r="G88" i="26" l="1"/>
  <c r="H87" i="26"/>
  <c r="H88" i="26" l="1"/>
  <c r="I87" i="26"/>
  <c r="I88" i="26" l="1"/>
  <c r="J87" i="26"/>
  <c r="J88" i="26" l="1"/>
  <c r="K87" i="26"/>
  <c r="K88" i="26" l="1"/>
  <c r="L87" i="26"/>
  <c r="M87" i="26" l="1"/>
  <c r="L88" i="26"/>
  <c r="N87" i="26" l="1"/>
  <c r="M88" i="26"/>
  <c r="N88" i="26" l="1"/>
  <c r="B90" i="26"/>
  <c r="C90" i="26" l="1"/>
  <c r="B91" i="26"/>
  <c r="C91" i="26" l="1"/>
  <c r="D90" i="26"/>
  <c r="E90" i="26" l="1"/>
  <c r="D91" i="26"/>
  <c r="F90" i="26" l="1"/>
  <c r="E91" i="26"/>
  <c r="F91" i="26" l="1"/>
  <c r="G90" i="26"/>
  <c r="G91" i="26" l="1"/>
  <c r="H90" i="26"/>
  <c r="I90" i="26" l="1"/>
  <c r="H91" i="26"/>
  <c r="J90" i="26" l="1"/>
  <c r="I91" i="26"/>
  <c r="K90" i="26" l="1"/>
  <c r="J91" i="26"/>
  <c r="L90" i="26" l="1"/>
  <c r="K91" i="26"/>
  <c r="M90" i="26" l="1"/>
  <c r="L91" i="26"/>
  <c r="N90" i="26" l="1"/>
  <c r="M91" i="26"/>
  <c r="N91" i="26" l="1"/>
  <c r="B93" i="26"/>
  <c r="B94" i="26" l="1"/>
  <c r="C93" i="26"/>
  <c r="C94" i="26" l="1"/>
  <c r="D93" i="26"/>
  <c r="E93" i="26" l="1"/>
  <c r="D94" i="26"/>
  <c r="E94" i="26" l="1"/>
  <c r="F93" i="26"/>
  <c r="F94" i="26" l="1"/>
  <c r="G93" i="26"/>
  <c r="H93" i="26" l="1"/>
  <c r="G94" i="26"/>
  <c r="H94" i="26" l="1"/>
  <c r="I93" i="26"/>
  <c r="I94" i="26" l="1"/>
  <c r="J93" i="26"/>
  <c r="J94" i="26" l="1"/>
  <c r="K93" i="26"/>
  <c r="K94" i="26" l="1"/>
  <c r="L93" i="26"/>
  <c r="L94" i="26" l="1"/>
  <c r="M93" i="26"/>
  <c r="M94" i="26" l="1"/>
  <c r="N93" i="26"/>
  <c r="N94" i="26" s="1"/>
</calcChain>
</file>

<file path=xl/sharedStrings.xml><?xml version="1.0" encoding="utf-8"?>
<sst xmlns="http://schemas.openxmlformats.org/spreadsheetml/2006/main" count="9357" uniqueCount="325">
  <si>
    <t>name:</t>
  </si>
  <si>
    <t>Si,</t>
  </si>
  <si>
    <t>Cu,</t>
  </si>
  <si>
    <t>Mg,</t>
  </si>
  <si>
    <t>Zn,</t>
  </si>
  <si>
    <t>Fe,</t>
  </si>
  <si>
    <t>Mn,</t>
  </si>
  <si>
    <t>Al,</t>
  </si>
  <si>
    <t>Al</t>
  </si>
  <si>
    <t>use:</t>
  </si>
  <si>
    <t>peak:</t>
  </si>
  <si>
    <t>base_1:</t>
  </si>
  <si>
    <t>base_2:</t>
  </si>
  <si>
    <t>C</t>
  </si>
  <si>
    <t>X</t>
  </si>
  <si>
    <t>?</t>
  </si>
  <si>
    <t>Zn</t>
  </si>
  <si>
    <t>Fe</t>
  </si>
  <si>
    <t>renare!</t>
  </si>
  <si>
    <t>H</t>
  </si>
  <si>
    <t>Na</t>
  </si>
  <si>
    <t>O</t>
  </si>
  <si>
    <t>(Mg konflikt)</t>
  </si>
  <si>
    <t>(*) Use baseline when calculating intensities (1/0)</t>
  </si>
  <si>
    <t>baseline:</t>
  </si>
  <si>
    <t>(*) Intensity search in interval -a</t>
  </si>
  <si>
    <t>b (pixels) around the selected point</t>
  </si>
  <si>
    <t>( ) bin = bin all pixles and average, max = find maximum peak in interval</t>
  </si>
  <si>
    <t>intsearch:</t>
  </si>
  <si>
    <t xml:space="preserve"> max</t>
  </si>
  <si>
    <t>searchinterval:</t>
  </si>
  <si>
    <t>(*) Smoothing of data (moving average)</t>
  </si>
  <si>
    <t>specsmooth:</t>
  </si>
  <si>
    <t>ref_lim:</t>
  </si>
  <si>
    <t>peak_lim:</t>
  </si>
  <si>
    <t>(*) Check that the peak is not saturated</t>
  </si>
  <si>
    <t>%   (max limit for raw data at peak position)</t>
  </si>
  <si>
    <t>%(OceanOptics=15000, Avantes=61000) (not-baselined OceanOptics=16380, Avantes=70000)</t>
  </si>
  <si>
    <t>sat_lim:</t>
  </si>
  <si>
    <t>%peak index</t>
  </si>
  <si>
    <t>reference:</t>
  </si>
  <si>
    <t>dualspec:</t>
  </si>
  <si>
    <t>element_nb:</t>
  </si>
  <si>
    <t>%</t>
  </si>
  <si>
    <t>element_names:</t>
  </si>
  <si>
    <t>-1:1</t>
  </si>
  <si>
    <t xml:space="preserve">(*) remove outliers in ratio-calculation (number, percentage, or </t>
  </si>
  <si>
    <t>%   deviation from mean). [X/X%/Xmad  min-left]</t>
  </si>
  <si>
    <t>outlier:</t>
  </si>
  <si>
    <t>2mad</t>
  </si>
  <si>
    <t>colormap:</t>
  </si>
  <si>
    <t>lines</t>
  </si>
  <si>
    <t>Apperance</t>
  </si>
  <si>
    <t>options for data-treatment</t>
  </si>
  <si>
    <t>(*) Intensity thresholds [limit substitute-value]</t>
  </si>
  <si>
    <t>%   NaN values are ommited in calculation of averages and standarddeviation</t>
  </si>
  <si>
    <t>(*) noise limits for intensity of peaks</t>
  </si>
  <si>
    <t>NaN</t>
  </si>
  <si>
    <t>-Inf</t>
  </si>
  <si>
    <t>(*) limit for reference in ratio-calculation</t>
  </si>
  <si>
    <t>reference_type:</t>
  </si>
  <si>
    <t>element_wt:</t>
  </si>
  <si>
    <t>normal</t>
  </si>
  <si>
    <t>(normal/sum)</t>
  </si>
  <si>
    <t>svag</t>
  </si>
  <si>
    <t>självabs</t>
  </si>
  <si>
    <t>breda och med självabs</t>
  </si>
  <si>
    <t>Mg I,</t>
  </si>
  <si>
    <t>Mg II,</t>
  </si>
  <si>
    <t>starka! breda</t>
  </si>
  <si>
    <t>Al I,</t>
  </si>
  <si>
    <t>Al II,</t>
  </si>
  <si>
    <t>"vulkanen"</t>
  </si>
  <si>
    <t>Mn II,</t>
  </si>
  <si>
    <t>Mn I,</t>
  </si>
  <si>
    <t>trippel</t>
  </si>
  <si>
    <t>Ti</t>
  </si>
  <si>
    <t>Ti I,</t>
  </si>
  <si>
    <t>Ti II,</t>
  </si>
  <si>
    <t>Pb</t>
  </si>
  <si>
    <t>Pb I,</t>
  </si>
  <si>
    <t>Fe I,</t>
  </si>
  <si>
    <t>Cr</t>
  </si>
  <si>
    <t>Al skrot</t>
  </si>
  <si>
    <t>Fe skrot</t>
  </si>
  <si>
    <t>Cr,</t>
  </si>
  <si>
    <t>Cr II,</t>
  </si>
  <si>
    <t>Cr I,</t>
  </si>
  <si>
    <t>renast</t>
  </si>
  <si>
    <t>Zn I,</t>
  </si>
  <si>
    <t>Ca II,</t>
  </si>
  <si>
    <t>(skiftat ca +0.33 nm, jämfört med CaII)</t>
  </si>
  <si>
    <t>starkast</t>
  </si>
  <si>
    <t>600-800</t>
  </si>
  <si>
    <t>C-Cl</t>
  </si>
  <si>
    <t>Chloride</t>
  </si>
  <si>
    <t>1000-1300</t>
  </si>
  <si>
    <t>Ester</t>
  </si>
  <si>
    <t>C-O</t>
  </si>
  <si>
    <t>1730-1750</t>
  </si>
  <si>
    <t>C=O</t>
  </si>
  <si>
    <t>1400-1600</t>
  </si>
  <si>
    <t>Benzene</t>
  </si>
  <si>
    <t>C=C</t>
  </si>
  <si>
    <t>700-1000</t>
  </si>
  <si>
    <t>3050-3150</t>
  </si>
  <si>
    <t>1375, 1400</t>
  </si>
  <si>
    <t>-CH3-</t>
  </si>
  <si>
    <t>-CH2-</t>
  </si>
  <si>
    <t>C-H</t>
  </si>
  <si>
    <t>http://www.westminster.edu/about/community/sim/documents/SsortingplasticsbyIR.pdf</t>
  </si>
  <si>
    <t>Medium</t>
  </si>
  <si>
    <t>2700-3300</t>
  </si>
  <si>
    <t>Medium, broad</t>
  </si>
  <si>
    <t>3300-3500</t>
  </si>
  <si>
    <t>N-H</t>
  </si>
  <si>
    <t>Strong, very broad</t>
  </si>
  <si>
    <t>2500-3300</t>
  </si>
  <si>
    <t>O-H (acid)</t>
  </si>
  <si>
    <t>acid</t>
  </si>
  <si>
    <t>Strong, broad</t>
  </si>
  <si>
    <t>3200-3650</t>
  </si>
  <si>
    <t>alkohol</t>
  </si>
  <si>
    <t>1020-1230</t>
  </si>
  <si>
    <t>C-N</t>
  </si>
  <si>
    <t>Strong</t>
  </si>
  <si>
    <t>1050-1250</t>
  </si>
  <si>
    <t>C-0</t>
  </si>
  <si>
    <t>1650-1780</t>
  </si>
  <si>
    <t>C=0</t>
  </si>
  <si>
    <t>Stark</t>
  </si>
  <si>
    <t>~1230 och ~1500</t>
  </si>
  <si>
    <t>http://bwtek.com/technology/handheld-raman/</t>
  </si>
  <si>
    <t>1600-1680</t>
  </si>
  <si>
    <t>Raman - Lab Grade to Field Portable, a Full Range of Raman Solutions</t>
  </si>
  <si>
    <t>2100-2260</t>
  </si>
  <si>
    <t>B&amp;W TEK</t>
  </si>
  <si>
    <t>2220-2260</t>
  </si>
  <si>
    <t>N=C</t>
  </si>
  <si>
    <t>Intensitet</t>
  </si>
  <si>
    <r>
      <t>Vågtal (cm</t>
    </r>
    <r>
      <rPr>
        <vertAlign val="superscript"/>
        <sz val="11"/>
        <color theme="1"/>
        <rFont val="Arial"/>
        <family val="2"/>
        <scheme val="minor"/>
      </rPr>
      <t>-1</t>
    </r>
    <r>
      <rPr>
        <sz val="11"/>
        <color theme="1"/>
        <rFont val="Arial"/>
        <family val="2"/>
        <scheme val="minor"/>
      </rPr>
      <t>)</t>
    </r>
  </si>
  <si>
    <t>Bindning</t>
  </si>
  <si>
    <t>http://www.azom.com/article.aspx?ArticleID=10279</t>
  </si>
  <si>
    <t>IR</t>
  </si>
  <si>
    <t>Raman spectral data for three brominated flame retardants, displayed together on the left and right</t>
  </si>
  <si>
    <t>Raman</t>
  </si>
  <si>
    <t>N</t>
  </si>
  <si>
    <t>Cl</t>
  </si>
  <si>
    <t>Br</t>
  </si>
  <si>
    <t>K</t>
  </si>
  <si>
    <t>F</t>
  </si>
  <si>
    <r>
      <t>C</t>
    </r>
    <r>
      <rPr>
        <vertAlign val="subscript"/>
        <sz val="11"/>
        <color theme="1"/>
        <rFont val="Arial"/>
        <family val="2"/>
        <scheme val="minor"/>
      </rPr>
      <t>2</t>
    </r>
  </si>
  <si>
    <r>
      <t>C</t>
    </r>
    <r>
      <rPr>
        <vertAlign val="subscript"/>
        <sz val="11"/>
        <color theme="1"/>
        <rFont val="Arial"/>
        <family val="2"/>
        <scheme val="minor"/>
      </rPr>
      <t>2</t>
    </r>
    <r>
      <rPr>
        <sz val="11"/>
        <color theme="1"/>
        <rFont val="Arial"/>
        <family val="2"/>
        <scheme val="minor"/>
      </rPr>
      <t>(0,0)</t>
    </r>
  </si>
  <si>
    <t>CN</t>
  </si>
  <si>
    <t>Ca II</t>
  </si>
  <si>
    <t>CN(0,0)</t>
  </si>
  <si>
    <t>Ti II</t>
  </si>
  <si>
    <t>Sn</t>
  </si>
  <si>
    <t>Mg II</t>
  </si>
  <si>
    <t>Sb</t>
  </si>
  <si>
    <t>Hg</t>
  </si>
  <si>
    <t>Cd</t>
  </si>
  <si>
    <t>Sorterat efter våglängd</t>
  </si>
  <si>
    <t>(x)</t>
  </si>
  <si>
    <t>PVC</t>
  </si>
  <si>
    <t>ABS</t>
  </si>
  <si>
    <t>PP, PE, PS, HIPS (&amp; ABS, PVC)</t>
  </si>
  <si>
    <t>H,</t>
  </si>
  <si>
    <t>C,</t>
  </si>
  <si>
    <t>C2,</t>
  </si>
  <si>
    <t>N,</t>
  </si>
  <si>
    <t>CN,</t>
  </si>
  <si>
    <t>Br,</t>
  </si>
  <si>
    <t>Cl,</t>
  </si>
  <si>
    <t>O,</t>
  </si>
  <si>
    <t>F,</t>
  </si>
  <si>
    <r>
      <t>H</t>
    </r>
    <r>
      <rPr>
        <vertAlign val="subscript"/>
        <sz val="11"/>
        <color theme="1"/>
        <rFont val="Arial"/>
        <family val="2"/>
        <scheme val="minor"/>
      </rPr>
      <t>2</t>
    </r>
  </si>
  <si>
    <t>C I</t>
  </si>
  <si>
    <t>Ca I</t>
  </si>
  <si>
    <t>self abs</t>
  </si>
  <si>
    <t>funkar inte med Si referens!</t>
  </si>
  <si>
    <t>Ca,</t>
  </si>
  <si>
    <t>Ca(b),</t>
  </si>
  <si>
    <t>Ca(r),</t>
  </si>
  <si>
    <t>V,</t>
  </si>
  <si>
    <t>Ti,</t>
  </si>
  <si>
    <t>Ti(?),</t>
  </si>
  <si>
    <t>Mn?,</t>
  </si>
  <si>
    <t>?,</t>
  </si>
  <si>
    <t>------------------------ options for data-treatment -----------------------</t>
  </si>
  <si>
    <t>K I,</t>
  </si>
  <si>
    <t>N II</t>
  </si>
  <si>
    <t>N I</t>
  </si>
  <si>
    <t>svagare</t>
  </si>
  <si>
    <t>Input till Matlab. Om raden inte skall printas skrivs % i första cellen</t>
  </si>
  <si>
    <t>actual index</t>
  </si>
  <si>
    <t>_______________</t>
  </si>
  <si>
    <t>_________</t>
  </si>
  <si>
    <t>---------------</t>
  </si>
  <si>
    <t>---------</t>
  </si>
  <si>
    <t>----</t>
  </si>
  <si>
    <t>(*) reference type: normal/total/sum</t>
  </si>
  <si>
    <t>(*) weight for sum-reference</t>
  </si>
  <si>
    <t>%%end-of-wl-input</t>
  </si>
  <si>
    <t>(*) Intensity search in interval -a:b (pixels) around the selected point</t>
  </si>
  <si>
    <t>bin</t>
  </si>
  <si>
    <t>(*) noise limits for intensity of peaks [X, subst.-value]</t>
  </si>
  <si>
    <t>(*) limit for reference in ratio-calculation [X/X%, subst.-value]</t>
  </si>
  <si>
    <t>500,  NaN</t>
  </si>
  <si>
    <t>2mad 5</t>
  </si>
  <si>
    <t>%10 5, 40% 5, 2mad 5</t>
  </si>
  <si>
    <t>(*) sort ratios acording to reference intensity (on/off)</t>
  </si>
  <si>
    <t>refsort:</t>
  </si>
  <si>
    <t>%   deviation from mean). [X / X% / Xmad  min-left]</t>
  </si>
  <si>
    <t>%Skrot</t>
  </si>
  <si>
    <t>off</t>
  </si>
  <si>
    <t>Ca I,</t>
  </si>
  <si>
    <t>%Slagg</t>
  </si>
  <si>
    <t>% Ca ref</t>
  </si>
  <si>
    <t>%  Si ref</t>
  </si>
  <si>
    <t>%  sum ref</t>
  </si>
  <si>
    <t>referenser</t>
  </si>
  <si>
    <t>%% Ref Ca:</t>
  </si>
  <si>
    <t>ref blå</t>
  </si>
  <si>
    <t>ref röd</t>
  </si>
  <si>
    <t>%% Ref Si:</t>
  </si>
  <si>
    <t>ratios:</t>
  </si>
  <si>
    <t>s(19:28)/s(1:5)</t>
  </si>
  <si>
    <t>e(8)/e(6)</t>
  </si>
  <si>
    <t>%% baslinje</t>
  </si>
  <si>
    <t>Na,</t>
  </si>
  <si>
    <t>Na I,</t>
  </si>
  <si>
    <t>K,</t>
  </si>
  <si>
    <t xml:space="preserve">Al I, </t>
  </si>
  <si>
    <t>2,3</t>
  </si>
  <si>
    <t>2, 5</t>
  </si>
  <si>
    <t>R-shift</t>
  </si>
  <si>
    <t>Rpump</t>
  </si>
  <si>
    <t>Rprobe</t>
  </si>
  <si>
    <t>nm</t>
  </si>
  <si>
    <t>cm-1</t>
  </si>
  <si>
    <t>inc.</t>
  </si>
  <si>
    <t>shift</t>
  </si>
  <si>
    <t>dubbel</t>
  </si>
  <si>
    <t>Fe interf.</t>
  </si>
  <si>
    <t>ren</t>
  </si>
  <si>
    <t>viss Fe interf.</t>
  </si>
  <si>
    <t>max</t>
  </si>
  <si>
    <t>base_use:</t>
  </si>
  <si>
    <t>-2:2</t>
  </si>
  <si>
    <t>P,</t>
  </si>
  <si>
    <t>S,</t>
  </si>
  <si>
    <t>Ar,</t>
  </si>
  <si>
    <t>H_2,</t>
  </si>
  <si>
    <t>Ca(II),</t>
  </si>
  <si>
    <t>Ca(II)(r),</t>
  </si>
  <si>
    <t>Ca(I),</t>
  </si>
  <si>
    <t>Kurz</t>
  </si>
  <si>
    <t>wl-korr</t>
  </si>
  <si>
    <t>P</t>
  </si>
  <si>
    <t>Ca</t>
  </si>
  <si>
    <t>Ca(b)</t>
  </si>
  <si>
    <t>Mg</t>
  </si>
  <si>
    <t>Si</t>
  </si>
  <si>
    <t>V</t>
  </si>
  <si>
    <t>Ti(?)</t>
  </si>
  <si>
    <t>Mn</t>
  </si>
  <si>
    <t>Mn?</t>
  </si>
  <si>
    <t>FeII</t>
  </si>
  <si>
    <t>Cr I</t>
  </si>
  <si>
    <t>Cr II</t>
  </si>
  <si>
    <t>Ca(II)</t>
  </si>
  <si>
    <t>Ca(r)</t>
  </si>
  <si>
    <t>Mo</t>
  </si>
  <si>
    <t>Ni</t>
  </si>
  <si>
    <t>-3:3</t>
  </si>
  <si>
    <t>offset:</t>
  </si>
  <si>
    <t>(*) Offset data</t>
  </si>
  <si>
    <t>average_shots:</t>
  </si>
  <si>
    <t>(*) shots to average (e.g. all, 1:100, 100:end)</t>
  </si>
  <si>
    <t>Cu</t>
  </si>
  <si>
    <t>Co</t>
  </si>
  <si>
    <t>% …</t>
  </si>
  <si>
    <t>ppm</t>
  </si>
  <si>
    <t>Ni,</t>
  </si>
  <si>
    <t>K I</t>
  </si>
  <si>
    <t>Mg I</t>
  </si>
  <si>
    <t>51, 59</t>
  </si>
  <si>
    <t>59, 61</t>
  </si>
  <si>
    <t>52, 59</t>
  </si>
  <si>
    <t>42, 59</t>
  </si>
  <si>
    <t>54, 59</t>
  </si>
  <si>
    <t>54, 55, 59</t>
  </si>
  <si>
    <t>53, 59</t>
  </si>
  <si>
    <t>1:700</t>
  </si>
  <si>
    <t>(*) Offset data (Ibsen has ca 1410 offset with 0.1 ms integration-time)</t>
  </si>
  <si>
    <t>all</t>
  </si>
  <si>
    <t>Mo,</t>
  </si>
  <si>
    <t xml:space="preserve"> </t>
  </si>
  <si>
    <t>16, 25</t>
  </si>
  <si>
    <t>(*) Offset data (Ibsen has 1410 offset with 0.1 ms integration-time; ca 1000 with 1 ms integration time)</t>
  </si>
  <si>
    <t>200:end</t>
  </si>
  <si>
    <t>18,24</t>
  </si>
  <si>
    <t>27,35,36</t>
  </si>
  <si>
    <t>27,35,36,33</t>
  </si>
  <si>
    <t>(*) Offset data (Ibsen has 1410 offset with 0.1 ms integration-time; ca 1000 with 1 ms integration time,GalvaLIBS has ca.730 with 2 ms integration time and ca.940 for 370-600 nm spectrometer)</t>
  </si>
  <si>
    <t>66,67</t>
  </si>
  <si>
    <t xml:space="preserve">Al, </t>
  </si>
  <si>
    <t>(*) Offset data (Ibsen has 1410 offset with 0.1 ms integration-time; ca 1000 with 1 ms integration time, ca.940 for 370-600 nm IBSEN IR spectrometer, ca.2400 for IBSEN DUV spectrometer)</t>
  </si>
  <si>
    <t>Ca(I)</t>
  </si>
  <si>
    <t xml:space="preserve">Al </t>
  </si>
  <si>
    <t>Al II</t>
  </si>
  <si>
    <t>60:end</t>
  </si>
  <si>
    <t>%Plast</t>
  </si>
  <si>
    <t>C2</t>
  </si>
  <si>
    <t>CaII</t>
  </si>
  <si>
    <t>27,33,34,35,36</t>
  </si>
  <si>
    <t>27,33,36</t>
  </si>
  <si>
    <t xml:space="preserve"> (4 - 8 eV)</t>
  </si>
  <si>
    <t xml:space="preserve"> (0 - 4 eV)</t>
  </si>
  <si>
    <t xml:space="preserve">Mg II </t>
  </si>
  <si>
    <t>(4 - 8 eV)</t>
  </si>
  <si>
    <t>(0 - 4 eV)</t>
  </si>
  <si>
    <t>56,61</t>
  </si>
  <si>
    <t>all,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</si>
</sst>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vertAlign val="superscript"/>
      <sz val="11"/>
      <color theme="1"/>
      <name val="Arial"/>
      <family val="2"/>
      <scheme val="minor"/>
    </font>
    <font>
      <vertAlign val="subscript"/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1"/>
      <color theme="8" tint="-0.249977111117893"/>
      <name val="Arial"/>
      <family val="2"/>
      <scheme val="minor"/>
    </font>
    <font>
      <sz val="11"/>
      <color theme="7" tint="-0.249977111117893"/>
      <name val="Arial"/>
      <family val="2"/>
      <scheme val="minor"/>
    </font>
    <font>
      <sz val="11"/>
      <color rgb="FF0070C0"/>
      <name val="Arial"/>
      <family val="2"/>
      <scheme val="minor"/>
    </font>
    <font>
      <sz val="11"/>
      <color theme="1" tint="0.249977111117893"/>
      <name val="Arial"/>
      <family val="2"/>
      <scheme val="minor"/>
    </font>
    <font>
      <sz val="9"/>
      <color theme="1"/>
      <name val="Arial"/>
      <family val="2"/>
      <scheme val="minor"/>
    </font>
    <font>
      <sz val="11"/>
      <color theme="1" tint="0.499984740745262"/>
      <name val="Arial"/>
      <family val="2"/>
      <scheme val="minor"/>
    </font>
    <font>
      <sz val="11"/>
      <color theme="1" tint="0.34998626667073579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color theme="0" tint="-0.499984740745262"/>
      <name val="Arial"/>
      <family val="2"/>
      <scheme val="minor"/>
    </font>
    <font>
      <sz val="11"/>
      <color theme="4"/>
      <name val="Arial"/>
      <family val="2"/>
      <scheme val="minor"/>
    </font>
    <font>
      <sz val="11"/>
      <color rgb="FFDE7B3E"/>
      <name val="Arial"/>
      <family val="2"/>
      <scheme val="minor"/>
    </font>
    <font>
      <sz val="11"/>
      <color theme="5"/>
      <name val="Arial"/>
      <family val="2"/>
      <scheme val="minor"/>
    </font>
    <font>
      <sz val="10"/>
      <name val="Arial"/>
      <family val="2"/>
    </font>
    <font>
      <sz val="11"/>
      <color theme="1" tint="0.14999847407452621"/>
      <name val="Arial"/>
      <family val="2"/>
      <scheme val="minor"/>
    </font>
    <font>
      <sz val="8"/>
      <name val="Arial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EC767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C05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9A6E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E7B3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lightUp">
        <bgColor theme="2" tint="-0.249977111117893"/>
      </patternFill>
    </fill>
    <fill>
      <patternFill patternType="gray0625">
        <bgColor rgb="FFEBC053"/>
      </patternFill>
    </fill>
    <fill>
      <patternFill patternType="lightDown">
        <bgColor theme="2" tint="-0.24997711111789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FCDA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B381D9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Dashed">
        <color theme="0" tint="-0.34998626667073579"/>
      </left>
      <right style="mediumDashed">
        <color theme="0" tint="-0.34998626667073579"/>
      </right>
      <top style="mediumDashed">
        <color theme="0" tint="-0.34998626667073579"/>
      </top>
      <bottom style="mediumDashed">
        <color theme="0" tint="-0.34998626667073579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0" fillId="0" borderId="0">
      <alignment wrapText="1"/>
    </xf>
  </cellStyleXfs>
  <cellXfs count="297">
    <xf numFmtId="0" fontId="0" fillId="0" borderId="0" xfId="0"/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4" borderId="0" xfId="0" applyFill="1"/>
    <xf numFmtId="0" fontId="0" fillId="0" borderId="0" xfId="0" quotePrefix="1"/>
    <xf numFmtId="0" fontId="0" fillId="7" borderId="0" xfId="0" applyFill="1"/>
    <xf numFmtId="2" fontId="0" fillId="0" borderId="0" xfId="0" applyNumberFormat="1"/>
    <xf numFmtId="2" fontId="0" fillId="7" borderId="0" xfId="0" applyNumberFormat="1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10" borderId="0" xfId="0" applyFill="1"/>
    <xf numFmtId="2" fontId="0" fillId="10" borderId="0" xfId="0" applyNumberFormat="1" applyFill="1"/>
    <xf numFmtId="0" fontId="0" fillId="11" borderId="0" xfId="0" applyFill="1"/>
    <xf numFmtId="0" fontId="0" fillId="12" borderId="0" xfId="0" applyFill="1"/>
    <xf numFmtId="2" fontId="0" fillId="12" borderId="0" xfId="0" applyNumberFormat="1" applyFill="1"/>
    <xf numFmtId="0" fontId="0" fillId="0" borderId="0" xfId="0" applyAlignment="1">
      <alignment horizontal="center"/>
    </xf>
    <xf numFmtId="0" fontId="0" fillId="13" borderId="0" xfId="0" applyFill="1"/>
    <xf numFmtId="2" fontId="0" fillId="13" borderId="0" xfId="0" applyNumberFormat="1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9" borderId="0" xfId="0" quotePrefix="1" applyFill="1"/>
    <xf numFmtId="0" fontId="0" fillId="17" borderId="0" xfId="0" applyFill="1"/>
    <xf numFmtId="0" fontId="0" fillId="18" borderId="0" xfId="0" applyFill="1"/>
    <xf numFmtId="0" fontId="0" fillId="16" borderId="0" xfId="0" applyFill="1" applyAlignment="1">
      <alignment horizontal="center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2" fontId="0" fillId="23" borderId="0" xfId="0" applyNumberFormat="1" applyFill="1"/>
    <xf numFmtId="2" fontId="0" fillId="14" borderId="0" xfId="0" applyNumberFormat="1" applyFill="1"/>
    <xf numFmtId="2" fontId="0" fillId="15" borderId="0" xfId="0" applyNumberFormat="1" applyFill="1"/>
    <xf numFmtId="0" fontId="4" fillId="24" borderId="0" xfId="0" applyFont="1" applyFill="1"/>
    <xf numFmtId="0" fontId="0" fillId="25" borderId="0" xfId="0" applyFill="1"/>
    <xf numFmtId="0" fontId="4" fillId="14" borderId="0" xfId="0" applyFont="1" applyFill="1"/>
    <xf numFmtId="0" fontId="0" fillId="0" borderId="0" xfId="0" applyAlignment="1">
      <alignment horizontal="left"/>
    </xf>
    <xf numFmtId="0" fontId="4" fillId="0" borderId="0" xfId="0" applyFont="1"/>
    <xf numFmtId="0" fontId="0" fillId="26" borderId="0" xfId="0" applyFill="1"/>
    <xf numFmtId="0" fontId="4" fillId="6" borderId="0" xfId="0" applyFont="1" applyFill="1"/>
    <xf numFmtId="0" fontId="3" fillId="0" borderId="0" xfId="0" applyFont="1" applyAlignment="1">
      <alignment horizontal="center"/>
    </xf>
    <xf numFmtId="0" fontId="4" fillId="13" borderId="0" xfId="0" applyFont="1" applyFill="1"/>
    <xf numFmtId="0" fontId="0" fillId="27" borderId="0" xfId="0" applyFill="1"/>
    <xf numFmtId="0" fontId="0" fillId="28" borderId="0" xfId="0" applyFill="1"/>
    <xf numFmtId="0" fontId="0" fillId="3" borderId="0" xfId="0" applyFill="1"/>
    <xf numFmtId="0" fontId="0" fillId="6" borderId="3" xfId="0" applyFill="1" applyBorder="1"/>
    <xf numFmtId="0" fontId="0" fillId="13" borderId="3" xfId="0" applyFill="1" applyBorder="1"/>
    <xf numFmtId="0" fontId="0" fillId="26" borderId="3" xfId="0" applyFill="1" applyBorder="1"/>
    <xf numFmtId="0" fontId="0" fillId="29" borderId="0" xfId="0" applyFill="1"/>
    <xf numFmtId="0" fontId="0" fillId="30" borderId="0" xfId="0" applyFill="1"/>
    <xf numFmtId="0" fontId="0" fillId="4" borderId="3" xfId="0" applyFill="1" applyBorder="1"/>
    <xf numFmtId="0" fontId="0" fillId="30" borderId="3" xfId="0" applyFill="1" applyBorder="1"/>
    <xf numFmtId="0" fontId="0" fillId="29" borderId="3" xfId="0" applyFill="1" applyBorder="1"/>
    <xf numFmtId="2" fontId="0" fillId="30" borderId="0" xfId="0" applyNumberFormat="1" applyFill="1"/>
    <xf numFmtId="0" fontId="3" fillId="30" borderId="0" xfId="0" applyFont="1" applyFill="1"/>
    <xf numFmtId="0" fontId="7" fillId="0" borderId="0" xfId="0" applyFont="1"/>
    <xf numFmtId="0" fontId="7" fillId="26" borderId="0" xfId="0" applyFont="1" applyFill="1"/>
    <xf numFmtId="0" fontId="4" fillId="26" borderId="0" xfId="0" applyFont="1" applyFill="1"/>
    <xf numFmtId="0" fontId="0" fillId="31" borderId="0" xfId="0" applyFill="1"/>
    <xf numFmtId="2" fontId="0" fillId="29" borderId="0" xfId="0" applyNumberFormat="1" applyFill="1"/>
    <xf numFmtId="2" fontId="0" fillId="31" borderId="0" xfId="0" applyNumberFormat="1" applyFill="1"/>
    <xf numFmtId="2" fontId="0" fillId="11" borderId="0" xfId="0" applyNumberFormat="1" applyFill="1"/>
    <xf numFmtId="0" fontId="8" fillId="5" borderId="0" xfId="0" applyFont="1" applyFill="1"/>
    <xf numFmtId="0" fontId="8" fillId="29" borderId="0" xfId="0" applyFont="1" applyFill="1"/>
    <xf numFmtId="0" fontId="8" fillId="31" borderId="0" xfId="0" applyFont="1" applyFill="1"/>
    <xf numFmtId="0" fontId="8" fillId="4" borderId="0" xfId="0" applyFont="1" applyFill="1"/>
    <xf numFmtId="0" fontId="8" fillId="13" borderId="0" xfId="0" applyFont="1" applyFill="1"/>
    <xf numFmtId="0" fontId="8" fillId="11" borderId="0" xfId="0" applyFont="1" applyFill="1"/>
    <xf numFmtId="0" fontId="8" fillId="30" borderId="0" xfId="0" applyFont="1" applyFill="1"/>
    <xf numFmtId="0" fontId="9" fillId="5" borderId="0" xfId="0" applyFont="1" applyFill="1"/>
    <xf numFmtId="0" fontId="9" fillId="29" borderId="0" xfId="0" applyFont="1" applyFill="1"/>
    <xf numFmtId="0" fontId="9" fillId="31" borderId="0" xfId="0" applyFont="1" applyFill="1"/>
    <xf numFmtId="0" fontId="9" fillId="4" borderId="0" xfId="0" applyFont="1" applyFill="1"/>
    <xf numFmtId="0" fontId="9" fillId="13" borderId="0" xfId="0" applyFont="1" applyFill="1"/>
    <xf numFmtId="0" fontId="9" fillId="11" borderId="0" xfId="0" applyFont="1" applyFill="1"/>
    <xf numFmtId="0" fontId="9" fillId="30" borderId="0" xfId="0" applyFont="1" applyFill="1"/>
    <xf numFmtId="0" fontId="10" fillId="5" borderId="0" xfId="0" applyFont="1" applyFill="1"/>
    <xf numFmtId="0" fontId="3" fillId="5" borderId="0" xfId="0" applyFont="1" applyFill="1"/>
    <xf numFmtId="0" fontId="10" fillId="29" borderId="0" xfId="0" applyFont="1" applyFill="1"/>
    <xf numFmtId="0" fontId="3" fillId="29" borderId="0" xfId="0" applyFont="1" applyFill="1"/>
    <xf numFmtId="0" fontId="10" fillId="31" borderId="0" xfId="0" applyFont="1" applyFill="1"/>
    <xf numFmtId="0" fontId="3" fillId="31" borderId="0" xfId="0" applyFont="1" applyFill="1"/>
    <xf numFmtId="0" fontId="10" fillId="4" borderId="0" xfId="0" applyFont="1" applyFill="1"/>
    <xf numFmtId="0" fontId="10" fillId="13" borderId="0" xfId="0" applyFont="1" applyFill="1"/>
    <xf numFmtId="0" fontId="3" fillId="11" borderId="0" xfId="0" applyFont="1" applyFill="1"/>
    <xf numFmtId="0" fontId="10" fillId="11" borderId="0" xfId="0" applyFont="1" applyFill="1"/>
    <xf numFmtId="0" fontId="3" fillId="4" borderId="0" xfId="0" applyFont="1" applyFill="1"/>
    <xf numFmtId="0" fontId="10" fillId="30" borderId="0" xfId="0" applyFont="1" applyFill="1"/>
    <xf numFmtId="2" fontId="0" fillId="19" borderId="0" xfId="0" applyNumberFormat="1" applyFill="1"/>
    <xf numFmtId="164" fontId="0" fillId="19" borderId="0" xfId="0" applyNumberFormat="1" applyFill="1"/>
    <xf numFmtId="0" fontId="0" fillId="32" borderId="0" xfId="0" applyFill="1"/>
    <xf numFmtId="0" fontId="12" fillId="0" borderId="0" xfId="0" applyFont="1"/>
    <xf numFmtId="0" fontId="0" fillId="16" borderId="1" xfId="0" applyFill="1" applyBorder="1"/>
    <xf numFmtId="0" fontId="13" fillId="0" borderId="0" xfId="0" applyFont="1"/>
    <xf numFmtId="0" fontId="13" fillId="8" borderId="0" xfId="0" applyFont="1" applyFill="1"/>
    <xf numFmtId="0" fontId="0" fillId="9" borderId="4" xfId="0" applyFill="1" applyBorder="1"/>
    <xf numFmtId="0" fontId="14" fillId="11" borderId="0" xfId="0" applyFont="1" applyFill="1"/>
    <xf numFmtId="0" fontId="14" fillId="10" borderId="0" xfId="0" applyFont="1" applyFill="1"/>
    <xf numFmtId="0" fontId="14" fillId="8" borderId="0" xfId="0" applyFont="1" applyFill="1"/>
    <xf numFmtId="0" fontId="14" fillId="12" borderId="0" xfId="0" applyFont="1" applyFill="1"/>
    <xf numFmtId="0" fontId="14" fillId="14" borderId="0" xfId="0" applyFont="1" applyFill="1"/>
    <xf numFmtId="0" fontId="14" fillId="9" borderId="0" xfId="0" applyFont="1" applyFill="1"/>
    <xf numFmtId="0" fontId="14" fillId="18" borderId="0" xfId="0" applyFont="1" applyFill="1"/>
    <xf numFmtId="2" fontId="14" fillId="11" borderId="0" xfId="0" applyNumberFormat="1" applyFont="1" applyFill="1"/>
    <xf numFmtId="2" fontId="14" fillId="10" borderId="0" xfId="0" applyNumberFormat="1" applyFont="1" applyFill="1"/>
    <xf numFmtId="2" fontId="14" fillId="8" borderId="0" xfId="0" applyNumberFormat="1" applyFont="1" applyFill="1"/>
    <xf numFmtId="2" fontId="14" fillId="12" borderId="0" xfId="0" applyNumberFormat="1" applyFont="1" applyFill="1"/>
    <xf numFmtId="2" fontId="14" fillId="14" borderId="0" xfId="0" applyNumberFormat="1" applyFont="1" applyFill="1"/>
    <xf numFmtId="2" fontId="14" fillId="9" borderId="0" xfId="0" applyNumberFormat="1" applyFont="1" applyFill="1"/>
    <xf numFmtId="2" fontId="14" fillId="18" borderId="0" xfId="0" applyNumberFormat="1" applyFont="1" applyFill="1"/>
    <xf numFmtId="0" fontId="11" fillId="25" borderId="0" xfId="0" applyFont="1" applyFill="1"/>
    <xf numFmtId="2" fontId="7" fillId="11" borderId="0" xfId="0" applyNumberFormat="1" applyFont="1" applyFill="1"/>
    <xf numFmtId="2" fontId="7" fillId="10" borderId="0" xfId="0" applyNumberFormat="1" applyFont="1" applyFill="1"/>
    <xf numFmtId="2" fontId="7" fillId="8" borderId="0" xfId="0" applyNumberFormat="1" applyFont="1" applyFill="1"/>
    <xf numFmtId="2" fontId="7" fillId="12" borderId="0" xfId="0" applyNumberFormat="1" applyFont="1" applyFill="1"/>
    <xf numFmtId="2" fontId="7" fillId="14" borderId="0" xfId="0" applyNumberFormat="1" applyFont="1" applyFill="1"/>
    <xf numFmtId="2" fontId="7" fillId="9" borderId="0" xfId="0" applyNumberFormat="1" applyFont="1" applyFill="1"/>
    <xf numFmtId="2" fontId="7" fillId="18" borderId="0" xfId="0" applyNumberFormat="1" applyFont="1" applyFill="1"/>
    <xf numFmtId="0" fontId="11" fillId="10" borderId="0" xfId="0" applyFont="1" applyFill="1"/>
    <xf numFmtId="0" fontId="11" fillId="14" borderId="0" xfId="0" applyFont="1" applyFill="1"/>
    <xf numFmtId="0" fontId="11" fillId="18" borderId="0" xfId="0" applyFont="1" applyFill="1"/>
    <xf numFmtId="0" fontId="14" fillId="25" borderId="0" xfId="0" applyFont="1" applyFill="1"/>
    <xf numFmtId="0" fontId="7" fillId="25" borderId="0" xfId="0" applyFont="1" applyFill="1"/>
    <xf numFmtId="0" fontId="7" fillId="8" borderId="0" xfId="0" applyFont="1" applyFill="1"/>
    <xf numFmtId="0" fontId="14" fillId="15" borderId="0" xfId="0" applyFont="1" applyFill="1"/>
    <xf numFmtId="164" fontId="0" fillId="9" borderId="0" xfId="0" applyNumberFormat="1" applyFill="1"/>
    <xf numFmtId="0" fontId="15" fillId="33" borderId="0" xfId="0" applyFont="1" applyFill="1"/>
    <xf numFmtId="0" fontId="13" fillId="31" borderId="0" xfId="0" applyFont="1" applyFill="1"/>
    <xf numFmtId="0" fontId="14" fillId="5" borderId="0" xfId="0" applyFont="1" applyFill="1"/>
    <xf numFmtId="0" fontId="13" fillId="30" borderId="0" xfId="0" applyFont="1" applyFill="1"/>
    <xf numFmtId="0" fontId="14" fillId="5" borderId="0" xfId="0" quotePrefix="1" applyFont="1" applyFill="1"/>
    <xf numFmtId="2" fontId="14" fillId="5" borderId="0" xfId="0" applyNumberFormat="1" applyFont="1" applyFill="1"/>
    <xf numFmtId="2" fontId="13" fillId="30" borderId="0" xfId="0" applyNumberFormat="1" applyFont="1" applyFill="1"/>
    <xf numFmtId="0" fontId="15" fillId="5" borderId="0" xfId="0" applyFont="1" applyFill="1"/>
    <xf numFmtId="0" fontId="7" fillId="5" borderId="0" xfId="0" applyFont="1" applyFill="1"/>
    <xf numFmtId="0" fontId="7" fillId="29" borderId="0" xfId="0" applyFont="1" applyFill="1"/>
    <xf numFmtId="0" fontId="7" fillId="31" borderId="0" xfId="0" applyFont="1" applyFill="1"/>
    <xf numFmtId="0" fontId="7" fillId="4" borderId="0" xfId="0" applyFont="1" applyFill="1"/>
    <xf numFmtId="0" fontId="7" fillId="13" borderId="0" xfId="0" applyFont="1" applyFill="1"/>
    <xf numFmtId="0" fontId="7" fillId="11" borderId="0" xfId="0" applyFont="1" applyFill="1"/>
    <xf numFmtId="0" fontId="7" fillId="30" borderId="0" xfId="0" applyFont="1" applyFill="1"/>
    <xf numFmtId="0" fontId="0" fillId="34" borderId="0" xfId="0" applyFill="1"/>
    <xf numFmtId="0" fontId="7" fillId="34" borderId="0" xfId="0" applyFont="1" applyFill="1"/>
    <xf numFmtId="0" fontId="0" fillId="35" borderId="0" xfId="0" applyFill="1"/>
    <xf numFmtId="0" fontId="7" fillId="35" borderId="0" xfId="0" applyFont="1" applyFill="1"/>
    <xf numFmtId="2" fontId="0" fillId="24" borderId="0" xfId="0" applyNumberFormat="1" applyFill="1"/>
    <xf numFmtId="2" fontId="14" fillId="24" borderId="0" xfId="0" applyNumberFormat="1" applyFont="1" applyFill="1"/>
    <xf numFmtId="2" fontId="0" fillId="18" borderId="0" xfId="0" applyNumberFormat="1" applyFill="1"/>
    <xf numFmtId="2" fontId="0" fillId="27" borderId="0" xfId="0" applyNumberFormat="1" applyFill="1"/>
    <xf numFmtId="0" fontId="0" fillId="9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2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3" fillId="16" borderId="0" xfId="0" applyFont="1" applyFill="1"/>
    <xf numFmtId="0" fontId="4" fillId="18" borderId="0" xfId="0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0" fontId="14" fillId="18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11" fillId="25" borderId="0" xfId="0" applyFont="1" applyFill="1" applyAlignment="1">
      <alignment horizontal="center"/>
    </xf>
    <xf numFmtId="0" fontId="16" fillId="5" borderId="0" xfId="0" applyFont="1" applyFill="1"/>
    <xf numFmtId="0" fontId="16" fillId="29" borderId="0" xfId="0" applyFont="1" applyFill="1"/>
    <xf numFmtId="0" fontId="16" fillId="31" borderId="0" xfId="0" applyFont="1" applyFill="1"/>
    <xf numFmtId="0" fontId="16" fillId="4" borderId="0" xfId="0" applyFont="1" applyFill="1"/>
    <xf numFmtId="0" fontId="16" fillId="13" borderId="0" xfId="0" applyFont="1" applyFill="1"/>
    <xf numFmtId="0" fontId="16" fillId="11" borderId="0" xfId="0" applyFont="1" applyFill="1"/>
    <xf numFmtId="0" fontId="16" fillId="30" borderId="0" xfId="0" applyFont="1" applyFill="1"/>
    <xf numFmtId="0" fontId="11" fillId="16" borderId="0" xfId="0" applyFont="1" applyFill="1"/>
    <xf numFmtId="0" fontId="14" fillId="30" borderId="0" xfId="0" applyFont="1" applyFill="1"/>
    <xf numFmtId="2" fontId="14" fillId="30" borderId="0" xfId="0" applyNumberFormat="1" applyFont="1" applyFill="1"/>
    <xf numFmtId="2" fontId="3" fillId="4" borderId="0" xfId="0" applyNumberFormat="1" applyFont="1" applyFill="1"/>
    <xf numFmtId="0" fontId="0" fillId="9" borderId="4" xfId="0" applyFill="1" applyBorder="1" applyAlignment="1">
      <alignment horizontal="center"/>
    </xf>
    <xf numFmtId="0" fontId="3" fillId="25" borderId="0" xfId="0" applyFont="1" applyFill="1"/>
    <xf numFmtId="0" fontId="10" fillId="25" borderId="0" xfId="0" applyFont="1" applyFill="1"/>
    <xf numFmtId="0" fontId="0" fillId="9" borderId="4" xfId="0" quotePrefix="1" applyFill="1" applyBorder="1"/>
    <xf numFmtId="0" fontId="16" fillId="17" borderId="0" xfId="0" applyFont="1" applyFill="1"/>
    <xf numFmtId="0" fontId="16" fillId="25" borderId="0" xfId="0" applyFont="1" applyFill="1"/>
    <xf numFmtId="0" fontId="16" fillId="27" borderId="0" xfId="0" applyFont="1" applyFill="1"/>
    <xf numFmtId="0" fontId="8" fillId="27" borderId="0" xfId="0" applyFont="1" applyFill="1"/>
    <xf numFmtId="0" fontId="7" fillId="27" borderId="0" xfId="0" applyFont="1" applyFill="1"/>
    <xf numFmtId="0" fontId="3" fillId="0" borderId="0" xfId="0" applyFont="1"/>
    <xf numFmtId="0" fontId="16" fillId="10" borderId="0" xfId="0" applyFont="1" applyFill="1"/>
    <xf numFmtId="0" fontId="8" fillId="10" borderId="0" xfId="0" applyFont="1" applyFill="1"/>
    <xf numFmtId="0" fontId="7" fillId="10" borderId="0" xfId="0" applyFont="1" applyFill="1"/>
    <xf numFmtId="2" fontId="7" fillId="0" borderId="0" xfId="0" applyNumberFormat="1" applyFont="1"/>
    <xf numFmtId="2" fontId="0" fillId="28" borderId="0" xfId="0" applyNumberFormat="1" applyFill="1"/>
    <xf numFmtId="0" fontId="16" fillId="28" borderId="0" xfId="0" applyFont="1" applyFill="1"/>
    <xf numFmtId="0" fontId="8" fillId="28" borderId="0" xfId="0" applyFont="1" applyFill="1"/>
    <xf numFmtId="0" fontId="7" fillId="28" borderId="0" xfId="0" applyFont="1" applyFill="1"/>
    <xf numFmtId="2" fontId="7" fillId="4" borderId="0" xfId="0" applyNumberFormat="1" applyFont="1" applyFill="1"/>
    <xf numFmtId="2" fontId="7" fillId="30" borderId="0" xfId="0" applyNumberFormat="1" applyFont="1" applyFill="1"/>
    <xf numFmtId="1" fontId="0" fillId="4" borderId="0" xfId="0" applyNumberFormat="1" applyFill="1"/>
    <xf numFmtId="1" fontId="0" fillId="27" borderId="0" xfId="0" applyNumberFormat="1" applyFill="1"/>
    <xf numFmtId="1" fontId="0" fillId="29" borderId="0" xfId="0" applyNumberFormat="1" applyFill="1"/>
    <xf numFmtId="0" fontId="16" fillId="18" borderId="0" xfId="0" applyFont="1" applyFill="1"/>
    <xf numFmtId="0" fontId="8" fillId="18" borderId="0" xfId="0" applyFont="1" applyFill="1"/>
    <xf numFmtId="0" fontId="7" fillId="18" borderId="0" xfId="0" applyFont="1" applyFill="1"/>
    <xf numFmtId="1" fontId="0" fillId="18" borderId="0" xfId="0" applyNumberFormat="1" applyFill="1"/>
    <xf numFmtId="0" fontId="13" fillId="11" borderId="0" xfId="0" applyFont="1" applyFill="1"/>
    <xf numFmtId="2" fontId="13" fillId="11" borderId="0" xfId="0" applyNumberFormat="1" applyFont="1" applyFill="1"/>
    <xf numFmtId="0" fontId="3" fillId="13" borderId="0" xfId="0" applyFont="1" applyFill="1"/>
    <xf numFmtId="0" fontId="18" fillId="5" borderId="0" xfId="0" applyFont="1" applyFill="1"/>
    <xf numFmtId="0" fontId="18" fillId="11" borderId="0" xfId="0" applyFont="1" applyFill="1"/>
    <xf numFmtId="0" fontId="18" fillId="4" borderId="0" xfId="0" applyFont="1" applyFill="1"/>
    <xf numFmtId="0" fontId="18" fillId="13" borderId="0" xfId="0" applyFont="1" applyFill="1"/>
    <xf numFmtId="0" fontId="18" fillId="29" borderId="0" xfId="0" applyFont="1" applyFill="1"/>
    <xf numFmtId="0" fontId="18" fillId="31" borderId="0" xfId="0" applyFont="1" applyFill="1"/>
    <xf numFmtId="0" fontId="18" fillId="30" borderId="0" xfId="0" applyFont="1" applyFill="1"/>
    <xf numFmtId="0" fontId="18" fillId="25" borderId="0" xfId="0" applyFont="1" applyFill="1"/>
    <xf numFmtId="0" fontId="17" fillId="5" borderId="0" xfId="0" applyFont="1" applyFill="1"/>
    <xf numFmtId="0" fontId="17" fillId="11" borderId="0" xfId="0" applyFont="1" applyFill="1"/>
    <xf numFmtId="0" fontId="17" fillId="4" borderId="0" xfId="0" applyFont="1" applyFill="1"/>
    <xf numFmtId="0" fontId="17" fillId="13" borderId="0" xfId="0" applyFont="1" applyFill="1"/>
    <xf numFmtId="0" fontId="17" fillId="29" borderId="0" xfId="0" applyFont="1" applyFill="1"/>
    <xf numFmtId="0" fontId="17" fillId="31" borderId="0" xfId="0" applyFont="1" applyFill="1"/>
    <xf numFmtId="0" fontId="17" fillId="30" borderId="0" xfId="0" applyFont="1" applyFill="1"/>
    <xf numFmtId="0" fontId="17" fillId="25" borderId="0" xfId="0" applyFont="1" applyFill="1"/>
    <xf numFmtId="0" fontId="7" fillId="5" borderId="0" xfId="0" quotePrefix="1" applyFont="1" applyFill="1"/>
    <xf numFmtId="2" fontId="7" fillId="5" borderId="0" xfId="0" applyNumberFormat="1" applyFont="1" applyFill="1"/>
    <xf numFmtId="1" fontId="14" fillId="5" borderId="0" xfId="0" applyNumberFormat="1" applyFont="1" applyFill="1"/>
    <xf numFmtId="0" fontId="16" fillId="12" borderId="0" xfId="0" applyFont="1" applyFill="1"/>
    <xf numFmtId="0" fontId="8" fillId="12" borderId="0" xfId="0" applyFont="1" applyFill="1"/>
    <xf numFmtId="0" fontId="7" fillId="12" borderId="0" xfId="0" applyFont="1" applyFill="1"/>
    <xf numFmtId="0" fontId="19" fillId="4" borderId="0" xfId="0" applyFont="1" applyFill="1"/>
    <xf numFmtId="0" fontId="19" fillId="11" borderId="0" xfId="0" applyFont="1" applyFill="1"/>
    <xf numFmtId="0" fontId="17" fillId="19" borderId="0" xfId="0" applyFont="1" applyFill="1"/>
    <xf numFmtId="0" fontId="18" fillId="19" borderId="0" xfId="0" applyFont="1" applyFill="1"/>
    <xf numFmtId="1" fontId="0" fillId="19" borderId="0" xfId="0" applyNumberFormat="1" applyFill="1"/>
    <xf numFmtId="0" fontId="16" fillId="19" borderId="0" xfId="0" applyFont="1" applyFill="1"/>
    <xf numFmtId="0" fontId="8" fillId="19" borderId="0" xfId="0" applyFont="1" applyFill="1"/>
    <xf numFmtId="0" fontId="3" fillId="19" borderId="0" xfId="0" applyFont="1" applyFill="1"/>
    <xf numFmtId="0" fontId="7" fillId="19" borderId="0" xfId="0" applyFont="1" applyFill="1"/>
    <xf numFmtId="0" fontId="10" fillId="10" borderId="0" xfId="0" applyFont="1" applyFill="1"/>
    <xf numFmtId="0" fontId="20" fillId="0" borderId="0" xfId="3">
      <alignment wrapText="1"/>
    </xf>
    <xf numFmtId="0" fontId="10" fillId="27" borderId="0" xfId="0" applyFont="1" applyFill="1"/>
    <xf numFmtId="0" fontId="3" fillId="27" borderId="0" xfId="0" applyFont="1" applyFill="1"/>
    <xf numFmtId="0" fontId="10" fillId="19" borderId="0" xfId="0" applyFont="1" applyFill="1"/>
    <xf numFmtId="0" fontId="13" fillId="19" borderId="0" xfId="0" applyFont="1" applyFill="1"/>
    <xf numFmtId="0" fontId="14" fillId="27" borderId="0" xfId="0" applyFont="1" applyFill="1"/>
    <xf numFmtId="0" fontId="21" fillId="27" borderId="0" xfId="0" applyFont="1" applyFill="1"/>
    <xf numFmtId="0" fontId="10" fillId="12" borderId="0" xfId="0" applyFont="1" applyFill="1"/>
    <xf numFmtId="0" fontId="13" fillId="4" borderId="0" xfId="0" applyFont="1" applyFill="1"/>
    <xf numFmtId="2" fontId="13" fillId="4" borderId="0" xfId="0" applyNumberFormat="1" applyFont="1" applyFill="1"/>
    <xf numFmtId="0" fontId="13" fillId="13" borderId="0" xfId="0" applyFont="1" applyFill="1"/>
    <xf numFmtId="2" fontId="13" fillId="13" borderId="0" xfId="0" applyNumberFormat="1" applyFont="1" applyFill="1"/>
    <xf numFmtId="0" fontId="13" fillId="25" borderId="0" xfId="0" applyFont="1" applyFill="1"/>
    <xf numFmtId="0" fontId="13" fillId="19" borderId="0" xfId="0" applyFont="1" applyFill="1" applyAlignment="1">
      <alignment horizontal="center"/>
    </xf>
    <xf numFmtId="2" fontId="13" fillId="19" borderId="0" xfId="0" applyNumberFormat="1" applyFont="1" applyFill="1"/>
    <xf numFmtId="0" fontId="13" fillId="12" borderId="0" xfId="0" applyFont="1" applyFill="1"/>
    <xf numFmtId="0" fontId="13" fillId="10" borderId="0" xfId="0" applyFont="1" applyFill="1"/>
    <xf numFmtId="2" fontId="13" fillId="12" borderId="0" xfId="0" applyNumberFormat="1" applyFont="1" applyFill="1"/>
    <xf numFmtId="2" fontId="13" fillId="10" borderId="0" xfId="0" applyNumberFormat="1" applyFont="1" applyFill="1"/>
    <xf numFmtId="2" fontId="14" fillId="27" borderId="0" xfId="0" applyNumberFormat="1" applyFont="1" applyFill="1"/>
    <xf numFmtId="1" fontId="14" fillId="27" borderId="0" xfId="0" applyNumberFormat="1" applyFont="1" applyFill="1"/>
    <xf numFmtId="0" fontId="14" fillId="29" borderId="0" xfId="0" applyFont="1" applyFill="1"/>
    <xf numFmtId="2" fontId="14" fillId="29" borderId="0" xfId="0" applyNumberFormat="1" applyFont="1" applyFill="1"/>
    <xf numFmtId="0" fontId="14" fillId="4" borderId="0" xfId="0" applyFont="1" applyFill="1"/>
    <xf numFmtId="2" fontId="14" fillId="4" borderId="0" xfId="0" applyNumberFormat="1" applyFont="1" applyFill="1"/>
    <xf numFmtId="0" fontId="8" fillId="4" borderId="0" xfId="0" applyFont="1" applyFill="1" applyAlignment="1">
      <alignment horizontal="right"/>
    </xf>
    <xf numFmtId="0" fontId="8" fillId="5" borderId="0" xfId="0" applyFont="1" applyFill="1" applyAlignment="1">
      <alignment horizontal="right"/>
    </xf>
    <xf numFmtId="0" fontId="8" fillId="29" borderId="0" xfId="0" applyFont="1" applyFill="1" applyAlignment="1">
      <alignment horizontal="right"/>
    </xf>
    <xf numFmtId="0" fontId="8" fillId="31" borderId="0" xfId="0" applyFont="1" applyFill="1" applyAlignment="1">
      <alignment horizontal="right"/>
    </xf>
    <xf numFmtId="0" fontId="8" fillId="13" borderId="0" xfId="0" applyFont="1" applyFill="1" applyAlignment="1">
      <alignment horizontal="right"/>
    </xf>
    <xf numFmtId="0" fontId="8" fillId="30" borderId="0" xfId="0" applyFont="1" applyFill="1" applyAlignment="1">
      <alignment horizontal="right"/>
    </xf>
    <xf numFmtId="0" fontId="0" fillId="25" borderId="0" xfId="0" applyFill="1" applyAlignment="1">
      <alignment horizontal="right"/>
    </xf>
    <xf numFmtId="0" fontId="7" fillId="17" borderId="0" xfId="0" applyFont="1" applyFill="1"/>
    <xf numFmtId="0" fontId="14" fillId="0" borderId="0" xfId="0" applyFont="1"/>
    <xf numFmtId="2" fontId="13" fillId="0" borderId="0" xfId="0" applyNumberFormat="1" applyFont="1"/>
    <xf numFmtId="2" fontId="14" fillId="0" borderId="0" xfId="0" applyNumberFormat="1" applyFont="1"/>
    <xf numFmtId="0" fontId="16" fillId="0" borderId="0" xfId="0" applyFont="1"/>
    <xf numFmtId="0" fontId="8" fillId="0" borderId="0" xfId="0" applyFont="1"/>
    <xf numFmtId="0" fontId="10" fillId="0" borderId="0" xfId="0" applyFont="1"/>
    <xf numFmtId="2" fontId="0" fillId="26" borderId="0" xfId="0" applyNumberFormat="1" applyFill="1"/>
    <xf numFmtId="0" fontId="16" fillId="26" borderId="0" xfId="0" applyFont="1" applyFill="1"/>
    <xf numFmtId="0" fontId="8" fillId="26" borderId="0" xfId="0" applyFont="1" applyFill="1"/>
    <xf numFmtId="0" fontId="10" fillId="26" borderId="0" xfId="0" applyFont="1" applyFill="1"/>
    <xf numFmtId="0" fontId="3" fillId="26" borderId="0" xfId="0" applyFont="1" applyFill="1"/>
    <xf numFmtId="1" fontId="7" fillId="5" borderId="0" xfId="0" applyNumberFormat="1" applyFont="1" applyFill="1"/>
    <xf numFmtId="1" fontId="0" fillId="31" borderId="0" xfId="0" applyNumberFormat="1" applyFill="1"/>
    <xf numFmtId="0" fontId="0" fillId="0" borderId="0" xfId="0" applyFill="1"/>
    <xf numFmtId="0" fontId="0" fillId="36" borderId="0" xfId="0" applyFill="1"/>
    <xf numFmtId="0" fontId="0" fillId="37" borderId="0" xfId="0" applyFill="1"/>
    <xf numFmtId="1" fontId="0" fillId="0" borderId="0" xfId="0" applyNumberFormat="1" applyFill="1"/>
    <xf numFmtId="0" fontId="0" fillId="30" borderId="0" xfId="0" quotePrefix="1" applyFill="1"/>
    <xf numFmtId="9" fontId="0" fillId="9" borderId="4" xfId="0" applyNumberFormat="1" applyFill="1" applyBorder="1"/>
    <xf numFmtId="20" fontId="0" fillId="9" borderId="4" xfId="0" quotePrefix="1" applyNumberFormat="1" applyFill="1" applyBorder="1"/>
    <xf numFmtId="0" fontId="0" fillId="38" borderId="0" xfId="0" applyFill="1"/>
    <xf numFmtId="2" fontId="0" fillId="0" borderId="0" xfId="0" applyNumberFormat="1" applyFill="1"/>
    <xf numFmtId="0" fontId="0" fillId="26" borderId="0" xfId="0" applyFill="1" applyAlignment="1">
      <alignment horizontal="center"/>
    </xf>
    <xf numFmtId="0" fontId="0" fillId="16" borderId="2" xfId="0" quotePrefix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0" borderId="0" xfId="0" applyAlignment="1">
      <alignment horizontal="center" vertical="center" textRotation="90"/>
    </xf>
  </cellXfs>
  <cellStyles count="4">
    <cellStyle name="Bra" xfId="1" builtinId="26" customBuiltin="1"/>
    <cellStyle name="Dålig" xfId="2" builtinId="27" customBuiltin="1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colors>
    <mruColors>
      <color rgb="FFC9A6E4"/>
      <color rgb="FFB381D9"/>
      <color rgb="FFAFCDAB"/>
      <color rgb="FFEBC053"/>
      <color rgb="FFEC767C"/>
      <color rgb="FFDE7B3E"/>
      <color rgb="FFEBF870"/>
      <color rgb="FFCDE0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jpeg"/><Relationship Id="rId5" Type="http://schemas.openxmlformats.org/officeDocument/2006/relationships/image" Target="../media/image5.emf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47625</xdr:colOff>
      <xdr:row>29</xdr:row>
      <xdr:rowOff>161924</xdr:rowOff>
    </xdr:from>
    <xdr:ext cx="4848225" cy="4035913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4867274"/>
          <a:ext cx="4848225" cy="4035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466725</xdr:colOff>
      <xdr:row>33</xdr:row>
      <xdr:rowOff>9526</xdr:rowOff>
    </xdr:from>
    <xdr:to>
      <xdr:col>8</xdr:col>
      <xdr:colOff>66675</xdr:colOff>
      <xdr:row>34</xdr:row>
      <xdr:rowOff>19050</xdr:rowOff>
    </xdr:to>
    <xdr:sp macro="" textlink="">
      <xdr:nvSpPr>
        <xdr:cNvPr id="3" name="textruta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5267325" y="5438776"/>
          <a:ext cx="285750" cy="190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CH</a:t>
          </a:r>
        </a:p>
      </xdr:txBody>
    </xdr:sp>
    <xdr:clientData/>
  </xdr:twoCellAnchor>
  <xdr:twoCellAnchor>
    <xdr:from>
      <xdr:col>7</xdr:col>
      <xdr:colOff>428625</xdr:colOff>
      <xdr:row>38</xdr:row>
      <xdr:rowOff>38101</xdr:rowOff>
    </xdr:from>
    <xdr:to>
      <xdr:col>8</xdr:col>
      <xdr:colOff>28575</xdr:colOff>
      <xdr:row>39</xdr:row>
      <xdr:rowOff>47625</xdr:rowOff>
    </xdr:to>
    <xdr:sp macro="" textlink="">
      <xdr:nvSpPr>
        <xdr:cNvPr id="4" name="textruta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 txBox="1"/>
      </xdr:nvSpPr>
      <xdr:spPr>
        <a:xfrm>
          <a:off x="5229225" y="6372226"/>
          <a:ext cx="285750" cy="190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CH</a:t>
          </a:r>
        </a:p>
      </xdr:txBody>
    </xdr:sp>
    <xdr:clientData/>
  </xdr:twoCellAnchor>
  <xdr:twoCellAnchor>
    <xdr:from>
      <xdr:col>7</xdr:col>
      <xdr:colOff>428625</xdr:colOff>
      <xdr:row>41</xdr:row>
      <xdr:rowOff>66676</xdr:rowOff>
    </xdr:from>
    <xdr:to>
      <xdr:col>8</xdr:col>
      <xdr:colOff>28575</xdr:colOff>
      <xdr:row>42</xdr:row>
      <xdr:rowOff>76200</xdr:rowOff>
    </xdr:to>
    <xdr:sp macro="" textlink="">
      <xdr:nvSpPr>
        <xdr:cNvPr id="5" name="textruta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 txBox="1"/>
      </xdr:nvSpPr>
      <xdr:spPr>
        <a:xfrm>
          <a:off x="5229225" y="6943726"/>
          <a:ext cx="285750" cy="190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CH</a:t>
          </a:r>
        </a:p>
      </xdr:txBody>
    </xdr:sp>
    <xdr:clientData/>
  </xdr:twoCellAnchor>
  <xdr:oneCellAnchor>
    <xdr:from>
      <xdr:col>15</xdr:col>
      <xdr:colOff>0</xdr:colOff>
      <xdr:row>30</xdr:row>
      <xdr:rowOff>0</xdr:rowOff>
    </xdr:from>
    <xdr:ext cx="2466975" cy="4933950"/>
    <xdr:pic>
      <xdr:nvPicPr>
        <xdr:cNvPr id="6" name="Bildobjek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4886325"/>
          <a:ext cx="2466975" cy="493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47624</xdr:colOff>
      <xdr:row>59</xdr:row>
      <xdr:rowOff>153054</xdr:rowOff>
    </xdr:from>
    <xdr:ext cx="3552825" cy="2342496"/>
    <xdr:pic>
      <xdr:nvPicPr>
        <xdr:cNvPr id="7" name="Bildobjekt 6" descr="http://www.renishaw.com/media/img/gen/3b1c8b32c83a466e87c11439d01907b6.jpg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4624" y="10287654"/>
          <a:ext cx="3552825" cy="2342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123825</xdr:colOff>
      <xdr:row>37</xdr:row>
      <xdr:rowOff>66675</xdr:rowOff>
    </xdr:from>
    <xdr:ext cx="4762500" cy="3200400"/>
    <xdr:pic>
      <xdr:nvPicPr>
        <xdr:cNvPr id="8" name="Bildobjekt 7" descr="http://www.azom.com/images/Article_Images/ImageForArticle_10279(3).jpg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39825" y="6219825"/>
          <a:ext cx="4762500" cy="320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59</xdr:row>
      <xdr:rowOff>0</xdr:rowOff>
    </xdr:from>
    <xdr:ext cx="3838575" cy="2628900"/>
    <xdr:pic>
      <xdr:nvPicPr>
        <xdr:cNvPr id="9" name="Bildobjekt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10134600"/>
          <a:ext cx="3838575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14</xdr:col>
      <xdr:colOff>559593</xdr:colOff>
      <xdr:row>75</xdr:row>
      <xdr:rowOff>1</xdr:rowOff>
    </xdr:from>
    <xdr:to>
      <xdr:col>22</xdr:col>
      <xdr:colOff>285750</xdr:colOff>
      <xdr:row>97</xdr:row>
      <xdr:rowOff>58561</xdr:rowOff>
    </xdr:to>
    <xdr:pic>
      <xdr:nvPicPr>
        <xdr:cNvPr id="11" name="Bildobjekt 10" descr="Image result for raman shift polystyrene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94093" y="13632657"/>
          <a:ext cx="5060157" cy="3987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Swere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8C99"/>
      </a:accent1>
      <a:accent2>
        <a:srgbClr val="004990"/>
      </a:accent2>
      <a:accent3>
        <a:srgbClr val="387C2B"/>
      </a:accent3>
      <a:accent4>
        <a:srgbClr val="69331F"/>
      </a:accent4>
      <a:accent5>
        <a:srgbClr val="80BD26"/>
      </a:accent5>
      <a:accent6>
        <a:srgbClr val="9FCBED"/>
      </a:accent6>
      <a:hlink>
        <a:srgbClr val="0000FF"/>
      </a:hlink>
      <a:folHlink>
        <a:srgbClr val="800080"/>
      </a:folHlink>
    </a:clrScheme>
    <a:fontScheme name="UC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solidFill>
            <a:schemeClr val="bg1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E6B6D-3DC8-4E51-9A27-CE8012ADC6E4}">
  <dimension ref="A1:X75"/>
  <sheetViews>
    <sheetView zoomScale="80" zoomScaleNormal="80" workbookViewId="0">
      <selection activeCell="S23" sqref="S23"/>
    </sheetView>
  </sheetViews>
  <sheetFormatPr defaultRowHeight="14" x14ac:dyDescent="0.3"/>
  <cols>
    <col min="1" max="1" width="2.5" bestFit="1" customWidth="1"/>
    <col min="2" max="2" width="16.58203125" customWidth="1"/>
    <col min="3" max="14" width="7.58203125" customWidth="1"/>
    <col min="15" max="15" width="7.83203125" customWidth="1"/>
    <col min="16" max="18" width="7.58203125" customWidth="1"/>
  </cols>
  <sheetData>
    <row r="1" spans="1:24" x14ac:dyDescent="0.3">
      <c r="A1" s="95" t="s">
        <v>43</v>
      </c>
      <c r="B1" s="96" t="s">
        <v>194</v>
      </c>
    </row>
    <row r="2" spans="1:24" x14ac:dyDescent="0.3">
      <c r="A2" s="95"/>
      <c r="B2" s="40" t="s">
        <v>313</v>
      </c>
      <c r="C2" s="7" t="e">
        <f>MIN(#REF!,C12:R12)</f>
        <v>#REF!</v>
      </c>
    </row>
    <row r="3" spans="1:24" x14ac:dyDescent="0.3">
      <c r="A3" s="95" t="s">
        <v>43</v>
      </c>
      <c r="B3" t="s">
        <v>220</v>
      </c>
      <c r="C3">
        <v>1</v>
      </c>
      <c r="I3" s="58"/>
      <c r="J3" s="58"/>
      <c r="K3" s="58"/>
      <c r="L3" s="58"/>
      <c r="M3" s="58"/>
      <c r="N3" s="58"/>
      <c r="O3" s="58"/>
      <c r="P3" s="58">
        <v>0</v>
      </c>
      <c r="Q3" s="60"/>
    </row>
    <row r="4" spans="1:24" x14ac:dyDescent="0.3">
      <c r="A4" s="95" t="s">
        <v>43</v>
      </c>
      <c r="B4" s="97" t="s">
        <v>221</v>
      </c>
      <c r="C4" s="97"/>
      <c r="D4" s="97"/>
      <c r="E4" s="97"/>
      <c r="F4" s="129" t="e">
        <f>#REF!</f>
        <v>#REF!</v>
      </c>
      <c r="G4" s="97"/>
      <c r="H4" s="97"/>
      <c r="I4" s="97"/>
      <c r="J4" s="130" t="e">
        <f>#REF!</f>
        <v>#REF!</v>
      </c>
      <c r="K4" s="130" t="e">
        <f>#REF!</f>
        <v>#REF!</v>
      </c>
      <c r="L4" s="130"/>
      <c r="M4" s="97"/>
      <c r="N4" s="97"/>
      <c r="O4" s="97"/>
      <c r="P4" s="130">
        <f>$D$7</f>
        <v>2</v>
      </c>
      <c r="Q4" s="97"/>
      <c r="R4" s="130">
        <f>$D$7</f>
        <v>2</v>
      </c>
    </row>
    <row r="5" spans="1:24" x14ac:dyDescent="0.3">
      <c r="A5" s="95" t="s">
        <v>43</v>
      </c>
      <c r="B5" s="97" t="s">
        <v>195</v>
      </c>
      <c r="C5" s="97">
        <f>SUM($C10:C$10)</f>
        <v>0</v>
      </c>
      <c r="D5" s="97">
        <f>SUM($C10:D$10)</f>
        <v>0</v>
      </c>
      <c r="E5" s="97">
        <f>SUM($C10:E$10)</f>
        <v>1</v>
      </c>
      <c r="F5" s="97">
        <f>SUM($C10:F$10)</f>
        <v>1</v>
      </c>
      <c r="G5" s="97">
        <f>SUM($C10:G$10)</f>
        <v>1</v>
      </c>
      <c r="H5" s="97">
        <f>SUM($C10:H$10)</f>
        <v>1</v>
      </c>
      <c r="I5" s="97">
        <f>SUM($C10:I$10)</f>
        <v>1</v>
      </c>
      <c r="J5" s="97">
        <f>SUM($C10:J$10)</f>
        <v>1</v>
      </c>
      <c r="K5" s="97">
        <f>SUM($C10:K$10)</f>
        <v>1</v>
      </c>
      <c r="L5" s="97"/>
      <c r="M5" s="97">
        <f>SUM($C10:M$10)</f>
        <v>2</v>
      </c>
      <c r="N5" s="97">
        <f>SUM($C10:N$10)</f>
        <v>3</v>
      </c>
      <c r="O5" s="97">
        <f>SUM($C10:O$10)</f>
        <v>3</v>
      </c>
      <c r="P5" s="97">
        <f>SUM($C10:P$10)</f>
        <v>3</v>
      </c>
      <c r="Q5" s="97">
        <f>SUM($C10:Q$10)</f>
        <v>3</v>
      </c>
      <c r="R5" s="97">
        <f>SUM($C10:R$10)</f>
        <v>3</v>
      </c>
      <c r="S5" s="97">
        <f>SUM($C10:S$10)</f>
        <v>3</v>
      </c>
      <c r="T5" s="97">
        <f>SUM($C10:T$10)</f>
        <v>3</v>
      </c>
      <c r="U5" s="97">
        <f>SUM($C10:U$10)</f>
        <v>4</v>
      </c>
      <c r="V5" s="97">
        <f>SUM($C10:V$10)</f>
        <v>5</v>
      </c>
      <c r="W5" s="97">
        <f>SUM($C10:W$10)</f>
        <v>6</v>
      </c>
      <c r="X5" s="97">
        <f>SUM($C10:X$10)</f>
        <v>7</v>
      </c>
    </row>
    <row r="6" spans="1:24" x14ac:dyDescent="0.3">
      <c r="A6" s="95"/>
      <c r="B6" s="1"/>
      <c r="C6" s="1"/>
      <c r="D6" s="1"/>
      <c r="E6" s="1"/>
      <c r="F6" s="1" t="s">
        <v>197</v>
      </c>
      <c r="G6" s="1" t="str">
        <f>F6</f>
        <v>_________</v>
      </c>
      <c r="H6" s="1" t="s">
        <v>197</v>
      </c>
      <c r="I6" s="1" t="str">
        <f>H6</f>
        <v>_________</v>
      </c>
      <c r="J6" s="1" t="str">
        <f>H6</f>
        <v>_________</v>
      </c>
      <c r="K6" s="1" t="s">
        <v>197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3">
      <c r="A7" s="95"/>
      <c r="B7" s="24" t="s">
        <v>39</v>
      </c>
      <c r="C7" s="14">
        <v>1</v>
      </c>
      <c r="D7" s="14">
        <f t="shared" ref="D7:E7" si="0">C7+1</f>
        <v>2</v>
      </c>
      <c r="E7" s="45">
        <f t="shared" si="0"/>
        <v>3</v>
      </c>
      <c r="F7" s="1">
        <v>4</v>
      </c>
      <c r="G7" s="1">
        <v>5</v>
      </c>
      <c r="H7" s="1">
        <v>6</v>
      </c>
      <c r="I7" s="46">
        <v>7</v>
      </c>
      <c r="J7" s="46">
        <v>8</v>
      </c>
      <c r="K7" s="46">
        <v>9</v>
      </c>
      <c r="L7" s="46">
        <v>10</v>
      </c>
      <c r="M7" s="15">
        <v>11</v>
      </c>
      <c r="N7" s="15">
        <v>12</v>
      </c>
      <c r="O7" s="4">
        <v>13</v>
      </c>
      <c r="P7" s="47">
        <v>14</v>
      </c>
      <c r="Q7" s="12">
        <v>15</v>
      </c>
      <c r="R7" s="25">
        <v>16</v>
      </c>
      <c r="S7" s="37">
        <v>17</v>
      </c>
      <c r="T7" s="37">
        <v>18</v>
      </c>
      <c r="U7" s="285">
        <v>19</v>
      </c>
      <c r="V7" s="285">
        <v>20</v>
      </c>
      <c r="W7" s="286">
        <v>21</v>
      </c>
      <c r="X7" s="286">
        <v>22</v>
      </c>
    </row>
    <row r="8" spans="1:24" x14ac:dyDescent="0.3">
      <c r="A8" s="95"/>
      <c r="B8" s="24" t="s">
        <v>198</v>
      </c>
      <c r="C8" s="14" t="s">
        <v>199</v>
      </c>
      <c r="D8" s="14" t="s">
        <v>199</v>
      </c>
      <c r="E8" s="45" t="s">
        <v>199</v>
      </c>
      <c r="F8" s="1" t="s">
        <v>199</v>
      </c>
      <c r="G8" s="1" t="s">
        <v>199</v>
      </c>
      <c r="H8" s="1" t="s">
        <v>199</v>
      </c>
      <c r="I8" s="46" t="s">
        <v>199</v>
      </c>
      <c r="J8" s="46" t="s">
        <v>199</v>
      </c>
      <c r="K8" s="46" t="s">
        <v>199</v>
      </c>
      <c r="L8" s="46" t="s">
        <v>199</v>
      </c>
      <c r="M8" s="15" t="s">
        <v>199</v>
      </c>
      <c r="N8" s="15" t="s">
        <v>199</v>
      </c>
      <c r="O8" s="4" t="s">
        <v>199</v>
      </c>
      <c r="P8" s="47" t="s">
        <v>199</v>
      </c>
      <c r="Q8" s="12" t="s">
        <v>199</v>
      </c>
      <c r="R8" s="25" t="s">
        <v>199</v>
      </c>
      <c r="S8" s="37" t="s">
        <v>199</v>
      </c>
      <c r="T8" s="37" t="s">
        <v>199</v>
      </c>
      <c r="U8" s="285" t="s">
        <v>199</v>
      </c>
      <c r="V8" s="285" t="s">
        <v>199</v>
      </c>
      <c r="W8" s="286" t="s">
        <v>199</v>
      </c>
      <c r="X8" s="286" t="s">
        <v>199</v>
      </c>
    </row>
    <row r="9" spans="1:24" x14ac:dyDescent="0.3">
      <c r="A9" s="95"/>
      <c r="B9" s="24" t="s">
        <v>0</v>
      </c>
      <c r="C9" s="14" t="s">
        <v>19</v>
      </c>
      <c r="D9" s="14" t="s">
        <v>19</v>
      </c>
      <c r="E9" s="45" t="s">
        <v>13</v>
      </c>
      <c r="F9" s="1" t="s">
        <v>314</v>
      </c>
      <c r="G9" s="1" t="s">
        <v>314</v>
      </c>
      <c r="H9" s="1" t="s">
        <v>314</v>
      </c>
      <c r="I9" s="46" t="s">
        <v>146</v>
      </c>
      <c r="J9" s="46" t="s">
        <v>146</v>
      </c>
      <c r="K9" s="46" t="s">
        <v>146</v>
      </c>
      <c r="L9" s="46" t="s">
        <v>146</v>
      </c>
      <c r="M9" s="15" t="s">
        <v>153</v>
      </c>
      <c r="N9" s="15" t="s">
        <v>153</v>
      </c>
      <c r="O9" s="4" t="s">
        <v>148</v>
      </c>
      <c r="P9" s="47" t="s">
        <v>147</v>
      </c>
      <c r="Q9" s="12" t="s">
        <v>21</v>
      </c>
      <c r="R9" s="25" t="s">
        <v>150</v>
      </c>
      <c r="S9" s="37" t="s">
        <v>20</v>
      </c>
      <c r="T9" s="37" t="s">
        <v>20</v>
      </c>
      <c r="U9" s="285" t="s">
        <v>262</v>
      </c>
      <c r="V9" s="285" t="s">
        <v>262</v>
      </c>
      <c r="W9" s="286" t="s">
        <v>260</v>
      </c>
      <c r="X9" s="286" t="s">
        <v>260</v>
      </c>
    </row>
    <row r="10" spans="1:24" x14ac:dyDescent="0.3">
      <c r="A10" s="95"/>
      <c r="B10" s="24" t="s">
        <v>9</v>
      </c>
      <c r="C10" s="14">
        <v>0</v>
      </c>
      <c r="D10" s="14">
        <v>0</v>
      </c>
      <c r="E10" s="45">
        <v>1</v>
      </c>
      <c r="F10" s="1">
        <v>0</v>
      </c>
      <c r="G10" s="1">
        <v>0</v>
      </c>
      <c r="H10" s="1">
        <v>0</v>
      </c>
      <c r="I10" s="46">
        <v>0</v>
      </c>
      <c r="J10" s="46">
        <v>0</v>
      </c>
      <c r="K10" s="46">
        <v>0</v>
      </c>
      <c r="L10" s="46">
        <v>0</v>
      </c>
      <c r="M10" s="15">
        <v>1</v>
      </c>
      <c r="N10" s="15">
        <v>1</v>
      </c>
      <c r="O10" s="4">
        <v>0</v>
      </c>
      <c r="P10" s="47">
        <v>0</v>
      </c>
      <c r="Q10" s="12">
        <v>0</v>
      </c>
      <c r="R10" s="25">
        <v>0</v>
      </c>
      <c r="S10" s="37">
        <v>0</v>
      </c>
      <c r="T10" s="37">
        <v>0</v>
      </c>
      <c r="U10" s="285">
        <v>1</v>
      </c>
      <c r="V10" s="285">
        <v>1</v>
      </c>
      <c r="W10" s="286">
        <v>1</v>
      </c>
      <c r="X10" s="286">
        <v>1</v>
      </c>
    </row>
    <row r="11" spans="1:24" x14ac:dyDescent="0.3">
      <c r="A11" s="95"/>
      <c r="B11" s="24" t="s">
        <v>43</v>
      </c>
      <c r="C11" s="14" t="s">
        <v>199</v>
      </c>
      <c r="D11" s="14" t="s">
        <v>199</v>
      </c>
      <c r="E11" s="45" t="s">
        <v>199</v>
      </c>
      <c r="F11" s="1" t="s">
        <v>199</v>
      </c>
      <c r="G11" s="1" t="s">
        <v>199</v>
      </c>
      <c r="H11" s="1" t="s">
        <v>199</v>
      </c>
      <c r="I11" s="46" t="s">
        <v>199</v>
      </c>
      <c r="J11" s="46" t="s">
        <v>199</v>
      </c>
      <c r="K11" s="46" t="s">
        <v>199</v>
      </c>
      <c r="L11" s="46" t="s">
        <v>199</v>
      </c>
      <c r="M11" s="15" t="s">
        <v>199</v>
      </c>
      <c r="N11" s="15" t="s">
        <v>199</v>
      </c>
      <c r="O11" s="4" t="s">
        <v>199</v>
      </c>
      <c r="P11" s="47" t="s">
        <v>199</v>
      </c>
      <c r="Q11" s="12" t="s">
        <v>199</v>
      </c>
      <c r="R11" s="25" t="s">
        <v>199</v>
      </c>
      <c r="S11" s="37" t="s">
        <v>199</v>
      </c>
      <c r="T11" s="37" t="s">
        <v>199</v>
      </c>
      <c r="U11" s="285" t="s">
        <v>199</v>
      </c>
      <c r="V11" s="285" t="s">
        <v>199</v>
      </c>
      <c r="W11" s="286" t="s">
        <v>199</v>
      </c>
      <c r="X11" s="286" t="s">
        <v>199</v>
      </c>
    </row>
    <row r="12" spans="1:24" x14ac:dyDescent="0.3">
      <c r="A12" s="95"/>
      <c r="B12" s="24" t="s">
        <v>10</v>
      </c>
      <c r="C12" s="14">
        <v>388.47</v>
      </c>
      <c r="D12" s="14">
        <v>656.49980000000005</v>
      </c>
      <c r="E12" s="45">
        <v>248.03200000000001</v>
      </c>
      <c r="F12" s="1">
        <v>516.48</v>
      </c>
      <c r="G12" s="1">
        <v>512.9</v>
      </c>
      <c r="H12" s="1">
        <v>563.5</v>
      </c>
      <c r="I12" s="46">
        <v>399.5</v>
      </c>
      <c r="J12" s="46">
        <v>742.60519999999997</v>
      </c>
      <c r="K12" s="46">
        <v>744.52710000000002</v>
      </c>
      <c r="L12" s="46">
        <v>747.08860000000004</v>
      </c>
      <c r="M12" s="15">
        <v>388.37490000000003</v>
      </c>
      <c r="N12" s="15">
        <v>421.6</v>
      </c>
      <c r="O12" s="4">
        <v>827.24</v>
      </c>
      <c r="P12" s="47">
        <v>725.66</v>
      </c>
      <c r="Q12" s="12">
        <v>777.41</v>
      </c>
      <c r="R12" s="25">
        <v>685.6</v>
      </c>
      <c r="S12" s="37">
        <v>589.22370000000001</v>
      </c>
      <c r="T12" s="37"/>
      <c r="U12" s="285">
        <v>279.71749999999997</v>
      </c>
      <c r="V12" s="285">
        <v>280.36360000000002</v>
      </c>
      <c r="W12" s="286">
        <v>393.44630000000001</v>
      </c>
      <c r="X12" s="286">
        <v>396.96269999999998</v>
      </c>
    </row>
    <row r="13" spans="1:24" x14ac:dyDescent="0.3">
      <c r="A13" s="95"/>
      <c r="B13" s="24" t="s">
        <v>198</v>
      </c>
      <c r="C13" s="14" t="s">
        <v>199</v>
      </c>
      <c r="D13" s="14" t="s">
        <v>199</v>
      </c>
      <c r="E13" s="45" t="s">
        <v>199</v>
      </c>
      <c r="F13" s="1" t="s">
        <v>199</v>
      </c>
      <c r="G13" s="1" t="s">
        <v>199</v>
      </c>
      <c r="H13" s="1" t="s">
        <v>199</v>
      </c>
      <c r="I13" s="46" t="s">
        <v>199</v>
      </c>
      <c r="J13" s="46" t="s">
        <v>199</v>
      </c>
      <c r="K13" s="46" t="s">
        <v>199</v>
      </c>
      <c r="L13" s="46" t="s">
        <v>199</v>
      </c>
      <c r="M13" s="15" t="s">
        <v>199</v>
      </c>
      <c r="N13" s="15" t="s">
        <v>199</v>
      </c>
      <c r="O13" s="4" t="s">
        <v>199</v>
      </c>
      <c r="P13" s="47" t="s">
        <v>199</v>
      </c>
      <c r="Q13" s="12" t="s">
        <v>199</v>
      </c>
      <c r="R13" s="25" t="s">
        <v>199</v>
      </c>
      <c r="S13" s="37" t="s">
        <v>199</v>
      </c>
      <c r="T13" s="37" t="s">
        <v>199</v>
      </c>
      <c r="U13" s="285" t="s">
        <v>199</v>
      </c>
      <c r="V13" s="285" t="s">
        <v>199</v>
      </c>
      <c r="W13" s="286" t="s">
        <v>199</v>
      </c>
      <c r="X13" s="286" t="s">
        <v>199</v>
      </c>
    </row>
    <row r="14" spans="1:24" x14ac:dyDescent="0.3">
      <c r="A14" s="95"/>
      <c r="B14" s="24" t="s">
        <v>11</v>
      </c>
      <c r="C14" s="14">
        <v>0</v>
      </c>
      <c r="D14" s="14">
        <v>643.19949999999994</v>
      </c>
      <c r="E14" s="45">
        <v>246.98910000000001</v>
      </c>
      <c r="F14" s="1">
        <v>510.06619999999998</v>
      </c>
      <c r="G14" s="1">
        <v>0</v>
      </c>
      <c r="H14" s="1">
        <v>0</v>
      </c>
      <c r="I14" s="46">
        <v>0</v>
      </c>
      <c r="J14" s="46">
        <v>0</v>
      </c>
      <c r="K14" s="46">
        <v>0</v>
      </c>
      <c r="L14" s="46">
        <v>741.00310000000002</v>
      </c>
      <c r="M14" s="15">
        <v>387.6644</v>
      </c>
      <c r="N14" s="15">
        <v>421.03379999999999</v>
      </c>
      <c r="O14" s="4">
        <v>0</v>
      </c>
      <c r="P14" s="47">
        <v>0</v>
      </c>
      <c r="Q14" s="12">
        <v>774.86080000000004</v>
      </c>
      <c r="R14" s="25">
        <v>0</v>
      </c>
      <c r="S14" s="37">
        <v>0</v>
      </c>
      <c r="T14" s="37">
        <v>0</v>
      </c>
      <c r="U14" s="285">
        <v>278.68340000000001</v>
      </c>
      <c r="V14" s="285">
        <v>278.68340000000001</v>
      </c>
      <c r="W14" s="286">
        <v>392.6232</v>
      </c>
      <c r="X14" s="286">
        <v>396.1438</v>
      </c>
    </row>
    <row r="15" spans="1:24" x14ac:dyDescent="0.3">
      <c r="A15" s="95"/>
      <c r="B15" s="24" t="s">
        <v>12</v>
      </c>
      <c r="C15" s="14">
        <v>0</v>
      </c>
      <c r="D15" s="14">
        <v>675.28589999999997</v>
      </c>
      <c r="E15" s="45">
        <v>249.20509999999999</v>
      </c>
      <c r="F15" s="1">
        <v>524.07129999999995</v>
      </c>
      <c r="G15" s="1">
        <v>0</v>
      </c>
      <c r="H15" s="1">
        <v>0</v>
      </c>
      <c r="I15" s="46">
        <v>0</v>
      </c>
      <c r="J15" s="46">
        <v>0</v>
      </c>
      <c r="K15" s="46">
        <v>0</v>
      </c>
      <c r="L15" s="46">
        <v>750.92859999999996</v>
      </c>
      <c r="M15" s="15">
        <v>388.84820000000002</v>
      </c>
      <c r="N15" s="15">
        <v>421.9307</v>
      </c>
      <c r="O15" s="4">
        <v>0</v>
      </c>
      <c r="P15" s="47">
        <v>0</v>
      </c>
      <c r="Q15" s="12">
        <v>782.81079999999997</v>
      </c>
      <c r="R15" s="25">
        <v>0</v>
      </c>
      <c r="S15" s="37">
        <v>0</v>
      </c>
      <c r="T15" s="37">
        <v>0</v>
      </c>
      <c r="U15" s="285">
        <v>281.00959999999998</v>
      </c>
      <c r="V15" s="285">
        <v>281.00959999999998</v>
      </c>
      <c r="W15" s="286">
        <v>394.26839999999999</v>
      </c>
      <c r="X15" s="286">
        <v>397.54689999999999</v>
      </c>
    </row>
    <row r="16" spans="1:24" x14ac:dyDescent="0.3">
      <c r="A16" s="95"/>
      <c r="B16" s="270" t="s">
        <v>248</v>
      </c>
      <c r="C16" s="14">
        <v>0</v>
      </c>
      <c r="D16" s="14">
        <v>0</v>
      </c>
      <c r="E16" s="45">
        <v>0</v>
      </c>
      <c r="F16" s="1">
        <v>0</v>
      </c>
      <c r="G16" s="1">
        <v>0</v>
      </c>
      <c r="H16" s="1">
        <v>0</v>
      </c>
      <c r="I16" s="46">
        <v>0</v>
      </c>
      <c r="J16" s="46">
        <v>0</v>
      </c>
      <c r="K16" s="46">
        <v>0</v>
      </c>
      <c r="L16" s="46">
        <v>0</v>
      </c>
      <c r="M16" s="15">
        <v>0</v>
      </c>
      <c r="N16" s="15">
        <v>0</v>
      </c>
      <c r="O16" s="4">
        <v>0</v>
      </c>
      <c r="P16" s="47">
        <v>0</v>
      </c>
      <c r="Q16" s="12">
        <v>0</v>
      </c>
      <c r="R16" s="25">
        <v>0</v>
      </c>
      <c r="S16" s="37">
        <v>0</v>
      </c>
      <c r="T16" s="37">
        <v>0</v>
      </c>
      <c r="U16" s="285">
        <v>0</v>
      </c>
      <c r="V16" s="285">
        <v>0</v>
      </c>
      <c r="W16" s="286">
        <v>0</v>
      </c>
      <c r="X16" s="286">
        <v>0</v>
      </c>
    </row>
    <row r="17" spans="1:24" x14ac:dyDescent="0.3">
      <c r="B17" s="24" t="s">
        <v>40</v>
      </c>
      <c r="C17" s="14" t="s">
        <v>298</v>
      </c>
      <c r="D17" s="14">
        <v>4</v>
      </c>
      <c r="E17" s="45"/>
      <c r="F17" s="1" t="s">
        <v>298</v>
      </c>
      <c r="G17" s="1">
        <v>4</v>
      </c>
      <c r="H17" s="1" t="s">
        <v>298</v>
      </c>
      <c r="I17" s="46" t="s">
        <v>298</v>
      </c>
      <c r="J17" s="46" t="s">
        <v>298</v>
      </c>
      <c r="K17" s="46" t="s">
        <v>298</v>
      </c>
      <c r="L17" s="46">
        <v>4</v>
      </c>
      <c r="M17" s="15"/>
      <c r="N17" s="15"/>
      <c r="O17" s="4"/>
      <c r="P17" s="47"/>
      <c r="Q17" s="12">
        <v>4</v>
      </c>
      <c r="R17" s="25"/>
      <c r="S17" s="37"/>
      <c r="T17" s="37"/>
      <c r="U17" s="285"/>
      <c r="V17" s="285"/>
      <c r="W17" s="286"/>
      <c r="X17" s="286"/>
    </row>
    <row r="18" spans="1:24" x14ac:dyDescent="0.3">
      <c r="A18" t="s">
        <v>43</v>
      </c>
      <c r="B18" s="24" t="s">
        <v>40</v>
      </c>
      <c r="C18" s="14" t="s">
        <v>298</v>
      </c>
      <c r="D18" s="14" t="s">
        <v>298</v>
      </c>
      <c r="E18" s="45" t="s">
        <v>298</v>
      </c>
      <c r="F18" s="1" t="s">
        <v>298</v>
      </c>
      <c r="G18" s="1" t="s">
        <v>298</v>
      </c>
      <c r="H18" s="1" t="s">
        <v>298</v>
      </c>
      <c r="I18" s="46" t="s">
        <v>298</v>
      </c>
      <c r="J18" s="46" t="s">
        <v>298</v>
      </c>
      <c r="K18" s="46" t="s">
        <v>298</v>
      </c>
      <c r="L18" s="46"/>
      <c r="M18" s="15"/>
      <c r="N18" s="15"/>
      <c r="O18" s="4"/>
      <c r="P18" s="47"/>
      <c r="Q18" s="12"/>
      <c r="R18" s="25"/>
      <c r="S18" s="37"/>
      <c r="T18" s="37"/>
      <c r="U18" s="285"/>
      <c r="V18" s="285"/>
      <c r="W18" s="286"/>
      <c r="X18" s="286"/>
    </row>
    <row r="19" spans="1:24" x14ac:dyDescent="0.3">
      <c r="A19" t="s">
        <v>43</v>
      </c>
      <c r="B19" s="24" t="s">
        <v>41</v>
      </c>
      <c r="C19" s="14">
        <v>1</v>
      </c>
      <c r="D19" s="14">
        <v>1</v>
      </c>
      <c r="E19" s="45">
        <v>1</v>
      </c>
      <c r="F19" s="1">
        <v>1</v>
      </c>
      <c r="G19" s="1">
        <v>1</v>
      </c>
      <c r="H19" s="1">
        <v>1</v>
      </c>
      <c r="I19" s="46">
        <v>1</v>
      </c>
      <c r="J19" s="46">
        <v>2</v>
      </c>
      <c r="K19" s="46">
        <v>2</v>
      </c>
      <c r="L19" s="46"/>
      <c r="M19" s="15">
        <v>1</v>
      </c>
      <c r="N19" s="15">
        <v>1</v>
      </c>
      <c r="O19" s="4">
        <v>1</v>
      </c>
      <c r="P19" s="47">
        <v>1</v>
      </c>
      <c r="Q19" s="12">
        <v>1</v>
      </c>
      <c r="R19" s="25">
        <v>1</v>
      </c>
      <c r="S19" s="37">
        <v>1</v>
      </c>
      <c r="T19" s="37">
        <v>1</v>
      </c>
      <c r="U19" s="285">
        <v>1</v>
      </c>
      <c r="V19" s="285">
        <v>1</v>
      </c>
      <c r="W19" s="286">
        <v>1</v>
      </c>
      <c r="X19" s="286">
        <v>1</v>
      </c>
    </row>
    <row r="20" spans="1:24" x14ac:dyDescent="0.3">
      <c r="A20" s="95"/>
      <c r="B20" s="24" t="s">
        <v>42</v>
      </c>
      <c r="C20" s="14">
        <v>1</v>
      </c>
      <c r="D20" s="14">
        <v>1</v>
      </c>
      <c r="E20" s="45">
        <v>2</v>
      </c>
      <c r="F20" s="1">
        <v>3</v>
      </c>
      <c r="G20" s="1">
        <v>3</v>
      </c>
      <c r="H20" s="1">
        <v>3</v>
      </c>
      <c r="I20" s="46">
        <v>4</v>
      </c>
      <c r="J20" s="46">
        <v>4</v>
      </c>
      <c r="K20" s="46">
        <v>4</v>
      </c>
      <c r="L20" s="46">
        <v>4</v>
      </c>
      <c r="M20" s="15">
        <f>V</f>
        <v>5</v>
      </c>
      <c r="N20" s="15">
        <f>V</f>
        <v>5</v>
      </c>
      <c r="O20" s="4">
        <v>6</v>
      </c>
      <c r="P20" s="47">
        <f t="shared" ref="P20" si="1">Mn</f>
        <v>7</v>
      </c>
      <c r="Q20" s="12">
        <v>8</v>
      </c>
      <c r="R20" s="25">
        <v>9</v>
      </c>
      <c r="S20" s="37">
        <v>10</v>
      </c>
      <c r="T20" s="37">
        <v>10</v>
      </c>
      <c r="U20" s="285">
        <v>11</v>
      </c>
      <c r="V20" s="285">
        <v>11</v>
      </c>
      <c r="W20" s="286">
        <v>12</v>
      </c>
      <c r="X20" s="286">
        <v>12</v>
      </c>
    </row>
    <row r="21" spans="1:24" x14ac:dyDescent="0.3">
      <c r="A21" s="95" t="s">
        <v>43</v>
      </c>
      <c r="B21" s="144" t="s">
        <v>222</v>
      </c>
      <c r="C21" s="141" t="s">
        <v>223</v>
      </c>
      <c r="D21" s="141" t="e">
        <f>#REF!</f>
        <v>#REF!</v>
      </c>
      <c r="E21" s="143" t="s">
        <v>224</v>
      </c>
      <c r="M21" s="143" t="e">
        <f>#REF!</f>
        <v>#REF!</v>
      </c>
      <c r="O21" s="58"/>
      <c r="P21" s="58"/>
      <c r="Q21" s="58"/>
      <c r="R21" s="58"/>
    </row>
    <row r="22" spans="1:24" x14ac:dyDescent="0.3">
      <c r="A22" s="95" t="s">
        <v>43</v>
      </c>
      <c r="B22" s="144" t="s">
        <v>225</v>
      </c>
      <c r="C22" s="145">
        <f>$D$7</f>
        <v>2</v>
      </c>
      <c r="D22" s="58"/>
      <c r="E22" s="58"/>
      <c r="M22" s="58"/>
      <c r="N22" s="58"/>
      <c r="O22" s="58"/>
      <c r="P22" s="58"/>
      <c r="Q22" s="58"/>
      <c r="R22" s="58"/>
    </row>
    <row r="23" spans="1:24" x14ac:dyDescent="0.3">
      <c r="A23" s="95"/>
      <c r="B23" t="s">
        <v>226</v>
      </c>
      <c r="C23" s="58" t="s">
        <v>227</v>
      </c>
      <c r="D23" s="58"/>
      <c r="E23" s="58" t="s">
        <v>228</v>
      </c>
      <c r="M23" s="58"/>
      <c r="N23" s="58"/>
      <c r="O23" s="58"/>
      <c r="P23" s="58"/>
      <c r="Q23" s="58"/>
      <c r="R23" s="58"/>
    </row>
    <row r="24" spans="1:24" ht="14.5" thickBot="1" x14ac:dyDescent="0.35">
      <c r="A24" s="95"/>
      <c r="B24" s="22" t="s">
        <v>201</v>
      </c>
      <c r="C24" s="22"/>
      <c r="D24" s="22"/>
      <c r="E24" s="22"/>
      <c r="F24" s="22"/>
      <c r="G24" s="22"/>
      <c r="H24" s="22"/>
      <c r="I24" s="22"/>
      <c r="J24" s="22"/>
    </row>
    <row r="25" spans="1:24" ht="14.5" thickBot="1" x14ac:dyDescent="0.35">
      <c r="A25" s="95"/>
      <c r="B25" s="22" t="s">
        <v>60</v>
      </c>
      <c r="C25" s="98" t="s">
        <v>62</v>
      </c>
      <c r="D25" s="22"/>
      <c r="E25" s="22"/>
      <c r="F25" s="22"/>
      <c r="G25" s="22"/>
      <c r="H25" s="22"/>
      <c r="I25" s="22"/>
      <c r="J25" s="22"/>
    </row>
    <row r="26" spans="1:24" x14ac:dyDescent="0.3">
      <c r="A26" s="95"/>
      <c r="B26" s="24" t="s">
        <v>43</v>
      </c>
      <c r="C26" s="14">
        <v>1</v>
      </c>
      <c r="D26" s="45">
        <v>2</v>
      </c>
      <c r="E26" s="1">
        <v>3</v>
      </c>
      <c r="F26" s="46">
        <v>4</v>
      </c>
      <c r="G26" s="15">
        <v>5</v>
      </c>
      <c r="H26" s="4">
        <v>6</v>
      </c>
      <c r="I26" s="47">
        <v>7</v>
      </c>
      <c r="J26" s="12">
        <v>8</v>
      </c>
      <c r="K26" s="25">
        <v>9</v>
      </c>
      <c r="L26" s="37">
        <v>10</v>
      </c>
      <c r="M26" s="285">
        <v>11</v>
      </c>
      <c r="N26" s="286">
        <v>12</v>
      </c>
      <c r="O26" s="284"/>
      <c r="P26" s="284"/>
      <c r="R26" s="284"/>
    </row>
    <row r="27" spans="1:24" ht="15" customHeight="1" x14ac:dyDescent="0.3">
      <c r="A27" s="95"/>
      <c r="B27" s="24" t="s">
        <v>44</v>
      </c>
      <c r="C27" s="14" t="s">
        <v>167</v>
      </c>
      <c r="D27" s="45" t="s">
        <v>168</v>
      </c>
      <c r="E27" s="1" t="s">
        <v>169</v>
      </c>
      <c r="F27" s="46" t="s">
        <v>170</v>
      </c>
      <c r="G27" s="15" t="s">
        <v>171</v>
      </c>
      <c r="H27" s="4" t="s">
        <v>172</v>
      </c>
      <c r="I27" s="47" t="s">
        <v>173</v>
      </c>
      <c r="J27" s="12" t="s">
        <v>174</v>
      </c>
      <c r="K27" s="25" t="s">
        <v>175</v>
      </c>
      <c r="L27" s="37" t="s">
        <v>230</v>
      </c>
      <c r="M27" s="285" t="s">
        <v>3</v>
      </c>
      <c r="N27" s="286" t="s">
        <v>181</v>
      </c>
      <c r="O27" s="284"/>
      <c r="P27" s="284"/>
      <c r="R27" s="284"/>
    </row>
    <row r="28" spans="1:24" x14ac:dyDescent="0.3">
      <c r="A28" s="95"/>
      <c r="B28" s="22" t="s">
        <v>202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84"/>
      <c r="P28" s="284"/>
      <c r="R28" s="284"/>
    </row>
    <row r="29" spans="1:24" x14ac:dyDescent="0.3">
      <c r="A29" s="95"/>
      <c r="B29" s="24" t="s">
        <v>61</v>
      </c>
      <c r="C29" s="14">
        <v>1</v>
      </c>
      <c r="D29" s="45">
        <v>1</v>
      </c>
      <c r="E29" s="1">
        <v>1</v>
      </c>
      <c r="F29" s="46">
        <v>1</v>
      </c>
      <c r="G29" s="15">
        <v>1</v>
      </c>
      <c r="H29" s="4">
        <v>1</v>
      </c>
      <c r="I29" s="47">
        <v>1</v>
      </c>
      <c r="J29" s="12">
        <v>1</v>
      </c>
      <c r="K29" s="25">
        <v>1</v>
      </c>
      <c r="L29" s="37">
        <v>1</v>
      </c>
      <c r="M29" s="285">
        <v>1</v>
      </c>
      <c r="N29" s="286">
        <v>1</v>
      </c>
      <c r="O29" s="284"/>
      <c r="P29" s="284"/>
      <c r="R29" s="284"/>
    </row>
    <row r="30" spans="1:24" x14ac:dyDescent="0.3">
      <c r="A30" s="95"/>
      <c r="B30" s="22" t="s">
        <v>43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84"/>
      <c r="P30" s="284"/>
      <c r="R30" s="284"/>
    </row>
    <row r="31" spans="1:24" x14ac:dyDescent="0.3">
      <c r="A31" s="95" t="s">
        <v>43</v>
      </c>
      <c r="B31" s="1" t="s">
        <v>203</v>
      </c>
      <c r="C31" s="1"/>
      <c r="D31" s="1"/>
      <c r="E31" s="1"/>
      <c r="F31" s="1"/>
      <c r="G31" s="1"/>
      <c r="H31" s="1"/>
      <c r="I31" s="1"/>
      <c r="J31" s="1"/>
    </row>
    <row r="32" spans="1:24" x14ac:dyDescent="0.3">
      <c r="A32" s="95"/>
    </row>
    <row r="33" spans="1:12" x14ac:dyDescent="0.3">
      <c r="A33" s="95"/>
    </row>
    <row r="34" spans="1:12" ht="14.5" thickBot="1" x14ac:dyDescent="0.35">
      <c r="A34" s="95"/>
      <c r="B34" s="22" t="s">
        <v>23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pans="1:12" ht="14.5" thickBot="1" x14ac:dyDescent="0.35">
      <c r="A35" s="95"/>
      <c r="B35" s="22" t="s">
        <v>24</v>
      </c>
      <c r="C35" s="176">
        <v>0</v>
      </c>
      <c r="D35" s="22"/>
      <c r="E35" s="22"/>
      <c r="F35" s="22"/>
      <c r="G35" s="22"/>
      <c r="H35" s="22"/>
      <c r="I35" s="22"/>
      <c r="J35" s="22"/>
      <c r="K35" s="22"/>
      <c r="L35" s="22"/>
    </row>
    <row r="36" spans="1:12" ht="14.5" thickBot="1" x14ac:dyDescent="0.35">
      <c r="A36" s="95"/>
      <c r="B36" s="22" t="s">
        <v>305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</row>
    <row r="37" spans="1:12" ht="14.5" thickBot="1" x14ac:dyDescent="0.35">
      <c r="A37" s="95"/>
      <c r="B37" s="22" t="s">
        <v>276</v>
      </c>
      <c r="C37" s="98">
        <v>1470</v>
      </c>
      <c r="D37" s="22"/>
      <c r="E37" s="22"/>
      <c r="F37" s="22"/>
      <c r="G37" s="22"/>
      <c r="H37" s="22"/>
      <c r="I37" s="22"/>
      <c r="J37" s="22"/>
      <c r="K37" s="22"/>
      <c r="L37" s="22"/>
    </row>
    <row r="38" spans="1:12" x14ac:dyDescent="0.3">
      <c r="A38" s="95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1:12" ht="15" customHeight="1" x14ac:dyDescent="0.3">
      <c r="A39" s="95"/>
      <c r="B39" s="22" t="s">
        <v>204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</row>
    <row r="40" spans="1:12" ht="14.5" thickBot="1" x14ac:dyDescent="0.35">
      <c r="A40" s="95"/>
      <c r="B40" s="22" t="s">
        <v>27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</row>
    <row r="41" spans="1:12" ht="14.5" thickBot="1" x14ac:dyDescent="0.35">
      <c r="A41" s="95"/>
      <c r="B41" s="22" t="s">
        <v>28</v>
      </c>
      <c r="C41" s="98" t="s">
        <v>247</v>
      </c>
      <c r="D41" s="22"/>
      <c r="E41" s="22"/>
      <c r="F41" s="22"/>
      <c r="G41" s="22"/>
      <c r="H41" s="22"/>
      <c r="I41" s="22"/>
      <c r="J41" s="22"/>
      <c r="K41" s="22"/>
      <c r="L41" s="22"/>
    </row>
    <row r="42" spans="1:12" ht="14.5" thickBot="1" x14ac:dyDescent="0.35">
      <c r="A42" s="95"/>
      <c r="B42" s="22" t="s">
        <v>30</v>
      </c>
      <c r="C42" s="179" t="s">
        <v>45</v>
      </c>
      <c r="D42" s="22"/>
      <c r="E42" s="22"/>
      <c r="F42" s="22"/>
      <c r="G42" s="22"/>
      <c r="H42" s="22"/>
      <c r="I42" s="22"/>
      <c r="J42" s="22"/>
      <c r="K42" s="22"/>
      <c r="L42" s="22"/>
    </row>
    <row r="43" spans="1:12" ht="15" customHeight="1" x14ac:dyDescent="0.3">
      <c r="A43" s="95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</row>
    <row r="44" spans="1:12" x14ac:dyDescent="0.3">
      <c r="A44" s="95"/>
      <c r="B44" s="22" t="s">
        <v>189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</row>
    <row r="45" spans="1:12" x14ac:dyDescent="0.3">
      <c r="A45" s="95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</row>
    <row r="46" spans="1:12" ht="14.5" thickBot="1" x14ac:dyDescent="0.35">
      <c r="A46" s="95"/>
      <c r="B46" s="22" t="s">
        <v>31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</row>
    <row r="47" spans="1:12" ht="14.5" thickBot="1" x14ac:dyDescent="0.35">
      <c r="A47" s="95"/>
      <c r="B47" s="22" t="s">
        <v>32</v>
      </c>
      <c r="C47" s="176">
        <v>0</v>
      </c>
      <c r="D47" s="22"/>
      <c r="E47" s="22"/>
      <c r="F47" s="22"/>
      <c r="G47" s="22"/>
      <c r="H47" s="22"/>
      <c r="I47" s="22"/>
      <c r="J47" s="22"/>
      <c r="K47" s="22"/>
      <c r="L47" s="22"/>
    </row>
    <row r="48" spans="1:12" x14ac:dyDescent="0.3">
      <c r="A48" s="95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</row>
    <row r="49" spans="1:12" x14ac:dyDescent="0.3">
      <c r="A49" s="95"/>
      <c r="B49" s="22" t="s">
        <v>54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</row>
    <row r="50" spans="1:12" x14ac:dyDescent="0.3">
      <c r="A50" s="95"/>
      <c r="B50" s="22" t="s">
        <v>55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pans="1:12" ht="14.5" thickBot="1" x14ac:dyDescent="0.35">
      <c r="A51" s="95"/>
      <c r="B51" s="22" t="s">
        <v>206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</row>
    <row r="52" spans="1:12" ht="14.5" thickBot="1" x14ac:dyDescent="0.35">
      <c r="A52" s="95"/>
      <c r="B52" s="22" t="s">
        <v>34</v>
      </c>
      <c r="C52" s="98" t="s">
        <v>58</v>
      </c>
      <c r="D52" s="98" t="s">
        <v>57</v>
      </c>
      <c r="E52" s="22"/>
      <c r="F52" s="22"/>
      <c r="G52" s="22"/>
      <c r="H52" s="22"/>
      <c r="I52" s="22"/>
      <c r="J52" s="22"/>
      <c r="K52" s="22"/>
      <c r="L52" s="22"/>
    </row>
    <row r="53" spans="1:12" ht="14.5" thickBot="1" x14ac:dyDescent="0.35">
      <c r="A53" s="95"/>
      <c r="B53" s="22" t="s">
        <v>207</v>
      </c>
      <c r="C53" s="22"/>
      <c r="D53" s="22"/>
      <c r="E53" s="22"/>
      <c r="F53" s="22"/>
      <c r="G53" s="22"/>
      <c r="H53" s="22"/>
      <c r="I53" s="22"/>
      <c r="J53" s="22"/>
      <c r="K53" s="22"/>
      <c r="L53" s="22"/>
    </row>
    <row r="54" spans="1:12" ht="14.5" thickBot="1" x14ac:dyDescent="0.35">
      <c r="A54" s="95"/>
      <c r="B54" s="22" t="s">
        <v>33</v>
      </c>
      <c r="C54" s="98">
        <v>50</v>
      </c>
      <c r="D54" s="98" t="s">
        <v>57</v>
      </c>
      <c r="E54" s="22"/>
      <c r="F54" s="22"/>
      <c r="G54" s="22"/>
      <c r="H54" s="22"/>
      <c r="I54" s="22"/>
      <c r="J54" s="22"/>
      <c r="K54" s="22"/>
      <c r="L54" s="22"/>
    </row>
    <row r="55" spans="1:12" x14ac:dyDescent="0.3">
      <c r="A55" s="95" t="s">
        <v>43</v>
      </c>
      <c r="B55" s="22" t="s">
        <v>208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</row>
    <row r="56" spans="1:12" x14ac:dyDescent="0.3">
      <c r="A56" s="95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</row>
    <row r="57" spans="1:12" x14ac:dyDescent="0.3">
      <c r="A57" s="95"/>
      <c r="B57" s="22" t="s">
        <v>35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</row>
    <row r="58" spans="1:12" x14ac:dyDescent="0.3">
      <c r="A58" s="95"/>
      <c r="B58" s="22" t="s">
        <v>36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</row>
    <row r="59" spans="1:12" ht="14.5" thickBot="1" x14ac:dyDescent="0.35">
      <c r="A59" s="95"/>
      <c r="B59" s="22" t="s">
        <v>37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</row>
    <row r="60" spans="1:12" ht="14.5" thickBot="1" x14ac:dyDescent="0.35">
      <c r="A60" s="95"/>
      <c r="B60" s="22" t="s">
        <v>38</v>
      </c>
      <c r="C60" s="98">
        <v>80000</v>
      </c>
      <c r="D60" s="22"/>
      <c r="E60" s="22"/>
      <c r="F60" s="22"/>
      <c r="G60" s="22"/>
      <c r="H60" s="22"/>
      <c r="I60" s="22"/>
      <c r="J60" s="22"/>
      <c r="K60" s="22"/>
      <c r="L60" s="22"/>
    </row>
    <row r="61" spans="1:12" x14ac:dyDescent="0.3">
      <c r="A61" s="95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</row>
    <row r="62" spans="1:12" x14ac:dyDescent="0.3">
      <c r="A62" s="95"/>
      <c r="B62" s="22" t="s">
        <v>46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</row>
    <row r="63" spans="1:12" ht="14.5" thickBot="1" x14ac:dyDescent="0.35">
      <c r="A63" s="95"/>
      <c r="B63" s="22" t="s">
        <v>47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1:12" ht="14.5" thickBot="1" x14ac:dyDescent="0.35">
      <c r="A64" s="95"/>
      <c r="B64" s="22" t="s">
        <v>48</v>
      </c>
      <c r="C64" s="98">
        <v>0</v>
      </c>
      <c r="D64" s="22"/>
      <c r="E64" s="22"/>
      <c r="F64" s="22"/>
      <c r="G64" s="22"/>
      <c r="H64" s="22"/>
      <c r="I64" s="22"/>
      <c r="J64" s="22"/>
      <c r="K64" s="22"/>
      <c r="L64" s="22"/>
    </row>
    <row r="65" spans="1:12" ht="14.5" thickBot="1" x14ac:dyDescent="0.35">
      <c r="A65" s="95" t="s">
        <v>43</v>
      </c>
      <c r="B65" s="22" t="s">
        <v>210</v>
      </c>
      <c r="C65" s="22"/>
      <c r="D65" s="98" t="s">
        <v>209</v>
      </c>
      <c r="E65" s="22"/>
      <c r="F65" s="22"/>
      <c r="G65" s="22"/>
      <c r="H65" s="22"/>
      <c r="I65" s="22"/>
      <c r="J65" s="22"/>
      <c r="K65" s="22"/>
      <c r="L65" s="22"/>
    </row>
    <row r="66" spans="1:12" x14ac:dyDescent="0.3">
      <c r="A66" s="95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</row>
    <row r="67" spans="1:12" ht="14.5" thickBot="1" x14ac:dyDescent="0.35">
      <c r="A67" s="95"/>
      <c r="B67" s="22" t="s">
        <v>279</v>
      </c>
      <c r="C67" s="22"/>
      <c r="D67" s="22"/>
      <c r="E67" s="22"/>
      <c r="F67" s="22"/>
      <c r="G67" s="22"/>
      <c r="H67" s="22"/>
      <c r="I67" s="22"/>
      <c r="J67" s="22"/>
      <c r="K67" s="22"/>
      <c r="L67" s="22"/>
    </row>
    <row r="68" spans="1:12" ht="14.5" thickBot="1" x14ac:dyDescent="0.35">
      <c r="A68" s="95"/>
      <c r="B68" s="22" t="s">
        <v>278</v>
      </c>
      <c r="C68" s="179" t="s">
        <v>296</v>
      </c>
      <c r="D68" s="22"/>
      <c r="E68" s="22"/>
      <c r="F68" s="22"/>
      <c r="G68" s="22"/>
      <c r="H68" s="22"/>
      <c r="I68" s="22"/>
      <c r="J68" s="22"/>
      <c r="K68" s="22"/>
      <c r="L68" s="22"/>
    </row>
    <row r="69" spans="1:12" x14ac:dyDescent="0.3">
      <c r="A69" s="95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</row>
    <row r="70" spans="1:12" ht="14.5" thickBot="1" x14ac:dyDescent="0.35">
      <c r="A70" s="95"/>
      <c r="B70" s="22" t="s">
        <v>189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</row>
    <row r="71" spans="1:12" ht="14.5" thickBot="1" x14ac:dyDescent="0.35">
      <c r="A71" s="95"/>
      <c r="B71" s="22" t="s">
        <v>50</v>
      </c>
      <c r="C71" s="98" t="s">
        <v>51</v>
      </c>
      <c r="D71" s="22"/>
      <c r="E71" s="22"/>
      <c r="F71" s="22"/>
      <c r="G71" s="22"/>
      <c r="H71" s="22"/>
      <c r="I71" s="22"/>
      <c r="J71" s="22"/>
      <c r="K71" s="22"/>
      <c r="L71" s="22"/>
    </row>
    <row r="72" spans="1:12" x14ac:dyDescent="0.3">
      <c r="A72" s="95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 spans="1:12" ht="14.5" thickBot="1" x14ac:dyDescent="0.35">
      <c r="A73" s="95"/>
      <c r="B73" s="22" t="s">
        <v>211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12" ht="14.5" thickBot="1" x14ac:dyDescent="0.35">
      <c r="A74" s="95"/>
      <c r="B74" s="22" t="s">
        <v>212</v>
      </c>
      <c r="C74" s="98" t="s">
        <v>215</v>
      </c>
      <c r="D74" s="22"/>
      <c r="E74" s="22"/>
      <c r="F74" s="22"/>
      <c r="G74" s="22"/>
      <c r="H74" s="22"/>
      <c r="I74" s="22"/>
      <c r="J74" s="22"/>
      <c r="K74" s="22"/>
      <c r="L74" s="22"/>
    </row>
    <row r="75" spans="1:12" x14ac:dyDescent="0.3">
      <c r="A75" s="95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</row>
  </sheetData>
  <conditionalFormatting sqref="C47">
    <cfRule type="colorScale" priority="3">
      <colorScale>
        <cfvo type="num" val="0"/>
        <cfvo type="num" val="10"/>
        <color theme="8"/>
        <color rgb="FFFF0000"/>
      </colorScale>
    </cfRule>
  </conditionalFormatting>
  <conditionalFormatting sqref="C35">
    <cfRule type="colorScale" priority="2">
      <colorScale>
        <cfvo type="num" val="0"/>
        <cfvo type="num" val="1"/>
        <color theme="8"/>
        <color rgb="FFDE7B3E"/>
      </colorScale>
    </cfRule>
  </conditionalFormatting>
  <conditionalFormatting sqref="C37">
    <cfRule type="colorScale" priority="1">
      <colorScale>
        <cfvo type="num" val="0"/>
        <cfvo type="num" val="1"/>
        <cfvo type="num" val="1000"/>
        <color theme="8"/>
        <color rgb="FFFFC000"/>
        <color theme="7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2"/>
  <sheetViews>
    <sheetView topLeftCell="A37" zoomScale="80" zoomScaleNormal="80" workbookViewId="0">
      <selection activeCell="E35" sqref="E35"/>
    </sheetView>
  </sheetViews>
  <sheetFormatPr defaultRowHeight="14" x14ac:dyDescent="0.3"/>
  <cols>
    <col min="1" max="1" width="2.5" bestFit="1" customWidth="1"/>
    <col min="2" max="2" width="16.58203125" customWidth="1"/>
    <col min="3" max="13" width="7.58203125" customWidth="1"/>
    <col min="14" max="14" width="7.83203125" customWidth="1"/>
    <col min="15" max="40" width="7.58203125" customWidth="1"/>
  </cols>
  <sheetData>
    <row r="1" spans="1:25" x14ac:dyDescent="0.3">
      <c r="A1" s="95" t="s">
        <v>43</v>
      </c>
      <c r="B1" s="96" t="s">
        <v>194</v>
      </c>
    </row>
    <row r="2" spans="1:25" x14ac:dyDescent="0.3">
      <c r="A2" s="95"/>
      <c r="B2" s="40" t="s">
        <v>217</v>
      </c>
      <c r="C2" s="7" t="e">
        <f>MIN(#REF!,C12:AA12)</f>
        <v>#REF!</v>
      </c>
    </row>
    <row r="3" spans="1:25" x14ac:dyDescent="0.3">
      <c r="A3" s="95" t="s">
        <v>43</v>
      </c>
      <c r="B3" t="s">
        <v>220</v>
      </c>
      <c r="C3">
        <v>1</v>
      </c>
      <c r="I3" s="58"/>
      <c r="J3" s="58"/>
      <c r="K3" s="58"/>
      <c r="L3" s="58"/>
      <c r="M3" s="58"/>
      <c r="N3" s="58"/>
      <c r="O3" s="58">
        <v>0</v>
      </c>
      <c r="P3" s="60"/>
    </row>
    <row r="4" spans="1:25" x14ac:dyDescent="0.3">
      <c r="A4" s="95" t="s">
        <v>43</v>
      </c>
      <c r="B4" s="97" t="s">
        <v>221</v>
      </c>
      <c r="C4" s="97"/>
      <c r="D4" s="97"/>
      <c r="E4" s="97"/>
      <c r="F4" s="97"/>
      <c r="G4" s="130">
        <f>$D$7</f>
        <v>2</v>
      </c>
      <c r="H4" s="97"/>
      <c r="I4" s="130">
        <f>$D$7</f>
        <v>2</v>
      </c>
      <c r="J4" s="97"/>
      <c r="K4" s="97"/>
      <c r="L4" s="97"/>
      <c r="M4" s="97"/>
      <c r="N4" s="97"/>
      <c r="O4" s="97"/>
      <c r="P4" s="130">
        <f t="shared" ref="P4:Y4" si="0">$D$7</f>
        <v>2</v>
      </c>
      <c r="Q4" s="130">
        <f t="shared" si="0"/>
        <v>2</v>
      </c>
      <c r="R4" s="130">
        <f t="shared" si="0"/>
        <v>2</v>
      </c>
      <c r="S4" s="130">
        <f t="shared" si="0"/>
        <v>2</v>
      </c>
      <c r="T4" s="130">
        <f t="shared" si="0"/>
        <v>2</v>
      </c>
      <c r="U4" s="130">
        <f t="shared" si="0"/>
        <v>2</v>
      </c>
      <c r="V4" s="130">
        <f t="shared" si="0"/>
        <v>2</v>
      </c>
      <c r="W4" s="130">
        <f t="shared" si="0"/>
        <v>2</v>
      </c>
      <c r="X4" s="130">
        <f t="shared" si="0"/>
        <v>2</v>
      </c>
      <c r="Y4" s="130">
        <f t="shared" si="0"/>
        <v>2</v>
      </c>
    </row>
    <row r="5" spans="1:25" x14ac:dyDescent="0.3">
      <c r="A5" s="95" t="s">
        <v>43</v>
      </c>
      <c r="B5" s="97" t="s">
        <v>195</v>
      </c>
      <c r="C5" s="97">
        <f>SUM($C$10:C10)</f>
        <v>0</v>
      </c>
      <c r="D5" s="97">
        <f>SUM($C$10:D10)</f>
        <v>1</v>
      </c>
      <c r="E5" s="97">
        <f>SUM($C$10:E10)</f>
        <v>1</v>
      </c>
      <c r="F5" s="97">
        <f>SUM($C$10:F10)</f>
        <v>1</v>
      </c>
      <c r="G5" s="97">
        <f>SUM($C$10:G10)</f>
        <v>1</v>
      </c>
      <c r="H5" s="97">
        <f>SUM($C$10:H10)</f>
        <v>1</v>
      </c>
      <c r="I5" s="97">
        <f>SUM($C$10:I10)</f>
        <v>1</v>
      </c>
      <c r="J5" s="97">
        <f>SUM($C$10:J10)</f>
        <v>2</v>
      </c>
      <c r="K5" s="97">
        <f>SUM($C$10:K10)</f>
        <v>3</v>
      </c>
      <c r="L5" s="97">
        <f>SUM($C$10:L10)</f>
        <v>3</v>
      </c>
      <c r="M5" s="97">
        <f>SUM($C$10:M10)</f>
        <v>4</v>
      </c>
      <c r="N5" s="97">
        <f>SUM($C$10:N10)</f>
        <v>5</v>
      </c>
      <c r="O5" s="97">
        <f>SUM($C$10:O10)</f>
        <v>6</v>
      </c>
      <c r="P5" s="97">
        <f>SUM($C$10:P10)</f>
        <v>7</v>
      </c>
      <c r="Q5" s="97">
        <f>SUM($C$10:Q10)</f>
        <v>8</v>
      </c>
      <c r="R5" s="97">
        <f>SUM($C$10:R10)</f>
        <v>9</v>
      </c>
      <c r="S5" s="97">
        <f>SUM($C$10:S10)</f>
        <v>10</v>
      </c>
      <c r="T5" s="97">
        <f>SUM($C$10:T10)</f>
        <v>11</v>
      </c>
      <c r="U5" s="97">
        <f>SUM($C$10:U10)</f>
        <v>11</v>
      </c>
      <c r="V5" s="97">
        <f>SUM($C$10:V10)</f>
        <v>12</v>
      </c>
      <c r="W5" s="97">
        <f>SUM($C$10:W10)</f>
        <v>12</v>
      </c>
      <c r="X5" s="97">
        <f>SUM($C$10:X10)</f>
        <v>13</v>
      </c>
      <c r="Y5" s="97">
        <f>SUM($C$10:Y10)</f>
        <v>14</v>
      </c>
    </row>
    <row r="6" spans="1:25" x14ac:dyDescent="0.3">
      <c r="A6" s="9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A7" s="95"/>
      <c r="B7" s="24" t="s">
        <v>39</v>
      </c>
      <c r="C7" s="4">
        <v>1</v>
      </c>
      <c r="D7" s="4">
        <f>C7+1</f>
        <v>2</v>
      </c>
      <c r="E7" s="4">
        <f>D7+1</f>
        <v>3</v>
      </c>
      <c r="F7" s="18">
        <f>E7+1</f>
        <v>4</v>
      </c>
      <c r="G7" s="4">
        <f>F7+1</f>
        <v>5</v>
      </c>
      <c r="H7" s="4">
        <f t="shared" ref="H7:T7" si="1">G7+1</f>
        <v>6</v>
      </c>
      <c r="I7" s="4">
        <f t="shared" si="1"/>
        <v>7</v>
      </c>
      <c r="J7" s="4">
        <f t="shared" si="1"/>
        <v>8</v>
      </c>
      <c r="K7" s="4">
        <f t="shared" si="1"/>
        <v>9</v>
      </c>
      <c r="L7" s="4">
        <f t="shared" si="1"/>
        <v>10</v>
      </c>
      <c r="M7" s="12">
        <f t="shared" si="1"/>
        <v>11</v>
      </c>
      <c r="N7" s="12">
        <f t="shared" si="1"/>
        <v>12</v>
      </c>
      <c r="O7" s="18">
        <f>N7+1</f>
        <v>13</v>
      </c>
      <c r="P7" s="52">
        <f>O7+1</f>
        <v>14</v>
      </c>
      <c r="Q7" s="52">
        <f t="shared" si="1"/>
        <v>15</v>
      </c>
      <c r="R7" s="52">
        <f t="shared" si="1"/>
        <v>16</v>
      </c>
      <c r="S7" s="52">
        <f t="shared" si="1"/>
        <v>17</v>
      </c>
      <c r="T7" s="52">
        <f t="shared" si="1"/>
        <v>18</v>
      </c>
      <c r="U7" s="52">
        <f>T7+1</f>
        <v>19</v>
      </c>
      <c r="V7" s="37">
        <f>U7+1</f>
        <v>20</v>
      </c>
      <c r="W7" s="37">
        <f t="shared" ref="W7" si="2">V7+1</f>
        <v>21</v>
      </c>
      <c r="X7" s="37">
        <f>W7+1</f>
        <v>22</v>
      </c>
      <c r="Y7" s="37">
        <f>X7+1</f>
        <v>23</v>
      </c>
    </row>
    <row r="8" spans="1:25" x14ac:dyDescent="0.3">
      <c r="A8" s="95"/>
      <c r="B8" s="24" t="s">
        <v>198</v>
      </c>
      <c r="C8" s="4" t="s">
        <v>199</v>
      </c>
      <c r="D8" s="4" t="s">
        <v>199</v>
      </c>
      <c r="E8" s="4" t="s">
        <v>199</v>
      </c>
      <c r="F8" s="18" t="s">
        <v>199</v>
      </c>
      <c r="G8" s="4" t="s">
        <v>199</v>
      </c>
      <c r="H8" s="4" t="s">
        <v>199</v>
      </c>
      <c r="I8" s="4" t="s">
        <v>199</v>
      </c>
      <c r="J8" s="4" t="s">
        <v>199</v>
      </c>
      <c r="K8" s="4" t="s">
        <v>199</v>
      </c>
      <c r="L8" s="4" t="s">
        <v>199</v>
      </c>
      <c r="M8" s="12" t="s">
        <v>199</v>
      </c>
      <c r="N8" s="12" t="s">
        <v>199</v>
      </c>
      <c r="O8" s="18" t="s">
        <v>199</v>
      </c>
      <c r="P8" s="52" t="s">
        <v>199</v>
      </c>
      <c r="Q8" s="52" t="s">
        <v>199</v>
      </c>
      <c r="R8" s="52" t="s">
        <v>199</v>
      </c>
      <c r="S8" s="52" t="s">
        <v>199</v>
      </c>
      <c r="T8" s="52" t="s">
        <v>199</v>
      </c>
      <c r="U8" s="52" t="s">
        <v>199</v>
      </c>
      <c r="V8" s="37" t="s">
        <v>199</v>
      </c>
      <c r="W8" s="37" t="s">
        <v>199</v>
      </c>
      <c r="X8" s="37" t="s">
        <v>199</v>
      </c>
      <c r="Y8" s="37" t="s">
        <v>199</v>
      </c>
    </row>
    <row r="9" spans="1:25" x14ac:dyDescent="0.3">
      <c r="A9" s="95"/>
      <c r="B9" s="24" t="s">
        <v>0</v>
      </c>
      <c r="C9" s="4" t="s">
        <v>263</v>
      </c>
      <c r="D9" s="4" t="s">
        <v>263</v>
      </c>
      <c r="E9" s="4" t="s">
        <v>263</v>
      </c>
      <c r="F9" s="18" t="s">
        <v>264</v>
      </c>
      <c r="G9" s="4" t="s">
        <v>266</v>
      </c>
      <c r="H9" s="4" t="s">
        <v>266</v>
      </c>
      <c r="I9" s="4" t="s">
        <v>267</v>
      </c>
      <c r="J9" s="4" t="s">
        <v>266</v>
      </c>
      <c r="K9" s="4" t="s">
        <v>266</v>
      </c>
      <c r="L9" s="4" t="s">
        <v>15</v>
      </c>
      <c r="M9" s="12" t="s">
        <v>273</v>
      </c>
      <c r="N9" s="12" t="s">
        <v>273</v>
      </c>
      <c r="O9" s="18" t="s">
        <v>274</v>
      </c>
      <c r="P9" s="52" t="s">
        <v>17</v>
      </c>
      <c r="Q9" s="52" t="s">
        <v>17</v>
      </c>
      <c r="R9" s="52" t="s">
        <v>17</v>
      </c>
      <c r="S9" s="52" t="s">
        <v>17</v>
      </c>
      <c r="T9" s="52" t="s">
        <v>17</v>
      </c>
      <c r="U9" s="52" t="s">
        <v>17</v>
      </c>
      <c r="V9" s="37" t="s">
        <v>269</v>
      </c>
      <c r="W9" s="37" t="s">
        <v>269</v>
      </c>
      <c r="X9" s="37" t="s">
        <v>269</v>
      </c>
      <c r="Y9" s="37" t="s">
        <v>269</v>
      </c>
    </row>
    <row r="10" spans="1:25" x14ac:dyDescent="0.3">
      <c r="A10" s="95"/>
      <c r="B10" s="24" t="s">
        <v>9</v>
      </c>
      <c r="C10" s="4">
        <v>0</v>
      </c>
      <c r="D10" s="4">
        <v>1</v>
      </c>
      <c r="E10" s="4">
        <v>0</v>
      </c>
      <c r="F10" s="18">
        <v>0</v>
      </c>
      <c r="G10" s="4">
        <v>0</v>
      </c>
      <c r="H10" s="4">
        <v>0</v>
      </c>
      <c r="I10" s="4">
        <v>0</v>
      </c>
      <c r="J10" s="4">
        <v>1</v>
      </c>
      <c r="K10" s="4">
        <v>1</v>
      </c>
      <c r="L10" s="4">
        <v>0</v>
      </c>
      <c r="M10" s="12">
        <v>1</v>
      </c>
      <c r="N10" s="12">
        <v>1</v>
      </c>
      <c r="O10" s="18">
        <v>1</v>
      </c>
      <c r="P10" s="52">
        <v>1</v>
      </c>
      <c r="Q10" s="52">
        <v>1</v>
      </c>
      <c r="R10" s="52">
        <v>1</v>
      </c>
      <c r="S10" s="52">
        <v>1</v>
      </c>
      <c r="T10" s="52">
        <v>1</v>
      </c>
      <c r="U10" s="52">
        <v>0</v>
      </c>
      <c r="V10" s="37">
        <v>1</v>
      </c>
      <c r="W10" s="37">
        <v>0</v>
      </c>
      <c r="X10" s="37">
        <v>1</v>
      </c>
      <c r="Y10" s="37">
        <v>1</v>
      </c>
    </row>
    <row r="11" spans="1:25" x14ac:dyDescent="0.3">
      <c r="A11" s="95"/>
      <c r="B11" s="24" t="s">
        <v>43</v>
      </c>
      <c r="C11" s="4" t="s">
        <v>199</v>
      </c>
      <c r="D11" s="4" t="s">
        <v>199</v>
      </c>
      <c r="E11" s="4" t="s">
        <v>200</v>
      </c>
      <c r="F11" s="18" t="s">
        <v>200</v>
      </c>
      <c r="G11" s="4" t="s">
        <v>199</v>
      </c>
      <c r="H11" s="4" t="s">
        <v>199</v>
      </c>
      <c r="I11" s="4" t="s">
        <v>199</v>
      </c>
      <c r="J11" s="4" t="s">
        <v>199</v>
      </c>
      <c r="K11" s="4" t="s">
        <v>199</v>
      </c>
      <c r="L11" s="4" t="s">
        <v>200</v>
      </c>
      <c r="M11" s="12" t="s">
        <v>199</v>
      </c>
      <c r="N11" s="12" t="s">
        <v>199</v>
      </c>
      <c r="O11" s="18" t="s">
        <v>200</v>
      </c>
      <c r="P11" s="52" t="s">
        <v>199</v>
      </c>
      <c r="Q11" s="52" t="s">
        <v>199</v>
      </c>
      <c r="R11" s="52" t="s">
        <v>199</v>
      </c>
      <c r="S11" s="52" t="s">
        <v>199</v>
      </c>
      <c r="T11" s="52" t="s">
        <v>199</v>
      </c>
      <c r="U11" s="52" t="s">
        <v>200</v>
      </c>
      <c r="V11" s="37"/>
      <c r="W11" s="37"/>
      <c r="X11" s="37"/>
      <c r="Y11" s="37"/>
    </row>
    <row r="12" spans="1:25" x14ac:dyDescent="0.3">
      <c r="A12" s="95"/>
      <c r="B12" s="24" t="s">
        <v>10</v>
      </c>
      <c r="C12" s="9">
        <v>250.9</v>
      </c>
      <c r="D12" s="9">
        <v>288.23</v>
      </c>
      <c r="E12" s="175">
        <v>390.6</v>
      </c>
      <c r="F12" s="19">
        <v>292.44</v>
      </c>
      <c r="G12" s="9">
        <v>293.33999999999997</v>
      </c>
      <c r="H12" s="9">
        <v>293.94</v>
      </c>
      <c r="I12" s="9">
        <v>294.93</v>
      </c>
      <c r="J12" s="9">
        <v>403.07</v>
      </c>
      <c r="K12" s="9">
        <v>403.44</v>
      </c>
      <c r="L12" s="9">
        <v>404.56</v>
      </c>
      <c r="M12" s="13">
        <v>313.32</v>
      </c>
      <c r="N12" s="13">
        <v>317.13</v>
      </c>
      <c r="O12" s="19">
        <v>341.53</v>
      </c>
      <c r="P12" s="56">
        <v>310.14</v>
      </c>
      <c r="Q12" s="56">
        <v>312.69</v>
      </c>
      <c r="R12" s="56">
        <v>404.58</v>
      </c>
      <c r="S12" s="56">
        <v>426.17</v>
      </c>
      <c r="T12" s="56">
        <v>373.56</v>
      </c>
      <c r="U12" s="56">
        <v>374.93</v>
      </c>
      <c r="V12" s="37">
        <v>359.45</v>
      </c>
      <c r="W12" s="37">
        <v>360.55</v>
      </c>
      <c r="X12" s="37">
        <v>425.61</v>
      </c>
      <c r="Y12" s="37">
        <v>429.16</v>
      </c>
    </row>
    <row r="13" spans="1:25" x14ac:dyDescent="0.3">
      <c r="A13" s="95"/>
      <c r="B13" s="24" t="s">
        <v>198</v>
      </c>
      <c r="C13" s="9" t="s">
        <v>199</v>
      </c>
      <c r="D13" s="9" t="s">
        <v>199</v>
      </c>
      <c r="E13" s="9" t="s">
        <v>199</v>
      </c>
      <c r="F13" s="19" t="s">
        <v>199</v>
      </c>
      <c r="G13" s="9" t="s">
        <v>199</v>
      </c>
      <c r="H13" s="9" t="s">
        <v>199</v>
      </c>
      <c r="I13" s="9" t="s">
        <v>199</v>
      </c>
      <c r="J13" s="9" t="s">
        <v>199</v>
      </c>
      <c r="K13" s="9" t="s">
        <v>199</v>
      </c>
      <c r="L13" s="9" t="s">
        <v>199</v>
      </c>
      <c r="M13" s="13" t="s">
        <v>199</v>
      </c>
      <c r="N13" s="13" t="s">
        <v>199</v>
      </c>
      <c r="O13" s="19" t="s">
        <v>199</v>
      </c>
      <c r="P13" s="56" t="s">
        <v>199</v>
      </c>
      <c r="Q13" s="56" t="s">
        <v>199</v>
      </c>
      <c r="R13" s="56" t="s">
        <v>199</v>
      </c>
      <c r="S13" s="56" t="s">
        <v>199</v>
      </c>
      <c r="T13" s="56" t="s">
        <v>199</v>
      </c>
      <c r="U13" s="56" t="s">
        <v>199</v>
      </c>
      <c r="V13" s="37" t="s">
        <v>199</v>
      </c>
      <c r="W13" s="37" t="s">
        <v>199</v>
      </c>
      <c r="X13" s="37" t="s">
        <v>199</v>
      </c>
      <c r="Y13" s="37" t="s">
        <v>199</v>
      </c>
    </row>
    <row r="14" spans="1:25" x14ac:dyDescent="0.3">
      <c r="A14" s="95"/>
      <c r="B14" s="24" t="s">
        <v>11</v>
      </c>
      <c r="C14" s="9">
        <v>0</v>
      </c>
      <c r="D14" s="9">
        <v>287.85000000000002</v>
      </c>
      <c r="E14" s="9"/>
      <c r="F14" s="19">
        <v>292.2</v>
      </c>
      <c r="G14" s="9">
        <v>293.17</v>
      </c>
      <c r="H14" s="9">
        <v>293.8</v>
      </c>
      <c r="I14" s="9">
        <v>294.60000000000002</v>
      </c>
      <c r="J14" s="9">
        <v>402.81</v>
      </c>
      <c r="K14" s="9">
        <v>402.8</v>
      </c>
      <c r="L14" s="9">
        <v>404.37</v>
      </c>
      <c r="M14" s="13">
        <v>313.07</v>
      </c>
      <c r="N14" s="13">
        <v>316.63</v>
      </c>
      <c r="O14" s="19">
        <v>341.16</v>
      </c>
      <c r="P14" s="56">
        <v>309.76</v>
      </c>
      <c r="Q14" s="56">
        <v>312.43</v>
      </c>
      <c r="R14" s="56">
        <v>404.06</v>
      </c>
      <c r="S14" s="56">
        <v>425.84</v>
      </c>
      <c r="T14" s="56">
        <v>371.62</v>
      </c>
      <c r="U14" s="56">
        <v>374.72</v>
      </c>
      <c r="V14" s="37">
        <v>359.21</v>
      </c>
      <c r="W14" s="37">
        <v>360.2</v>
      </c>
      <c r="X14" s="37">
        <v>425.39</v>
      </c>
      <c r="Y14" s="37">
        <v>428.72</v>
      </c>
    </row>
    <row r="15" spans="1:25" x14ac:dyDescent="0.3">
      <c r="A15" s="95"/>
      <c r="B15" s="24" t="s">
        <v>12</v>
      </c>
      <c r="C15" s="9">
        <v>800</v>
      </c>
      <c r="D15" s="9">
        <v>288.75</v>
      </c>
      <c r="E15" s="9"/>
      <c r="F15" s="19">
        <v>292.64</v>
      </c>
      <c r="G15" s="9">
        <v>293.47000000000003</v>
      </c>
      <c r="H15" s="9">
        <v>294.04000000000002</v>
      </c>
      <c r="I15" s="9">
        <v>295.13</v>
      </c>
      <c r="J15" s="9">
        <v>403.71</v>
      </c>
      <c r="K15" s="9">
        <v>404.1</v>
      </c>
      <c r="L15" s="9">
        <v>404.75</v>
      </c>
      <c r="M15" s="13">
        <v>313.83</v>
      </c>
      <c r="N15" s="13">
        <v>317.52</v>
      </c>
      <c r="O15" s="19">
        <v>342.16</v>
      </c>
      <c r="P15" s="56">
        <v>310.77999999999997</v>
      </c>
      <c r="Q15" s="56">
        <v>313.07</v>
      </c>
      <c r="R15" s="56">
        <v>405.44</v>
      </c>
      <c r="S15" s="56">
        <v>426.5</v>
      </c>
      <c r="T15" s="56">
        <v>377.65</v>
      </c>
      <c r="U15" s="56">
        <v>375.18</v>
      </c>
      <c r="V15" s="37">
        <v>360.06</v>
      </c>
      <c r="W15" s="37">
        <v>360.74</v>
      </c>
      <c r="X15" s="37">
        <v>425.84</v>
      </c>
      <c r="Y15" s="37">
        <v>429.38</v>
      </c>
    </row>
    <row r="16" spans="1:25" x14ac:dyDescent="0.3">
      <c r="A16" s="95" t="s">
        <v>43</v>
      </c>
      <c r="B16" s="180" t="s">
        <v>248</v>
      </c>
      <c r="C16" s="168">
        <v>0</v>
      </c>
      <c r="D16" s="168">
        <v>0</v>
      </c>
      <c r="E16" s="168">
        <v>0</v>
      </c>
      <c r="F16" s="169">
        <v>0</v>
      </c>
      <c r="G16" s="168">
        <v>0</v>
      </c>
      <c r="H16" s="168">
        <v>0</v>
      </c>
      <c r="I16" s="168">
        <v>0</v>
      </c>
      <c r="J16" s="168">
        <v>0</v>
      </c>
      <c r="K16" s="168">
        <v>0</v>
      </c>
      <c r="L16" s="168">
        <v>0</v>
      </c>
      <c r="M16" s="186">
        <v>0</v>
      </c>
      <c r="N16" s="186">
        <v>0</v>
      </c>
      <c r="O16" s="169">
        <v>0</v>
      </c>
      <c r="P16" s="171">
        <v>0</v>
      </c>
      <c r="Q16" s="171">
        <v>0</v>
      </c>
      <c r="R16" s="171">
        <v>0</v>
      </c>
      <c r="S16" s="171">
        <v>0</v>
      </c>
      <c r="T16" s="171">
        <v>0</v>
      </c>
      <c r="U16" s="171">
        <v>0</v>
      </c>
      <c r="V16" s="181">
        <v>0</v>
      </c>
      <c r="W16" s="181">
        <v>0</v>
      </c>
      <c r="X16" s="181">
        <v>0</v>
      </c>
      <c r="Y16" s="181">
        <v>0</v>
      </c>
    </row>
    <row r="17" spans="1:40" x14ac:dyDescent="0.3">
      <c r="A17" t="s">
        <v>43</v>
      </c>
      <c r="B17" s="24" t="s">
        <v>40</v>
      </c>
      <c r="C17" s="68">
        <f t="shared" ref="C17:J17" si="3">IF(C19=1,$D$21,$F$21)</f>
        <v>59</v>
      </c>
      <c r="D17" s="68">
        <f>T7</f>
        <v>18</v>
      </c>
      <c r="E17" s="68">
        <f t="shared" si="3"/>
        <v>59</v>
      </c>
      <c r="F17" s="69">
        <f t="shared" si="3"/>
        <v>59</v>
      </c>
      <c r="G17" s="68">
        <f t="shared" si="3"/>
        <v>59</v>
      </c>
      <c r="H17" s="68">
        <f t="shared" si="3"/>
        <v>59</v>
      </c>
      <c r="I17" s="68">
        <f t="shared" si="3"/>
        <v>59</v>
      </c>
      <c r="J17" s="68">
        <f t="shared" si="3"/>
        <v>59</v>
      </c>
      <c r="K17" s="68">
        <f>R7</f>
        <v>16</v>
      </c>
      <c r="L17" s="68">
        <f>IF(L19=1,$D$21,$F$21)</f>
        <v>59</v>
      </c>
      <c r="M17" s="187">
        <f>Q7</f>
        <v>15</v>
      </c>
      <c r="N17" s="187">
        <f>Q7</f>
        <v>15</v>
      </c>
      <c r="O17" s="69">
        <f>T7</f>
        <v>18</v>
      </c>
      <c r="P17" s="71">
        <v>0</v>
      </c>
      <c r="Q17" s="71">
        <v>0</v>
      </c>
      <c r="R17" s="71">
        <v>0</v>
      </c>
      <c r="S17" s="71">
        <v>0</v>
      </c>
      <c r="T17" s="71">
        <v>0</v>
      </c>
      <c r="U17" s="71">
        <v>0</v>
      </c>
      <c r="V17" s="37">
        <f>T7</f>
        <v>18</v>
      </c>
      <c r="W17" s="37">
        <f>IF(W19=1,$D$21,$F$21)</f>
        <v>59</v>
      </c>
      <c r="X17" s="37">
        <f>S7</f>
        <v>17</v>
      </c>
      <c r="Y17" s="37">
        <f>S7</f>
        <v>17</v>
      </c>
    </row>
    <row r="18" spans="1:40" x14ac:dyDescent="0.3">
      <c r="B18" s="24" t="s">
        <v>40</v>
      </c>
      <c r="C18" s="68">
        <v>0</v>
      </c>
      <c r="D18" s="68">
        <v>0</v>
      </c>
      <c r="E18" s="68">
        <v>0</v>
      </c>
      <c r="F18" s="69">
        <v>0</v>
      </c>
      <c r="G18" s="68">
        <v>0</v>
      </c>
      <c r="H18" s="68">
        <v>0</v>
      </c>
      <c r="I18" s="68">
        <v>0</v>
      </c>
      <c r="J18" s="68">
        <f>R7</f>
        <v>16</v>
      </c>
      <c r="K18" s="68">
        <f>R7</f>
        <v>16</v>
      </c>
      <c r="L18" s="68">
        <v>0</v>
      </c>
      <c r="M18" s="187">
        <v>0</v>
      </c>
      <c r="N18" s="187">
        <v>0</v>
      </c>
      <c r="O18" s="69">
        <v>0</v>
      </c>
      <c r="P18" s="71">
        <v>0</v>
      </c>
      <c r="Q18" s="71">
        <v>0</v>
      </c>
      <c r="R18" s="71">
        <v>0</v>
      </c>
      <c r="S18" s="71">
        <v>0</v>
      </c>
      <c r="T18" s="71">
        <v>0</v>
      </c>
      <c r="U18" s="71">
        <v>0</v>
      </c>
      <c r="V18" s="37">
        <v>0</v>
      </c>
      <c r="W18" s="37">
        <v>0</v>
      </c>
      <c r="X18" s="37">
        <v>0</v>
      </c>
      <c r="Y18" s="37">
        <v>0</v>
      </c>
    </row>
    <row r="19" spans="1:40" x14ac:dyDescent="0.3">
      <c r="B19" s="24" t="s">
        <v>41</v>
      </c>
      <c r="C19" s="85">
        <v>1</v>
      </c>
      <c r="D19" s="85">
        <v>1</v>
      </c>
      <c r="E19" s="89">
        <v>1</v>
      </c>
      <c r="F19" s="86">
        <v>1</v>
      </c>
      <c r="G19" s="85">
        <v>1</v>
      </c>
      <c r="H19" s="85">
        <v>1</v>
      </c>
      <c r="I19" s="85">
        <v>1</v>
      </c>
      <c r="J19" s="89">
        <v>1</v>
      </c>
      <c r="K19" s="89">
        <v>1</v>
      </c>
      <c r="L19" s="89">
        <v>1</v>
      </c>
      <c r="M19" s="237">
        <v>1</v>
      </c>
      <c r="N19" s="237">
        <v>1</v>
      </c>
      <c r="O19" s="86">
        <v>1</v>
      </c>
      <c r="P19" s="57">
        <v>1</v>
      </c>
      <c r="Q19" s="57">
        <v>1</v>
      </c>
      <c r="R19" s="57">
        <v>1</v>
      </c>
      <c r="S19" s="57">
        <v>1</v>
      </c>
      <c r="T19" s="57">
        <v>1</v>
      </c>
      <c r="U19" s="57">
        <v>1</v>
      </c>
      <c r="V19" s="177">
        <v>1</v>
      </c>
      <c r="W19" s="177">
        <v>1</v>
      </c>
      <c r="X19" s="177">
        <v>1</v>
      </c>
      <c r="Y19" s="177">
        <v>1</v>
      </c>
    </row>
    <row r="20" spans="1:40" x14ac:dyDescent="0.3">
      <c r="A20" s="95"/>
      <c r="B20" s="24" t="s">
        <v>42</v>
      </c>
      <c r="C20" s="140">
        <f>Si</f>
        <v>4</v>
      </c>
      <c r="D20" s="140">
        <f>Si</f>
        <v>4</v>
      </c>
      <c r="E20" s="140">
        <f>Si</f>
        <v>4</v>
      </c>
      <c r="F20" s="141">
        <f>V</f>
        <v>5</v>
      </c>
      <c r="G20" s="140">
        <f t="shared" ref="G20:L20" si="4">Mn</f>
        <v>7</v>
      </c>
      <c r="H20" s="140">
        <f t="shared" si="4"/>
        <v>7</v>
      </c>
      <c r="I20" s="140">
        <f t="shared" si="4"/>
        <v>7</v>
      </c>
      <c r="J20" s="140">
        <f t="shared" si="4"/>
        <v>7</v>
      </c>
      <c r="K20" s="140">
        <f t="shared" si="4"/>
        <v>7</v>
      </c>
      <c r="L20" s="140">
        <f t="shared" si="4"/>
        <v>7</v>
      </c>
      <c r="M20" s="188">
        <f>Mo</f>
        <v>11</v>
      </c>
      <c r="N20" s="188">
        <f>Mo</f>
        <v>11</v>
      </c>
      <c r="O20" s="141">
        <f>Ni</f>
        <v>12</v>
      </c>
      <c r="P20" s="143">
        <f t="shared" ref="P20:U20" si="5">Fe</f>
        <v>8</v>
      </c>
      <c r="Q20" s="143">
        <f t="shared" si="5"/>
        <v>8</v>
      </c>
      <c r="R20" s="143">
        <f t="shared" si="5"/>
        <v>8</v>
      </c>
      <c r="S20" s="143">
        <f t="shared" si="5"/>
        <v>8</v>
      </c>
      <c r="T20" s="143">
        <f t="shared" si="5"/>
        <v>8</v>
      </c>
      <c r="U20" s="143">
        <f t="shared" si="5"/>
        <v>8</v>
      </c>
      <c r="V20" s="37">
        <f t="shared" ref="V20:Y20" si="6">Cr</f>
        <v>9</v>
      </c>
      <c r="W20" s="37">
        <f t="shared" si="6"/>
        <v>9</v>
      </c>
      <c r="X20" s="37">
        <f t="shared" si="6"/>
        <v>9</v>
      </c>
      <c r="Y20" s="37">
        <f t="shared" si="6"/>
        <v>9</v>
      </c>
    </row>
    <row r="21" spans="1:40" x14ac:dyDescent="0.3">
      <c r="A21" s="95" t="s">
        <v>43</v>
      </c>
      <c r="B21" s="144" t="s">
        <v>222</v>
      </c>
      <c r="C21" s="141" t="s">
        <v>223</v>
      </c>
      <c r="D21" s="141">
        <v>59</v>
      </c>
      <c r="E21" s="143" t="s">
        <v>224</v>
      </c>
      <c r="F21" s="143">
        <v>50</v>
      </c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</row>
    <row r="22" spans="1:40" x14ac:dyDescent="0.3">
      <c r="A22" s="95" t="s">
        <v>43</v>
      </c>
      <c r="B22" s="144" t="s">
        <v>225</v>
      </c>
      <c r="C22" s="145">
        <f>$D$7</f>
        <v>2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</row>
    <row r="23" spans="1:40" x14ac:dyDescent="0.3">
      <c r="A23" s="95"/>
      <c r="B23" t="s">
        <v>226</v>
      </c>
      <c r="C23" s="58" t="s">
        <v>227</v>
      </c>
      <c r="D23" s="58"/>
      <c r="E23" s="58" t="s">
        <v>228</v>
      </c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</row>
    <row r="24" spans="1:40" ht="14.5" thickBot="1" x14ac:dyDescent="0.35">
      <c r="A24" s="95"/>
      <c r="B24" s="22" t="s">
        <v>201</v>
      </c>
      <c r="C24" s="22"/>
      <c r="D24" s="22"/>
      <c r="E24" s="22"/>
      <c r="F24" s="22"/>
      <c r="G24" s="22"/>
      <c r="H24" s="22"/>
      <c r="I24" s="22"/>
      <c r="J24" s="22"/>
    </row>
    <row r="25" spans="1:40" ht="14.5" thickBot="1" x14ac:dyDescent="0.35">
      <c r="A25" s="95"/>
      <c r="B25" s="22" t="s">
        <v>60</v>
      </c>
      <c r="C25" s="98" t="s">
        <v>62</v>
      </c>
      <c r="D25" s="22"/>
      <c r="E25" s="22"/>
      <c r="F25" s="22"/>
      <c r="G25" s="22"/>
      <c r="H25" s="22"/>
      <c r="I25" s="22"/>
      <c r="J25" s="22"/>
    </row>
    <row r="26" spans="1:40" x14ac:dyDescent="0.3">
      <c r="A26" s="95"/>
      <c r="B26" s="24" t="s">
        <v>43</v>
      </c>
      <c r="C26" s="10">
        <v>1</v>
      </c>
      <c r="D26" s="51">
        <v>2</v>
      </c>
      <c r="E26" s="61">
        <v>3</v>
      </c>
      <c r="F26" s="4">
        <v>4</v>
      </c>
      <c r="G26" s="18">
        <v>5</v>
      </c>
      <c r="H26" s="14">
        <v>6</v>
      </c>
      <c r="I26" s="4">
        <v>7</v>
      </c>
      <c r="J26" s="52">
        <v>8</v>
      </c>
      <c r="K26" s="37">
        <v>9</v>
      </c>
      <c r="L26" s="4">
        <v>10</v>
      </c>
      <c r="M26" s="12">
        <v>11</v>
      </c>
      <c r="N26" s="18">
        <v>12</v>
      </c>
    </row>
    <row r="27" spans="1:40" ht="15" customHeight="1" x14ac:dyDescent="0.3">
      <c r="A27" s="95"/>
      <c r="B27" s="24" t="s">
        <v>44</v>
      </c>
      <c r="C27" s="10" t="s">
        <v>181</v>
      </c>
      <c r="D27" s="51" t="s">
        <v>3</v>
      </c>
      <c r="E27" s="61" t="s">
        <v>7</v>
      </c>
      <c r="F27" s="4" t="s">
        <v>1</v>
      </c>
      <c r="G27" s="18" t="s">
        <v>184</v>
      </c>
      <c r="H27" s="14" t="s">
        <v>185</v>
      </c>
      <c r="I27" s="4" t="s">
        <v>6</v>
      </c>
      <c r="J27" s="52" t="s">
        <v>5</v>
      </c>
      <c r="K27" s="37" t="s">
        <v>85</v>
      </c>
      <c r="L27" s="4" t="s">
        <v>259</v>
      </c>
      <c r="M27" s="12" t="s">
        <v>273</v>
      </c>
      <c r="N27" s="18" t="s">
        <v>274</v>
      </c>
    </row>
    <row r="28" spans="1:40" x14ac:dyDescent="0.3">
      <c r="A28" s="95"/>
      <c r="B28" s="22" t="s">
        <v>202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AC28" s="17"/>
    </row>
    <row r="29" spans="1:40" x14ac:dyDescent="0.3">
      <c r="A29" s="95"/>
      <c r="B29" s="24" t="s">
        <v>61</v>
      </c>
      <c r="C29" s="10">
        <v>1</v>
      </c>
      <c r="D29" s="51">
        <v>1</v>
      </c>
      <c r="E29" s="61">
        <v>1</v>
      </c>
      <c r="F29" s="4">
        <v>1</v>
      </c>
      <c r="G29" s="18">
        <v>1</v>
      </c>
      <c r="H29" s="14">
        <v>1</v>
      </c>
      <c r="I29" s="4">
        <v>1</v>
      </c>
      <c r="J29" s="52">
        <v>1</v>
      </c>
      <c r="K29" s="37">
        <v>1</v>
      </c>
      <c r="L29" s="4">
        <v>1</v>
      </c>
      <c r="M29" s="12">
        <v>1</v>
      </c>
      <c r="N29" s="18"/>
    </row>
    <row r="30" spans="1:40" x14ac:dyDescent="0.3">
      <c r="A30" s="95"/>
      <c r="B30" s="22" t="s">
        <v>43</v>
      </c>
      <c r="C30" s="22">
        <v>0.13600000000000001</v>
      </c>
      <c r="D30" s="22">
        <v>0.14299999999999999</v>
      </c>
      <c r="E30" s="22">
        <v>7.5999999999999998E-2</v>
      </c>
      <c r="F30" s="22">
        <v>0.26900000000000002</v>
      </c>
      <c r="G30" s="22">
        <v>7.0000000000000007E-2</v>
      </c>
      <c r="H30" s="22">
        <v>3.2000000000000001E-2</v>
      </c>
      <c r="I30" s="22">
        <v>0.06</v>
      </c>
      <c r="J30" s="22">
        <v>0.21299999999999999</v>
      </c>
    </row>
    <row r="31" spans="1:40" x14ac:dyDescent="0.3">
      <c r="A31" s="95" t="s">
        <v>43</v>
      </c>
      <c r="B31" s="1" t="s">
        <v>203</v>
      </c>
      <c r="C31" s="1"/>
      <c r="D31" s="1"/>
      <c r="E31" s="1"/>
      <c r="F31" s="1"/>
      <c r="G31" s="1"/>
      <c r="H31" s="1"/>
      <c r="I31" s="1"/>
      <c r="J31" s="1"/>
    </row>
    <row r="32" spans="1:40" x14ac:dyDescent="0.3">
      <c r="A32" s="95"/>
    </row>
    <row r="33" spans="1:11" x14ac:dyDescent="0.3">
      <c r="A33" s="95"/>
    </row>
    <row r="34" spans="1:11" ht="14.5" thickBot="1" x14ac:dyDescent="0.35">
      <c r="A34" s="95"/>
      <c r="B34" s="22" t="s">
        <v>23</v>
      </c>
      <c r="C34" s="22"/>
      <c r="D34" s="22"/>
      <c r="E34" s="22"/>
      <c r="F34" s="22"/>
      <c r="G34" s="22"/>
      <c r="H34" s="22"/>
      <c r="I34" s="22"/>
      <c r="J34" s="22"/>
      <c r="K34" s="22"/>
    </row>
    <row r="35" spans="1:11" ht="14.5" thickBot="1" x14ac:dyDescent="0.35">
      <c r="A35" s="95"/>
      <c r="B35" s="22" t="s">
        <v>24</v>
      </c>
      <c r="C35" s="176">
        <v>0</v>
      </c>
      <c r="D35" s="22"/>
      <c r="E35" s="22"/>
      <c r="F35" s="22"/>
      <c r="G35" s="22"/>
      <c r="H35" s="22"/>
      <c r="I35" s="22"/>
      <c r="J35" s="22"/>
      <c r="K35" s="22"/>
    </row>
    <row r="36" spans="1:11" x14ac:dyDescent="0.3">
      <c r="A36" s="95"/>
      <c r="B36" s="22" t="s">
        <v>277</v>
      </c>
      <c r="C36" s="22"/>
      <c r="D36" s="22"/>
      <c r="E36" s="22"/>
      <c r="F36" s="22"/>
      <c r="G36" s="22"/>
      <c r="H36" s="22"/>
      <c r="I36" s="22"/>
      <c r="J36" s="22"/>
      <c r="K36" s="22"/>
    </row>
    <row r="37" spans="1:11" x14ac:dyDescent="0.3">
      <c r="A37" s="95"/>
      <c r="B37" s="22" t="s">
        <v>276</v>
      </c>
      <c r="C37" s="152">
        <v>1410</v>
      </c>
      <c r="D37" s="22"/>
      <c r="E37" s="22"/>
      <c r="F37" s="22"/>
      <c r="G37" s="22"/>
      <c r="H37" s="22"/>
      <c r="I37" s="22"/>
      <c r="J37" s="22"/>
      <c r="K37" s="22"/>
    </row>
    <row r="38" spans="1:11" x14ac:dyDescent="0.3">
      <c r="A38" s="95"/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ht="15" customHeight="1" x14ac:dyDescent="0.3">
      <c r="A39" s="95"/>
      <c r="B39" s="22" t="s">
        <v>204</v>
      </c>
      <c r="C39" s="22"/>
      <c r="D39" s="22"/>
      <c r="E39" s="22"/>
      <c r="F39" s="22"/>
      <c r="G39" s="22"/>
      <c r="H39" s="22"/>
      <c r="I39" s="22"/>
      <c r="J39" s="22"/>
      <c r="K39" s="22"/>
    </row>
    <row r="40" spans="1:11" ht="14.5" thickBot="1" x14ac:dyDescent="0.35">
      <c r="A40" s="95"/>
      <c r="B40" s="22" t="s">
        <v>27</v>
      </c>
      <c r="C40" s="22"/>
      <c r="D40" s="22"/>
      <c r="E40" s="22"/>
      <c r="F40" s="22"/>
      <c r="G40" s="22"/>
      <c r="H40" s="22"/>
      <c r="I40" s="22"/>
      <c r="J40" s="22"/>
      <c r="K40" s="22"/>
    </row>
    <row r="41" spans="1:11" ht="14.5" thickBot="1" x14ac:dyDescent="0.35">
      <c r="A41" s="95"/>
      <c r="B41" s="22" t="s">
        <v>28</v>
      </c>
      <c r="C41" s="98" t="s">
        <v>205</v>
      </c>
      <c r="D41" s="22"/>
      <c r="E41" s="22"/>
      <c r="F41" s="22"/>
      <c r="G41" s="22"/>
      <c r="H41" s="22"/>
      <c r="I41" s="22"/>
      <c r="J41" s="22"/>
      <c r="K41" s="22"/>
    </row>
    <row r="42" spans="1:11" ht="14.5" thickBot="1" x14ac:dyDescent="0.35">
      <c r="A42" s="95"/>
      <c r="B42" s="22" t="s">
        <v>30</v>
      </c>
      <c r="C42" s="179" t="s">
        <v>275</v>
      </c>
      <c r="D42" s="22"/>
      <c r="E42" s="22"/>
      <c r="F42" s="22"/>
      <c r="G42" s="22"/>
      <c r="H42" s="22"/>
      <c r="I42" s="22"/>
      <c r="J42" s="22"/>
      <c r="K42" s="22"/>
    </row>
    <row r="43" spans="1:11" ht="15" customHeight="1" x14ac:dyDescent="0.3">
      <c r="A43" s="95"/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3">
      <c r="A44" s="95"/>
      <c r="B44" s="22" t="s">
        <v>189</v>
      </c>
      <c r="C44" s="22"/>
      <c r="D44" s="22"/>
      <c r="E44" s="22"/>
      <c r="F44" s="22"/>
      <c r="G44" s="22"/>
      <c r="H44" s="22"/>
      <c r="I44" s="22"/>
      <c r="J44" s="22"/>
      <c r="K44" s="22"/>
    </row>
    <row r="45" spans="1:11" x14ac:dyDescent="0.3">
      <c r="A45" s="95"/>
      <c r="B45" s="22"/>
      <c r="C45" s="22"/>
      <c r="D45" s="22"/>
      <c r="E45" s="22"/>
      <c r="F45" s="22"/>
      <c r="G45" s="22"/>
      <c r="H45" s="22"/>
      <c r="I45" s="22"/>
      <c r="J45" s="22"/>
      <c r="K45" s="22"/>
    </row>
    <row r="46" spans="1:11" ht="14.5" thickBot="1" x14ac:dyDescent="0.35">
      <c r="A46" s="95"/>
      <c r="B46" s="22" t="s">
        <v>31</v>
      </c>
      <c r="C46" s="22"/>
      <c r="D46" s="22"/>
      <c r="E46" s="22"/>
      <c r="F46" s="22"/>
      <c r="G46" s="22"/>
      <c r="H46" s="22"/>
      <c r="I46" s="22"/>
      <c r="J46" s="22"/>
      <c r="K46" s="22"/>
    </row>
    <row r="47" spans="1:11" ht="14.5" thickBot="1" x14ac:dyDescent="0.35">
      <c r="A47" s="95"/>
      <c r="B47" s="22" t="s">
        <v>32</v>
      </c>
      <c r="C47" s="176">
        <v>0</v>
      </c>
      <c r="D47" s="22"/>
      <c r="E47" s="22"/>
      <c r="F47" s="22"/>
      <c r="G47" s="22"/>
      <c r="H47" s="22"/>
      <c r="I47" s="22"/>
      <c r="J47" s="22"/>
      <c r="K47" s="22"/>
    </row>
    <row r="48" spans="1:11" x14ac:dyDescent="0.3">
      <c r="A48" s="95"/>
      <c r="B48" s="22"/>
      <c r="C48" s="22"/>
      <c r="D48" s="22"/>
      <c r="E48" s="22"/>
      <c r="F48" s="22"/>
      <c r="G48" s="22"/>
      <c r="H48" s="22"/>
      <c r="I48" s="22"/>
      <c r="J48" s="22"/>
      <c r="K48" s="22"/>
    </row>
    <row r="49" spans="1:11" x14ac:dyDescent="0.3">
      <c r="A49" s="95"/>
      <c r="B49" s="22" t="s">
        <v>54</v>
      </c>
      <c r="C49" s="22"/>
      <c r="D49" s="22"/>
      <c r="E49" s="22"/>
      <c r="F49" s="22"/>
      <c r="G49" s="22"/>
      <c r="H49" s="22"/>
      <c r="I49" s="22"/>
      <c r="J49" s="22"/>
      <c r="K49" s="22"/>
    </row>
    <row r="50" spans="1:11" x14ac:dyDescent="0.3">
      <c r="A50" s="95"/>
      <c r="B50" s="22" t="s">
        <v>55</v>
      </c>
      <c r="C50" s="22"/>
      <c r="D50" s="22"/>
      <c r="E50" s="22"/>
      <c r="F50" s="22"/>
      <c r="G50" s="22"/>
      <c r="H50" s="22"/>
      <c r="I50" s="22"/>
      <c r="J50" s="22"/>
      <c r="K50" s="22"/>
    </row>
    <row r="51" spans="1:11" ht="14.5" thickBot="1" x14ac:dyDescent="0.35">
      <c r="A51" s="95"/>
      <c r="B51" s="22" t="s">
        <v>206</v>
      </c>
      <c r="C51" s="22"/>
      <c r="D51" s="22"/>
      <c r="E51" s="22"/>
      <c r="F51" s="22"/>
      <c r="G51" s="22"/>
      <c r="H51" s="22"/>
      <c r="I51" s="22"/>
      <c r="J51" s="22"/>
      <c r="K51" s="22"/>
    </row>
    <row r="52" spans="1:11" ht="14.5" thickBot="1" x14ac:dyDescent="0.35">
      <c r="A52" s="95"/>
      <c r="B52" s="22" t="s">
        <v>34</v>
      </c>
      <c r="C52" s="98" t="s">
        <v>58</v>
      </c>
      <c r="D52" s="98" t="s">
        <v>57</v>
      </c>
      <c r="E52" s="22"/>
      <c r="F52" s="22"/>
      <c r="G52" s="22"/>
      <c r="H52" s="22"/>
      <c r="I52" s="22"/>
      <c r="J52" s="22"/>
      <c r="K52" s="22"/>
    </row>
    <row r="53" spans="1:11" ht="14.5" thickBot="1" x14ac:dyDescent="0.35">
      <c r="A53" s="95"/>
      <c r="B53" s="22" t="s">
        <v>207</v>
      </c>
      <c r="C53" s="22"/>
      <c r="D53" s="22"/>
      <c r="E53" s="22"/>
      <c r="F53" s="22"/>
      <c r="G53" s="22"/>
      <c r="H53" s="22"/>
      <c r="I53" s="22"/>
      <c r="J53" s="22"/>
      <c r="K53" s="22"/>
    </row>
    <row r="54" spans="1:11" ht="14.5" thickBot="1" x14ac:dyDescent="0.35">
      <c r="A54" s="95"/>
      <c r="B54" s="22" t="s">
        <v>33</v>
      </c>
      <c r="C54" s="98">
        <v>50</v>
      </c>
      <c r="D54" s="98" t="s">
        <v>57</v>
      </c>
      <c r="E54" s="22"/>
      <c r="F54" s="22"/>
      <c r="G54" s="22"/>
      <c r="H54" s="22"/>
      <c r="I54" s="22"/>
      <c r="J54" s="22"/>
      <c r="K54" s="22"/>
    </row>
    <row r="55" spans="1:11" x14ac:dyDescent="0.3">
      <c r="A55" s="95" t="s">
        <v>43</v>
      </c>
      <c r="B55" s="22" t="s">
        <v>208</v>
      </c>
      <c r="C55" s="22"/>
      <c r="D55" s="22"/>
      <c r="E55" s="22"/>
      <c r="F55" s="22"/>
      <c r="G55" s="22"/>
      <c r="H55" s="22"/>
      <c r="I55" s="22"/>
      <c r="J55" s="22"/>
      <c r="K55" s="22"/>
    </row>
    <row r="56" spans="1:11" x14ac:dyDescent="0.3">
      <c r="A56" s="95"/>
      <c r="B56" s="22"/>
      <c r="C56" s="22"/>
      <c r="D56" s="22"/>
      <c r="E56" s="22"/>
      <c r="F56" s="22"/>
      <c r="G56" s="22"/>
      <c r="H56" s="22"/>
      <c r="I56" s="22"/>
      <c r="J56" s="22"/>
      <c r="K56" s="22"/>
    </row>
    <row r="57" spans="1:11" x14ac:dyDescent="0.3">
      <c r="A57" s="95"/>
      <c r="B57" s="22" t="s">
        <v>35</v>
      </c>
      <c r="C57" s="22"/>
      <c r="D57" s="22"/>
      <c r="E57" s="22"/>
      <c r="F57" s="22"/>
      <c r="G57" s="22"/>
      <c r="H57" s="22"/>
      <c r="I57" s="22"/>
      <c r="J57" s="22"/>
      <c r="K57" s="22"/>
    </row>
    <row r="58" spans="1:11" x14ac:dyDescent="0.3">
      <c r="A58" s="95"/>
      <c r="B58" s="22" t="s">
        <v>36</v>
      </c>
      <c r="C58" s="22"/>
      <c r="D58" s="22"/>
      <c r="E58" s="22"/>
      <c r="F58" s="22"/>
      <c r="G58" s="22"/>
      <c r="H58" s="22"/>
      <c r="I58" s="22"/>
      <c r="J58" s="22"/>
      <c r="K58" s="22"/>
    </row>
    <row r="59" spans="1:11" ht="14.5" thickBot="1" x14ac:dyDescent="0.35">
      <c r="A59" s="95"/>
      <c r="B59" s="22" t="s">
        <v>37</v>
      </c>
      <c r="C59" s="22"/>
      <c r="D59" s="22"/>
      <c r="E59" s="22"/>
      <c r="F59" s="22"/>
      <c r="G59" s="22"/>
      <c r="H59" s="22"/>
      <c r="I59" s="22"/>
      <c r="J59" s="22"/>
      <c r="K59" s="22"/>
    </row>
    <row r="60" spans="1:11" ht="14.5" thickBot="1" x14ac:dyDescent="0.35">
      <c r="A60" s="95"/>
      <c r="B60" s="22" t="s">
        <v>38</v>
      </c>
      <c r="C60" s="98">
        <v>60000</v>
      </c>
      <c r="D60" s="22"/>
      <c r="E60" s="22"/>
      <c r="F60" s="22"/>
      <c r="G60" s="22"/>
      <c r="H60" s="22"/>
      <c r="I60" s="22"/>
      <c r="J60" s="22"/>
      <c r="K60" s="22"/>
    </row>
    <row r="61" spans="1:11" x14ac:dyDescent="0.3">
      <c r="A61" s="95"/>
      <c r="B61" s="22"/>
      <c r="C61" s="22"/>
      <c r="D61" s="22"/>
      <c r="E61" s="22"/>
      <c r="F61" s="22"/>
      <c r="G61" s="22"/>
      <c r="H61" s="22"/>
      <c r="I61" s="22"/>
      <c r="J61" s="22"/>
      <c r="K61" s="22"/>
    </row>
    <row r="62" spans="1:11" x14ac:dyDescent="0.3">
      <c r="A62" s="95"/>
      <c r="B62" s="22" t="s">
        <v>46</v>
      </c>
      <c r="C62" s="22"/>
      <c r="D62" s="22"/>
      <c r="E62" s="22"/>
      <c r="F62" s="22"/>
      <c r="G62" s="22"/>
      <c r="H62" s="22"/>
      <c r="I62" s="22"/>
      <c r="J62" s="22"/>
      <c r="K62" s="22"/>
    </row>
    <row r="63" spans="1:11" ht="14.5" thickBot="1" x14ac:dyDescent="0.35">
      <c r="A63" s="95"/>
      <c r="B63" s="22" t="s">
        <v>47</v>
      </c>
      <c r="C63" s="22"/>
      <c r="D63" s="22"/>
      <c r="E63" s="22"/>
      <c r="F63" s="22"/>
      <c r="G63" s="22"/>
      <c r="H63" s="22"/>
      <c r="I63" s="22"/>
      <c r="J63" s="22"/>
      <c r="K63" s="22"/>
    </row>
    <row r="64" spans="1:11" ht="14.5" thickBot="1" x14ac:dyDescent="0.35">
      <c r="A64" s="95"/>
      <c r="B64" s="22" t="s">
        <v>48</v>
      </c>
      <c r="C64" s="98">
        <v>0</v>
      </c>
      <c r="D64" s="22"/>
      <c r="E64" s="22"/>
      <c r="F64" s="22"/>
      <c r="G64" s="22"/>
      <c r="H64" s="22"/>
      <c r="I64" s="22"/>
      <c r="J64" s="22"/>
      <c r="K64" s="22"/>
    </row>
    <row r="65" spans="1:11" ht="14.5" thickBot="1" x14ac:dyDescent="0.35">
      <c r="A65" s="95" t="s">
        <v>43</v>
      </c>
      <c r="B65" s="22" t="s">
        <v>210</v>
      </c>
      <c r="C65" s="22"/>
      <c r="D65" s="98" t="s">
        <v>209</v>
      </c>
      <c r="E65" s="22"/>
      <c r="F65" s="22"/>
      <c r="G65" s="22"/>
      <c r="H65" s="22"/>
      <c r="I65" s="22"/>
      <c r="J65" s="22"/>
      <c r="K65" s="22"/>
    </row>
    <row r="66" spans="1:11" x14ac:dyDescent="0.3">
      <c r="A66" s="95"/>
      <c r="B66" s="22"/>
      <c r="C66" s="22"/>
      <c r="D66" s="22"/>
      <c r="E66" s="22"/>
      <c r="F66" s="22"/>
      <c r="G66" s="22"/>
      <c r="H66" s="22"/>
      <c r="I66" s="22"/>
      <c r="J66" s="22"/>
      <c r="K66" s="22"/>
    </row>
    <row r="67" spans="1:11" ht="14.5" thickBot="1" x14ac:dyDescent="0.35">
      <c r="A67" s="95"/>
      <c r="B67" s="22" t="s">
        <v>189</v>
      </c>
      <c r="C67" s="22"/>
      <c r="D67" s="22"/>
      <c r="E67" s="22"/>
      <c r="F67" s="22"/>
      <c r="G67" s="22"/>
      <c r="H67" s="22"/>
      <c r="I67" s="22"/>
      <c r="J67" s="22"/>
      <c r="K67" s="22"/>
    </row>
    <row r="68" spans="1:11" ht="14.5" thickBot="1" x14ac:dyDescent="0.35">
      <c r="A68" s="95"/>
      <c r="B68" s="22" t="s">
        <v>50</v>
      </c>
      <c r="C68" s="98" t="s">
        <v>51</v>
      </c>
      <c r="D68" s="22"/>
      <c r="E68" s="22"/>
      <c r="F68" s="22"/>
      <c r="G68" s="22"/>
      <c r="H68" s="22"/>
      <c r="I68" s="22"/>
      <c r="J68" s="22"/>
      <c r="K68" s="22"/>
    </row>
    <row r="69" spans="1:11" x14ac:dyDescent="0.3">
      <c r="A69" s="95"/>
      <c r="B69" s="22"/>
      <c r="C69" s="22"/>
      <c r="D69" s="22"/>
      <c r="E69" s="22"/>
      <c r="F69" s="22"/>
      <c r="G69" s="22"/>
      <c r="H69" s="22"/>
      <c r="I69" s="22"/>
      <c r="J69" s="22"/>
      <c r="K69" s="22"/>
    </row>
    <row r="70" spans="1:11" ht="14.5" thickBot="1" x14ac:dyDescent="0.35">
      <c r="A70" s="95"/>
      <c r="B70" s="22" t="s">
        <v>211</v>
      </c>
      <c r="C70" s="22"/>
      <c r="D70" s="22"/>
      <c r="E70" s="22"/>
      <c r="F70" s="22"/>
      <c r="G70" s="22"/>
      <c r="H70" s="22"/>
      <c r="I70" s="22"/>
      <c r="J70" s="22"/>
      <c r="K70" s="22"/>
    </row>
    <row r="71" spans="1:11" ht="14.5" thickBot="1" x14ac:dyDescent="0.35">
      <c r="A71" s="95"/>
      <c r="B71" s="22" t="s">
        <v>212</v>
      </c>
      <c r="C71" s="98" t="s">
        <v>215</v>
      </c>
      <c r="D71" s="22"/>
      <c r="E71" s="22"/>
      <c r="F71" s="22"/>
      <c r="G71" s="22"/>
      <c r="H71" s="22"/>
      <c r="I71" s="22"/>
      <c r="J71" s="22"/>
      <c r="K71" s="22"/>
    </row>
    <row r="72" spans="1:11" x14ac:dyDescent="0.3">
      <c r="A72" s="95"/>
      <c r="B72" s="22"/>
      <c r="C72" s="22"/>
      <c r="D72" s="22"/>
      <c r="E72" s="22"/>
      <c r="F72" s="22"/>
      <c r="G72" s="22"/>
      <c r="H72" s="22"/>
      <c r="I72" s="22"/>
      <c r="J72" s="22"/>
      <c r="K72" s="22"/>
    </row>
  </sheetData>
  <conditionalFormatting sqref="C35">
    <cfRule type="colorScale" priority="4">
      <colorScale>
        <cfvo type="num" val="0"/>
        <cfvo type="num" val="1"/>
        <color theme="7" tint="0.39997558519241921"/>
        <color theme="8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3">
      <colorScale>
        <cfvo type="num" val="0"/>
        <cfvo type="num" val="10"/>
        <color theme="8"/>
        <color rgb="FFFF0000"/>
      </colorScale>
    </cfRule>
  </conditionalFormatting>
  <conditionalFormatting sqref="C37">
    <cfRule type="colorScale" priority="1">
      <colorScale>
        <cfvo type="num" val="0"/>
        <cfvo type="num" val="1"/>
        <color theme="8"/>
        <color rgb="FFDE7B3E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FCEB8-6178-4853-BA25-B9C6EF743F30}">
  <dimension ref="A1:BP75"/>
  <sheetViews>
    <sheetView topLeftCell="AR1" zoomScale="80" zoomScaleNormal="80" workbookViewId="0">
      <selection activeCell="BJ22" sqref="BJ22"/>
    </sheetView>
  </sheetViews>
  <sheetFormatPr defaultRowHeight="14" x14ac:dyDescent="0.3"/>
  <cols>
    <col min="1" max="1" width="2.5" bestFit="1" customWidth="1"/>
    <col min="2" max="2" width="16.58203125" customWidth="1"/>
    <col min="3" max="13" width="7.58203125" customWidth="1"/>
    <col min="14" max="14" width="7.83203125" customWidth="1"/>
    <col min="15" max="41" width="7.58203125" customWidth="1"/>
  </cols>
  <sheetData>
    <row r="1" spans="1:68" x14ac:dyDescent="0.3">
      <c r="A1" s="95" t="s">
        <v>43</v>
      </c>
      <c r="B1" s="96" t="s">
        <v>194</v>
      </c>
    </row>
    <row r="2" spans="1:68" x14ac:dyDescent="0.3">
      <c r="A2" s="95"/>
      <c r="B2" s="40" t="s">
        <v>217</v>
      </c>
      <c r="C2" s="7" t="e">
        <f>MIN(#REF!,C12:AU12)</f>
        <v>#REF!</v>
      </c>
      <c r="BD2" t="s">
        <v>298</v>
      </c>
    </row>
    <row r="3" spans="1:68" x14ac:dyDescent="0.3">
      <c r="A3" s="95" t="s">
        <v>43</v>
      </c>
      <c r="B3" t="s">
        <v>220</v>
      </c>
      <c r="C3">
        <v>1</v>
      </c>
      <c r="I3" s="58"/>
      <c r="J3" s="58"/>
      <c r="K3" s="58"/>
      <c r="L3" s="58"/>
      <c r="M3" s="58"/>
      <c r="N3" s="58"/>
      <c r="O3" s="58">
        <v>0</v>
      </c>
      <c r="P3" s="60"/>
    </row>
    <row r="4" spans="1:68" x14ac:dyDescent="0.3">
      <c r="A4" s="95" t="s">
        <v>43</v>
      </c>
      <c r="B4" s="97" t="s">
        <v>221</v>
      </c>
      <c r="C4" s="97"/>
      <c r="D4" s="97"/>
      <c r="E4" s="97"/>
      <c r="F4" s="129">
        <f>$S$10</f>
        <v>0</v>
      </c>
      <c r="G4" s="97"/>
      <c r="H4" s="97"/>
      <c r="I4" s="97"/>
      <c r="J4" s="130">
        <f t="shared" ref="J4:K4" si="0">$S$10</f>
        <v>0</v>
      </c>
      <c r="K4" s="130">
        <f t="shared" si="0"/>
        <v>0</v>
      </c>
      <c r="L4" s="97"/>
      <c r="M4" s="97"/>
      <c r="N4" s="97"/>
      <c r="O4" s="130">
        <f>$D$7</f>
        <v>2</v>
      </c>
      <c r="P4" s="97"/>
      <c r="Q4" s="130">
        <f>$D$7</f>
        <v>2</v>
      </c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130">
        <f t="shared" ref="AC4:AS4" si="1">$D$7</f>
        <v>2</v>
      </c>
      <c r="AD4" s="130">
        <f t="shared" si="1"/>
        <v>2</v>
      </c>
      <c r="AE4" s="130">
        <f t="shared" si="1"/>
        <v>2</v>
      </c>
      <c r="AF4" s="130">
        <f t="shared" si="1"/>
        <v>2</v>
      </c>
      <c r="AG4" s="130">
        <f t="shared" si="1"/>
        <v>2</v>
      </c>
      <c r="AH4" s="130">
        <f t="shared" ref="AH4" si="2">$AD$10</f>
        <v>1</v>
      </c>
      <c r="AI4" s="130">
        <f t="shared" si="1"/>
        <v>2</v>
      </c>
      <c r="AJ4" s="130">
        <f t="shared" si="1"/>
        <v>2</v>
      </c>
      <c r="AK4" s="130">
        <f t="shared" si="1"/>
        <v>2</v>
      </c>
      <c r="AL4" s="130">
        <f t="shared" si="1"/>
        <v>2</v>
      </c>
      <c r="AM4" s="130">
        <f t="shared" si="1"/>
        <v>2</v>
      </c>
      <c r="AN4" s="130">
        <f t="shared" si="1"/>
        <v>2</v>
      </c>
      <c r="AO4" s="130">
        <f t="shared" ref="AO4" si="3">$AD$10</f>
        <v>1</v>
      </c>
      <c r="AP4" s="130">
        <f t="shared" si="1"/>
        <v>2</v>
      </c>
      <c r="AQ4" s="130">
        <f t="shared" si="1"/>
        <v>2</v>
      </c>
      <c r="AR4" s="130">
        <f t="shared" si="1"/>
        <v>2</v>
      </c>
      <c r="AS4" s="130">
        <f t="shared" si="1"/>
        <v>2</v>
      </c>
      <c r="AT4" s="130">
        <f t="shared" ref="AT4:BC4" si="4">$AD$10</f>
        <v>1</v>
      </c>
      <c r="AU4" s="130">
        <f t="shared" si="4"/>
        <v>1</v>
      </c>
      <c r="AV4" s="130">
        <f t="shared" si="4"/>
        <v>1</v>
      </c>
      <c r="AW4" s="130">
        <f t="shared" si="4"/>
        <v>1</v>
      </c>
      <c r="AX4" s="130">
        <f t="shared" si="4"/>
        <v>1</v>
      </c>
      <c r="AY4" s="130">
        <f t="shared" si="4"/>
        <v>1</v>
      </c>
      <c r="AZ4" s="130">
        <f t="shared" si="4"/>
        <v>1</v>
      </c>
      <c r="BA4" s="130">
        <f t="shared" si="4"/>
        <v>1</v>
      </c>
      <c r="BB4" s="130">
        <f t="shared" si="4"/>
        <v>1</v>
      </c>
      <c r="BC4" s="130">
        <f t="shared" si="4"/>
        <v>1</v>
      </c>
      <c r="BD4" s="130">
        <f t="shared" ref="BD4:BO4" si="5">$AL$6</f>
        <v>0</v>
      </c>
      <c r="BE4" s="130">
        <f t="shared" si="5"/>
        <v>0</v>
      </c>
      <c r="BF4" s="130">
        <f t="shared" si="5"/>
        <v>0</v>
      </c>
      <c r="BG4" s="130">
        <f t="shared" si="5"/>
        <v>0</v>
      </c>
      <c r="BH4" s="130">
        <f t="shared" si="5"/>
        <v>0</v>
      </c>
      <c r="BI4" s="130">
        <f t="shared" si="5"/>
        <v>0</v>
      </c>
      <c r="BJ4" s="130">
        <f t="shared" si="5"/>
        <v>0</v>
      </c>
      <c r="BK4" s="130">
        <f t="shared" si="5"/>
        <v>0</v>
      </c>
      <c r="BL4" s="130">
        <f t="shared" si="5"/>
        <v>0</v>
      </c>
      <c r="BM4" s="130">
        <f t="shared" si="5"/>
        <v>0</v>
      </c>
      <c r="BN4" s="130">
        <f t="shared" si="5"/>
        <v>0</v>
      </c>
      <c r="BO4" s="130">
        <f t="shared" si="5"/>
        <v>0</v>
      </c>
      <c r="BP4" s="130">
        <f t="shared" ref="BP4" si="6">$AC$6</f>
        <v>0</v>
      </c>
    </row>
    <row r="5" spans="1:68" x14ac:dyDescent="0.3">
      <c r="A5" s="95" t="s">
        <v>43</v>
      </c>
      <c r="B5" s="97" t="s">
        <v>195</v>
      </c>
      <c r="C5" s="97">
        <f>SUM($C10:C$10)</f>
        <v>1</v>
      </c>
      <c r="D5" s="97">
        <f>SUM($C10:D$10)</f>
        <v>2</v>
      </c>
      <c r="E5" s="97">
        <f>SUM($C10:E$10)</f>
        <v>2</v>
      </c>
      <c r="F5" s="97">
        <f>SUM($C10:F$10)</f>
        <v>3</v>
      </c>
      <c r="G5" s="97">
        <f>SUM($C10:G$10)</f>
        <v>4</v>
      </c>
      <c r="H5" s="97">
        <f>SUM($C10:H$10)</f>
        <v>5</v>
      </c>
      <c r="I5" s="97">
        <f>SUM($C10:I$10)</f>
        <v>6</v>
      </c>
      <c r="J5" s="97">
        <f>SUM($C10:J$10)</f>
        <v>6</v>
      </c>
      <c r="K5" s="97">
        <f>SUM($C10:K$10)</f>
        <v>6</v>
      </c>
      <c r="L5" s="97">
        <f>SUM($C10:L$10)</f>
        <v>7</v>
      </c>
      <c r="M5" s="97">
        <f>SUM($C10:M$10)</f>
        <v>7</v>
      </c>
      <c r="N5" s="97">
        <f>SUM($C10:N$10)</f>
        <v>7</v>
      </c>
      <c r="O5" s="97">
        <f>SUM($C10:O$10)</f>
        <v>8</v>
      </c>
      <c r="P5" s="97">
        <f>SUM($C10:P$10)</f>
        <v>9</v>
      </c>
      <c r="Q5" s="97">
        <f>SUM($C10:Q$10)</f>
        <v>10</v>
      </c>
      <c r="R5" s="97">
        <f>SUM($C10:R$10)</f>
        <v>10</v>
      </c>
      <c r="S5" s="97">
        <f>SUM($C10:S$10)</f>
        <v>10</v>
      </c>
      <c r="T5" s="97">
        <f>SUM($C10:T$10)</f>
        <v>10</v>
      </c>
      <c r="U5" s="97">
        <f>SUM($C10:U$10)</f>
        <v>10</v>
      </c>
      <c r="V5" s="97">
        <f>SUM($C10:V$10)</f>
        <v>10</v>
      </c>
      <c r="W5" s="97">
        <f>SUM($C10:W$10)</f>
        <v>10</v>
      </c>
      <c r="X5" s="97">
        <f>SUM($C10:X$10)</f>
        <v>10</v>
      </c>
      <c r="Y5" s="97">
        <f>SUM($C10:Y$10)</f>
        <v>10</v>
      </c>
      <c r="Z5" s="97">
        <f>SUM($C10:Z$10)</f>
        <v>10</v>
      </c>
      <c r="AA5" s="97">
        <f>SUM($C10:AA$10)</f>
        <v>10</v>
      </c>
      <c r="AB5" s="97">
        <f>SUM($C10:AB$10)</f>
        <v>10</v>
      </c>
      <c r="AC5" s="97">
        <f>SUM($C10:AC$10)</f>
        <v>11</v>
      </c>
      <c r="AD5" s="97">
        <f>SUM($C10:AD$10)</f>
        <v>12</v>
      </c>
      <c r="AE5" s="97">
        <f>SUM($C10:AE$10)</f>
        <v>12</v>
      </c>
      <c r="AF5" s="97">
        <f>SUM($C10:AF$10)</f>
        <v>12</v>
      </c>
      <c r="AG5" s="97">
        <f>SUM($C10:AG$10)</f>
        <v>13</v>
      </c>
      <c r="AH5" s="97">
        <f>SUM($C10:AH$10)</f>
        <v>14</v>
      </c>
      <c r="AI5" s="97">
        <f>SUM($C10:AI$10)</f>
        <v>15</v>
      </c>
      <c r="AJ5" s="97">
        <f>SUM($C10:AJ$10)</f>
        <v>16</v>
      </c>
      <c r="AK5" s="97">
        <f>SUM($C10:AK$10)</f>
        <v>17</v>
      </c>
      <c r="AL5" s="97">
        <f>SUM($C10:AL$10)</f>
        <v>18</v>
      </c>
      <c r="AM5" s="97">
        <f>SUM($C10:AM$10)</f>
        <v>19</v>
      </c>
      <c r="AN5" s="97">
        <f>SUM($C10:AN$10)</f>
        <v>20</v>
      </c>
      <c r="AO5" s="97">
        <f>SUM($C10:AO$10)</f>
        <v>21</v>
      </c>
      <c r="AP5" s="97">
        <f>SUM($C10:AP$10)</f>
        <v>22</v>
      </c>
      <c r="AQ5" s="97">
        <f>SUM($C10:AQ$10)</f>
        <v>23</v>
      </c>
      <c r="AR5" s="97">
        <f>SUM($C10:AR$10)</f>
        <v>23</v>
      </c>
      <c r="AS5" s="97">
        <f>SUM($C10:AS$10)</f>
        <v>23</v>
      </c>
      <c r="AT5" s="97">
        <f>SUM($C10:AT$10)</f>
        <v>24</v>
      </c>
      <c r="AU5" s="97">
        <f>SUM($C10:AU$10)</f>
        <v>25</v>
      </c>
      <c r="AV5" s="97">
        <f>SUM($C10:AV$10)</f>
        <v>26</v>
      </c>
      <c r="AW5" s="97">
        <f>SUM($C10:AW$10)</f>
        <v>27</v>
      </c>
      <c r="AX5" s="97">
        <f>SUM($C10:AX$10)</f>
        <v>28</v>
      </c>
      <c r="AY5" s="97">
        <f>SUM($C10:AY$10)</f>
        <v>29</v>
      </c>
      <c r="AZ5" s="97">
        <f>SUM($C10:AZ$10)</f>
        <v>30</v>
      </c>
      <c r="BA5" s="97">
        <f>SUM($C10:BA$10)</f>
        <v>30</v>
      </c>
      <c r="BB5" s="97">
        <f>SUM($C10:BB$10)</f>
        <v>30</v>
      </c>
      <c r="BC5" s="97">
        <f>SUM($C10:BC$10)</f>
        <v>30</v>
      </c>
      <c r="BD5" s="97">
        <f>SUM($C10:BD$10)</f>
        <v>30</v>
      </c>
      <c r="BE5" s="97">
        <f>SUM($C10:BE$10)</f>
        <v>30</v>
      </c>
      <c r="BF5" s="97">
        <f>SUM($C10:BF$10)</f>
        <v>31</v>
      </c>
      <c r="BG5" s="97">
        <f>SUM($C10:BG$10)</f>
        <v>32</v>
      </c>
      <c r="BH5" s="97">
        <f>SUM($C10:BH$10)</f>
        <v>32</v>
      </c>
      <c r="BI5" s="97">
        <f>SUM($C10:BI$10)</f>
        <v>32</v>
      </c>
      <c r="BJ5" s="97">
        <f>SUM($C10:BJ$10)</f>
        <v>32</v>
      </c>
      <c r="BK5" s="97">
        <f>SUM($C10:BK$10)</f>
        <v>33</v>
      </c>
      <c r="BL5" s="97">
        <f>SUM($C10:BL$10)</f>
        <v>34</v>
      </c>
      <c r="BM5" s="97">
        <f>SUM($C10:BM$10)</f>
        <v>34</v>
      </c>
      <c r="BN5" s="97">
        <f>SUM($C10:BN$10)</f>
        <v>34</v>
      </c>
      <c r="BO5" s="97">
        <f>SUM($C10:BO$10)</f>
        <v>34</v>
      </c>
      <c r="BP5" s="97">
        <f>SUM($C10:BP$10)</f>
        <v>34</v>
      </c>
    </row>
    <row r="6" spans="1:68" x14ac:dyDescent="0.3">
      <c r="A6" s="95"/>
      <c r="B6" s="1"/>
      <c r="C6" s="1"/>
      <c r="D6" s="1"/>
      <c r="E6" s="1"/>
      <c r="F6" s="1" t="s">
        <v>197</v>
      </c>
      <c r="G6" s="1" t="str">
        <f>F6</f>
        <v>_________</v>
      </c>
      <c r="H6" s="1" t="s">
        <v>197</v>
      </c>
      <c r="I6" s="1" t="str">
        <f>H6</f>
        <v>_________</v>
      </c>
      <c r="J6" s="1" t="str">
        <f>H6</f>
        <v>_________</v>
      </c>
      <c r="K6" s="1" t="s">
        <v>197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 t="s">
        <v>197</v>
      </c>
      <c r="AI6" s="97"/>
      <c r="AJ6" s="97"/>
      <c r="AK6" s="97"/>
      <c r="AL6" s="97"/>
      <c r="AM6" s="97"/>
      <c r="AN6" s="97"/>
      <c r="AO6" s="97"/>
      <c r="AP6" s="1"/>
      <c r="AQ6" s="1"/>
      <c r="AR6" s="1"/>
      <c r="AS6" s="1"/>
      <c r="AT6" s="1" t="s">
        <v>197</v>
      </c>
      <c r="AU6" s="1" t="s">
        <v>197</v>
      </c>
      <c r="AV6" s="1" t="s">
        <v>197</v>
      </c>
      <c r="AW6" s="1" t="s">
        <v>197</v>
      </c>
      <c r="AX6" s="1" t="s">
        <v>197</v>
      </c>
      <c r="AY6" s="1" t="s">
        <v>197</v>
      </c>
      <c r="AZ6" s="1" t="s">
        <v>197</v>
      </c>
      <c r="BA6" s="1" t="s">
        <v>197</v>
      </c>
      <c r="BB6" s="1" t="s">
        <v>197</v>
      </c>
      <c r="BC6" s="1" t="s">
        <v>197</v>
      </c>
      <c r="BD6" s="1" t="str">
        <f>AV6</f>
        <v>_________</v>
      </c>
      <c r="BE6" s="1" t="str">
        <f>AW6</f>
        <v>_________</v>
      </c>
      <c r="BF6" s="1" t="str">
        <f t="shared" ref="BF6:BO6" si="7">AX6</f>
        <v>_________</v>
      </c>
      <c r="BG6" s="1" t="str">
        <f t="shared" si="7"/>
        <v>_________</v>
      </c>
      <c r="BH6" s="1" t="str">
        <f t="shared" si="7"/>
        <v>_________</v>
      </c>
      <c r="BI6" s="1" t="str">
        <f t="shared" si="7"/>
        <v>_________</v>
      </c>
      <c r="BJ6" s="1" t="str">
        <f t="shared" si="7"/>
        <v>_________</v>
      </c>
      <c r="BK6" s="1" t="str">
        <f t="shared" si="7"/>
        <v>_________</v>
      </c>
      <c r="BL6" s="1" t="str">
        <f t="shared" si="7"/>
        <v>_________</v>
      </c>
      <c r="BM6" s="1" t="str">
        <f t="shared" si="7"/>
        <v>_________</v>
      </c>
      <c r="BN6" s="1" t="str">
        <f t="shared" si="7"/>
        <v>_________</v>
      </c>
      <c r="BO6" s="1" t="str">
        <f t="shared" si="7"/>
        <v>_________</v>
      </c>
      <c r="BP6" s="1" t="str">
        <f>BJ6</f>
        <v>_________</v>
      </c>
    </row>
    <row r="7" spans="1:68" x14ac:dyDescent="0.3">
      <c r="A7" s="95"/>
      <c r="B7" s="24" t="s">
        <v>39</v>
      </c>
      <c r="C7" s="4">
        <v>1</v>
      </c>
      <c r="D7" s="4">
        <f t="shared" ref="D7" si="8">C7+1</f>
        <v>2</v>
      </c>
      <c r="E7" s="4">
        <f t="shared" ref="E7:K7" si="9">D7+1</f>
        <v>3</v>
      </c>
      <c r="F7" s="41">
        <f t="shared" si="9"/>
        <v>4</v>
      </c>
      <c r="G7" s="41">
        <f t="shared" si="9"/>
        <v>5</v>
      </c>
      <c r="H7" s="41">
        <f t="shared" si="9"/>
        <v>6</v>
      </c>
      <c r="I7" s="41">
        <f t="shared" si="9"/>
        <v>7</v>
      </c>
      <c r="J7" s="41">
        <f t="shared" si="9"/>
        <v>8</v>
      </c>
      <c r="K7" s="41">
        <f t="shared" si="9"/>
        <v>9</v>
      </c>
      <c r="L7" s="18">
        <f>K7+1</f>
        <v>10</v>
      </c>
      <c r="M7" s="18">
        <f t="shared" ref="M7" si="10">L7+1</f>
        <v>11</v>
      </c>
      <c r="N7" s="18">
        <f t="shared" ref="N7" si="11">M7+1</f>
        <v>12</v>
      </c>
      <c r="O7" s="4">
        <f t="shared" ref="O7" si="12">N7+1</f>
        <v>13</v>
      </c>
      <c r="P7" s="4">
        <f t="shared" ref="P7" si="13">O7+1</f>
        <v>14</v>
      </c>
      <c r="Q7" s="4">
        <f t="shared" ref="Q7" si="14">P7+1</f>
        <v>15</v>
      </c>
      <c r="R7" s="4">
        <f t="shared" ref="R7" si="15">Q7+1</f>
        <v>16</v>
      </c>
      <c r="S7" s="4">
        <f t="shared" ref="S7" si="16">R7+1</f>
        <v>17</v>
      </c>
      <c r="T7" s="4">
        <f t="shared" ref="T7" si="17">S7+1</f>
        <v>18</v>
      </c>
      <c r="U7" s="12">
        <f t="shared" ref="U7" si="18">T7+1</f>
        <v>19</v>
      </c>
      <c r="V7" s="12">
        <f t="shared" ref="V7" si="19">U7+1</f>
        <v>20</v>
      </c>
      <c r="W7" s="12">
        <f t="shared" ref="W7" si="20">V7+1</f>
        <v>21</v>
      </c>
      <c r="X7" s="12">
        <f t="shared" ref="X7" si="21">W7+1</f>
        <v>22</v>
      </c>
      <c r="Y7" s="18">
        <f t="shared" ref="Y7" si="22">X7+1</f>
        <v>23</v>
      </c>
      <c r="Z7" s="18">
        <f t="shared" ref="Z7" si="23">Y7+1</f>
        <v>24</v>
      </c>
      <c r="AA7" s="18">
        <f t="shared" ref="AA7" si="24">Z7+1</f>
        <v>25</v>
      </c>
      <c r="AB7" s="18">
        <f t="shared" ref="AB7" si="25">AA7+1</f>
        <v>26</v>
      </c>
      <c r="AC7" s="52">
        <f t="shared" ref="AC7" si="26">AB7+1</f>
        <v>27</v>
      </c>
      <c r="AD7" s="52">
        <f t="shared" ref="AD7" si="27">AC7+1</f>
        <v>28</v>
      </c>
      <c r="AE7" s="52">
        <f t="shared" ref="AE7" si="28">AD7+1</f>
        <v>29</v>
      </c>
      <c r="AF7" s="52">
        <f t="shared" ref="AF7" si="29">AE7+1</f>
        <v>30</v>
      </c>
      <c r="AG7" s="52">
        <f t="shared" ref="AG7" si="30">AF7+1</f>
        <v>31</v>
      </c>
      <c r="AH7" s="52">
        <f t="shared" ref="AH7" si="31">AG7+1</f>
        <v>32</v>
      </c>
      <c r="AI7" s="52">
        <f t="shared" ref="AI7" si="32">AH7+1</f>
        <v>33</v>
      </c>
      <c r="AJ7" s="52">
        <f t="shared" ref="AJ7" si="33">AI7+1</f>
        <v>34</v>
      </c>
      <c r="AK7" s="52">
        <f t="shared" ref="AK7" si="34">AJ7+1</f>
        <v>35</v>
      </c>
      <c r="AL7" s="52">
        <f t="shared" ref="AL7" si="35">AK7+1</f>
        <v>36</v>
      </c>
      <c r="AM7" s="52">
        <f t="shared" ref="AM7" si="36">AL7+1</f>
        <v>37</v>
      </c>
      <c r="AN7" s="52">
        <f t="shared" ref="AN7" si="37">AM7+1</f>
        <v>38</v>
      </c>
      <c r="AO7" s="52">
        <f t="shared" ref="AO7" si="38">AN7+1</f>
        <v>39</v>
      </c>
      <c r="AP7" s="37">
        <f t="shared" ref="AP7" si="39">AO7+1</f>
        <v>40</v>
      </c>
      <c r="AQ7" s="37">
        <f t="shared" ref="AQ7" si="40">AP7+1</f>
        <v>41</v>
      </c>
      <c r="AR7" s="37">
        <f t="shared" ref="AR7" si="41">AQ7+1</f>
        <v>42</v>
      </c>
      <c r="AS7" s="37">
        <f t="shared" ref="AS7" si="42">AR7+1</f>
        <v>43</v>
      </c>
      <c r="AT7" s="37">
        <f t="shared" ref="AT7" si="43">AS7+1</f>
        <v>44</v>
      </c>
      <c r="AU7" s="37">
        <f t="shared" ref="AU7" si="44">AT7+1</f>
        <v>45</v>
      </c>
      <c r="AV7" s="37">
        <f t="shared" ref="AV7" si="45">AU7+1</f>
        <v>46</v>
      </c>
      <c r="AW7" s="37">
        <f t="shared" ref="AW7" si="46">AV7+1</f>
        <v>47</v>
      </c>
      <c r="AX7" s="37">
        <f t="shared" ref="AX7" si="47">AW7+1</f>
        <v>48</v>
      </c>
      <c r="AY7" s="37">
        <f t="shared" ref="AY7" si="48">AX7+1</f>
        <v>49</v>
      </c>
      <c r="AZ7" s="37">
        <f t="shared" ref="AZ7" si="49">AY7+1</f>
        <v>50</v>
      </c>
      <c r="BA7" s="12">
        <f t="shared" ref="BA7" si="50">AZ7+1</f>
        <v>51</v>
      </c>
      <c r="BB7" s="12">
        <f t="shared" ref="BB7" si="51">BA7+1</f>
        <v>52</v>
      </c>
      <c r="BC7" s="12">
        <f t="shared" ref="BC7" si="52">BB7+1</f>
        <v>53</v>
      </c>
      <c r="BD7" s="25">
        <f t="shared" ref="BD7" si="53">BC7+1</f>
        <v>54</v>
      </c>
      <c r="BE7" s="25">
        <f t="shared" ref="BE7" si="54">BD7+1</f>
        <v>55</v>
      </c>
      <c r="BF7" s="131">
        <f t="shared" ref="BF7" si="55">BE7+1</f>
        <v>56</v>
      </c>
      <c r="BG7" s="131">
        <f t="shared" ref="BG7" si="56">BF7+1</f>
        <v>57</v>
      </c>
      <c r="BH7" s="137">
        <f>BG7+1</f>
        <v>58</v>
      </c>
      <c r="BI7" s="137">
        <f t="shared" ref="BI7" si="57">BH7+1</f>
        <v>59</v>
      </c>
      <c r="BJ7" s="137">
        <f t="shared" ref="BJ7:BP7" si="58">BI7+1</f>
        <v>60</v>
      </c>
      <c r="BK7" s="61">
        <f t="shared" si="58"/>
        <v>61</v>
      </c>
      <c r="BL7" s="61">
        <f t="shared" si="58"/>
        <v>62</v>
      </c>
      <c r="BM7" s="61">
        <f t="shared" si="58"/>
        <v>63</v>
      </c>
      <c r="BN7" s="61">
        <f t="shared" si="58"/>
        <v>64</v>
      </c>
      <c r="BO7" s="61">
        <f t="shared" si="58"/>
        <v>65</v>
      </c>
      <c r="BP7" s="4">
        <f t="shared" si="58"/>
        <v>66</v>
      </c>
    </row>
    <row r="8" spans="1:68" x14ac:dyDescent="0.3">
      <c r="A8" s="95"/>
      <c r="B8" s="24" t="s">
        <v>198</v>
      </c>
      <c r="C8" s="4" t="s">
        <v>199</v>
      </c>
      <c r="D8" s="4" t="s">
        <v>199</v>
      </c>
      <c r="E8" s="4" t="s">
        <v>199</v>
      </c>
      <c r="F8" s="41" t="s">
        <v>199</v>
      </c>
      <c r="G8" s="41" t="s">
        <v>199</v>
      </c>
      <c r="H8" s="41" t="s">
        <v>199</v>
      </c>
      <c r="I8" s="41" t="s">
        <v>199</v>
      </c>
      <c r="J8" s="41" t="s">
        <v>199</v>
      </c>
      <c r="K8" s="41" t="s">
        <v>199</v>
      </c>
      <c r="L8" s="18" t="s">
        <v>199</v>
      </c>
      <c r="M8" s="18" t="s">
        <v>199</v>
      </c>
      <c r="N8" s="18" t="s">
        <v>199</v>
      </c>
      <c r="O8" s="4" t="s">
        <v>199</v>
      </c>
      <c r="P8" s="4" t="s">
        <v>199</v>
      </c>
      <c r="Q8" s="4" t="s">
        <v>199</v>
      </c>
      <c r="R8" s="4" t="s">
        <v>199</v>
      </c>
      <c r="S8" s="4" t="s">
        <v>199</v>
      </c>
      <c r="T8" s="4" t="s">
        <v>199</v>
      </c>
      <c r="U8" s="12" t="s">
        <v>199</v>
      </c>
      <c r="V8" s="12" t="s">
        <v>199</v>
      </c>
      <c r="W8" s="12" t="s">
        <v>199</v>
      </c>
      <c r="X8" s="12"/>
      <c r="Y8" s="18" t="s">
        <v>199</v>
      </c>
      <c r="Z8" s="18" t="s">
        <v>199</v>
      </c>
      <c r="AA8" s="18" t="s">
        <v>199</v>
      </c>
      <c r="AB8" s="18" t="s">
        <v>199</v>
      </c>
      <c r="AC8" s="52" t="s">
        <v>199</v>
      </c>
      <c r="AD8" s="52" t="s">
        <v>199</v>
      </c>
      <c r="AE8" s="52" t="s">
        <v>199</v>
      </c>
      <c r="AF8" s="52" t="s">
        <v>199</v>
      </c>
      <c r="AG8" s="52" t="s">
        <v>199</v>
      </c>
      <c r="AH8" s="52" t="s">
        <v>199</v>
      </c>
      <c r="AI8" s="52" t="s">
        <v>199</v>
      </c>
      <c r="AJ8" s="52" t="s">
        <v>199</v>
      </c>
      <c r="AK8" s="52" t="s">
        <v>199</v>
      </c>
      <c r="AL8" s="52" t="s">
        <v>199</v>
      </c>
      <c r="AM8" s="52" t="s">
        <v>199</v>
      </c>
      <c r="AN8" s="52" t="s">
        <v>199</v>
      </c>
      <c r="AO8" s="52" t="s">
        <v>199</v>
      </c>
      <c r="AP8" s="37" t="s">
        <v>199</v>
      </c>
      <c r="AQ8" s="37" t="s">
        <v>199</v>
      </c>
      <c r="AR8" s="37" t="s">
        <v>199</v>
      </c>
      <c r="AS8" s="37" t="s">
        <v>199</v>
      </c>
      <c r="AT8" s="37" t="s">
        <v>199</v>
      </c>
      <c r="AU8" s="37" t="s">
        <v>199</v>
      </c>
      <c r="AV8" s="37" t="s">
        <v>199</v>
      </c>
      <c r="AW8" s="37" t="s">
        <v>199</v>
      </c>
      <c r="AX8" s="37" t="s">
        <v>199</v>
      </c>
      <c r="AY8" s="37" t="s">
        <v>199</v>
      </c>
      <c r="AZ8" s="37" t="s">
        <v>199</v>
      </c>
      <c r="BA8" s="12" t="s">
        <v>199</v>
      </c>
      <c r="BB8" s="12" t="s">
        <v>199</v>
      </c>
      <c r="BC8" s="12" t="s">
        <v>199</v>
      </c>
      <c r="BD8" s="25" t="s">
        <v>199</v>
      </c>
      <c r="BE8" s="25" t="s">
        <v>199</v>
      </c>
      <c r="BF8" s="131" t="s">
        <v>199</v>
      </c>
      <c r="BG8" s="131" t="s">
        <v>199</v>
      </c>
      <c r="BH8" s="137" t="s">
        <v>199</v>
      </c>
      <c r="BI8" s="137" t="s">
        <v>199</v>
      </c>
      <c r="BJ8" s="137" t="s">
        <v>199</v>
      </c>
      <c r="BK8" s="61" t="s">
        <v>199</v>
      </c>
      <c r="BL8" s="61" t="s">
        <v>199</v>
      </c>
      <c r="BM8" s="61" t="s">
        <v>199</v>
      </c>
      <c r="BN8" s="61" t="s">
        <v>199</v>
      </c>
      <c r="BO8" s="61" t="s">
        <v>199</v>
      </c>
      <c r="BP8" s="4" t="s">
        <v>199</v>
      </c>
    </row>
    <row r="9" spans="1:68" x14ac:dyDescent="0.3">
      <c r="A9" s="95"/>
      <c r="B9" s="24" t="s">
        <v>0</v>
      </c>
      <c r="C9" s="4" t="s">
        <v>263</v>
      </c>
      <c r="D9" s="4" t="s">
        <v>263</v>
      </c>
      <c r="E9" s="4" t="s">
        <v>263</v>
      </c>
      <c r="F9" s="41" t="s">
        <v>262</v>
      </c>
      <c r="G9" s="41" t="s">
        <v>262</v>
      </c>
      <c r="H9" s="41" t="s">
        <v>262</v>
      </c>
      <c r="I9" s="41" t="s">
        <v>262</v>
      </c>
      <c r="J9" s="41" t="s">
        <v>262</v>
      </c>
      <c r="K9" s="41" t="s">
        <v>262</v>
      </c>
      <c r="L9" s="18" t="s">
        <v>264</v>
      </c>
      <c r="M9" s="18" t="s">
        <v>264</v>
      </c>
      <c r="N9" s="18" t="s">
        <v>264</v>
      </c>
      <c r="O9" s="4" t="s">
        <v>266</v>
      </c>
      <c r="P9" s="4" t="s">
        <v>266</v>
      </c>
      <c r="Q9" s="4" t="s">
        <v>266</v>
      </c>
      <c r="R9" s="4" t="s">
        <v>266</v>
      </c>
      <c r="S9" s="4" t="s">
        <v>266</v>
      </c>
      <c r="T9" s="4" t="s">
        <v>266</v>
      </c>
      <c r="U9" s="12" t="s">
        <v>273</v>
      </c>
      <c r="V9" s="12" t="s">
        <v>273</v>
      </c>
      <c r="W9" s="12" t="s">
        <v>273</v>
      </c>
      <c r="X9" s="12" t="s">
        <v>273</v>
      </c>
      <c r="Y9" s="18" t="s">
        <v>274</v>
      </c>
      <c r="Z9" s="18" t="s">
        <v>274</v>
      </c>
      <c r="AA9" s="18" t="s">
        <v>274</v>
      </c>
      <c r="AB9" s="18" t="s">
        <v>274</v>
      </c>
      <c r="AC9" s="52" t="s">
        <v>17</v>
      </c>
      <c r="AD9" s="52" t="s">
        <v>17</v>
      </c>
      <c r="AE9" s="52" t="s">
        <v>17</v>
      </c>
      <c r="AF9" s="52" t="s">
        <v>17</v>
      </c>
      <c r="AG9" s="52" t="s">
        <v>17</v>
      </c>
      <c r="AH9" s="52" t="s">
        <v>17</v>
      </c>
      <c r="AI9" s="52" t="s">
        <v>17</v>
      </c>
      <c r="AJ9" s="52" t="s">
        <v>17</v>
      </c>
      <c r="AK9" s="52" t="s">
        <v>17</v>
      </c>
      <c r="AL9" s="52" t="s">
        <v>17</v>
      </c>
      <c r="AM9" s="52" t="s">
        <v>17</v>
      </c>
      <c r="AN9" s="52" t="s">
        <v>17</v>
      </c>
      <c r="AO9" s="52" t="s">
        <v>17</v>
      </c>
      <c r="AP9" s="37" t="s">
        <v>269</v>
      </c>
      <c r="AQ9" s="37" t="s">
        <v>269</v>
      </c>
      <c r="AR9" s="37" t="s">
        <v>269</v>
      </c>
      <c r="AS9" s="37" t="s">
        <v>269</v>
      </c>
      <c r="AT9" s="37" t="s">
        <v>269</v>
      </c>
      <c r="AU9" s="37" t="s">
        <v>270</v>
      </c>
      <c r="AV9" s="37" t="s">
        <v>270</v>
      </c>
      <c r="AW9" s="37" t="s">
        <v>270</v>
      </c>
      <c r="AX9" s="37" t="s">
        <v>270</v>
      </c>
      <c r="AY9" s="37" t="s">
        <v>270</v>
      </c>
      <c r="AZ9" s="37" t="s">
        <v>269</v>
      </c>
      <c r="BA9" s="12" t="s">
        <v>2</v>
      </c>
      <c r="BB9" s="12" t="s">
        <v>2</v>
      </c>
      <c r="BC9" s="12" t="s">
        <v>2</v>
      </c>
      <c r="BD9" s="25" t="s">
        <v>168</v>
      </c>
      <c r="BE9" s="25" t="s">
        <v>168</v>
      </c>
      <c r="BF9" s="131" t="s">
        <v>254</v>
      </c>
      <c r="BG9" s="131" t="s">
        <v>254</v>
      </c>
      <c r="BH9" s="137" t="s">
        <v>254</v>
      </c>
      <c r="BI9" s="137" t="s">
        <v>254</v>
      </c>
      <c r="BJ9" s="137" t="s">
        <v>256</v>
      </c>
      <c r="BK9" s="61" t="s">
        <v>7</v>
      </c>
      <c r="BL9" s="61" t="s">
        <v>7</v>
      </c>
      <c r="BM9" s="61" t="s">
        <v>71</v>
      </c>
      <c r="BN9" s="61" t="s">
        <v>7</v>
      </c>
      <c r="BO9" s="61" t="s">
        <v>7</v>
      </c>
      <c r="BP9" s="4" t="s">
        <v>232</v>
      </c>
    </row>
    <row r="10" spans="1:68" x14ac:dyDescent="0.3">
      <c r="A10" s="95"/>
      <c r="B10" s="24" t="s">
        <v>9</v>
      </c>
      <c r="C10" s="4">
        <v>1</v>
      </c>
      <c r="D10" s="4">
        <v>1</v>
      </c>
      <c r="E10" s="4">
        <v>0</v>
      </c>
      <c r="F10" s="41">
        <v>1</v>
      </c>
      <c r="G10" s="41">
        <v>1</v>
      </c>
      <c r="H10" s="41">
        <v>1</v>
      </c>
      <c r="I10" s="41">
        <v>1</v>
      </c>
      <c r="J10" s="41">
        <v>0</v>
      </c>
      <c r="K10" s="41">
        <v>0</v>
      </c>
      <c r="L10" s="18">
        <v>1</v>
      </c>
      <c r="M10" s="18">
        <v>0</v>
      </c>
      <c r="N10" s="18">
        <v>0</v>
      </c>
      <c r="O10" s="4">
        <v>1</v>
      </c>
      <c r="P10" s="4">
        <v>1</v>
      </c>
      <c r="Q10" s="4">
        <v>1</v>
      </c>
      <c r="R10" s="4">
        <v>0</v>
      </c>
      <c r="S10" s="4">
        <v>0</v>
      </c>
      <c r="T10" s="4">
        <v>0</v>
      </c>
      <c r="U10" s="12">
        <v>0</v>
      </c>
      <c r="V10" s="12">
        <v>0</v>
      </c>
      <c r="W10" s="12">
        <v>0</v>
      </c>
      <c r="X10" s="12">
        <v>0</v>
      </c>
      <c r="Y10" s="18">
        <v>0</v>
      </c>
      <c r="Z10" s="18">
        <v>0</v>
      </c>
      <c r="AA10" s="18">
        <v>0</v>
      </c>
      <c r="AB10" s="18">
        <v>0</v>
      </c>
      <c r="AC10" s="52">
        <v>1</v>
      </c>
      <c r="AD10" s="52">
        <v>1</v>
      </c>
      <c r="AE10" s="52">
        <v>0</v>
      </c>
      <c r="AF10" s="52">
        <v>0</v>
      </c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2">
        <v>1</v>
      </c>
      <c r="AM10" s="52">
        <v>1</v>
      </c>
      <c r="AN10" s="52">
        <v>1</v>
      </c>
      <c r="AO10" s="52">
        <v>1</v>
      </c>
      <c r="AP10" s="37">
        <v>1</v>
      </c>
      <c r="AQ10" s="37">
        <v>1</v>
      </c>
      <c r="AR10" s="37">
        <v>0</v>
      </c>
      <c r="AS10" s="37">
        <v>0</v>
      </c>
      <c r="AT10" s="37">
        <v>1</v>
      </c>
      <c r="AU10" s="37">
        <v>1</v>
      </c>
      <c r="AV10" s="37">
        <v>1</v>
      </c>
      <c r="AW10" s="37">
        <v>1</v>
      </c>
      <c r="AX10" s="37">
        <v>1</v>
      </c>
      <c r="AY10" s="37">
        <v>1</v>
      </c>
      <c r="AZ10" s="37">
        <v>1</v>
      </c>
      <c r="BA10" s="12">
        <v>0</v>
      </c>
      <c r="BB10" s="12">
        <v>0</v>
      </c>
      <c r="BC10" s="12">
        <v>0</v>
      </c>
      <c r="BD10" s="25">
        <v>0</v>
      </c>
      <c r="BE10" s="25">
        <v>0</v>
      </c>
      <c r="BF10" s="131">
        <v>1</v>
      </c>
      <c r="BG10" s="131">
        <v>1</v>
      </c>
      <c r="BH10" s="137">
        <v>0</v>
      </c>
      <c r="BI10" s="137">
        <v>0</v>
      </c>
      <c r="BJ10" s="137">
        <v>0</v>
      </c>
      <c r="BK10" s="61">
        <v>1</v>
      </c>
      <c r="BL10" s="61">
        <v>1</v>
      </c>
      <c r="BM10" s="61">
        <v>0</v>
      </c>
      <c r="BN10" s="61">
        <v>0</v>
      </c>
      <c r="BO10" s="61">
        <v>0</v>
      </c>
      <c r="BP10" s="4">
        <v>0</v>
      </c>
    </row>
    <row r="11" spans="1:68" x14ac:dyDescent="0.3">
      <c r="A11" s="95"/>
      <c r="B11" s="24" t="s">
        <v>43</v>
      </c>
      <c r="C11" s="4" t="s">
        <v>199</v>
      </c>
      <c r="D11" s="4" t="s">
        <v>199</v>
      </c>
      <c r="E11" s="4" t="s">
        <v>200</v>
      </c>
      <c r="F11" s="41" t="s">
        <v>199</v>
      </c>
      <c r="G11" s="41" t="s">
        <v>199</v>
      </c>
      <c r="H11" s="41" t="s">
        <v>199</v>
      </c>
      <c r="I11" s="41" t="s">
        <v>199</v>
      </c>
      <c r="J11" s="41" t="s">
        <v>199</v>
      </c>
      <c r="K11" s="41" t="s">
        <v>200</v>
      </c>
      <c r="L11" s="18" t="s">
        <v>200</v>
      </c>
      <c r="M11" s="18" t="s">
        <v>200</v>
      </c>
      <c r="N11" s="18" t="s">
        <v>200</v>
      </c>
      <c r="O11" s="4" t="s">
        <v>199</v>
      </c>
      <c r="P11" s="4" t="s">
        <v>199</v>
      </c>
      <c r="Q11" s="4" t="s">
        <v>199</v>
      </c>
      <c r="R11" s="4" t="s">
        <v>199</v>
      </c>
      <c r="S11" s="4" t="s">
        <v>199</v>
      </c>
      <c r="T11" s="4" t="s">
        <v>200</v>
      </c>
      <c r="U11" s="12" t="s">
        <v>199</v>
      </c>
      <c r="V11" s="12" t="s">
        <v>199</v>
      </c>
      <c r="W11" s="12" t="s">
        <v>199</v>
      </c>
      <c r="X11" s="12" t="s">
        <v>199</v>
      </c>
      <c r="Y11" s="18" t="s">
        <v>200</v>
      </c>
      <c r="Z11" s="18" t="s">
        <v>200</v>
      </c>
      <c r="AA11" s="18" t="s">
        <v>200</v>
      </c>
      <c r="AB11" s="18" t="s">
        <v>200</v>
      </c>
      <c r="AC11" s="52" t="s">
        <v>199</v>
      </c>
      <c r="AD11" s="52" t="s">
        <v>199</v>
      </c>
      <c r="AE11" s="52" t="s">
        <v>199</v>
      </c>
      <c r="AF11" s="52" t="s">
        <v>199</v>
      </c>
      <c r="AG11" s="52" t="s">
        <v>199</v>
      </c>
      <c r="AH11" s="52" t="s">
        <v>199</v>
      </c>
      <c r="AI11" s="52" t="s">
        <v>200</v>
      </c>
      <c r="AJ11" s="52" t="s">
        <v>199</v>
      </c>
      <c r="AK11" s="52" t="s">
        <v>199</v>
      </c>
      <c r="AL11" s="52" t="s">
        <v>199</v>
      </c>
      <c r="AM11" s="52" t="s">
        <v>199</v>
      </c>
      <c r="AN11" s="52" t="s">
        <v>199</v>
      </c>
      <c r="AO11" s="52" t="s">
        <v>199</v>
      </c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13" t="s">
        <v>199</v>
      </c>
      <c r="BB11" s="13" t="s">
        <v>199</v>
      </c>
      <c r="BC11" s="13" t="s">
        <v>199</v>
      </c>
      <c r="BD11" s="25" t="s">
        <v>199</v>
      </c>
      <c r="BE11" s="25" t="s">
        <v>199</v>
      </c>
      <c r="BF11" s="131" t="s">
        <v>199</v>
      </c>
      <c r="BG11" s="131" t="s">
        <v>199</v>
      </c>
      <c r="BH11" s="137" t="s">
        <v>199</v>
      </c>
      <c r="BI11" s="137" t="s">
        <v>199</v>
      </c>
      <c r="BJ11" s="137" t="s">
        <v>199</v>
      </c>
      <c r="BK11" s="61" t="s">
        <v>199</v>
      </c>
      <c r="BL11" s="61" t="s">
        <v>199</v>
      </c>
      <c r="BM11" s="61" t="s">
        <v>199</v>
      </c>
      <c r="BN11" s="61" t="s">
        <v>199</v>
      </c>
      <c r="BO11" s="61" t="s">
        <v>199</v>
      </c>
      <c r="BP11" s="4" t="s">
        <v>199</v>
      </c>
    </row>
    <row r="12" spans="1:68" x14ac:dyDescent="0.3">
      <c r="A12" s="95"/>
      <c r="B12" s="24" t="s">
        <v>10</v>
      </c>
      <c r="C12" s="9">
        <v>250.9</v>
      </c>
      <c r="D12" s="9">
        <v>288.18119999999999</v>
      </c>
      <c r="E12" s="175">
        <v>390.6</v>
      </c>
      <c r="F12" s="277">
        <v>277.98</v>
      </c>
      <c r="G12" s="277">
        <v>278.02</v>
      </c>
      <c r="H12" s="277">
        <v>280.29000000000002</v>
      </c>
      <c r="I12" s="277">
        <v>285.18</v>
      </c>
      <c r="J12" s="277">
        <v>383.22</v>
      </c>
      <c r="K12" s="277">
        <v>383.83</v>
      </c>
      <c r="L12" s="19">
        <v>292.48</v>
      </c>
      <c r="M12" s="19">
        <v>318.52999999999997</v>
      </c>
      <c r="N12" s="19">
        <v>411.3</v>
      </c>
      <c r="O12" s="9">
        <v>293.26</v>
      </c>
      <c r="P12" s="9">
        <v>293.87</v>
      </c>
      <c r="Q12" s="9">
        <v>294.73</v>
      </c>
      <c r="R12" s="9">
        <v>403.08</v>
      </c>
      <c r="S12" s="9">
        <v>403.48</v>
      </c>
      <c r="T12" s="9">
        <v>404.56</v>
      </c>
      <c r="U12" s="13">
        <v>313.32</v>
      </c>
      <c r="V12" s="13">
        <v>317.13</v>
      </c>
      <c r="W12" s="13">
        <v>317.01</v>
      </c>
      <c r="X12" s="13">
        <v>379.8</v>
      </c>
      <c r="Y12" s="19">
        <v>341.46</v>
      </c>
      <c r="Z12" s="19">
        <v>341.11</v>
      </c>
      <c r="AA12" s="19">
        <v>349.29</v>
      </c>
      <c r="AB12" s="19">
        <v>361.88479999999998</v>
      </c>
      <c r="AC12" s="56">
        <v>310.02999999999997</v>
      </c>
      <c r="AD12" s="56">
        <v>312.69</v>
      </c>
      <c r="AE12" s="56">
        <v>404.63</v>
      </c>
      <c r="AF12" s="56">
        <v>426.17</v>
      </c>
      <c r="AG12" s="56">
        <v>373.56</v>
      </c>
      <c r="AH12" s="56">
        <v>372.03</v>
      </c>
      <c r="AI12" s="56">
        <v>374.93</v>
      </c>
      <c r="AJ12" s="56">
        <v>257.56</v>
      </c>
      <c r="AK12" s="56">
        <v>259.18</v>
      </c>
      <c r="AL12" s="56">
        <v>259.89</v>
      </c>
      <c r="AM12" s="56">
        <v>263.06</v>
      </c>
      <c r="AN12" s="56">
        <v>356.94</v>
      </c>
      <c r="AO12" s="56">
        <v>363.04</v>
      </c>
      <c r="AP12" s="37">
        <v>359.45</v>
      </c>
      <c r="AQ12" s="37">
        <v>360.55</v>
      </c>
      <c r="AR12" s="37">
        <v>425.61</v>
      </c>
      <c r="AS12" s="37">
        <v>429.16</v>
      </c>
      <c r="AT12" s="37">
        <v>267.75</v>
      </c>
      <c r="AU12" s="37">
        <v>284.37</v>
      </c>
      <c r="AV12" s="37">
        <v>311.83999999999997</v>
      </c>
      <c r="AW12" s="37">
        <v>312.06</v>
      </c>
      <c r="AX12" s="37">
        <v>312.5</v>
      </c>
      <c r="AY12" s="37">
        <v>313.2</v>
      </c>
      <c r="AZ12" s="37">
        <v>357.87</v>
      </c>
      <c r="BA12" s="13">
        <v>296.06</v>
      </c>
      <c r="BB12" s="13">
        <v>324.91000000000003</v>
      </c>
      <c r="BC12" s="13">
        <v>327.38</v>
      </c>
      <c r="BD12" s="150">
        <v>193.1</v>
      </c>
      <c r="BE12" s="150">
        <v>247.9</v>
      </c>
      <c r="BF12" s="131">
        <v>370.6</v>
      </c>
      <c r="BG12" s="131">
        <v>373.69</v>
      </c>
      <c r="BH12" s="137">
        <v>393.54</v>
      </c>
      <c r="BI12" s="137">
        <v>396.8</v>
      </c>
      <c r="BJ12" s="137">
        <v>422.82</v>
      </c>
      <c r="BK12" s="63">
        <v>308.25</v>
      </c>
      <c r="BL12" s="63">
        <v>309.3</v>
      </c>
      <c r="BM12" s="61">
        <v>0</v>
      </c>
      <c r="BN12" s="61">
        <v>394.63</v>
      </c>
      <c r="BO12" s="61">
        <v>396.16</v>
      </c>
      <c r="BP12" s="4">
        <v>404.59</v>
      </c>
    </row>
    <row r="13" spans="1:68" x14ac:dyDescent="0.3">
      <c r="A13" s="95"/>
      <c r="B13" s="24" t="s">
        <v>198</v>
      </c>
      <c r="C13" s="9" t="s">
        <v>199</v>
      </c>
      <c r="D13" s="9" t="s">
        <v>199</v>
      </c>
      <c r="E13" s="9" t="s">
        <v>199</v>
      </c>
      <c r="F13" s="277" t="s">
        <v>199</v>
      </c>
      <c r="G13" s="277" t="s">
        <v>199</v>
      </c>
      <c r="H13" s="277" t="s">
        <v>199</v>
      </c>
      <c r="I13" s="277" t="s">
        <v>199</v>
      </c>
      <c r="J13" s="277" t="s">
        <v>199</v>
      </c>
      <c r="K13" s="277" t="s">
        <v>199</v>
      </c>
      <c r="L13" s="19" t="s">
        <v>199</v>
      </c>
      <c r="M13" s="19" t="s">
        <v>199</v>
      </c>
      <c r="N13" s="19" t="s">
        <v>199</v>
      </c>
      <c r="O13" s="9" t="s">
        <v>199</v>
      </c>
      <c r="P13" s="9" t="s">
        <v>199</v>
      </c>
      <c r="Q13" s="9" t="s">
        <v>199</v>
      </c>
      <c r="R13" s="9" t="s">
        <v>199</v>
      </c>
      <c r="S13" s="9" t="s">
        <v>199</v>
      </c>
      <c r="T13" s="9" t="s">
        <v>199</v>
      </c>
      <c r="U13" s="13" t="s">
        <v>199</v>
      </c>
      <c r="V13" s="13" t="s">
        <v>199</v>
      </c>
      <c r="W13" s="13" t="s">
        <v>199</v>
      </c>
      <c r="X13" s="13"/>
      <c r="Y13" s="19" t="s">
        <v>199</v>
      </c>
      <c r="Z13" s="19" t="s">
        <v>199</v>
      </c>
      <c r="AA13" s="19" t="s">
        <v>199</v>
      </c>
      <c r="AB13" s="19" t="s">
        <v>199</v>
      </c>
      <c r="AC13" s="56" t="s">
        <v>199</v>
      </c>
      <c r="AD13" s="56" t="s">
        <v>199</v>
      </c>
      <c r="AE13" s="56" t="s">
        <v>199</v>
      </c>
      <c r="AF13" s="56" t="s">
        <v>199</v>
      </c>
      <c r="AG13" s="56" t="s">
        <v>199</v>
      </c>
      <c r="AH13" s="56" t="s">
        <v>199</v>
      </c>
      <c r="AI13" s="56" t="s">
        <v>199</v>
      </c>
      <c r="AJ13" s="56" t="s">
        <v>199</v>
      </c>
      <c r="AK13" s="56" t="s">
        <v>199</v>
      </c>
      <c r="AL13" s="56" t="s">
        <v>199</v>
      </c>
      <c r="AM13" s="56" t="s">
        <v>199</v>
      </c>
      <c r="AN13" s="56" t="s">
        <v>199</v>
      </c>
      <c r="AO13" s="56" t="s">
        <v>199</v>
      </c>
      <c r="AP13" s="37" t="s">
        <v>199</v>
      </c>
      <c r="AQ13" s="37" t="s">
        <v>199</v>
      </c>
      <c r="AR13" s="37" t="s">
        <v>199</v>
      </c>
      <c r="AS13" s="37" t="s">
        <v>199</v>
      </c>
      <c r="AT13" s="37" t="s">
        <v>199</v>
      </c>
      <c r="AU13" s="37" t="s">
        <v>199</v>
      </c>
      <c r="AV13" s="37" t="s">
        <v>199</v>
      </c>
      <c r="AW13" s="37" t="s">
        <v>199</v>
      </c>
      <c r="AX13" s="37" t="s">
        <v>199</v>
      </c>
      <c r="AY13" s="37" t="s">
        <v>199</v>
      </c>
      <c r="AZ13" s="37" t="s">
        <v>199</v>
      </c>
      <c r="BA13" s="13" t="s">
        <v>199</v>
      </c>
      <c r="BB13" s="13" t="s">
        <v>199</v>
      </c>
      <c r="BC13" s="13" t="s">
        <v>199</v>
      </c>
      <c r="BD13" s="150" t="s">
        <v>199</v>
      </c>
      <c r="BE13" s="150" t="s">
        <v>199</v>
      </c>
      <c r="BF13" s="131" t="s">
        <v>199</v>
      </c>
      <c r="BG13" s="131" t="s">
        <v>199</v>
      </c>
      <c r="BH13" s="137" t="s">
        <v>199</v>
      </c>
      <c r="BI13" s="137" t="s">
        <v>199</v>
      </c>
      <c r="BJ13" s="222" t="s">
        <v>200</v>
      </c>
      <c r="BK13" s="61" t="s">
        <v>199</v>
      </c>
      <c r="BL13" s="61" t="s">
        <v>199</v>
      </c>
      <c r="BM13" s="61" t="s">
        <v>199</v>
      </c>
      <c r="BN13" s="61" t="s">
        <v>199</v>
      </c>
      <c r="BO13" s="61" t="s">
        <v>200</v>
      </c>
      <c r="BP13" s="4" t="s">
        <v>199</v>
      </c>
    </row>
    <row r="14" spans="1:68" x14ac:dyDescent="0.3">
      <c r="A14" s="95"/>
      <c r="B14" s="24" t="s">
        <v>11</v>
      </c>
      <c r="C14" s="9">
        <v>0</v>
      </c>
      <c r="D14" s="9">
        <v>287.8</v>
      </c>
      <c r="E14" s="9"/>
      <c r="F14" s="277">
        <v>277.29000000000002</v>
      </c>
      <c r="G14" s="277">
        <v>277.29000000000002</v>
      </c>
      <c r="H14" s="277">
        <v>277.29000000000002</v>
      </c>
      <c r="I14" s="277">
        <v>285</v>
      </c>
      <c r="J14" s="277">
        <v>381.13</v>
      </c>
      <c r="K14" s="277">
        <v>381.13</v>
      </c>
      <c r="L14" s="19">
        <v>292.22000000000003</v>
      </c>
      <c r="M14" s="19">
        <v>318.27999999999997</v>
      </c>
      <c r="N14" s="19">
        <v>408.89</v>
      </c>
      <c r="O14" s="9">
        <v>293.08999999999997</v>
      </c>
      <c r="P14" s="9">
        <v>293.77999999999997</v>
      </c>
      <c r="Q14" s="9">
        <v>294.56</v>
      </c>
      <c r="R14" s="9">
        <v>402.81</v>
      </c>
      <c r="S14" s="9">
        <v>402.8</v>
      </c>
      <c r="T14" s="9">
        <v>404.37</v>
      </c>
      <c r="U14" s="13">
        <v>313.07</v>
      </c>
      <c r="V14" s="13">
        <v>316.63</v>
      </c>
      <c r="W14" s="13">
        <v>316.92</v>
      </c>
      <c r="X14" s="13">
        <v>0</v>
      </c>
      <c r="Y14" s="19">
        <v>341.14</v>
      </c>
      <c r="Z14" s="19">
        <v>346.03</v>
      </c>
      <c r="AA14" s="19">
        <v>349.13</v>
      </c>
      <c r="AB14" s="19">
        <v>361.51960000000003</v>
      </c>
      <c r="AC14" s="56">
        <v>309.69</v>
      </c>
      <c r="AD14" s="56">
        <v>312.43</v>
      </c>
      <c r="AE14" s="56">
        <v>404.06</v>
      </c>
      <c r="AF14" s="56">
        <v>425.84</v>
      </c>
      <c r="AG14" s="56">
        <v>371.62</v>
      </c>
      <c r="AH14" s="56">
        <v>371.75</v>
      </c>
      <c r="AI14" s="56">
        <v>374.72</v>
      </c>
      <c r="AJ14" s="56">
        <v>257.26</v>
      </c>
      <c r="AK14" s="56">
        <v>258.91000000000003</v>
      </c>
      <c r="AL14" s="56">
        <v>259.54000000000002</v>
      </c>
      <c r="AM14" s="56">
        <v>262.98</v>
      </c>
      <c r="AN14" s="56">
        <v>356.73</v>
      </c>
      <c r="AO14" s="56">
        <v>362.73</v>
      </c>
      <c r="AP14" s="37">
        <v>359.21</v>
      </c>
      <c r="AQ14" s="37">
        <v>360.2</v>
      </c>
      <c r="AR14" s="37">
        <v>425.39</v>
      </c>
      <c r="AS14" s="37">
        <v>428.72</v>
      </c>
      <c r="AT14" s="37">
        <v>267.64999999999998</v>
      </c>
      <c r="AU14" s="37">
        <v>284.2</v>
      </c>
      <c r="AV14" s="37">
        <v>311.56</v>
      </c>
      <c r="AW14" s="37">
        <v>311.56</v>
      </c>
      <c r="AX14" s="37">
        <v>311.56</v>
      </c>
      <c r="AY14" s="37">
        <v>312.76</v>
      </c>
      <c r="AZ14" s="37">
        <v>357.61</v>
      </c>
      <c r="BA14" s="13">
        <v>295.5</v>
      </c>
      <c r="BB14" s="13">
        <v>321.63</v>
      </c>
      <c r="BC14" s="13">
        <v>327.22000000000003</v>
      </c>
      <c r="BD14" s="150">
        <v>192.5</v>
      </c>
      <c r="BE14" s="150">
        <v>247.1</v>
      </c>
      <c r="BF14" s="134">
        <v>370.6</v>
      </c>
      <c r="BG14" s="134">
        <v>373.41</v>
      </c>
      <c r="BH14" s="223">
        <v>393.4</v>
      </c>
      <c r="BI14" s="223">
        <v>396.8</v>
      </c>
      <c r="BJ14" s="223">
        <v>422.55</v>
      </c>
      <c r="BK14" s="63">
        <v>308.25</v>
      </c>
      <c r="BL14" s="63">
        <v>309.3</v>
      </c>
      <c r="BM14" s="63">
        <v>358.7</v>
      </c>
      <c r="BN14" s="63">
        <v>393.95</v>
      </c>
      <c r="BO14" s="63">
        <v>396.16</v>
      </c>
      <c r="BP14" s="4">
        <v>404.32</v>
      </c>
    </row>
    <row r="15" spans="1:68" x14ac:dyDescent="0.3">
      <c r="A15" s="95"/>
      <c r="B15" s="24" t="s">
        <v>12</v>
      </c>
      <c r="C15" s="9">
        <v>800</v>
      </c>
      <c r="D15" s="9">
        <v>288.49</v>
      </c>
      <c r="E15" s="9"/>
      <c r="F15" s="277">
        <v>282</v>
      </c>
      <c r="G15" s="277">
        <v>282</v>
      </c>
      <c r="H15" s="277">
        <v>282</v>
      </c>
      <c r="I15" s="277">
        <v>285.35000000000002</v>
      </c>
      <c r="J15" s="277">
        <v>385.27</v>
      </c>
      <c r="K15" s="277">
        <v>385.27</v>
      </c>
      <c r="L15" s="19">
        <v>292.87</v>
      </c>
      <c r="M15" s="19">
        <v>319.04000000000002</v>
      </c>
      <c r="N15" s="19">
        <v>412.32</v>
      </c>
      <c r="O15" s="9">
        <v>293.44</v>
      </c>
      <c r="P15" s="9">
        <v>294.04000000000002</v>
      </c>
      <c r="Q15" s="9">
        <v>295.16000000000003</v>
      </c>
      <c r="R15" s="9">
        <v>403.71</v>
      </c>
      <c r="S15" s="9">
        <v>404.1</v>
      </c>
      <c r="T15" s="9">
        <v>404.75</v>
      </c>
      <c r="U15" s="13">
        <v>313.83</v>
      </c>
      <c r="V15" s="13">
        <v>317.52</v>
      </c>
      <c r="W15" s="13">
        <v>317.26</v>
      </c>
      <c r="X15" s="13">
        <v>0</v>
      </c>
      <c r="Y15" s="19">
        <v>341.63</v>
      </c>
      <c r="Z15" s="19">
        <v>346.27</v>
      </c>
      <c r="AA15" s="19">
        <v>349.37</v>
      </c>
      <c r="AB15" s="19">
        <v>362.00650000000002</v>
      </c>
      <c r="AC15" s="56">
        <v>310.36</v>
      </c>
      <c r="AD15" s="56">
        <v>313.07</v>
      </c>
      <c r="AE15" s="56">
        <v>405.44</v>
      </c>
      <c r="AF15" s="56">
        <v>426.5</v>
      </c>
      <c r="AG15" s="56">
        <v>377.65</v>
      </c>
      <c r="AH15" s="56">
        <v>372.46</v>
      </c>
      <c r="AI15" s="56">
        <v>375.18</v>
      </c>
      <c r="AJ15" s="56">
        <v>258.13</v>
      </c>
      <c r="AK15" s="56">
        <v>259.54000000000002</v>
      </c>
      <c r="AL15" s="56">
        <v>260.29000000000002</v>
      </c>
      <c r="AM15" s="56">
        <v>263.45</v>
      </c>
      <c r="AN15" s="56">
        <v>357.32</v>
      </c>
      <c r="AO15" s="56">
        <v>363.4</v>
      </c>
      <c r="AP15" s="37">
        <v>360.06</v>
      </c>
      <c r="AQ15" s="37">
        <v>360.74</v>
      </c>
      <c r="AR15" s="37">
        <v>425.84</v>
      </c>
      <c r="AS15" s="37">
        <v>429.38</v>
      </c>
      <c r="AT15" s="37">
        <v>267.86</v>
      </c>
      <c r="AU15" s="37">
        <v>284.51</v>
      </c>
      <c r="AV15" s="37">
        <v>312.76</v>
      </c>
      <c r="AW15" s="37">
        <v>312.76</v>
      </c>
      <c r="AX15" s="37">
        <v>312.76</v>
      </c>
      <c r="AY15" s="37">
        <v>313.79000000000002</v>
      </c>
      <c r="AZ15" s="37">
        <v>358.03</v>
      </c>
      <c r="BA15" s="13">
        <v>296.95</v>
      </c>
      <c r="BB15" s="13">
        <v>326.11</v>
      </c>
      <c r="BC15" s="13">
        <v>327.55</v>
      </c>
      <c r="BD15" s="150">
        <v>194</v>
      </c>
      <c r="BE15" s="150">
        <v>248.8</v>
      </c>
      <c r="BF15" s="134">
        <f>BF14+$C$3</f>
        <v>371.6</v>
      </c>
      <c r="BG15" s="134">
        <v>374.1</v>
      </c>
      <c r="BH15" s="223">
        <v>393.81</v>
      </c>
      <c r="BI15" s="223">
        <f>BI14+$C$3</f>
        <v>397.8</v>
      </c>
      <c r="BJ15" s="223">
        <v>423.36</v>
      </c>
      <c r="BK15" s="63">
        <f>BK14+$C$3</f>
        <v>309.25</v>
      </c>
      <c r="BL15" s="63">
        <f>BL14+$C$3</f>
        <v>310.3</v>
      </c>
      <c r="BM15" s="63">
        <f>BM14+$C$3</f>
        <v>359.7</v>
      </c>
      <c r="BN15" s="63">
        <v>393.45</v>
      </c>
      <c r="BO15" s="63">
        <f>BO14+$C$3</f>
        <v>397.16</v>
      </c>
      <c r="BP15" s="4">
        <v>405.27</v>
      </c>
    </row>
    <row r="16" spans="1:68" x14ac:dyDescent="0.3">
      <c r="A16" s="95"/>
      <c r="B16" s="270" t="s">
        <v>248</v>
      </c>
      <c r="C16" s="168">
        <v>1</v>
      </c>
      <c r="D16" s="168">
        <v>1</v>
      </c>
      <c r="E16" s="168">
        <v>1</v>
      </c>
      <c r="F16" s="278">
        <v>1</v>
      </c>
      <c r="G16" s="278">
        <v>1</v>
      </c>
      <c r="H16" s="278">
        <v>1</v>
      </c>
      <c r="I16" s="278">
        <v>1</v>
      </c>
      <c r="J16" s="278">
        <v>1</v>
      </c>
      <c r="K16" s="278">
        <v>1</v>
      </c>
      <c r="L16" s="169">
        <v>1</v>
      </c>
      <c r="M16" s="169">
        <v>1</v>
      </c>
      <c r="N16" s="169">
        <v>1</v>
      </c>
      <c r="O16" s="168">
        <v>0</v>
      </c>
      <c r="P16" s="168">
        <v>1</v>
      </c>
      <c r="Q16" s="168">
        <v>1</v>
      </c>
      <c r="R16" s="168">
        <v>1</v>
      </c>
      <c r="S16" s="168">
        <v>1</v>
      </c>
      <c r="T16" s="168">
        <v>1</v>
      </c>
      <c r="U16" s="186">
        <v>1</v>
      </c>
      <c r="V16" s="186">
        <v>1</v>
      </c>
      <c r="W16" s="186">
        <v>1</v>
      </c>
      <c r="X16" s="186">
        <v>1</v>
      </c>
      <c r="Y16" s="169">
        <v>0</v>
      </c>
      <c r="Z16" s="169">
        <v>1</v>
      </c>
      <c r="AA16" s="169">
        <v>1</v>
      </c>
      <c r="AB16" s="169">
        <v>1</v>
      </c>
      <c r="AC16" s="171">
        <v>0</v>
      </c>
      <c r="AD16" s="171">
        <v>1</v>
      </c>
      <c r="AE16" s="171">
        <v>1</v>
      </c>
      <c r="AF16" s="171">
        <v>1</v>
      </c>
      <c r="AG16" s="171">
        <v>1</v>
      </c>
      <c r="AH16" s="171">
        <v>1</v>
      </c>
      <c r="AI16" s="171">
        <v>1</v>
      </c>
      <c r="AJ16" s="171">
        <v>1</v>
      </c>
      <c r="AK16" s="171">
        <v>1</v>
      </c>
      <c r="AL16" s="171">
        <v>1</v>
      </c>
      <c r="AM16" s="171">
        <v>1</v>
      </c>
      <c r="AN16" s="171">
        <v>1</v>
      </c>
      <c r="AO16" s="171">
        <v>1</v>
      </c>
      <c r="AP16" s="181">
        <v>1</v>
      </c>
      <c r="AQ16" s="181">
        <v>1</v>
      </c>
      <c r="AR16" s="181">
        <v>1</v>
      </c>
      <c r="AS16" s="181">
        <v>1</v>
      </c>
      <c r="AT16" s="181">
        <v>1</v>
      </c>
      <c r="AU16" s="181">
        <v>1</v>
      </c>
      <c r="AV16" s="181">
        <v>1</v>
      </c>
      <c r="AW16" s="181">
        <v>1</v>
      </c>
      <c r="AX16" s="181">
        <v>1</v>
      </c>
      <c r="AY16" s="181">
        <v>1</v>
      </c>
      <c r="AZ16" s="181">
        <v>1</v>
      </c>
      <c r="BA16" s="186">
        <v>1</v>
      </c>
      <c r="BB16" s="186">
        <v>1</v>
      </c>
      <c r="BC16" s="186">
        <v>0</v>
      </c>
      <c r="BD16" s="199">
        <v>1</v>
      </c>
      <c r="BE16" s="199">
        <v>1</v>
      </c>
      <c r="BF16" s="224">
        <v>1</v>
      </c>
      <c r="BG16" s="224">
        <v>1</v>
      </c>
      <c r="BH16" s="282">
        <v>1</v>
      </c>
      <c r="BI16" s="282">
        <v>1</v>
      </c>
      <c r="BJ16" s="282">
        <v>1</v>
      </c>
      <c r="BK16" s="283">
        <v>1</v>
      </c>
      <c r="BL16" s="283">
        <v>1</v>
      </c>
      <c r="BM16" s="283">
        <v>1</v>
      </c>
      <c r="BN16" s="283">
        <v>0</v>
      </c>
      <c r="BO16" s="283">
        <v>1</v>
      </c>
      <c r="BP16" s="4">
        <v>1</v>
      </c>
    </row>
    <row r="17" spans="1:68" x14ac:dyDescent="0.3">
      <c r="B17" s="24" t="s">
        <v>40</v>
      </c>
      <c r="C17" s="68">
        <f>$AK$7</f>
        <v>35</v>
      </c>
      <c r="D17" s="68">
        <v>36</v>
      </c>
      <c r="E17" s="68">
        <v>27</v>
      </c>
      <c r="F17" s="279">
        <v>27</v>
      </c>
      <c r="G17" s="279">
        <v>27</v>
      </c>
      <c r="H17" s="279">
        <v>27</v>
      </c>
      <c r="I17" s="279">
        <v>36</v>
      </c>
      <c r="J17" s="279">
        <v>27</v>
      </c>
      <c r="K17" s="279">
        <v>27</v>
      </c>
      <c r="L17" s="69">
        <v>27</v>
      </c>
      <c r="M17" s="69">
        <v>27</v>
      </c>
      <c r="N17" s="69">
        <v>27</v>
      </c>
      <c r="O17" s="68">
        <v>36</v>
      </c>
      <c r="P17" s="68" t="s">
        <v>303</v>
      </c>
      <c r="Q17" s="68" t="s">
        <v>303</v>
      </c>
      <c r="R17" s="68">
        <v>27</v>
      </c>
      <c r="S17" s="68">
        <v>27</v>
      </c>
      <c r="T17" s="68">
        <v>27</v>
      </c>
      <c r="U17" s="187">
        <v>27</v>
      </c>
      <c r="V17" s="187">
        <v>27</v>
      </c>
      <c r="W17" s="187" t="s">
        <v>303</v>
      </c>
      <c r="X17" s="187">
        <v>27</v>
      </c>
      <c r="Y17" s="69">
        <v>36</v>
      </c>
      <c r="Z17" s="69" t="s">
        <v>303</v>
      </c>
      <c r="AA17" s="69" t="s">
        <v>303</v>
      </c>
      <c r="AB17" s="69">
        <v>27</v>
      </c>
      <c r="AC17" s="71" t="s">
        <v>298</v>
      </c>
      <c r="AD17" s="71">
        <v>27</v>
      </c>
      <c r="AE17" s="71">
        <v>27</v>
      </c>
      <c r="AF17" s="71">
        <v>27</v>
      </c>
      <c r="AG17" s="71">
        <v>27</v>
      </c>
      <c r="AH17" s="71">
        <v>27</v>
      </c>
      <c r="AI17" s="71">
        <v>27</v>
      </c>
      <c r="AJ17" s="71">
        <v>27</v>
      </c>
      <c r="AK17" s="71">
        <v>27</v>
      </c>
      <c r="AL17" s="71" t="s">
        <v>298</v>
      </c>
      <c r="AM17" s="71">
        <v>27</v>
      </c>
      <c r="AN17" s="71">
        <v>27</v>
      </c>
      <c r="AO17" s="71">
        <v>27</v>
      </c>
      <c r="AP17" s="37">
        <v>27</v>
      </c>
      <c r="AQ17" s="37" t="s">
        <v>303</v>
      </c>
      <c r="AR17" s="37">
        <v>27</v>
      </c>
      <c r="AS17" s="37">
        <v>27</v>
      </c>
      <c r="AT17" s="37">
        <v>27</v>
      </c>
      <c r="AU17" s="37">
        <v>27</v>
      </c>
      <c r="AV17" s="37" t="s">
        <v>303</v>
      </c>
      <c r="AW17" s="37" t="s">
        <v>303</v>
      </c>
      <c r="AX17" s="37">
        <v>27</v>
      </c>
      <c r="AY17" s="37">
        <v>27</v>
      </c>
      <c r="AZ17" s="37">
        <v>27</v>
      </c>
      <c r="BA17" s="186">
        <v>27</v>
      </c>
      <c r="BB17" s="186">
        <v>27</v>
      </c>
      <c r="BC17" s="186">
        <v>27</v>
      </c>
      <c r="BD17" s="199">
        <v>27</v>
      </c>
      <c r="BE17" s="199">
        <v>27</v>
      </c>
      <c r="BF17" s="224">
        <v>64</v>
      </c>
      <c r="BG17" s="224">
        <v>64</v>
      </c>
      <c r="BH17" s="282">
        <v>64</v>
      </c>
      <c r="BI17" s="282">
        <v>64</v>
      </c>
      <c r="BJ17" s="282">
        <v>64</v>
      </c>
      <c r="BK17" s="283">
        <v>27</v>
      </c>
      <c r="BL17" s="283">
        <v>27</v>
      </c>
      <c r="BM17" s="283">
        <v>27</v>
      </c>
      <c r="BN17" s="283">
        <v>64</v>
      </c>
      <c r="BO17" s="283">
        <v>64</v>
      </c>
      <c r="BP17" s="196">
        <v>64</v>
      </c>
    </row>
    <row r="18" spans="1:68" x14ac:dyDescent="0.3">
      <c r="A18" t="s">
        <v>43</v>
      </c>
      <c r="B18" s="24" t="s">
        <v>40</v>
      </c>
      <c r="C18" s="68">
        <v>0</v>
      </c>
      <c r="D18" s="68">
        <v>0</v>
      </c>
      <c r="E18" s="68">
        <v>0</v>
      </c>
      <c r="F18" s="279">
        <v>0</v>
      </c>
      <c r="G18" s="279">
        <v>0</v>
      </c>
      <c r="H18" s="279">
        <v>0</v>
      </c>
      <c r="I18" s="279">
        <v>0</v>
      </c>
      <c r="J18" s="279">
        <v>0</v>
      </c>
      <c r="K18" s="279">
        <v>0</v>
      </c>
      <c r="L18" s="69">
        <v>0</v>
      </c>
      <c r="M18" s="69">
        <v>0</v>
      </c>
      <c r="N18" s="69">
        <v>0</v>
      </c>
      <c r="O18" s="68">
        <v>0</v>
      </c>
      <c r="P18" s="68">
        <v>0</v>
      </c>
      <c r="Q18" s="68">
        <v>0</v>
      </c>
      <c r="R18" s="68">
        <v>0</v>
      </c>
      <c r="S18" s="68">
        <f>AE7</f>
        <v>29</v>
      </c>
      <c r="T18" s="68">
        <v>0</v>
      </c>
      <c r="U18" s="187">
        <v>0</v>
      </c>
      <c r="V18" s="187">
        <v>0</v>
      </c>
      <c r="W18" s="187">
        <v>0</v>
      </c>
      <c r="X18" s="187">
        <v>0</v>
      </c>
      <c r="Y18" s="69">
        <f>AG7</f>
        <v>31</v>
      </c>
      <c r="Z18" s="69">
        <f>AH7</f>
        <v>32</v>
      </c>
      <c r="AA18" s="69">
        <f>AI7</f>
        <v>33</v>
      </c>
      <c r="AB18" s="69"/>
      <c r="AC18" s="71">
        <v>0</v>
      </c>
      <c r="AD18" s="71">
        <v>0</v>
      </c>
      <c r="AE18" s="71">
        <v>0</v>
      </c>
      <c r="AF18" s="71">
        <v>0</v>
      </c>
      <c r="AG18" s="71">
        <v>0</v>
      </c>
      <c r="AH18" s="71">
        <v>0</v>
      </c>
      <c r="AI18" s="71">
        <v>0</v>
      </c>
      <c r="AJ18" s="90">
        <v>1</v>
      </c>
      <c r="AK18" s="90">
        <v>1</v>
      </c>
      <c r="AL18" s="90">
        <v>1</v>
      </c>
      <c r="AM18" s="90">
        <v>1</v>
      </c>
      <c r="AN18" s="57">
        <v>2</v>
      </c>
      <c r="AO18" s="57">
        <v>2</v>
      </c>
      <c r="AP18" s="37">
        <v>0</v>
      </c>
      <c r="AQ18" s="37">
        <v>0</v>
      </c>
      <c r="AR18" s="37">
        <v>0</v>
      </c>
      <c r="AS18" s="37">
        <v>0</v>
      </c>
      <c r="AT18" s="178">
        <v>1</v>
      </c>
      <c r="AU18" s="178">
        <v>1</v>
      </c>
      <c r="AV18" s="178">
        <v>1</v>
      </c>
      <c r="AW18" s="178">
        <v>1</v>
      </c>
      <c r="AX18" s="178">
        <v>1</v>
      </c>
      <c r="AY18" s="178">
        <v>1</v>
      </c>
      <c r="AZ18" s="177">
        <v>2</v>
      </c>
      <c r="BA18" s="187">
        <f>IF(BA19=1,$D$20,$L$20)</f>
        <v>4</v>
      </c>
      <c r="BB18" s="187">
        <f>IF(BB19=1,$D$20,$L$20)</f>
        <v>4</v>
      </c>
      <c r="BC18" s="187">
        <f>IF(BC19=1,$D$20,$L$20)</f>
        <v>4</v>
      </c>
      <c r="BD18" s="200">
        <f>IF(BD19=1,$D$20,$L$20)</f>
        <v>4</v>
      </c>
      <c r="BE18" s="200">
        <f>IF(BE19=1,$D$20,$L$20)</f>
        <v>4</v>
      </c>
      <c r="BF18" s="131">
        <f t="shared" ref="BF18:BO18" si="59">IF(BF19=1,$D$23,$F$23)</f>
        <v>0</v>
      </c>
      <c r="BG18" s="131">
        <f t="shared" si="59"/>
        <v>0</v>
      </c>
      <c r="BH18" s="137">
        <f t="shared" si="59"/>
        <v>0</v>
      </c>
      <c r="BI18" s="137">
        <f t="shared" si="59"/>
        <v>0</v>
      </c>
      <c r="BJ18" s="137">
        <f t="shared" si="59"/>
        <v>0</v>
      </c>
      <c r="BK18" s="67">
        <f t="shared" si="59"/>
        <v>0</v>
      </c>
      <c r="BL18" s="67">
        <f t="shared" si="59"/>
        <v>0</v>
      </c>
      <c r="BM18" s="67">
        <f t="shared" si="59"/>
        <v>0</v>
      </c>
      <c r="BN18" s="67">
        <f t="shared" si="59"/>
        <v>0</v>
      </c>
      <c r="BO18" s="67">
        <f t="shared" si="59"/>
        <v>0</v>
      </c>
      <c r="BP18" s="4">
        <v>0</v>
      </c>
    </row>
    <row r="19" spans="1:68" x14ac:dyDescent="0.3">
      <c r="A19" t="s">
        <v>43</v>
      </c>
      <c r="B19" s="24" t="s">
        <v>41</v>
      </c>
      <c r="C19" s="85">
        <v>1</v>
      </c>
      <c r="D19" s="85">
        <v>1</v>
      </c>
      <c r="E19" s="89">
        <v>1</v>
      </c>
      <c r="F19" s="280">
        <v>1</v>
      </c>
      <c r="G19" s="280">
        <v>1</v>
      </c>
      <c r="H19" s="280">
        <v>1</v>
      </c>
      <c r="I19" s="280">
        <v>1</v>
      </c>
      <c r="J19" s="281">
        <v>2</v>
      </c>
      <c r="K19" s="281">
        <v>2</v>
      </c>
      <c r="L19" s="86">
        <v>1</v>
      </c>
      <c r="M19" s="86">
        <v>1</v>
      </c>
      <c r="N19" s="86">
        <v>1</v>
      </c>
      <c r="O19" s="85">
        <v>1</v>
      </c>
      <c r="P19" s="85">
        <v>1</v>
      </c>
      <c r="Q19" s="85">
        <v>1</v>
      </c>
      <c r="R19" s="89">
        <v>1</v>
      </c>
      <c r="S19" s="89">
        <v>1</v>
      </c>
      <c r="T19" s="89">
        <v>1</v>
      </c>
      <c r="U19" s="237">
        <v>1</v>
      </c>
      <c r="V19" s="237">
        <v>1</v>
      </c>
      <c r="W19" s="237">
        <v>1</v>
      </c>
      <c r="X19" s="237">
        <v>1</v>
      </c>
      <c r="Y19" s="86">
        <v>1</v>
      </c>
      <c r="Z19" s="86">
        <v>1</v>
      </c>
      <c r="AA19" s="86">
        <v>1</v>
      </c>
      <c r="AB19" s="86"/>
      <c r="AC19" s="57">
        <v>1</v>
      </c>
      <c r="AD19" s="57">
        <v>1</v>
      </c>
      <c r="AE19" s="57">
        <v>1</v>
      </c>
      <c r="AF19" s="57">
        <v>1</v>
      </c>
      <c r="AG19" s="57">
        <v>1</v>
      </c>
      <c r="AH19" s="57">
        <v>1</v>
      </c>
      <c r="AI19" s="57">
        <v>1</v>
      </c>
      <c r="AJ19" s="90">
        <v>1</v>
      </c>
      <c r="AK19" s="90">
        <v>1</v>
      </c>
      <c r="AL19" s="90">
        <v>1</v>
      </c>
      <c r="AM19" s="90">
        <v>1</v>
      </c>
      <c r="AN19" s="57">
        <v>1</v>
      </c>
      <c r="AO19" s="57">
        <v>1</v>
      </c>
      <c r="AP19" s="177">
        <v>1</v>
      </c>
      <c r="AQ19" s="177">
        <v>1</v>
      </c>
      <c r="AR19" s="177">
        <v>1</v>
      </c>
      <c r="AS19" s="177">
        <v>1</v>
      </c>
      <c r="AT19" s="178">
        <v>1</v>
      </c>
      <c r="AU19" s="178">
        <v>1</v>
      </c>
      <c r="AV19" s="178">
        <v>1</v>
      </c>
      <c r="AW19" s="178">
        <v>1</v>
      </c>
      <c r="AX19" s="178">
        <v>1</v>
      </c>
      <c r="AY19" s="178">
        <v>1</v>
      </c>
      <c r="AZ19" s="177">
        <v>1</v>
      </c>
      <c r="BA19" s="188">
        <v>1</v>
      </c>
      <c r="BB19" s="188">
        <v>1</v>
      </c>
      <c r="BC19" s="188">
        <v>1</v>
      </c>
      <c r="BD19" s="201">
        <v>1</v>
      </c>
      <c r="BE19" s="201">
        <v>1</v>
      </c>
      <c r="BF19" s="131">
        <v>1</v>
      </c>
      <c r="BG19" s="131">
        <v>1</v>
      </c>
      <c r="BH19" s="137">
        <v>1</v>
      </c>
      <c r="BI19" s="137">
        <v>1</v>
      </c>
      <c r="BJ19" s="137">
        <v>1</v>
      </c>
      <c r="BK19" s="139">
        <v>1</v>
      </c>
      <c r="BL19" s="139">
        <v>1</v>
      </c>
      <c r="BM19" s="139">
        <v>1</v>
      </c>
      <c r="BN19" s="139">
        <v>1</v>
      </c>
      <c r="BO19" s="139">
        <v>1</v>
      </c>
      <c r="BP19" s="4">
        <v>1</v>
      </c>
    </row>
    <row r="20" spans="1:68" x14ac:dyDescent="0.3">
      <c r="A20" s="95"/>
      <c r="B20" s="24" t="s">
        <v>42</v>
      </c>
      <c r="C20" s="140">
        <f>Si</f>
        <v>4</v>
      </c>
      <c r="D20" s="140">
        <f>Si</f>
        <v>4</v>
      </c>
      <c r="E20" s="140">
        <f>Si</f>
        <v>4</v>
      </c>
      <c r="F20" s="59">
        <f t="shared" ref="F20:K20" si="60">Mg</f>
        <v>2</v>
      </c>
      <c r="G20" s="59">
        <f t="shared" si="60"/>
        <v>2</v>
      </c>
      <c r="H20" s="59">
        <f t="shared" si="60"/>
        <v>2</v>
      </c>
      <c r="I20" s="59">
        <f t="shared" si="60"/>
        <v>2</v>
      </c>
      <c r="J20" s="59">
        <f t="shared" si="60"/>
        <v>2</v>
      </c>
      <c r="K20" s="59">
        <f t="shared" si="60"/>
        <v>2</v>
      </c>
      <c r="L20" s="141">
        <f>V</f>
        <v>5</v>
      </c>
      <c r="M20" s="141">
        <f>V</f>
        <v>5</v>
      </c>
      <c r="N20" s="141">
        <f>V</f>
        <v>5</v>
      </c>
      <c r="O20" s="140">
        <f t="shared" ref="O20:T20" si="61">Mn</f>
        <v>7</v>
      </c>
      <c r="P20" s="140">
        <f t="shared" si="61"/>
        <v>7</v>
      </c>
      <c r="Q20" s="140">
        <f t="shared" si="61"/>
        <v>7</v>
      </c>
      <c r="R20" s="140">
        <f t="shared" si="61"/>
        <v>7</v>
      </c>
      <c r="S20" s="140">
        <f t="shared" si="61"/>
        <v>7</v>
      </c>
      <c r="T20" s="140">
        <f t="shared" si="61"/>
        <v>7</v>
      </c>
      <c r="U20" s="188">
        <f>Mo</f>
        <v>11</v>
      </c>
      <c r="V20" s="188">
        <f>Mo</f>
        <v>11</v>
      </c>
      <c r="W20" s="188">
        <f>Mo</f>
        <v>11</v>
      </c>
      <c r="X20" s="188">
        <f>Mo</f>
        <v>11</v>
      </c>
      <c r="Y20" s="141">
        <f>Ni</f>
        <v>12</v>
      </c>
      <c r="Z20" s="141">
        <f>Ni</f>
        <v>12</v>
      </c>
      <c r="AA20" s="141">
        <f>Ni</f>
        <v>12</v>
      </c>
      <c r="AB20" s="141">
        <v>12</v>
      </c>
      <c r="AC20" s="143">
        <f t="shared" ref="AC20:AI20" si="62">Fe</f>
        <v>8</v>
      </c>
      <c r="AD20" s="143">
        <f t="shared" si="62"/>
        <v>8</v>
      </c>
      <c r="AE20" s="143">
        <f t="shared" si="62"/>
        <v>8</v>
      </c>
      <c r="AF20" s="143">
        <f t="shared" si="62"/>
        <v>8</v>
      </c>
      <c r="AG20" s="143">
        <f t="shared" si="62"/>
        <v>8</v>
      </c>
      <c r="AH20" s="143">
        <f t="shared" si="62"/>
        <v>8</v>
      </c>
      <c r="AI20" s="143">
        <f t="shared" si="62"/>
        <v>8</v>
      </c>
      <c r="AJ20" s="143">
        <f t="shared" ref="AJ20:AO20" si="63">Fe</f>
        <v>8</v>
      </c>
      <c r="AK20" s="143">
        <f t="shared" si="63"/>
        <v>8</v>
      </c>
      <c r="AL20" s="143">
        <f t="shared" si="63"/>
        <v>8</v>
      </c>
      <c r="AM20" s="143">
        <f t="shared" si="63"/>
        <v>8</v>
      </c>
      <c r="AN20" s="143">
        <f t="shared" si="63"/>
        <v>8</v>
      </c>
      <c r="AO20" s="143">
        <f t="shared" si="63"/>
        <v>8</v>
      </c>
      <c r="AP20" s="37">
        <f t="shared" ref="AP20:AZ20" si="64">Cr</f>
        <v>9</v>
      </c>
      <c r="AQ20" s="37">
        <f t="shared" si="64"/>
        <v>9</v>
      </c>
      <c r="AR20" s="37">
        <f t="shared" si="64"/>
        <v>9</v>
      </c>
      <c r="AS20" s="37">
        <f t="shared" si="64"/>
        <v>9</v>
      </c>
      <c r="AT20" s="37">
        <f t="shared" si="64"/>
        <v>9</v>
      </c>
      <c r="AU20" s="37">
        <f t="shared" si="64"/>
        <v>9</v>
      </c>
      <c r="AV20" s="37">
        <f t="shared" si="64"/>
        <v>9</v>
      </c>
      <c r="AW20" s="37">
        <f t="shared" si="64"/>
        <v>9</v>
      </c>
      <c r="AX20" s="37">
        <f t="shared" si="64"/>
        <v>9</v>
      </c>
      <c r="AY20" s="37">
        <f t="shared" si="64"/>
        <v>9</v>
      </c>
      <c r="AZ20" s="37">
        <f t="shared" si="64"/>
        <v>9</v>
      </c>
      <c r="BA20" s="188">
        <v>13</v>
      </c>
      <c r="BB20" s="188">
        <v>13</v>
      </c>
      <c r="BC20" s="188">
        <v>13</v>
      </c>
      <c r="BD20" s="201">
        <f t="shared" ref="BD20:BE20" si="65">Mg</f>
        <v>2</v>
      </c>
      <c r="BE20" s="201">
        <f t="shared" si="65"/>
        <v>2</v>
      </c>
      <c r="BF20" s="131">
        <f t="shared" ref="BF20:BJ20" si="66">Ca</f>
        <v>1</v>
      </c>
      <c r="BG20" s="131">
        <f t="shared" si="66"/>
        <v>1</v>
      </c>
      <c r="BH20" s="137">
        <f t="shared" si="66"/>
        <v>1</v>
      </c>
      <c r="BI20" s="137">
        <f t="shared" si="66"/>
        <v>1</v>
      </c>
      <c r="BJ20" s="137">
        <f t="shared" si="66"/>
        <v>1</v>
      </c>
      <c r="BK20" s="139">
        <f>Al</f>
        <v>3</v>
      </c>
      <c r="BL20" s="139">
        <f>Al</f>
        <v>3</v>
      </c>
      <c r="BM20" s="139">
        <f>Al</f>
        <v>3</v>
      </c>
      <c r="BN20" s="139">
        <f>Al</f>
        <v>3</v>
      </c>
      <c r="BO20" s="139">
        <f>Al</f>
        <v>3</v>
      </c>
      <c r="BP20" s="4">
        <v>10</v>
      </c>
    </row>
    <row r="21" spans="1:68" x14ac:dyDescent="0.3">
      <c r="A21" s="95" t="s">
        <v>43</v>
      </c>
      <c r="B21" s="144" t="s">
        <v>222</v>
      </c>
      <c r="C21" s="141" t="s">
        <v>223</v>
      </c>
      <c r="D21" s="141">
        <f>AG7</f>
        <v>31</v>
      </c>
      <c r="E21" s="143" t="s">
        <v>224</v>
      </c>
      <c r="L21" s="143">
        <f>AG7</f>
        <v>31</v>
      </c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</row>
    <row r="22" spans="1:68" x14ac:dyDescent="0.3">
      <c r="A22" s="95" t="s">
        <v>43</v>
      </c>
      <c r="B22" s="144" t="s">
        <v>225</v>
      </c>
      <c r="C22" s="145">
        <f>$D$7</f>
        <v>2</v>
      </c>
      <c r="D22" s="58"/>
      <c r="E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</row>
    <row r="23" spans="1:68" x14ac:dyDescent="0.3">
      <c r="A23" s="95"/>
      <c r="B23" t="s">
        <v>226</v>
      </c>
      <c r="C23" s="58" t="s">
        <v>227</v>
      </c>
      <c r="D23" s="58"/>
      <c r="E23" s="58" t="s">
        <v>228</v>
      </c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</row>
    <row r="24" spans="1:68" ht="14.5" thickBot="1" x14ac:dyDescent="0.35">
      <c r="A24" s="95"/>
      <c r="B24" s="22" t="s">
        <v>201</v>
      </c>
      <c r="C24" s="22"/>
      <c r="D24" s="22"/>
      <c r="E24" s="22"/>
      <c r="F24" s="22"/>
      <c r="G24" s="22"/>
      <c r="H24" s="22"/>
      <c r="I24" s="22"/>
      <c r="J24" s="22"/>
    </row>
    <row r="25" spans="1:68" ht="14.5" thickBot="1" x14ac:dyDescent="0.35">
      <c r="A25" s="95"/>
      <c r="B25" s="22" t="s">
        <v>60</v>
      </c>
      <c r="C25" s="98" t="s">
        <v>62</v>
      </c>
      <c r="D25" s="22"/>
      <c r="E25" s="22"/>
      <c r="F25" s="22"/>
      <c r="G25" s="22"/>
      <c r="H25" s="22"/>
      <c r="I25" s="22"/>
      <c r="J25" s="22"/>
      <c r="Z25" s="271"/>
    </row>
    <row r="26" spans="1:68" x14ac:dyDescent="0.3">
      <c r="A26" s="95"/>
      <c r="B26" s="24" t="s">
        <v>43</v>
      </c>
      <c r="C26" s="10">
        <v>1</v>
      </c>
      <c r="D26" s="51">
        <v>2</v>
      </c>
      <c r="E26" s="61">
        <v>3</v>
      </c>
      <c r="F26" s="4">
        <v>4</v>
      </c>
      <c r="G26" s="18">
        <v>5</v>
      </c>
      <c r="H26" s="14">
        <v>6</v>
      </c>
      <c r="I26" s="4">
        <v>7</v>
      </c>
      <c r="J26" s="52">
        <v>8</v>
      </c>
      <c r="K26" s="37">
        <v>9</v>
      </c>
      <c r="L26" s="4">
        <v>10</v>
      </c>
      <c r="M26" s="12">
        <v>11</v>
      </c>
      <c r="N26" s="18">
        <v>12</v>
      </c>
      <c r="O26" s="12">
        <v>13</v>
      </c>
      <c r="S26" t="s">
        <v>298</v>
      </c>
      <c r="Z26" s="271"/>
    </row>
    <row r="27" spans="1:68" ht="15" customHeight="1" x14ac:dyDescent="0.3">
      <c r="A27" s="95"/>
      <c r="B27" s="24" t="s">
        <v>44</v>
      </c>
      <c r="C27" s="10" t="s">
        <v>181</v>
      </c>
      <c r="D27" s="51" t="s">
        <v>3</v>
      </c>
      <c r="E27" s="61" t="s">
        <v>7</v>
      </c>
      <c r="F27" s="4" t="s">
        <v>1</v>
      </c>
      <c r="G27" s="18" t="s">
        <v>184</v>
      </c>
      <c r="H27" s="14" t="s">
        <v>185</v>
      </c>
      <c r="I27" s="4" t="s">
        <v>6</v>
      </c>
      <c r="J27" s="52" t="s">
        <v>5</v>
      </c>
      <c r="K27" s="37" t="s">
        <v>85</v>
      </c>
      <c r="L27" s="4" t="s">
        <v>232</v>
      </c>
      <c r="M27" s="12" t="s">
        <v>297</v>
      </c>
      <c r="N27" s="18" t="s">
        <v>284</v>
      </c>
      <c r="O27" s="12" t="s">
        <v>2</v>
      </c>
      <c r="V27" s="96"/>
      <c r="Z27" s="271"/>
    </row>
    <row r="28" spans="1:68" x14ac:dyDescent="0.3">
      <c r="A28" s="95"/>
      <c r="B28" s="22" t="s">
        <v>202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V28" s="96"/>
      <c r="Z28" s="271"/>
      <c r="AA28" s="271"/>
    </row>
    <row r="29" spans="1:68" x14ac:dyDescent="0.3">
      <c r="A29" s="95"/>
      <c r="B29" s="24" t="s">
        <v>61</v>
      </c>
      <c r="C29" s="10">
        <v>1</v>
      </c>
      <c r="D29" s="51">
        <v>1</v>
      </c>
      <c r="E29" s="61">
        <v>1</v>
      </c>
      <c r="F29" s="4">
        <v>1</v>
      </c>
      <c r="G29" s="18">
        <v>1</v>
      </c>
      <c r="H29" s="14">
        <v>1</v>
      </c>
      <c r="I29" s="4">
        <v>1</v>
      </c>
      <c r="J29" s="52">
        <v>1</v>
      </c>
      <c r="K29" s="37">
        <v>1</v>
      </c>
      <c r="L29" s="4">
        <v>1</v>
      </c>
      <c r="M29" s="12">
        <v>1</v>
      </c>
      <c r="N29" s="18">
        <v>1</v>
      </c>
      <c r="O29" s="12">
        <v>1</v>
      </c>
      <c r="V29" s="96"/>
      <c r="Z29" s="271"/>
      <c r="AA29" s="271"/>
      <c r="AM29" t="s">
        <v>298</v>
      </c>
    </row>
    <row r="30" spans="1:68" x14ac:dyDescent="0.3">
      <c r="A30" s="95"/>
      <c r="B30" s="22" t="s">
        <v>43</v>
      </c>
      <c r="C30" s="22">
        <v>0.13600000000000001</v>
      </c>
      <c r="D30" s="22">
        <v>0.14299999999999999</v>
      </c>
      <c r="E30" s="22">
        <v>7.5999999999999998E-2</v>
      </c>
      <c r="F30" s="22">
        <v>0.26900000000000002</v>
      </c>
      <c r="G30" s="22">
        <v>7.0000000000000007E-2</v>
      </c>
      <c r="H30" s="22">
        <v>3.2000000000000001E-2</v>
      </c>
      <c r="I30" s="22">
        <v>0.06</v>
      </c>
      <c r="J30" s="22">
        <v>0.21299999999999999</v>
      </c>
      <c r="V30" s="96"/>
      <c r="Z30" s="271"/>
      <c r="AA30" s="271"/>
    </row>
    <row r="31" spans="1:68" x14ac:dyDescent="0.3">
      <c r="A31" s="95" t="s">
        <v>43</v>
      </c>
      <c r="B31" s="1" t="s">
        <v>203</v>
      </c>
      <c r="C31" s="1"/>
      <c r="D31" s="1"/>
      <c r="E31" s="1"/>
      <c r="F31" s="1"/>
      <c r="G31" s="1"/>
      <c r="H31" s="1"/>
      <c r="I31" s="1"/>
      <c r="J31" s="1"/>
      <c r="V31" s="272"/>
      <c r="W31" s="7"/>
      <c r="X31" s="7"/>
      <c r="Y31" s="7"/>
      <c r="Z31" s="273"/>
      <c r="AA31" s="273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68" x14ac:dyDescent="0.3">
      <c r="A32" s="95"/>
      <c r="V32" s="7"/>
      <c r="W32" s="7"/>
      <c r="X32" s="7"/>
      <c r="Y32" s="7"/>
      <c r="Z32" s="273"/>
      <c r="AA32" s="273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spans="1:52" x14ac:dyDescent="0.3">
      <c r="A33" s="95"/>
      <c r="V33" s="7"/>
      <c r="W33" s="7"/>
      <c r="X33" s="7"/>
      <c r="Y33" s="7"/>
      <c r="Z33" s="273"/>
      <c r="AA33" s="273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52" ht="14.5" thickBot="1" x14ac:dyDescent="0.35">
      <c r="A34" s="95"/>
      <c r="B34" s="22" t="s">
        <v>23</v>
      </c>
      <c r="C34" s="22"/>
      <c r="D34" s="22"/>
      <c r="E34" s="22"/>
      <c r="F34" s="22"/>
      <c r="G34" s="22"/>
      <c r="H34" s="22"/>
      <c r="I34" s="22"/>
      <c r="J34" s="22"/>
      <c r="K34" s="22"/>
      <c r="V34" s="7"/>
      <c r="W34" s="7"/>
      <c r="X34" s="7"/>
      <c r="Y34" s="7"/>
      <c r="Z34" s="273"/>
      <c r="AA34" s="273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52" ht="14.5" thickBot="1" x14ac:dyDescent="0.35">
      <c r="A35" s="95"/>
      <c r="B35" s="22" t="s">
        <v>24</v>
      </c>
      <c r="C35" s="176">
        <v>0</v>
      </c>
      <c r="D35" s="22"/>
      <c r="E35" s="22"/>
      <c r="F35" s="22"/>
      <c r="G35" s="22"/>
      <c r="H35" s="22"/>
      <c r="I35" s="22"/>
      <c r="J35" s="22"/>
      <c r="K35" s="22"/>
      <c r="V35" s="274"/>
      <c r="W35" s="274"/>
      <c r="X35" s="274"/>
      <c r="Y35" s="274"/>
      <c r="Z35" s="274"/>
      <c r="AA35" s="274"/>
      <c r="AB35" s="274"/>
      <c r="AC35" s="274"/>
      <c r="AD35" s="274"/>
      <c r="AE35" s="274"/>
      <c r="AF35" s="274"/>
      <c r="AG35" s="274"/>
      <c r="AH35" s="274"/>
      <c r="AI35" s="274"/>
      <c r="AJ35" s="274"/>
      <c r="AK35" s="274"/>
      <c r="AL35" s="274"/>
    </row>
    <row r="36" spans="1:52" ht="14.5" thickBot="1" x14ac:dyDescent="0.35">
      <c r="A36" s="95"/>
      <c r="B36" s="22" t="s">
        <v>305</v>
      </c>
      <c r="C36" s="22"/>
      <c r="D36" s="22"/>
      <c r="E36" s="22"/>
      <c r="F36" s="22"/>
      <c r="G36" s="22"/>
      <c r="H36" s="22"/>
      <c r="I36" s="22"/>
      <c r="J36" s="22"/>
      <c r="K36" s="22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75"/>
      <c r="AH36" s="275"/>
      <c r="AI36" s="275"/>
      <c r="AJ36" s="275"/>
      <c r="AK36" s="275"/>
      <c r="AL36" s="275"/>
    </row>
    <row r="37" spans="1:52" ht="14.5" thickBot="1" x14ac:dyDescent="0.35">
      <c r="A37" s="95"/>
      <c r="B37" s="22" t="s">
        <v>276</v>
      </c>
      <c r="C37" s="98">
        <v>940</v>
      </c>
      <c r="D37" s="22"/>
      <c r="E37" s="22"/>
      <c r="F37" s="22"/>
      <c r="G37" s="22"/>
      <c r="H37" s="22"/>
      <c r="I37" s="22"/>
      <c r="J37" s="22"/>
      <c r="K37" s="22"/>
      <c r="V37" s="275"/>
      <c r="W37" s="275"/>
      <c r="X37" s="275"/>
      <c r="Y37" s="275"/>
      <c r="Z37" s="275"/>
      <c r="AA37" s="275"/>
      <c r="AB37" s="275"/>
      <c r="AC37" s="275"/>
      <c r="AD37" s="275"/>
      <c r="AE37" s="275"/>
      <c r="AF37" s="275"/>
      <c r="AG37" s="275"/>
      <c r="AH37" s="275"/>
      <c r="AI37" s="275"/>
      <c r="AJ37" s="275"/>
      <c r="AK37" s="275"/>
      <c r="AL37" s="275"/>
      <c r="AZ37" t="s">
        <v>298</v>
      </c>
    </row>
    <row r="38" spans="1:52" x14ac:dyDescent="0.3">
      <c r="A38" s="95"/>
      <c r="B38" s="22"/>
      <c r="C38" s="22"/>
      <c r="D38" s="22"/>
      <c r="E38" s="22"/>
      <c r="F38" s="22"/>
      <c r="G38" s="22"/>
      <c r="H38" s="22"/>
      <c r="I38" s="22"/>
      <c r="J38" s="22"/>
      <c r="K38" s="22"/>
      <c r="V38" s="275"/>
      <c r="W38" s="275"/>
      <c r="X38" s="275"/>
      <c r="Y38" s="275"/>
      <c r="Z38" s="275"/>
      <c r="AA38" s="275"/>
      <c r="AB38" s="275"/>
      <c r="AC38" s="275"/>
      <c r="AD38" s="275"/>
      <c r="AE38" s="275"/>
      <c r="AF38" s="275"/>
      <c r="AG38" s="275"/>
      <c r="AH38" s="275"/>
      <c r="AI38" s="275"/>
      <c r="AJ38" s="275"/>
      <c r="AK38" s="275"/>
      <c r="AL38" s="275"/>
    </row>
    <row r="39" spans="1:52" ht="15" customHeight="1" x14ac:dyDescent="0.3">
      <c r="A39" s="95"/>
      <c r="B39" s="22" t="s">
        <v>204</v>
      </c>
      <c r="C39" s="22"/>
      <c r="D39" s="22"/>
      <c r="E39" s="22"/>
      <c r="F39" s="22"/>
      <c r="G39" s="22"/>
      <c r="H39" s="22"/>
      <c r="I39" s="22"/>
      <c r="J39" s="22"/>
      <c r="K39" s="22"/>
      <c r="V39" s="276"/>
      <c r="W39" s="276"/>
      <c r="X39" s="276"/>
      <c r="Y39" s="276"/>
      <c r="Z39" s="276"/>
      <c r="AA39" s="276"/>
      <c r="AB39" s="276"/>
      <c r="AC39" s="276"/>
      <c r="AD39" s="185"/>
      <c r="AE39" s="185"/>
      <c r="AF39" s="185"/>
      <c r="AG39" s="185"/>
      <c r="AH39" s="185"/>
      <c r="AI39" s="185"/>
      <c r="AJ39" s="185"/>
      <c r="AK39" s="185"/>
      <c r="AL39" s="185"/>
    </row>
    <row r="40" spans="1:52" ht="14.5" thickBot="1" x14ac:dyDescent="0.35">
      <c r="A40" s="95"/>
      <c r="B40" s="22" t="s">
        <v>27</v>
      </c>
      <c r="C40" s="22"/>
      <c r="D40" s="22"/>
      <c r="E40" s="22"/>
      <c r="F40" s="22"/>
      <c r="G40" s="22"/>
      <c r="H40" s="22"/>
      <c r="I40" s="22"/>
      <c r="J40" s="22"/>
      <c r="K40" s="22"/>
      <c r="V40" s="276"/>
      <c r="W40" s="276"/>
      <c r="X40" s="276"/>
      <c r="Y40" s="276"/>
      <c r="Z40" s="276"/>
      <c r="AA40" s="276"/>
      <c r="AB40" s="276"/>
      <c r="AC40" s="276"/>
      <c r="AD40" s="185"/>
      <c r="AE40" s="185"/>
      <c r="AF40" s="185"/>
      <c r="AG40" s="185"/>
      <c r="AH40" s="185"/>
      <c r="AI40" s="185"/>
      <c r="AJ40" s="185"/>
      <c r="AK40" s="185"/>
      <c r="AL40" s="185"/>
    </row>
    <row r="41" spans="1:52" ht="14.5" thickBot="1" x14ac:dyDescent="0.35">
      <c r="A41" s="95"/>
      <c r="B41" s="22" t="s">
        <v>28</v>
      </c>
      <c r="C41" s="98" t="s">
        <v>247</v>
      </c>
      <c r="D41" s="22"/>
      <c r="E41" s="22"/>
      <c r="F41" s="22"/>
      <c r="G41" s="22"/>
      <c r="H41" s="22"/>
      <c r="I41" s="22"/>
      <c r="J41" s="22"/>
      <c r="K41" s="22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</row>
    <row r="42" spans="1:52" ht="14.5" thickBot="1" x14ac:dyDescent="0.35">
      <c r="A42" s="95"/>
      <c r="B42" s="22" t="s">
        <v>30</v>
      </c>
      <c r="C42" s="179" t="s">
        <v>45</v>
      </c>
      <c r="D42" s="22"/>
      <c r="E42" s="22"/>
      <c r="F42" s="22"/>
      <c r="G42" s="22"/>
      <c r="H42" s="22"/>
      <c r="I42" s="22"/>
      <c r="J42" s="22"/>
      <c r="K42" s="22"/>
    </row>
    <row r="43" spans="1:52" ht="15" customHeight="1" x14ac:dyDescent="0.3">
      <c r="A43" s="95"/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52" x14ac:dyDescent="0.3">
      <c r="A44" s="95"/>
      <c r="B44" s="22" t="s">
        <v>189</v>
      </c>
      <c r="C44" s="22"/>
      <c r="D44" s="22"/>
      <c r="E44" s="22"/>
      <c r="F44" s="22"/>
      <c r="G44" s="22"/>
      <c r="H44" s="22"/>
      <c r="I44" s="22"/>
      <c r="J44" s="22"/>
      <c r="K44" s="22"/>
    </row>
    <row r="45" spans="1:52" x14ac:dyDescent="0.3">
      <c r="A45" s="95"/>
      <c r="B45" s="22"/>
      <c r="C45" s="22"/>
      <c r="D45" s="22"/>
      <c r="E45" s="22"/>
      <c r="F45" s="22"/>
      <c r="G45" s="22"/>
      <c r="H45" s="22"/>
      <c r="I45" s="22"/>
      <c r="J45" s="22"/>
      <c r="K45" s="22"/>
      <c r="R45" t="s">
        <v>298</v>
      </c>
    </row>
    <row r="46" spans="1:52" ht="14.5" thickBot="1" x14ac:dyDescent="0.35">
      <c r="A46" s="95"/>
      <c r="B46" s="22" t="s">
        <v>31</v>
      </c>
      <c r="C46" s="22"/>
      <c r="D46" s="22"/>
      <c r="E46" s="22"/>
      <c r="F46" s="22"/>
      <c r="G46" s="22"/>
      <c r="H46" s="22"/>
      <c r="I46" s="22"/>
      <c r="J46" s="22"/>
      <c r="K46" s="22"/>
      <c r="AB46" t="s">
        <v>298</v>
      </c>
    </row>
    <row r="47" spans="1:52" ht="14.5" thickBot="1" x14ac:dyDescent="0.35">
      <c r="A47" s="95"/>
      <c r="B47" s="22" t="s">
        <v>32</v>
      </c>
      <c r="C47" s="176">
        <v>0</v>
      </c>
      <c r="D47" s="22"/>
      <c r="E47" s="22"/>
      <c r="F47" s="22"/>
      <c r="G47" s="22"/>
      <c r="H47" s="22"/>
      <c r="I47" s="22"/>
      <c r="J47" s="22"/>
      <c r="K47" s="22"/>
    </row>
    <row r="48" spans="1:52" x14ac:dyDescent="0.3">
      <c r="A48" s="95"/>
      <c r="B48" s="22"/>
      <c r="C48" s="22"/>
      <c r="D48" s="22"/>
      <c r="E48" s="22"/>
      <c r="F48" s="22"/>
      <c r="G48" s="22"/>
      <c r="H48" s="22"/>
      <c r="I48" s="22"/>
      <c r="J48" s="22"/>
      <c r="K48" s="22"/>
    </row>
    <row r="49" spans="1:11" x14ac:dyDescent="0.3">
      <c r="A49" s="95"/>
      <c r="B49" s="22" t="s">
        <v>54</v>
      </c>
      <c r="C49" s="22"/>
      <c r="D49" s="22"/>
      <c r="E49" s="22"/>
      <c r="F49" s="22"/>
      <c r="G49" s="22"/>
      <c r="H49" s="22"/>
      <c r="I49" s="22"/>
      <c r="J49" s="22"/>
      <c r="K49" s="22"/>
    </row>
    <row r="50" spans="1:11" x14ac:dyDescent="0.3">
      <c r="A50" s="95"/>
      <c r="B50" s="22" t="s">
        <v>55</v>
      </c>
      <c r="C50" s="22"/>
      <c r="D50" s="22"/>
      <c r="E50" s="22"/>
      <c r="F50" s="22"/>
      <c r="G50" s="22"/>
      <c r="H50" s="22"/>
      <c r="I50" s="22"/>
      <c r="J50" s="22"/>
      <c r="K50" s="22"/>
    </row>
    <row r="51" spans="1:11" ht="14.5" thickBot="1" x14ac:dyDescent="0.35">
      <c r="A51" s="95"/>
      <c r="B51" s="22" t="s">
        <v>206</v>
      </c>
      <c r="C51" s="22"/>
      <c r="D51" s="22"/>
      <c r="E51" s="22"/>
      <c r="F51" s="22"/>
      <c r="G51" s="22"/>
      <c r="H51" s="22"/>
      <c r="I51" s="22"/>
      <c r="J51" s="22"/>
      <c r="K51" s="22"/>
    </row>
    <row r="52" spans="1:11" ht="14.5" thickBot="1" x14ac:dyDescent="0.35">
      <c r="A52" s="95"/>
      <c r="B52" s="22" t="s">
        <v>34</v>
      </c>
      <c r="C52" s="98" t="s">
        <v>58</v>
      </c>
      <c r="D52" s="98" t="s">
        <v>57</v>
      </c>
      <c r="E52" s="22"/>
      <c r="F52" s="22"/>
      <c r="G52" s="22"/>
      <c r="H52" s="22"/>
      <c r="I52" s="22"/>
      <c r="J52" s="22"/>
      <c r="K52" s="22"/>
    </row>
    <row r="53" spans="1:11" ht="14.5" thickBot="1" x14ac:dyDescent="0.35">
      <c r="A53" s="95"/>
      <c r="B53" s="22" t="s">
        <v>207</v>
      </c>
      <c r="C53" s="22"/>
      <c r="D53" s="22"/>
      <c r="E53" s="22"/>
      <c r="F53" s="22"/>
      <c r="G53" s="22"/>
      <c r="H53" s="22"/>
      <c r="I53" s="22"/>
      <c r="J53" s="22"/>
      <c r="K53" s="22"/>
    </row>
    <row r="54" spans="1:11" ht="14.5" thickBot="1" x14ac:dyDescent="0.35">
      <c r="A54" s="95"/>
      <c r="B54" s="22" t="s">
        <v>33</v>
      </c>
      <c r="C54" s="98">
        <v>50</v>
      </c>
      <c r="D54" s="98" t="s">
        <v>57</v>
      </c>
      <c r="E54" s="22"/>
      <c r="F54" s="22"/>
      <c r="G54" s="22"/>
      <c r="H54" s="22"/>
      <c r="I54" s="22"/>
      <c r="J54" s="22"/>
      <c r="K54" s="22"/>
    </row>
    <row r="55" spans="1:11" x14ac:dyDescent="0.3">
      <c r="A55" s="95" t="s">
        <v>43</v>
      </c>
      <c r="B55" s="22" t="s">
        <v>208</v>
      </c>
      <c r="C55" s="22"/>
      <c r="D55" s="22"/>
      <c r="E55" s="22"/>
      <c r="F55" s="22"/>
      <c r="G55" s="22"/>
      <c r="H55" s="22"/>
      <c r="I55" s="22"/>
      <c r="J55" s="22"/>
      <c r="K55" s="22"/>
    </row>
    <row r="56" spans="1:11" x14ac:dyDescent="0.3">
      <c r="A56" s="95"/>
      <c r="B56" s="22"/>
      <c r="C56" s="22"/>
      <c r="D56" s="22"/>
      <c r="E56" s="22"/>
      <c r="F56" s="22"/>
      <c r="G56" s="22"/>
      <c r="H56" s="22"/>
      <c r="I56" s="22"/>
      <c r="J56" s="22"/>
      <c r="K56" s="22"/>
    </row>
    <row r="57" spans="1:11" x14ac:dyDescent="0.3">
      <c r="A57" s="95"/>
      <c r="B57" s="22" t="s">
        <v>35</v>
      </c>
      <c r="C57" s="22"/>
      <c r="D57" s="22"/>
      <c r="E57" s="22"/>
      <c r="F57" s="22"/>
      <c r="G57" s="22"/>
      <c r="H57" s="22"/>
      <c r="I57" s="22"/>
      <c r="J57" s="22"/>
      <c r="K57" s="22"/>
    </row>
    <row r="58" spans="1:11" x14ac:dyDescent="0.3">
      <c r="A58" s="95"/>
      <c r="B58" s="22" t="s">
        <v>36</v>
      </c>
      <c r="C58" s="22"/>
      <c r="D58" s="22"/>
      <c r="E58" s="22"/>
      <c r="F58" s="22"/>
      <c r="G58" s="22"/>
      <c r="H58" s="22"/>
      <c r="I58" s="22"/>
      <c r="J58" s="22"/>
      <c r="K58" s="22"/>
    </row>
    <row r="59" spans="1:11" ht="14.5" thickBot="1" x14ac:dyDescent="0.35">
      <c r="A59" s="95"/>
      <c r="B59" s="22" t="s">
        <v>37</v>
      </c>
      <c r="C59" s="22"/>
      <c r="D59" s="22"/>
      <c r="E59" s="22"/>
      <c r="F59" s="22"/>
      <c r="G59" s="22"/>
      <c r="H59" s="22"/>
      <c r="I59" s="22"/>
      <c r="J59" s="22"/>
      <c r="K59" s="22"/>
    </row>
    <row r="60" spans="1:11" ht="14.5" thickBot="1" x14ac:dyDescent="0.35">
      <c r="A60" s="95"/>
      <c r="B60" s="22" t="s">
        <v>38</v>
      </c>
      <c r="C60" s="98">
        <v>60000</v>
      </c>
      <c r="D60" s="22"/>
      <c r="E60" s="22"/>
      <c r="F60" s="22"/>
      <c r="G60" s="22"/>
      <c r="H60" s="22"/>
      <c r="I60" s="22"/>
      <c r="J60" s="22"/>
      <c r="K60" s="22"/>
    </row>
    <row r="61" spans="1:11" x14ac:dyDescent="0.3">
      <c r="A61" s="95"/>
      <c r="B61" s="22"/>
      <c r="C61" s="22"/>
      <c r="D61" s="22"/>
      <c r="E61" s="22"/>
      <c r="F61" s="22"/>
      <c r="G61" s="22"/>
      <c r="H61" s="22"/>
      <c r="I61" s="22"/>
      <c r="J61" s="22"/>
      <c r="K61" s="22"/>
    </row>
    <row r="62" spans="1:11" x14ac:dyDescent="0.3">
      <c r="A62" s="95"/>
      <c r="B62" s="22" t="s">
        <v>46</v>
      </c>
      <c r="C62" s="22"/>
      <c r="D62" s="22"/>
      <c r="E62" s="22"/>
      <c r="F62" s="22"/>
      <c r="G62" s="22"/>
      <c r="H62" s="22"/>
      <c r="I62" s="22"/>
      <c r="J62" s="22"/>
      <c r="K62" s="22"/>
    </row>
    <row r="63" spans="1:11" ht="14.5" thickBot="1" x14ac:dyDescent="0.35">
      <c r="A63" s="95"/>
      <c r="B63" s="22" t="s">
        <v>47</v>
      </c>
      <c r="C63" s="22"/>
      <c r="D63" s="22"/>
      <c r="E63" s="22"/>
      <c r="F63" s="22"/>
      <c r="G63" s="22"/>
      <c r="H63" s="22"/>
      <c r="I63" s="22"/>
      <c r="J63" s="22"/>
      <c r="K63" s="22"/>
    </row>
    <row r="64" spans="1:11" ht="14.5" thickBot="1" x14ac:dyDescent="0.35">
      <c r="A64" s="95"/>
      <c r="B64" s="22" t="s">
        <v>48</v>
      </c>
      <c r="C64" s="98">
        <v>0</v>
      </c>
      <c r="D64" s="22"/>
      <c r="E64" s="22"/>
      <c r="F64" s="22"/>
      <c r="G64" s="22"/>
      <c r="H64" s="22"/>
      <c r="I64" s="22"/>
      <c r="J64" s="22"/>
      <c r="K64" s="22"/>
    </row>
    <row r="65" spans="1:11" ht="14.5" thickBot="1" x14ac:dyDescent="0.35">
      <c r="A65" s="95" t="s">
        <v>43</v>
      </c>
      <c r="B65" s="22" t="s">
        <v>210</v>
      </c>
      <c r="C65" s="22"/>
      <c r="D65" s="98" t="s">
        <v>209</v>
      </c>
      <c r="E65" s="22"/>
      <c r="F65" s="22"/>
      <c r="G65" s="22"/>
      <c r="H65" s="22"/>
      <c r="I65" s="22"/>
      <c r="J65" s="22"/>
      <c r="K65" s="22"/>
    </row>
    <row r="66" spans="1:11" x14ac:dyDescent="0.3">
      <c r="A66" s="95"/>
      <c r="B66" s="22"/>
      <c r="C66" s="22"/>
      <c r="D66" s="22"/>
      <c r="E66" s="22"/>
      <c r="F66" s="22"/>
      <c r="G66" s="22"/>
      <c r="H66" s="22"/>
      <c r="I66" s="22"/>
      <c r="J66" s="22"/>
      <c r="K66" s="22"/>
    </row>
    <row r="67" spans="1:11" ht="14.5" thickBot="1" x14ac:dyDescent="0.35">
      <c r="A67" s="95"/>
      <c r="B67" s="22" t="s">
        <v>279</v>
      </c>
      <c r="C67" s="22"/>
      <c r="D67" s="22"/>
      <c r="E67" s="22"/>
      <c r="F67" s="22"/>
      <c r="G67" s="22"/>
      <c r="H67" s="22"/>
      <c r="I67" s="22"/>
      <c r="J67" s="22"/>
      <c r="K67" s="22"/>
    </row>
    <row r="68" spans="1:11" ht="14.5" thickBot="1" x14ac:dyDescent="0.35">
      <c r="A68" s="95"/>
      <c r="B68" s="22" t="s">
        <v>278</v>
      </c>
      <c r="C68" s="179" t="s">
        <v>296</v>
      </c>
      <c r="D68" s="22"/>
      <c r="E68" s="22"/>
      <c r="F68" s="22"/>
      <c r="G68" s="22"/>
      <c r="H68" s="22"/>
      <c r="I68" s="22"/>
      <c r="J68" s="22"/>
      <c r="K68" s="22"/>
    </row>
    <row r="69" spans="1:11" x14ac:dyDescent="0.3">
      <c r="A69" s="95"/>
      <c r="B69" s="22"/>
      <c r="C69" s="22"/>
      <c r="D69" s="22"/>
      <c r="E69" s="22"/>
      <c r="F69" s="22"/>
      <c r="G69" s="22"/>
      <c r="H69" s="22"/>
      <c r="I69" s="22"/>
      <c r="J69" s="22"/>
      <c r="K69" s="22"/>
    </row>
    <row r="70" spans="1:11" ht="14.5" thickBot="1" x14ac:dyDescent="0.35">
      <c r="A70" s="95"/>
      <c r="B70" s="22" t="s">
        <v>189</v>
      </c>
      <c r="C70" s="22"/>
      <c r="D70" s="22"/>
      <c r="E70" s="22"/>
      <c r="F70" s="22"/>
      <c r="G70" s="22"/>
      <c r="H70" s="22"/>
      <c r="I70" s="22"/>
      <c r="J70" s="22"/>
      <c r="K70" s="22"/>
    </row>
    <row r="71" spans="1:11" ht="14.5" thickBot="1" x14ac:dyDescent="0.35">
      <c r="A71" s="95"/>
      <c r="B71" s="22" t="s">
        <v>50</v>
      </c>
      <c r="C71" s="98" t="s">
        <v>51</v>
      </c>
      <c r="D71" s="22"/>
      <c r="E71" s="22"/>
      <c r="F71" s="22"/>
      <c r="G71" s="22"/>
      <c r="H71" s="22"/>
      <c r="I71" s="22"/>
      <c r="J71" s="22"/>
      <c r="K71" s="22"/>
    </row>
    <row r="72" spans="1:11" x14ac:dyDescent="0.3">
      <c r="A72" s="95"/>
      <c r="B72" s="22"/>
      <c r="C72" s="22"/>
      <c r="D72" s="22"/>
      <c r="E72" s="22"/>
      <c r="F72" s="22"/>
      <c r="G72" s="22"/>
      <c r="H72" s="22"/>
      <c r="I72" s="22"/>
      <c r="J72" s="22"/>
      <c r="K72" s="22"/>
    </row>
    <row r="73" spans="1:11" ht="14.5" thickBot="1" x14ac:dyDescent="0.35">
      <c r="A73" s="95"/>
      <c r="B73" s="22" t="s">
        <v>211</v>
      </c>
      <c r="C73" s="22"/>
      <c r="D73" s="22"/>
      <c r="E73" s="22"/>
      <c r="F73" s="22"/>
      <c r="G73" s="22"/>
      <c r="H73" s="22"/>
      <c r="I73" s="22"/>
      <c r="J73" s="22"/>
      <c r="K73" s="22"/>
    </row>
    <row r="74" spans="1:11" ht="14.5" thickBot="1" x14ac:dyDescent="0.35">
      <c r="A74" s="95"/>
      <c r="B74" s="22" t="s">
        <v>212</v>
      </c>
      <c r="C74" s="98" t="s">
        <v>215</v>
      </c>
      <c r="D74" s="22"/>
      <c r="E74" s="22"/>
      <c r="F74" s="22"/>
      <c r="G74" s="22"/>
      <c r="H74" s="22"/>
      <c r="I74" s="22"/>
      <c r="J74" s="22"/>
      <c r="K74" s="22"/>
    </row>
    <row r="75" spans="1:11" x14ac:dyDescent="0.3">
      <c r="A75" s="95"/>
      <c r="B75" s="22"/>
      <c r="C75" s="22"/>
      <c r="D75" s="22"/>
      <c r="E75" s="22"/>
      <c r="F75" s="22"/>
      <c r="G75" s="22"/>
      <c r="H75" s="22"/>
      <c r="I75" s="22"/>
      <c r="J75" s="22"/>
      <c r="K75" s="22"/>
    </row>
  </sheetData>
  <conditionalFormatting sqref="C47">
    <cfRule type="colorScale" priority="3">
      <colorScale>
        <cfvo type="num" val="0"/>
        <cfvo type="num" val="10"/>
        <color theme="8"/>
        <color rgb="FFFF0000"/>
      </colorScale>
    </cfRule>
  </conditionalFormatting>
  <conditionalFormatting sqref="C35">
    <cfRule type="colorScale" priority="2">
      <colorScale>
        <cfvo type="num" val="0"/>
        <cfvo type="num" val="1"/>
        <color theme="8"/>
        <color rgb="FFDE7B3E"/>
      </colorScale>
    </cfRule>
  </conditionalFormatting>
  <conditionalFormatting sqref="C37">
    <cfRule type="colorScale" priority="1">
      <colorScale>
        <cfvo type="num" val="0"/>
        <cfvo type="num" val="1"/>
        <cfvo type="num" val="1000"/>
        <color theme="8"/>
        <color rgb="FFFFC000"/>
        <color theme="7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75"/>
  <sheetViews>
    <sheetView topLeftCell="B1" zoomScale="80" zoomScaleNormal="80" workbookViewId="0">
      <selection activeCell="R29" sqref="R29"/>
    </sheetView>
  </sheetViews>
  <sheetFormatPr defaultRowHeight="14" x14ac:dyDescent="0.3"/>
  <cols>
    <col min="1" max="1" width="2.5" bestFit="1" customWidth="1"/>
    <col min="2" max="2" width="16.58203125" customWidth="1"/>
    <col min="3" max="13" width="7.58203125" customWidth="1"/>
    <col min="14" max="14" width="7.83203125" customWidth="1"/>
    <col min="15" max="41" width="7.58203125" customWidth="1"/>
  </cols>
  <sheetData>
    <row r="1" spans="1:55" x14ac:dyDescent="0.3">
      <c r="A1" s="95" t="s">
        <v>43</v>
      </c>
      <c r="B1" s="96" t="s">
        <v>194</v>
      </c>
    </row>
    <row r="2" spans="1:55" x14ac:dyDescent="0.3">
      <c r="A2" s="95"/>
      <c r="B2" s="40" t="s">
        <v>217</v>
      </c>
      <c r="C2" s="7" t="e">
        <f>MIN(#REF!,C12:AM12)</f>
        <v>#REF!</v>
      </c>
    </row>
    <row r="3" spans="1:55" x14ac:dyDescent="0.3">
      <c r="A3" s="95" t="s">
        <v>43</v>
      </c>
      <c r="B3" t="s">
        <v>220</v>
      </c>
      <c r="C3">
        <v>1</v>
      </c>
      <c r="I3" s="58"/>
      <c r="J3" s="58"/>
      <c r="K3" s="58"/>
      <c r="L3" s="58"/>
      <c r="M3" s="58"/>
      <c r="N3" s="58"/>
      <c r="O3" s="58">
        <v>0</v>
      </c>
      <c r="P3" s="60"/>
    </row>
    <row r="4" spans="1:55" x14ac:dyDescent="0.3">
      <c r="A4" s="95" t="s">
        <v>43</v>
      </c>
      <c r="B4" s="97" t="s">
        <v>221</v>
      </c>
      <c r="C4" s="97"/>
      <c r="D4" s="97"/>
      <c r="E4" s="97"/>
      <c r="F4" s="97"/>
      <c r="G4" s="97"/>
      <c r="H4" s="97"/>
      <c r="I4" s="130">
        <f>$D$7</f>
        <v>2</v>
      </c>
      <c r="J4" s="97"/>
      <c r="K4" s="130">
        <f>$D$7</f>
        <v>2</v>
      </c>
      <c r="L4" s="97"/>
      <c r="M4" s="97"/>
      <c r="N4" s="97"/>
      <c r="O4" s="97"/>
      <c r="P4" s="97"/>
      <c r="Q4" s="97"/>
      <c r="R4" s="97"/>
      <c r="S4" s="97"/>
      <c r="T4" s="97"/>
      <c r="U4" s="130">
        <f t="shared" ref="U4:AK4" si="0">$D$7</f>
        <v>2</v>
      </c>
      <c r="V4" s="130">
        <f t="shared" si="0"/>
        <v>2</v>
      </c>
      <c r="W4" s="130">
        <f t="shared" si="0"/>
        <v>2</v>
      </c>
      <c r="X4" s="130">
        <f t="shared" si="0"/>
        <v>2</v>
      </c>
      <c r="Y4" s="130">
        <f t="shared" si="0"/>
        <v>2</v>
      </c>
      <c r="Z4" s="130">
        <f t="shared" ref="Z4" si="1">$V$10</f>
        <v>0</v>
      </c>
      <c r="AA4" s="130">
        <f t="shared" si="0"/>
        <v>2</v>
      </c>
      <c r="AB4" s="130">
        <f t="shared" si="0"/>
        <v>2</v>
      </c>
      <c r="AC4" s="130">
        <f t="shared" si="0"/>
        <v>2</v>
      </c>
      <c r="AD4" s="130">
        <f t="shared" si="0"/>
        <v>2</v>
      </c>
      <c r="AE4" s="130">
        <f t="shared" si="0"/>
        <v>2</v>
      </c>
      <c r="AF4" s="130">
        <f t="shared" si="0"/>
        <v>2</v>
      </c>
      <c r="AG4" s="130">
        <f t="shared" ref="AG4" si="2">$V$10</f>
        <v>0</v>
      </c>
      <c r="AH4" s="130">
        <f t="shared" si="0"/>
        <v>2</v>
      </c>
      <c r="AI4" s="130">
        <f t="shared" si="0"/>
        <v>2</v>
      </c>
      <c r="AJ4" s="130">
        <f t="shared" si="0"/>
        <v>2</v>
      </c>
      <c r="AK4" s="130">
        <f t="shared" si="0"/>
        <v>2</v>
      </c>
      <c r="AL4" s="130">
        <f t="shared" ref="AL4:AU4" si="3">$V$10</f>
        <v>0</v>
      </c>
      <c r="AM4" s="130">
        <f t="shared" si="3"/>
        <v>0</v>
      </c>
      <c r="AN4" s="130">
        <f t="shared" si="3"/>
        <v>0</v>
      </c>
      <c r="AO4" s="130">
        <f t="shared" si="3"/>
        <v>0</v>
      </c>
      <c r="AP4" s="130">
        <f t="shared" si="3"/>
        <v>0</v>
      </c>
      <c r="AQ4" s="130">
        <f t="shared" si="3"/>
        <v>0</v>
      </c>
      <c r="AR4" s="130">
        <f t="shared" si="3"/>
        <v>0</v>
      </c>
      <c r="AS4" s="130">
        <f t="shared" si="3"/>
        <v>0</v>
      </c>
      <c r="AT4" s="130">
        <f t="shared" si="3"/>
        <v>0</v>
      </c>
      <c r="AU4" s="130">
        <f t="shared" si="3"/>
        <v>0</v>
      </c>
      <c r="AV4" s="130">
        <f t="shared" ref="AV4:AW4" si="4">$AD$6</f>
        <v>0</v>
      </c>
      <c r="AW4" s="130">
        <f t="shared" si="4"/>
        <v>0</v>
      </c>
    </row>
    <row r="5" spans="1:55" x14ac:dyDescent="0.3">
      <c r="A5" s="95" t="s">
        <v>43</v>
      </c>
      <c r="B5" s="97" t="s">
        <v>195</v>
      </c>
      <c r="C5" s="97">
        <f>SUM($C10:C$10)</f>
        <v>0</v>
      </c>
      <c r="D5" s="97">
        <f>SUM($C10:D$10)</f>
        <v>1</v>
      </c>
      <c r="E5" s="97">
        <f>SUM($C10:E$10)</f>
        <v>2</v>
      </c>
      <c r="F5" s="97">
        <f>SUM($C10:F$10)</f>
        <v>2</v>
      </c>
      <c r="G5" s="97">
        <f>SUM($C10:G$10)</f>
        <v>2</v>
      </c>
      <c r="H5" s="97">
        <f>SUM($C10:H$10)</f>
        <v>2</v>
      </c>
      <c r="I5" s="97">
        <f>SUM($C10:I$10)</f>
        <v>3</v>
      </c>
      <c r="J5" s="97">
        <f>SUM($C10:J$10)</f>
        <v>4</v>
      </c>
      <c r="K5" s="97">
        <f>SUM($C10:K$10)</f>
        <v>4</v>
      </c>
      <c r="L5" s="97">
        <f>SUM($C10:L$10)</f>
        <v>4</v>
      </c>
      <c r="M5" s="97">
        <f>SUM($C10:M$10)</f>
        <v>4</v>
      </c>
      <c r="N5" s="97">
        <f>SUM($C10:N$10)</f>
        <v>4</v>
      </c>
      <c r="O5" s="97">
        <f>SUM($C10:O$10)</f>
        <v>5</v>
      </c>
      <c r="P5" s="97">
        <f>SUM($C10:P$10)</f>
        <v>5</v>
      </c>
      <c r="Q5" s="97">
        <f>SUM($C10:Q$10)</f>
        <v>5</v>
      </c>
      <c r="R5" s="97">
        <f>SUM($C10:R$10)</f>
        <v>5</v>
      </c>
      <c r="S5" s="97">
        <f>SUM($C10:S$10)</f>
        <v>6</v>
      </c>
      <c r="T5" s="97">
        <f>SUM($C10:T$10)</f>
        <v>7</v>
      </c>
      <c r="U5" s="97">
        <f>SUM($C10:U$10)</f>
        <v>8</v>
      </c>
      <c r="V5" s="97">
        <f>SUM($C10:V$10)</f>
        <v>8</v>
      </c>
      <c r="W5" s="97">
        <f>SUM($C10:W$10)</f>
        <v>9</v>
      </c>
      <c r="X5" s="97">
        <f>SUM($C10:X$10)</f>
        <v>9</v>
      </c>
      <c r="Y5" s="97">
        <f>SUM($C10:Y$10)</f>
        <v>9</v>
      </c>
      <c r="Z5" s="97">
        <f>SUM($C10:Z$10)</f>
        <v>9</v>
      </c>
      <c r="AA5" s="97">
        <f>SUM($C10:AA$10)</f>
        <v>10</v>
      </c>
      <c r="AB5" s="97">
        <f>SUM($C10:AB$10)</f>
        <v>10</v>
      </c>
      <c r="AC5" s="97">
        <f>SUM($C10:AC$10)</f>
        <v>11</v>
      </c>
      <c r="AD5" s="97">
        <f>SUM($C10:AD$10)</f>
        <v>12</v>
      </c>
      <c r="AE5" s="97">
        <f>SUM($C10:AE$10)</f>
        <v>12</v>
      </c>
      <c r="AF5" s="97">
        <f>SUM($C10:AF$10)</f>
        <v>12</v>
      </c>
      <c r="AG5" s="97">
        <f>SUM($C10:AG$10)</f>
        <v>12</v>
      </c>
      <c r="AH5" s="97">
        <f>SUM($C10:AH$10)</f>
        <v>13</v>
      </c>
      <c r="AI5" s="97">
        <f>SUM($C10:AI$10)</f>
        <v>14</v>
      </c>
      <c r="AJ5" s="97">
        <f>SUM($C10:AJ$10)</f>
        <v>14</v>
      </c>
      <c r="AK5" s="97">
        <f>SUM($C10:AK$10)</f>
        <v>14</v>
      </c>
      <c r="AL5" s="97">
        <f>SUM($C10:AL$10)</f>
        <v>14</v>
      </c>
      <c r="AM5" s="97">
        <f>SUM($C10:AM$10)</f>
        <v>14</v>
      </c>
      <c r="AN5" s="97">
        <f>SUM($C10:AN$10)</f>
        <v>15</v>
      </c>
      <c r="AO5" s="97">
        <f>SUM($C10:AO$10)</f>
        <v>16</v>
      </c>
      <c r="AP5" s="97">
        <f>SUM($C10:AP$10)</f>
        <v>16</v>
      </c>
      <c r="AQ5" s="97">
        <f>SUM($C10:AQ$10)</f>
        <v>16</v>
      </c>
      <c r="AR5" s="97">
        <f>SUM($C10:AR$10)</f>
        <v>17</v>
      </c>
      <c r="AS5" s="97">
        <f>SUM($C10:AS$10)</f>
        <v>18</v>
      </c>
      <c r="AT5" s="97">
        <f>SUM($C10:AT$10)</f>
        <v>19</v>
      </c>
      <c r="AU5" s="97">
        <f>SUM($C10:AU$10)</f>
        <v>20</v>
      </c>
      <c r="AV5" s="97">
        <f>SUM($C10:AV$10)</f>
        <v>20</v>
      </c>
      <c r="AW5" s="97">
        <f>SUM($C10:AW$10)</f>
        <v>20</v>
      </c>
      <c r="AX5">
        <f>SUM($C10:AX$10)</f>
        <v>20</v>
      </c>
      <c r="AY5">
        <f>SUM($C10:AY$10)</f>
        <v>20</v>
      </c>
      <c r="AZ5">
        <f>SUM($C10:AZ$10)</f>
        <v>20</v>
      </c>
      <c r="BA5">
        <f>SUM($C10:BA$10)</f>
        <v>20</v>
      </c>
      <c r="BB5">
        <f>SUM($C10:BB$10)</f>
        <v>20</v>
      </c>
      <c r="BC5">
        <f>SUM($C10:BC$10)</f>
        <v>20</v>
      </c>
    </row>
    <row r="6" spans="1:55" x14ac:dyDescent="0.3">
      <c r="A6" s="9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 t="s">
        <v>197</v>
      </c>
      <c r="AA6" s="97"/>
      <c r="AB6" s="97"/>
      <c r="AC6" s="97"/>
      <c r="AD6" s="97"/>
      <c r="AE6" s="97"/>
      <c r="AF6" s="97"/>
      <c r="AG6" s="97"/>
      <c r="AH6" s="1"/>
      <c r="AI6" s="1"/>
      <c r="AJ6" s="1"/>
      <c r="AK6" s="1"/>
      <c r="AL6" s="1" t="s">
        <v>197</v>
      </c>
      <c r="AM6" s="1" t="s">
        <v>197</v>
      </c>
      <c r="AN6" s="1" t="s">
        <v>197</v>
      </c>
      <c r="AO6" s="1" t="s">
        <v>197</v>
      </c>
      <c r="AP6" s="1" t="s">
        <v>197</v>
      </c>
      <c r="AQ6" s="1" t="s">
        <v>197</v>
      </c>
      <c r="AR6" s="1" t="s">
        <v>197</v>
      </c>
      <c r="AS6" s="1" t="s">
        <v>197</v>
      </c>
      <c r="AT6" s="1" t="s">
        <v>197</v>
      </c>
      <c r="AU6" s="1" t="s">
        <v>197</v>
      </c>
      <c r="AV6" s="1" t="str">
        <f>AN6</f>
        <v>_________</v>
      </c>
      <c r="AW6" s="1" t="str">
        <f>AO6</f>
        <v>_________</v>
      </c>
    </row>
    <row r="7" spans="1:55" x14ac:dyDescent="0.3">
      <c r="A7" s="95"/>
      <c r="B7" s="24" t="s">
        <v>39</v>
      </c>
      <c r="C7" s="4">
        <v>1</v>
      </c>
      <c r="D7" s="4">
        <f t="shared" ref="D7:I7" si="5">C7+1</f>
        <v>2</v>
      </c>
      <c r="E7" s="4">
        <f t="shared" si="5"/>
        <v>3</v>
      </c>
      <c r="F7" s="18">
        <f t="shared" si="5"/>
        <v>4</v>
      </c>
      <c r="G7" s="18">
        <f t="shared" si="5"/>
        <v>5</v>
      </c>
      <c r="H7" s="18">
        <f t="shared" si="5"/>
        <v>6</v>
      </c>
      <c r="I7" s="4">
        <f t="shared" si="5"/>
        <v>7</v>
      </c>
      <c r="J7" s="4">
        <f t="shared" ref="J7:Z7" si="6">I7+1</f>
        <v>8</v>
      </c>
      <c r="K7" s="4">
        <f t="shared" si="6"/>
        <v>9</v>
      </c>
      <c r="L7" s="4">
        <f t="shared" si="6"/>
        <v>10</v>
      </c>
      <c r="M7" s="4">
        <f t="shared" si="6"/>
        <v>11</v>
      </c>
      <c r="N7" s="4">
        <f t="shared" si="6"/>
        <v>12</v>
      </c>
      <c r="O7" s="12">
        <f t="shared" si="6"/>
        <v>13</v>
      </c>
      <c r="P7" s="12">
        <f t="shared" si="6"/>
        <v>14</v>
      </c>
      <c r="Q7" s="12">
        <v>15</v>
      </c>
      <c r="R7" s="12">
        <v>16</v>
      </c>
      <c r="S7" s="18">
        <v>17</v>
      </c>
      <c r="T7" s="18">
        <v>18</v>
      </c>
      <c r="U7" s="52">
        <f>S7+1</f>
        <v>18</v>
      </c>
      <c r="V7" s="52">
        <f t="shared" si="6"/>
        <v>19</v>
      </c>
      <c r="W7" s="52">
        <f t="shared" si="6"/>
        <v>20</v>
      </c>
      <c r="X7" s="52">
        <f t="shared" si="6"/>
        <v>21</v>
      </c>
      <c r="Y7" s="52">
        <f t="shared" si="6"/>
        <v>22</v>
      </c>
      <c r="Z7" s="52">
        <f t="shared" si="6"/>
        <v>23</v>
      </c>
      <c r="AA7" s="52">
        <f>Z7+1</f>
        <v>24</v>
      </c>
      <c r="AB7" s="52">
        <f t="shared" ref="AB7" si="7">AA7+1</f>
        <v>25</v>
      </c>
      <c r="AC7" s="52">
        <f t="shared" ref="AC7" si="8">AB7+1</f>
        <v>26</v>
      </c>
      <c r="AD7" s="52">
        <f t="shared" ref="AD7:AG7" si="9">AC7+1</f>
        <v>27</v>
      </c>
      <c r="AE7" s="52">
        <f t="shared" si="9"/>
        <v>28</v>
      </c>
      <c r="AF7" s="52">
        <f t="shared" si="9"/>
        <v>29</v>
      </c>
      <c r="AG7" s="52">
        <f t="shared" si="9"/>
        <v>30</v>
      </c>
      <c r="AH7" s="37">
        <v>31</v>
      </c>
      <c r="AI7" s="37">
        <f t="shared" ref="AI7:AR7" si="10">AH7+1</f>
        <v>32</v>
      </c>
      <c r="AJ7" s="37">
        <f t="shared" si="10"/>
        <v>33</v>
      </c>
      <c r="AK7" s="37">
        <f t="shared" si="10"/>
        <v>34</v>
      </c>
      <c r="AL7" s="37">
        <f t="shared" si="10"/>
        <v>35</v>
      </c>
      <c r="AM7" s="37">
        <f t="shared" si="10"/>
        <v>36</v>
      </c>
      <c r="AN7" s="37">
        <f t="shared" si="10"/>
        <v>37</v>
      </c>
      <c r="AO7" s="37">
        <f t="shared" si="10"/>
        <v>38</v>
      </c>
      <c r="AP7" s="37">
        <f t="shared" si="10"/>
        <v>39</v>
      </c>
      <c r="AQ7" s="37">
        <f t="shared" si="10"/>
        <v>40</v>
      </c>
      <c r="AR7" s="37">
        <f t="shared" si="10"/>
        <v>41</v>
      </c>
      <c r="AS7" s="12">
        <v>42</v>
      </c>
      <c r="AT7" s="12">
        <f>AS7+1</f>
        <v>43</v>
      </c>
      <c r="AU7" s="12">
        <f>AT7+1</f>
        <v>44</v>
      </c>
      <c r="AV7" s="25">
        <f t="shared" ref="AV7:BC7" si="11">AU7+1</f>
        <v>45</v>
      </c>
      <c r="AW7" s="25">
        <f t="shared" si="11"/>
        <v>46</v>
      </c>
      <c r="AX7" s="51">
        <f t="shared" si="11"/>
        <v>47</v>
      </c>
      <c r="AY7" s="51">
        <f t="shared" si="11"/>
        <v>48</v>
      </c>
      <c r="AZ7" s="51">
        <f t="shared" si="11"/>
        <v>49</v>
      </c>
      <c r="BA7" s="51">
        <f t="shared" si="11"/>
        <v>50</v>
      </c>
      <c r="BB7" s="51">
        <f t="shared" si="11"/>
        <v>51</v>
      </c>
      <c r="BC7" s="51">
        <f t="shared" si="11"/>
        <v>52</v>
      </c>
    </row>
    <row r="8" spans="1:55" x14ac:dyDescent="0.3">
      <c r="A8" s="95"/>
      <c r="B8" s="24" t="s">
        <v>198</v>
      </c>
      <c r="C8" s="4" t="s">
        <v>199</v>
      </c>
      <c r="D8" s="4" t="s">
        <v>199</v>
      </c>
      <c r="E8" s="4" t="s">
        <v>199</v>
      </c>
      <c r="F8" s="18" t="s">
        <v>199</v>
      </c>
      <c r="G8" s="18" t="s">
        <v>199</v>
      </c>
      <c r="H8" s="18" t="s">
        <v>199</v>
      </c>
      <c r="I8" s="4" t="s">
        <v>199</v>
      </c>
      <c r="J8" s="4" t="s">
        <v>199</v>
      </c>
      <c r="K8" s="4" t="s">
        <v>199</v>
      </c>
      <c r="L8" s="4" t="s">
        <v>199</v>
      </c>
      <c r="M8" s="4" t="s">
        <v>199</v>
      </c>
      <c r="N8" s="4" t="s">
        <v>199</v>
      </c>
      <c r="O8" s="12" t="s">
        <v>199</v>
      </c>
      <c r="P8" s="12" t="s">
        <v>199</v>
      </c>
      <c r="Q8" s="12" t="s">
        <v>199</v>
      </c>
      <c r="R8" s="12"/>
      <c r="S8" s="18" t="s">
        <v>199</v>
      </c>
      <c r="T8" s="18" t="s">
        <v>199</v>
      </c>
      <c r="U8" s="52" t="s">
        <v>199</v>
      </c>
      <c r="V8" s="52" t="s">
        <v>199</v>
      </c>
      <c r="W8" s="52" t="s">
        <v>199</v>
      </c>
      <c r="X8" s="52" t="s">
        <v>199</v>
      </c>
      <c r="Y8" s="52" t="s">
        <v>199</v>
      </c>
      <c r="Z8" s="52" t="s">
        <v>199</v>
      </c>
      <c r="AA8" s="52" t="s">
        <v>199</v>
      </c>
      <c r="AB8" s="52" t="s">
        <v>199</v>
      </c>
      <c r="AC8" s="52" t="s">
        <v>199</v>
      </c>
      <c r="AD8" s="52" t="s">
        <v>199</v>
      </c>
      <c r="AE8" s="52" t="s">
        <v>199</v>
      </c>
      <c r="AF8" s="52" t="s">
        <v>199</v>
      </c>
      <c r="AG8" s="52" t="s">
        <v>199</v>
      </c>
      <c r="AH8" s="37" t="s">
        <v>199</v>
      </c>
      <c r="AI8" s="37" t="s">
        <v>199</v>
      </c>
      <c r="AJ8" s="37" t="s">
        <v>199</v>
      </c>
      <c r="AK8" s="37" t="s">
        <v>199</v>
      </c>
      <c r="AL8" s="37" t="s">
        <v>199</v>
      </c>
      <c r="AM8" s="37" t="s">
        <v>199</v>
      </c>
      <c r="AN8" s="37" t="s">
        <v>199</v>
      </c>
      <c r="AO8" s="37" t="s">
        <v>199</v>
      </c>
      <c r="AP8" s="37" t="s">
        <v>199</v>
      </c>
      <c r="AQ8" s="37" t="s">
        <v>199</v>
      </c>
      <c r="AR8" s="37" t="s">
        <v>199</v>
      </c>
      <c r="AS8" s="12" t="s">
        <v>199</v>
      </c>
      <c r="AT8" s="12" t="s">
        <v>199</v>
      </c>
      <c r="AU8" s="12" t="s">
        <v>199</v>
      </c>
      <c r="AV8" s="25" t="s">
        <v>199</v>
      </c>
      <c r="AW8" s="25" t="s">
        <v>199</v>
      </c>
      <c r="AX8" s="51" t="s">
        <v>199</v>
      </c>
      <c r="AY8" s="51" t="s">
        <v>199</v>
      </c>
      <c r="AZ8" s="51" t="s">
        <v>199</v>
      </c>
      <c r="BA8" s="51" t="s">
        <v>199</v>
      </c>
      <c r="BB8" s="51" t="s">
        <v>199</v>
      </c>
      <c r="BC8" s="51" t="s">
        <v>199</v>
      </c>
    </row>
    <row r="9" spans="1:55" x14ac:dyDescent="0.3">
      <c r="A9" s="95"/>
      <c r="B9" s="24" t="s">
        <v>0</v>
      </c>
      <c r="C9" s="4" t="s">
        <v>263</v>
      </c>
      <c r="D9" s="4" t="s">
        <v>263</v>
      </c>
      <c r="E9" s="4" t="s">
        <v>263</v>
      </c>
      <c r="F9" s="18" t="s">
        <v>264</v>
      </c>
      <c r="G9" s="18" t="s">
        <v>264</v>
      </c>
      <c r="H9" s="18" t="s">
        <v>264</v>
      </c>
      <c r="I9" s="4" t="s">
        <v>266</v>
      </c>
      <c r="J9" s="4" t="s">
        <v>266</v>
      </c>
      <c r="K9" s="4" t="s">
        <v>267</v>
      </c>
      <c r="L9" s="4" t="s">
        <v>266</v>
      </c>
      <c r="M9" s="4" t="s">
        <v>266</v>
      </c>
      <c r="N9" s="4" t="s">
        <v>266</v>
      </c>
      <c r="O9" s="12" t="s">
        <v>273</v>
      </c>
      <c r="P9" s="12" t="s">
        <v>273</v>
      </c>
      <c r="Q9" s="12" t="s">
        <v>273</v>
      </c>
      <c r="R9" s="12" t="s">
        <v>273</v>
      </c>
      <c r="S9" s="18" t="s">
        <v>274</v>
      </c>
      <c r="T9" s="18" t="s">
        <v>274</v>
      </c>
      <c r="U9" s="52" t="s">
        <v>17</v>
      </c>
      <c r="V9" s="52" t="s">
        <v>17</v>
      </c>
      <c r="W9" s="52" t="s">
        <v>17</v>
      </c>
      <c r="X9" s="52" t="s">
        <v>17</v>
      </c>
      <c r="Y9" s="52" t="s">
        <v>17</v>
      </c>
      <c r="Z9" s="52" t="s">
        <v>17</v>
      </c>
      <c r="AA9" s="52" t="s">
        <v>17</v>
      </c>
      <c r="AB9" s="52" t="s">
        <v>17</v>
      </c>
      <c r="AC9" s="52" t="s">
        <v>17</v>
      </c>
      <c r="AD9" s="52" t="s">
        <v>17</v>
      </c>
      <c r="AE9" s="52" t="s">
        <v>17</v>
      </c>
      <c r="AF9" s="52" t="s">
        <v>17</v>
      </c>
      <c r="AG9" s="52" t="s">
        <v>17</v>
      </c>
      <c r="AH9" s="37" t="s">
        <v>269</v>
      </c>
      <c r="AI9" s="37" t="s">
        <v>269</v>
      </c>
      <c r="AJ9" s="37" t="s">
        <v>269</v>
      </c>
      <c r="AK9" s="37" t="s">
        <v>269</v>
      </c>
      <c r="AL9" s="37" t="s">
        <v>269</v>
      </c>
      <c r="AM9" s="37" t="s">
        <v>270</v>
      </c>
      <c r="AN9" s="37" t="s">
        <v>270</v>
      </c>
      <c r="AO9" s="37" t="s">
        <v>270</v>
      </c>
      <c r="AP9" s="37" t="s">
        <v>270</v>
      </c>
      <c r="AQ9" s="37" t="s">
        <v>270</v>
      </c>
      <c r="AR9" s="37" t="s">
        <v>269</v>
      </c>
      <c r="AS9" s="12" t="s">
        <v>2</v>
      </c>
      <c r="AT9" s="12" t="s">
        <v>2</v>
      </c>
      <c r="AU9" s="12" t="s">
        <v>2</v>
      </c>
      <c r="AV9" s="25" t="s">
        <v>168</v>
      </c>
      <c r="AW9" s="25" t="s">
        <v>168</v>
      </c>
      <c r="AX9" s="51" t="s">
        <v>262</v>
      </c>
      <c r="AY9" s="51" t="s">
        <v>262</v>
      </c>
      <c r="AZ9" s="51" t="s">
        <v>262</v>
      </c>
      <c r="BA9" s="51" t="s">
        <v>262</v>
      </c>
      <c r="BB9" s="51" t="s">
        <v>262</v>
      </c>
      <c r="BC9" s="51" t="s">
        <v>262</v>
      </c>
    </row>
    <row r="10" spans="1:55" x14ac:dyDescent="0.3">
      <c r="A10" s="95"/>
      <c r="B10" s="24" t="s">
        <v>9</v>
      </c>
      <c r="C10" s="4">
        <v>0</v>
      </c>
      <c r="D10" s="4">
        <v>1</v>
      </c>
      <c r="E10" s="4">
        <v>1</v>
      </c>
      <c r="F10" s="18">
        <v>0</v>
      </c>
      <c r="G10" s="18">
        <v>0</v>
      </c>
      <c r="H10" s="18">
        <v>0</v>
      </c>
      <c r="I10" s="4">
        <v>1</v>
      </c>
      <c r="J10" s="4">
        <v>1</v>
      </c>
      <c r="K10" s="4">
        <v>0</v>
      </c>
      <c r="L10" s="4">
        <v>0</v>
      </c>
      <c r="M10" s="4">
        <v>0</v>
      </c>
      <c r="N10" s="4">
        <v>0</v>
      </c>
      <c r="O10" s="12">
        <v>1</v>
      </c>
      <c r="P10" s="12">
        <v>0</v>
      </c>
      <c r="Q10" s="12">
        <v>0</v>
      </c>
      <c r="R10" s="12">
        <v>0</v>
      </c>
      <c r="S10" s="18">
        <v>1</v>
      </c>
      <c r="T10" s="18">
        <v>1</v>
      </c>
      <c r="U10" s="52">
        <v>1</v>
      </c>
      <c r="V10" s="52">
        <v>0</v>
      </c>
      <c r="W10" s="52">
        <v>1</v>
      </c>
      <c r="X10" s="52">
        <v>0</v>
      </c>
      <c r="Y10" s="52">
        <v>0</v>
      </c>
      <c r="Z10" s="52">
        <v>0</v>
      </c>
      <c r="AA10" s="52">
        <v>1</v>
      </c>
      <c r="AB10" s="52">
        <v>0</v>
      </c>
      <c r="AC10" s="52">
        <v>1</v>
      </c>
      <c r="AD10" s="52">
        <v>1</v>
      </c>
      <c r="AE10" s="52">
        <v>0</v>
      </c>
      <c r="AF10" s="52">
        <v>0</v>
      </c>
      <c r="AG10" s="52">
        <v>0</v>
      </c>
      <c r="AH10" s="37">
        <v>1</v>
      </c>
      <c r="AI10" s="37">
        <v>1</v>
      </c>
      <c r="AJ10" s="37">
        <v>0</v>
      </c>
      <c r="AK10" s="37">
        <v>0</v>
      </c>
      <c r="AL10" s="37">
        <v>0</v>
      </c>
      <c r="AM10" s="37">
        <v>0</v>
      </c>
      <c r="AN10" s="37">
        <v>1</v>
      </c>
      <c r="AO10" s="37">
        <v>1</v>
      </c>
      <c r="AP10" s="37">
        <v>0</v>
      </c>
      <c r="AQ10" s="37">
        <v>0</v>
      </c>
      <c r="AR10" s="37">
        <v>1</v>
      </c>
      <c r="AS10" s="12">
        <v>1</v>
      </c>
      <c r="AT10" s="12">
        <v>1</v>
      </c>
      <c r="AU10" s="12">
        <v>1</v>
      </c>
      <c r="AV10" s="25">
        <v>0</v>
      </c>
      <c r="AW10" s="25">
        <v>0</v>
      </c>
      <c r="AX10" s="51">
        <v>0</v>
      </c>
      <c r="AY10" s="51">
        <v>0</v>
      </c>
      <c r="AZ10" s="51">
        <v>0</v>
      </c>
      <c r="BA10" s="51">
        <v>0</v>
      </c>
      <c r="BB10" s="51">
        <v>0</v>
      </c>
      <c r="BC10" s="51">
        <v>0</v>
      </c>
    </row>
    <row r="11" spans="1:55" x14ac:dyDescent="0.3">
      <c r="A11" s="95"/>
      <c r="B11" s="24" t="s">
        <v>43</v>
      </c>
      <c r="C11" s="4" t="s">
        <v>199</v>
      </c>
      <c r="D11" s="4" t="s">
        <v>199</v>
      </c>
      <c r="E11" s="4" t="s">
        <v>200</v>
      </c>
      <c r="F11" s="18" t="s">
        <v>200</v>
      </c>
      <c r="G11" s="18" t="s">
        <v>200</v>
      </c>
      <c r="H11" s="18" t="s">
        <v>200</v>
      </c>
      <c r="I11" s="4" t="s">
        <v>199</v>
      </c>
      <c r="J11" s="4" t="s">
        <v>199</v>
      </c>
      <c r="K11" s="4" t="s">
        <v>199</v>
      </c>
      <c r="L11" s="4" t="s">
        <v>199</v>
      </c>
      <c r="M11" s="4" t="s">
        <v>199</v>
      </c>
      <c r="N11" s="4" t="s">
        <v>200</v>
      </c>
      <c r="O11" s="12" t="s">
        <v>199</v>
      </c>
      <c r="P11" s="12" t="s">
        <v>199</v>
      </c>
      <c r="Q11" s="12" t="s">
        <v>199</v>
      </c>
      <c r="R11" s="12" t="s">
        <v>199</v>
      </c>
      <c r="S11" s="18" t="s">
        <v>200</v>
      </c>
      <c r="T11" s="18" t="s">
        <v>200</v>
      </c>
      <c r="U11" s="52" t="s">
        <v>199</v>
      </c>
      <c r="V11" s="52" t="s">
        <v>199</v>
      </c>
      <c r="W11" s="52" t="s">
        <v>199</v>
      </c>
      <c r="X11" s="52" t="s">
        <v>199</v>
      </c>
      <c r="Y11" s="52" t="s">
        <v>199</v>
      </c>
      <c r="Z11" s="52" t="s">
        <v>199</v>
      </c>
      <c r="AA11" s="52" t="s">
        <v>200</v>
      </c>
      <c r="AB11" s="52" t="s">
        <v>199</v>
      </c>
      <c r="AC11" s="52" t="s">
        <v>199</v>
      </c>
      <c r="AD11" s="52" t="s">
        <v>199</v>
      </c>
      <c r="AE11" s="52" t="s">
        <v>199</v>
      </c>
      <c r="AF11" s="52" t="s">
        <v>199</v>
      </c>
      <c r="AG11" s="52" t="s">
        <v>199</v>
      </c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13" t="s">
        <v>199</v>
      </c>
      <c r="AT11" s="13" t="s">
        <v>199</v>
      </c>
      <c r="AU11" s="13" t="s">
        <v>199</v>
      </c>
      <c r="AV11" s="25" t="s">
        <v>199</v>
      </c>
      <c r="AW11" s="25" t="s">
        <v>199</v>
      </c>
      <c r="AX11" s="51" t="s">
        <v>199</v>
      </c>
      <c r="AY11" s="51" t="s">
        <v>199</v>
      </c>
      <c r="AZ11" s="51" t="s">
        <v>199</v>
      </c>
      <c r="BA11" s="51" t="s">
        <v>199</v>
      </c>
      <c r="BB11" s="51" t="s">
        <v>199</v>
      </c>
      <c r="BC11" s="51" t="s">
        <v>200</v>
      </c>
    </row>
    <row r="12" spans="1:55" x14ac:dyDescent="0.3">
      <c r="A12" s="95"/>
      <c r="B12" s="24" t="s">
        <v>10</v>
      </c>
      <c r="C12" s="9">
        <v>212.3896</v>
      </c>
      <c r="D12" s="9">
        <v>288.11709999999999</v>
      </c>
      <c r="E12" s="175">
        <v>390.6</v>
      </c>
      <c r="F12" s="19">
        <v>292.48</v>
      </c>
      <c r="G12" s="19">
        <v>318.52999999999997</v>
      </c>
      <c r="H12" s="19">
        <v>411.3</v>
      </c>
      <c r="I12" s="9">
        <v>293.30770000000001</v>
      </c>
      <c r="J12" s="9">
        <v>293.94</v>
      </c>
      <c r="K12" s="9">
        <v>294.93</v>
      </c>
      <c r="L12" s="9">
        <v>403.08</v>
      </c>
      <c r="M12" s="9">
        <v>403.48</v>
      </c>
      <c r="N12" s="9">
        <v>404.56</v>
      </c>
      <c r="O12" s="13">
        <v>313.32</v>
      </c>
      <c r="P12" s="13">
        <v>317.13</v>
      </c>
      <c r="Q12" s="13">
        <v>317.03949999999998</v>
      </c>
      <c r="R12" s="13">
        <v>379.8</v>
      </c>
      <c r="S12" s="19">
        <v>341.53</v>
      </c>
      <c r="T12" s="19">
        <v>361.88479999999998</v>
      </c>
      <c r="U12" s="56">
        <v>310.0095</v>
      </c>
      <c r="V12" s="56">
        <v>312.69</v>
      </c>
      <c r="W12" s="56">
        <v>404.63</v>
      </c>
      <c r="X12" s="56">
        <v>426.17</v>
      </c>
      <c r="Y12" s="56">
        <v>373.56</v>
      </c>
      <c r="Z12" s="56">
        <v>372.03</v>
      </c>
      <c r="AA12" s="56">
        <v>374.93</v>
      </c>
      <c r="AB12" s="56">
        <v>257.56</v>
      </c>
      <c r="AC12" s="56">
        <v>259.36130000000003</v>
      </c>
      <c r="AD12" s="56">
        <v>259.94400000000002</v>
      </c>
      <c r="AE12" s="56">
        <v>263.06</v>
      </c>
      <c r="AF12" s="56">
        <v>356.94</v>
      </c>
      <c r="AG12" s="56">
        <v>363.04</v>
      </c>
      <c r="AH12" s="37">
        <v>359.45</v>
      </c>
      <c r="AI12" s="37">
        <v>360.55</v>
      </c>
      <c r="AJ12" s="37">
        <v>425.61</v>
      </c>
      <c r="AK12" s="37">
        <v>429.16</v>
      </c>
      <c r="AL12" s="37">
        <v>267.75</v>
      </c>
      <c r="AM12" s="37">
        <v>284.37</v>
      </c>
      <c r="AN12" s="37">
        <v>311.83999999999997</v>
      </c>
      <c r="AO12" s="37">
        <v>312.06</v>
      </c>
      <c r="AP12" s="37">
        <v>312.5</v>
      </c>
      <c r="AQ12" s="37">
        <v>313.2</v>
      </c>
      <c r="AR12" s="37">
        <v>357.87</v>
      </c>
      <c r="AS12" s="13">
        <v>296.06</v>
      </c>
      <c r="AT12" s="13">
        <v>324.91000000000003</v>
      </c>
      <c r="AU12" s="13">
        <v>327.41000000000003</v>
      </c>
      <c r="AV12" s="150">
        <v>193.1</v>
      </c>
      <c r="AW12" s="150">
        <v>247.9</v>
      </c>
      <c r="AX12" s="62">
        <v>277.98</v>
      </c>
      <c r="AY12" s="62">
        <v>278.02</v>
      </c>
      <c r="AZ12" s="62">
        <v>280.29000000000002</v>
      </c>
      <c r="BA12" s="62">
        <v>285.24</v>
      </c>
      <c r="BB12" s="62">
        <v>383.22</v>
      </c>
      <c r="BC12" s="62">
        <v>383.83</v>
      </c>
    </row>
    <row r="13" spans="1:55" x14ac:dyDescent="0.3">
      <c r="A13" s="95"/>
      <c r="B13" s="24" t="s">
        <v>198</v>
      </c>
      <c r="C13" s="9" t="s">
        <v>199</v>
      </c>
      <c r="D13" s="9" t="s">
        <v>199</v>
      </c>
      <c r="E13" s="9" t="s">
        <v>199</v>
      </c>
      <c r="F13" s="19" t="s">
        <v>199</v>
      </c>
      <c r="G13" s="19" t="s">
        <v>199</v>
      </c>
      <c r="H13" s="19" t="s">
        <v>199</v>
      </c>
      <c r="I13" s="9" t="s">
        <v>199</v>
      </c>
      <c r="J13" s="9" t="s">
        <v>199</v>
      </c>
      <c r="K13" s="9" t="s">
        <v>199</v>
      </c>
      <c r="L13" s="9" t="s">
        <v>199</v>
      </c>
      <c r="M13" s="9" t="s">
        <v>199</v>
      </c>
      <c r="N13" s="9" t="s">
        <v>199</v>
      </c>
      <c r="O13" s="13" t="s">
        <v>199</v>
      </c>
      <c r="P13" s="13" t="s">
        <v>199</v>
      </c>
      <c r="Q13" s="13" t="s">
        <v>199</v>
      </c>
      <c r="R13" s="13"/>
      <c r="S13" s="19" t="s">
        <v>199</v>
      </c>
      <c r="T13" s="19" t="s">
        <v>199</v>
      </c>
      <c r="U13" s="56" t="s">
        <v>199</v>
      </c>
      <c r="V13" s="56" t="s">
        <v>199</v>
      </c>
      <c r="W13" s="56" t="s">
        <v>199</v>
      </c>
      <c r="X13" s="56" t="s">
        <v>199</v>
      </c>
      <c r="Y13" s="56" t="s">
        <v>199</v>
      </c>
      <c r="Z13" s="56" t="s">
        <v>199</v>
      </c>
      <c r="AA13" s="56" t="s">
        <v>199</v>
      </c>
      <c r="AB13" s="56" t="s">
        <v>199</v>
      </c>
      <c r="AC13" s="56" t="s">
        <v>199</v>
      </c>
      <c r="AD13" s="56" t="s">
        <v>199</v>
      </c>
      <c r="AE13" s="56" t="s">
        <v>199</v>
      </c>
      <c r="AF13" s="56" t="s">
        <v>199</v>
      </c>
      <c r="AG13" s="56" t="s">
        <v>199</v>
      </c>
      <c r="AH13" s="37" t="s">
        <v>199</v>
      </c>
      <c r="AI13" s="37" t="s">
        <v>199</v>
      </c>
      <c r="AJ13" s="37" t="s">
        <v>199</v>
      </c>
      <c r="AK13" s="37" t="s">
        <v>199</v>
      </c>
      <c r="AL13" s="37" t="s">
        <v>199</v>
      </c>
      <c r="AM13" s="37" t="s">
        <v>199</v>
      </c>
      <c r="AN13" s="37" t="s">
        <v>199</v>
      </c>
      <c r="AO13" s="37" t="s">
        <v>199</v>
      </c>
      <c r="AP13" s="37" t="s">
        <v>199</v>
      </c>
      <c r="AQ13" s="37" t="s">
        <v>199</v>
      </c>
      <c r="AR13" s="37" t="s">
        <v>199</v>
      </c>
      <c r="AS13" s="13" t="s">
        <v>199</v>
      </c>
      <c r="AT13" s="13" t="s">
        <v>199</v>
      </c>
      <c r="AU13" s="13" t="s">
        <v>199</v>
      </c>
      <c r="AV13" s="150" t="s">
        <v>199</v>
      </c>
      <c r="AW13" s="150" t="s">
        <v>199</v>
      </c>
      <c r="AX13" s="62" t="s">
        <v>199</v>
      </c>
      <c r="AY13" s="62" t="s">
        <v>199</v>
      </c>
      <c r="AZ13" s="62" t="s">
        <v>199</v>
      </c>
      <c r="BA13" s="62" t="s">
        <v>199</v>
      </c>
      <c r="BB13" s="62" t="s">
        <v>199</v>
      </c>
      <c r="BC13" s="62" t="s">
        <v>199</v>
      </c>
    </row>
    <row r="14" spans="1:55" x14ac:dyDescent="0.3">
      <c r="A14" s="95"/>
      <c r="B14" s="24" t="s">
        <v>11</v>
      </c>
      <c r="C14" s="9">
        <v>211.9992</v>
      </c>
      <c r="D14" s="9">
        <v>287.8605</v>
      </c>
      <c r="E14" s="9"/>
      <c r="F14" s="19">
        <v>292.22000000000003</v>
      </c>
      <c r="G14" s="19">
        <v>318.27999999999997</v>
      </c>
      <c r="H14" s="19">
        <v>408.89</v>
      </c>
      <c r="I14" s="9">
        <v>293.11559999999997</v>
      </c>
      <c r="J14" s="9">
        <v>293.8</v>
      </c>
      <c r="K14" s="9">
        <v>294.60000000000002</v>
      </c>
      <c r="L14" s="9">
        <v>402.81</v>
      </c>
      <c r="M14" s="9">
        <v>402.8</v>
      </c>
      <c r="N14" s="9">
        <v>404.37</v>
      </c>
      <c r="O14" s="13">
        <v>313.07</v>
      </c>
      <c r="P14" s="13">
        <v>316.63</v>
      </c>
      <c r="Q14" s="13">
        <v>0</v>
      </c>
      <c r="R14" s="13">
        <v>0</v>
      </c>
      <c r="S14" s="19">
        <v>341.16</v>
      </c>
      <c r="T14" s="19">
        <v>361.51960000000003</v>
      </c>
      <c r="U14" s="56">
        <v>309.81909999999999</v>
      </c>
      <c r="V14" s="56">
        <v>312.43</v>
      </c>
      <c r="W14" s="56">
        <v>404.06</v>
      </c>
      <c r="X14" s="56">
        <v>425.84</v>
      </c>
      <c r="Y14" s="56">
        <v>371.62</v>
      </c>
      <c r="Z14" s="56">
        <v>371.75</v>
      </c>
      <c r="AA14" s="56">
        <v>374.72</v>
      </c>
      <c r="AB14" s="56">
        <v>257.26</v>
      </c>
      <c r="AC14" s="56">
        <v>259.23180000000002</v>
      </c>
      <c r="AD14" s="56">
        <v>259.62029999999999</v>
      </c>
      <c r="AE14" s="56">
        <v>262.98</v>
      </c>
      <c r="AF14" s="56">
        <v>356.73</v>
      </c>
      <c r="AG14" s="56">
        <v>362.73</v>
      </c>
      <c r="AH14" s="37">
        <v>359.21</v>
      </c>
      <c r="AI14" s="37">
        <v>360.2</v>
      </c>
      <c r="AJ14" s="37">
        <v>425.39</v>
      </c>
      <c r="AK14" s="37">
        <v>428.72</v>
      </c>
      <c r="AL14" s="37">
        <v>267.64999999999998</v>
      </c>
      <c r="AM14" s="37">
        <v>284.2</v>
      </c>
      <c r="AN14" s="37">
        <v>311.56</v>
      </c>
      <c r="AO14" s="37">
        <v>311.56</v>
      </c>
      <c r="AP14" s="37">
        <v>311.56</v>
      </c>
      <c r="AQ14" s="37">
        <v>312.76</v>
      </c>
      <c r="AR14" s="37">
        <v>357.61</v>
      </c>
      <c r="AS14" s="13">
        <v>295.5</v>
      </c>
      <c r="AT14" s="13">
        <v>321.63</v>
      </c>
      <c r="AU14" s="13">
        <v>326.11</v>
      </c>
      <c r="AV14" s="150">
        <v>192.5</v>
      </c>
      <c r="AW14" s="150">
        <v>247.1</v>
      </c>
      <c r="AX14" s="62">
        <v>277.29000000000002</v>
      </c>
      <c r="AY14" s="62">
        <v>277.29000000000002</v>
      </c>
      <c r="AZ14" s="62">
        <v>277.29000000000002</v>
      </c>
      <c r="BA14" s="62">
        <v>284.58999999999997</v>
      </c>
      <c r="BB14" s="62">
        <v>381.13</v>
      </c>
      <c r="BC14" s="62">
        <v>381.13</v>
      </c>
    </row>
    <row r="15" spans="1:55" x14ac:dyDescent="0.3">
      <c r="A15" s="95"/>
      <c r="B15" s="24" t="s">
        <v>12</v>
      </c>
      <c r="C15" s="9">
        <v>212.715</v>
      </c>
      <c r="D15" s="9">
        <v>288.50200000000001</v>
      </c>
      <c r="E15" s="9"/>
      <c r="F15" s="19">
        <v>292.87</v>
      </c>
      <c r="G15" s="19">
        <v>319.04000000000002</v>
      </c>
      <c r="H15" s="19">
        <v>412.32</v>
      </c>
      <c r="I15" s="9">
        <v>293.4357</v>
      </c>
      <c r="J15" s="9">
        <v>294.04000000000002</v>
      </c>
      <c r="K15" s="9">
        <v>295.13</v>
      </c>
      <c r="L15" s="9">
        <v>403.71</v>
      </c>
      <c r="M15" s="9">
        <v>404.1</v>
      </c>
      <c r="N15" s="9">
        <v>404.75</v>
      </c>
      <c r="O15" s="13">
        <v>313.83</v>
      </c>
      <c r="P15" s="13">
        <v>317.52</v>
      </c>
      <c r="Q15" s="13">
        <v>0</v>
      </c>
      <c r="R15" s="13">
        <v>0</v>
      </c>
      <c r="S15" s="19">
        <v>342.16</v>
      </c>
      <c r="T15" s="19">
        <v>362.00650000000002</v>
      </c>
      <c r="U15" s="56">
        <v>310.32679999999999</v>
      </c>
      <c r="V15" s="56">
        <v>313.07</v>
      </c>
      <c r="W15" s="56">
        <v>405.44</v>
      </c>
      <c r="X15" s="56">
        <v>426.5</v>
      </c>
      <c r="Y15" s="56">
        <v>377.65</v>
      </c>
      <c r="Z15" s="56">
        <v>372.46</v>
      </c>
      <c r="AA15" s="56">
        <v>375.18</v>
      </c>
      <c r="AB15" s="56">
        <v>258.13</v>
      </c>
      <c r="AC15" s="56">
        <v>259.49079999999998</v>
      </c>
      <c r="AD15" s="56">
        <v>260.13819999999998</v>
      </c>
      <c r="AE15" s="56">
        <v>263.45</v>
      </c>
      <c r="AF15" s="56">
        <v>357.32</v>
      </c>
      <c r="AG15" s="56">
        <v>363.4</v>
      </c>
      <c r="AH15" s="37">
        <v>360.06</v>
      </c>
      <c r="AI15" s="37">
        <v>360.74</v>
      </c>
      <c r="AJ15" s="37">
        <v>425.84</v>
      </c>
      <c r="AK15" s="37">
        <v>429.38</v>
      </c>
      <c r="AL15" s="37">
        <v>267.86</v>
      </c>
      <c r="AM15" s="37">
        <v>284.51</v>
      </c>
      <c r="AN15" s="37">
        <v>312.76</v>
      </c>
      <c r="AO15" s="37">
        <v>312.76</v>
      </c>
      <c r="AP15" s="37">
        <v>312.76</v>
      </c>
      <c r="AQ15" s="37">
        <v>313.79000000000002</v>
      </c>
      <c r="AR15" s="37">
        <v>358.03</v>
      </c>
      <c r="AS15" s="13">
        <v>296.95</v>
      </c>
      <c r="AT15" s="13">
        <v>326.11</v>
      </c>
      <c r="AU15" s="13">
        <v>328.72</v>
      </c>
      <c r="AV15" s="150">
        <v>194</v>
      </c>
      <c r="AW15" s="150">
        <v>248.8</v>
      </c>
      <c r="AX15" s="62">
        <v>282</v>
      </c>
      <c r="AY15" s="62">
        <v>282</v>
      </c>
      <c r="AZ15" s="62">
        <v>282</v>
      </c>
      <c r="BA15" s="62">
        <v>285.94</v>
      </c>
      <c r="BB15" s="62">
        <v>385.27</v>
      </c>
      <c r="BC15" s="62">
        <v>385.27</v>
      </c>
    </row>
    <row r="16" spans="1:55" x14ac:dyDescent="0.3">
      <c r="A16" s="95"/>
      <c r="B16" s="270" t="s">
        <v>248</v>
      </c>
      <c r="C16" s="168">
        <v>0</v>
      </c>
      <c r="D16" s="168">
        <v>0</v>
      </c>
      <c r="E16" s="168">
        <v>0</v>
      </c>
      <c r="F16" s="169">
        <v>0</v>
      </c>
      <c r="G16" s="169">
        <v>0</v>
      </c>
      <c r="H16" s="169">
        <v>0</v>
      </c>
      <c r="I16" s="168">
        <v>0</v>
      </c>
      <c r="J16" s="168">
        <v>0</v>
      </c>
      <c r="K16" s="168">
        <v>0</v>
      </c>
      <c r="L16" s="168">
        <v>0</v>
      </c>
      <c r="M16" s="168">
        <v>0</v>
      </c>
      <c r="N16" s="168">
        <v>0</v>
      </c>
      <c r="O16" s="186">
        <v>0</v>
      </c>
      <c r="P16" s="186">
        <v>0</v>
      </c>
      <c r="Q16" s="186">
        <v>0</v>
      </c>
      <c r="R16" s="186">
        <v>0</v>
      </c>
      <c r="S16" s="169">
        <v>0</v>
      </c>
      <c r="T16" s="169">
        <v>0</v>
      </c>
      <c r="U16" s="171">
        <v>0</v>
      </c>
      <c r="V16" s="171">
        <v>0</v>
      </c>
      <c r="W16" s="171">
        <v>0</v>
      </c>
      <c r="X16" s="171">
        <v>0</v>
      </c>
      <c r="Y16" s="171">
        <v>0</v>
      </c>
      <c r="Z16" s="171">
        <v>0</v>
      </c>
      <c r="AA16" s="171">
        <v>0</v>
      </c>
      <c r="AB16" s="171">
        <v>0</v>
      </c>
      <c r="AC16" s="171">
        <v>0</v>
      </c>
      <c r="AD16" s="171">
        <v>0</v>
      </c>
      <c r="AE16" s="171">
        <v>0</v>
      </c>
      <c r="AF16" s="171">
        <v>0</v>
      </c>
      <c r="AG16" s="171">
        <v>0</v>
      </c>
      <c r="AH16" s="181">
        <v>0</v>
      </c>
      <c r="AI16" s="181">
        <v>0</v>
      </c>
      <c r="AJ16" s="181">
        <v>0</v>
      </c>
      <c r="AK16" s="181">
        <v>0</v>
      </c>
      <c r="AL16" s="181">
        <v>0</v>
      </c>
      <c r="AM16" s="181">
        <v>0</v>
      </c>
      <c r="AN16" s="181">
        <v>0</v>
      </c>
      <c r="AO16" s="181">
        <v>0</v>
      </c>
      <c r="AP16" s="181">
        <v>0</v>
      </c>
      <c r="AQ16" s="181">
        <v>0</v>
      </c>
      <c r="AR16" s="181">
        <v>0</v>
      </c>
      <c r="AS16" s="186">
        <v>0</v>
      </c>
      <c r="AT16" s="186">
        <v>0</v>
      </c>
      <c r="AU16" s="186">
        <v>0</v>
      </c>
      <c r="AV16" s="199">
        <v>0</v>
      </c>
      <c r="AW16" s="199">
        <v>0</v>
      </c>
      <c r="AX16" s="66">
        <v>0</v>
      </c>
      <c r="AY16" s="66">
        <v>0</v>
      </c>
      <c r="AZ16" s="66">
        <v>0</v>
      </c>
      <c r="BA16" s="66">
        <v>0</v>
      </c>
      <c r="BB16" s="66">
        <v>0</v>
      </c>
      <c r="BC16" s="66">
        <v>0</v>
      </c>
    </row>
    <row r="17" spans="1:55" x14ac:dyDescent="0.3">
      <c r="B17" s="24" t="s">
        <v>40</v>
      </c>
      <c r="C17" s="68">
        <v>0</v>
      </c>
      <c r="D17" s="68" t="s">
        <v>302</v>
      </c>
      <c r="E17" s="68">
        <v>0</v>
      </c>
      <c r="F17" s="69">
        <v>0</v>
      </c>
      <c r="G17" s="69">
        <v>0</v>
      </c>
      <c r="H17" s="69">
        <v>0</v>
      </c>
      <c r="I17" s="68">
        <v>18</v>
      </c>
      <c r="J17" s="68" t="s">
        <v>302</v>
      </c>
      <c r="K17" s="68">
        <v>0</v>
      </c>
      <c r="L17" s="68" t="s">
        <v>302</v>
      </c>
      <c r="M17" s="68">
        <v>18</v>
      </c>
      <c r="N17" s="68" t="s">
        <v>302</v>
      </c>
      <c r="O17" s="187">
        <v>0</v>
      </c>
      <c r="P17" s="187">
        <v>0</v>
      </c>
      <c r="Q17" s="187">
        <v>18</v>
      </c>
      <c r="R17" s="187">
        <v>18</v>
      </c>
      <c r="S17" s="69">
        <v>0</v>
      </c>
      <c r="T17" s="69" t="s">
        <v>302</v>
      </c>
      <c r="U17" s="71">
        <v>0</v>
      </c>
      <c r="V17" s="71">
        <v>0</v>
      </c>
      <c r="W17" s="71">
        <v>0</v>
      </c>
      <c r="X17" s="71">
        <v>0</v>
      </c>
      <c r="Y17" s="71">
        <v>0</v>
      </c>
      <c r="Z17" s="71">
        <v>0</v>
      </c>
      <c r="AA17" s="71">
        <v>0</v>
      </c>
      <c r="AB17" s="71">
        <v>0</v>
      </c>
      <c r="AC17" s="71">
        <v>0</v>
      </c>
      <c r="AD17" s="71">
        <v>0</v>
      </c>
      <c r="AE17" s="71">
        <v>0</v>
      </c>
      <c r="AF17" s="71">
        <v>0</v>
      </c>
      <c r="AG17" s="71">
        <v>0</v>
      </c>
      <c r="AH17" s="37">
        <v>0</v>
      </c>
      <c r="AI17" s="37" t="s">
        <v>302</v>
      </c>
      <c r="AJ17" s="37">
        <v>0</v>
      </c>
      <c r="AK17" s="37">
        <v>0</v>
      </c>
      <c r="AL17" s="37">
        <v>18</v>
      </c>
      <c r="AM17" s="37">
        <v>0</v>
      </c>
      <c r="AN17" s="37" t="s">
        <v>302</v>
      </c>
      <c r="AO17" s="37" t="s">
        <v>302</v>
      </c>
      <c r="AP17" s="37" t="s">
        <v>299</v>
      </c>
      <c r="AQ17" s="37" t="s">
        <v>299</v>
      </c>
      <c r="AR17" s="37" t="s">
        <v>302</v>
      </c>
      <c r="AS17" s="186">
        <v>0</v>
      </c>
      <c r="AT17" s="186">
        <v>18</v>
      </c>
      <c r="AU17" s="186">
        <v>18</v>
      </c>
      <c r="AV17" s="199" t="s">
        <v>302</v>
      </c>
      <c r="AW17" s="199">
        <v>0</v>
      </c>
      <c r="AX17" s="81"/>
      <c r="AY17" s="81"/>
      <c r="AZ17" s="81"/>
      <c r="BA17" s="81">
        <v>18</v>
      </c>
      <c r="BB17" s="82">
        <v>18</v>
      </c>
      <c r="BC17" s="82">
        <v>18</v>
      </c>
    </row>
    <row r="18" spans="1:55" x14ac:dyDescent="0.3">
      <c r="A18" t="s">
        <v>43</v>
      </c>
      <c r="B18" s="24" t="s">
        <v>40</v>
      </c>
      <c r="C18" s="68">
        <v>0</v>
      </c>
      <c r="D18" s="68">
        <v>0</v>
      </c>
      <c r="E18" s="68">
        <v>0</v>
      </c>
      <c r="F18" s="69">
        <v>0</v>
      </c>
      <c r="G18" s="69">
        <v>0</v>
      </c>
      <c r="H18" s="69">
        <v>0</v>
      </c>
      <c r="I18" s="68">
        <v>0</v>
      </c>
      <c r="J18" s="68">
        <v>0</v>
      </c>
      <c r="K18" s="68">
        <v>0</v>
      </c>
      <c r="L18" s="68">
        <v>0</v>
      </c>
      <c r="M18" s="68">
        <f>W7</f>
        <v>20</v>
      </c>
      <c r="N18" s="68">
        <v>0</v>
      </c>
      <c r="O18" s="187">
        <v>0</v>
      </c>
      <c r="P18" s="187">
        <v>0</v>
      </c>
      <c r="Q18" s="187"/>
      <c r="R18" s="187"/>
      <c r="S18" s="69">
        <f>Y7</f>
        <v>22</v>
      </c>
      <c r="T18" s="69"/>
      <c r="U18" s="71">
        <v>0</v>
      </c>
      <c r="V18" s="71">
        <v>0</v>
      </c>
      <c r="W18" s="71">
        <v>0</v>
      </c>
      <c r="X18" s="71">
        <v>0</v>
      </c>
      <c r="Y18" s="71">
        <v>0</v>
      </c>
      <c r="Z18" s="71">
        <v>0</v>
      </c>
      <c r="AA18" s="71">
        <v>0</v>
      </c>
      <c r="AB18" s="90">
        <v>1</v>
      </c>
      <c r="AC18" s="90">
        <v>1</v>
      </c>
      <c r="AD18" s="90">
        <v>1</v>
      </c>
      <c r="AE18" s="90">
        <v>1</v>
      </c>
      <c r="AF18" s="57">
        <v>2</v>
      </c>
      <c r="AG18" s="57">
        <v>2</v>
      </c>
      <c r="AH18" s="37">
        <v>0</v>
      </c>
      <c r="AI18" s="37">
        <v>0</v>
      </c>
      <c r="AJ18" s="37">
        <v>0</v>
      </c>
      <c r="AK18" s="37">
        <v>0</v>
      </c>
      <c r="AL18" s="178">
        <v>1</v>
      </c>
      <c r="AM18" s="178">
        <v>1</v>
      </c>
      <c r="AN18" s="178">
        <v>1</v>
      </c>
      <c r="AO18" s="178">
        <v>1</v>
      </c>
      <c r="AP18" s="178">
        <v>1</v>
      </c>
      <c r="AQ18" s="178">
        <v>1</v>
      </c>
      <c r="AR18" s="177">
        <v>2</v>
      </c>
      <c r="AS18" s="187">
        <f>IF(AS19=1,$D$20,$F$20)</f>
        <v>4</v>
      </c>
      <c r="AT18" s="187">
        <f>IF(AT19=1,$D$20,$F$20)</f>
        <v>4</v>
      </c>
      <c r="AU18" s="187">
        <f>IF(AU19=1,$D$20,$F$20)</f>
        <v>4</v>
      </c>
      <c r="AV18" s="200">
        <f t="shared" ref="AV18:AW18" si="12">IF(AV19=1,$D$20,$F$20)</f>
        <v>4</v>
      </c>
      <c r="AW18" s="200">
        <f t="shared" si="12"/>
        <v>4</v>
      </c>
      <c r="AX18" s="81">
        <v>1</v>
      </c>
      <c r="AY18" s="81">
        <v>1</v>
      </c>
      <c r="AZ18" s="81">
        <v>1</v>
      </c>
      <c r="BA18" s="81">
        <v>1</v>
      </c>
      <c r="BB18" s="82">
        <v>2</v>
      </c>
      <c r="BC18" s="82">
        <v>2</v>
      </c>
    </row>
    <row r="19" spans="1:55" x14ac:dyDescent="0.3">
      <c r="A19" t="s">
        <v>43</v>
      </c>
      <c r="B19" s="24" t="s">
        <v>41</v>
      </c>
      <c r="C19" s="85">
        <v>1</v>
      </c>
      <c r="D19" s="85">
        <v>1</v>
      </c>
      <c r="E19" s="89">
        <v>1</v>
      </c>
      <c r="F19" s="86">
        <v>1</v>
      </c>
      <c r="G19" s="86">
        <v>1</v>
      </c>
      <c r="H19" s="86">
        <v>1</v>
      </c>
      <c r="I19" s="85">
        <v>1</v>
      </c>
      <c r="J19" s="85">
        <v>1</v>
      </c>
      <c r="K19" s="85">
        <v>1</v>
      </c>
      <c r="L19" s="89">
        <v>1</v>
      </c>
      <c r="M19" s="89">
        <v>1</v>
      </c>
      <c r="N19" s="89">
        <v>1</v>
      </c>
      <c r="O19" s="237">
        <v>1</v>
      </c>
      <c r="P19" s="237">
        <v>1</v>
      </c>
      <c r="Q19" s="237"/>
      <c r="R19" s="237"/>
      <c r="S19" s="86">
        <v>1</v>
      </c>
      <c r="T19" s="86"/>
      <c r="U19" s="57">
        <v>1</v>
      </c>
      <c r="V19" s="57">
        <v>1</v>
      </c>
      <c r="W19" s="57">
        <v>1</v>
      </c>
      <c r="X19" s="57">
        <v>1</v>
      </c>
      <c r="Y19" s="57">
        <v>1</v>
      </c>
      <c r="Z19" s="57">
        <v>1</v>
      </c>
      <c r="AA19" s="57">
        <v>1</v>
      </c>
      <c r="AB19" s="90">
        <v>1</v>
      </c>
      <c r="AC19" s="90">
        <v>1</v>
      </c>
      <c r="AD19" s="90">
        <v>1</v>
      </c>
      <c r="AE19" s="90">
        <v>1</v>
      </c>
      <c r="AF19" s="57">
        <v>1</v>
      </c>
      <c r="AG19" s="57">
        <v>1</v>
      </c>
      <c r="AH19" s="177">
        <v>1</v>
      </c>
      <c r="AI19" s="177">
        <v>1</v>
      </c>
      <c r="AJ19" s="177">
        <v>1</v>
      </c>
      <c r="AK19" s="177">
        <v>1</v>
      </c>
      <c r="AL19" s="178">
        <v>1</v>
      </c>
      <c r="AM19" s="178">
        <v>1</v>
      </c>
      <c r="AN19" s="178">
        <v>1</v>
      </c>
      <c r="AO19" s="178">
        <v>1</v>
      </c>
      <c r="AP19" s="178">
        <v>1</v>
      </c>
      <c r="AQ19" s="178">
        <v>1</v>
      </c>
      <c r="AR19" s="177">
        <v>1</v>
      </c>
      <c r="AS19" s="188">
        <v>1</v>
      </c>
      <c r="AT19" s="188">
        <v>1</v>
      </c>
      <c r="AU19" s="188">
        <v>1</v>
      </c>
      <c r="AV19" s="201">
        <v>1</v>
      </c>
      <c r="AW19" s="201">
        <v>1</v>
      </c>
      <c r="AX19" s="81">
        <v>1</v>
      </c>
      <c r="AY19" s="81">
        <v>1</v>
      </c>
      <c r="AZ19" s="81">
        <v>1</v>
      </c>
      <c r="BA19" s="81">
        <v>1</v>
      </c>
      <c r="BB19" s="82">
        <v>1</v>
      </c>
      <c r="BC19" s="82">
        <v>1</v>
      </c>
    </row>
    <row r="20" spans="1:55" x14ac:dyDescent="0.3">
      <c r="A20" s="95"/>
      <c r="B20" s="24" t="s">
        <v>42</v>
      </c>
      <c r="C20" s="140">
        <f>Si</f>
        <v>4</v>
      </c>
      <c r="D20" s="140">
        <f>Si</f>
        <v>4</v>
      </c>
      <c r="E20" s="140">
        <f>Si</f>
        <v>4</v>
      </c>
      <c r="F20" s="141">
        <f>V</f>
        <v>5</v>
      </c>
      <c r="G20" s="141">
        <f>V</f>
        <v>5</v>
      </c>
      <c r="H20" s="141">
        <f>V</f>
        <v>5</v>
      </c>
      <c r="I20" s="140">
        <f t="shared" ref="I20:N20" si="13">Mn</f>
        <v>7</v>
      </c>
      <c r="J20" s="140">
        <f t="shared" si="13"/>
        <v>7</v>
      </c>
      <c r="K20" s="140">
        <f t="shared" si="13"/>
        <v>7</v>
      </c>
      <c r="L20" s="140">
        <f t="shared" si="13"/>
        <v>7</v>
      </c>
      <c r="M20" s="140">
        <f t="shared" si="13"/>
        <v>7</v>
      </c>
      <c r="N20" s="140">
        <f t="shared" si="13"/>
        <v>7</v>
      </c>
      <c r="O20" s="188">
        <f>Mo</f>
        <v>11</v>
      </c>
      <c r="P20" s="188">
        <f>Mo</f>
        <v>11</v>
      </c>
      <c r="Q20" s="188">
        <v>11</v>
      </c>
      <c r="R20" s="188">
        <v>11</v>
      </c>
      <c r="S20" s="141">
        <f>Ni</f>
        <v>12</v>
      </c>
      <c r="T20" s="141">
        <v>12</v>
      </c>
      <c r="U20" s="143">
        <f t="shared" ref="U20:AA20" si="14">Fe</f>
        <v>8</v>
      </c>
      <c r="V20" s="143">
        <f t="shared" si="14"/>
        <v>8</v>
      </c>
      <c r="W20" s="143">
        <f t="shared" si="14"/>
        <v>8</v>
      </c>
      <c r="X20" s="143">
        <f t="shared" si="14"/>
        <v>8</v>
      </c>
      <c r="Y20" s="143">
        <f t="shared" si="14"/>
        <v>8</v>
      </c>
      <c r="Z20" s="143">
        <f t="shared" si="14"/>
        <v>8</v>
      </c>
      <c r="AA20" s="143">
        <f t="shared" si="14"/>
        <v>8</v>
      </c>
      <c r="AB20" s="143">
        <f t="shared" ref="AB20:AG20" si="15">Fe</f>
        <v>8</v>
      </c>
      <c r="AC20" s="143">
        <f t="shared" si="15"/>
        <v>8</v>
      </c>
      <c r="AD20" s="143">
        <f t="shared" si="15"/>
        <v>8</v>
      </c>
      <c r="AE20" s="143">
        <f t="shared" si="15"/>
        <v>8</v>
      </c>
      <c r="AF20" s="143">
        <f t="shared" si="15"/>
        <v>8</v>
      </c>
      <c r="AG20" s="143">
        <f t="shared" si="15"/>
        <v>8</v>
      </c>
      <c r="AH20" s="37">
        <f t="shared" ref="AH20:AR20" si="16">Cr</f>
        <v>9</v>
      </c>
      <c r="AI20" s="37">
        <f t="shared" si="16"/>
        <v>9</v>
      </c>
      <c r="AJ20" s="37">
        <f t="shared" si="16"/>
        <v>9</v>
      </c>
      <c r="AK20" s="37">
        <f t="shared" si="16"/>
        <v>9</v>
      </c>
      <c r="AL20" s="37">
        <f t="shared" si="16"/>
        <v>9</v>
      </c>
      <c r="AM20" s="37">
        <f t="shared" si="16"/>
        <v>9</v>
      </c>
      <c r="AN20" s="37">
        <f t="shared" si="16"/>
        <v>9</v>
      </c>
      <c r="AO20" s="37">
        <f t="shared" si="16"/>
        <v>9</v>
      </c>
      <c r="AP20" s="37">
        <f t="shared" si="16"/>
        <v>9</v>
      </c>
      <c r="AQ20" s="37">
        <f t="shared" si="16"/>
        <v>9</v>
      </c>
      <c r="AR20" s="37">
        <f t="shared" si="16"/>
        <v>9</v>
      </c>
      <c r="AS20" s="188">
        <v>13</v>
      </c>
      <c r="AT20" s="188">
        <v>13</v>
      </c>
      <c r="AU20" s="188">
        <v>13</v>
      </c>
      <c r="AV20" s="201">
        <f t="shared" ref="AV20:AW20" si="17">Mg</f>
        <v>2</v>
      </c>
      <c r="AW20" s="201">
        <f t="shared" si="17"/>
        <v>2</v>
      </c>
      <c r="AX20" s="138">
        <f t="shared" ref="AX20:BC20" si="18">Mg</f>
        <v>2</v>
      </c>
      <c r="AY20" s="138">
        <f t="shared" si="18"/>
        <v>2</v>
      </c>
      <c r="AZ20" s="138">
        <f t="shared" si="18"/>
        <v>2</v>
      </c>
      <c r="BA20" s="138">
        <f t="shared" si="18"/>
        <v>2</v>
      </c>
      <c r="BB20" s="138">
        <f t="shared" si="18"/>
        <v>2</v>
      </c>
      <c r="BC20" s="138">
        <f t="shared" si="18"/>
        <v>2</v>
      </c>
    </row>
    <row r="21" spans="1:55" x14ac:dyDescent="0.3">
      <c r="A21" s="95" t="s">
        <v>43</v>
      </c>
      <c r="B21" s="144" t="s">
        <v>222</v>
      </c>
      <c r="C21" s="141" t="s">
        <v>223</v>
      </c>
      <c r="D21" s="141">
        <f>Y7</f>
        <v>22</v>
      </c>
      <c r="E21" s="143" t="s">
        <v>224</v>
      </c>
      <c r="F21" s="143">
        <f>Y7</f>
        <v>22</v>
      </c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</row>
    <row r="22" spans="1:55" x14ac:dyDescent="0.3">
      <c r="A22" s="95" t="s">
        <v>43</v>
      </c>
      <c r="B22" s="144" t="s">
        <v>225</v>
      </c>
      <c r="C22" s="145">
        <f>$D$7</f>
        <v>2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</row>
    <row r="23" spans="1:55" x14ac:dyDescent="0.3">
      <c r="A23" s="95"/>
      <c r="B23" t="s">
        <v>226</v>
      </c>
      <c r="C23" s="58" t="s">
        <v>227</v>
      </c>
      <c r="D23" s="58"/>
      <c r="E23" s="58" t="s">
        <v>228</v>
      </c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</row>
    <row r="24" spans="1:55" ht="14.5" thickBot="1" x14ac:dyDescent="0.35">
      <c r="A24" s="95"/>
      <c r="B24" s="22" t="s">
        <v>201</v>
      </c>
      <c r="C24" s="22"/>
      <c r="D24" s="22"/>
      <c r="E24" s="22"/>
      <c r="F24" s="22"/>
      <c r="G24" s="22"/>
      <c r="H24" s="22"/>
      <c r="I24" s="22"/>
      <c r="J24" s="22"/>
    </row>
    <row r="25" spans="1:55" ht="14.5" thickBot="1" x14ac:dyDescent="0.35">
      <c r="A25" s="95"/>
      <c r="B25" s="22" t="s">
        <v>60</v>
      </c>
      <c r="C25" s="98" t="s">
        <v>62</v>
      </c>
      <c r="D25" s="22"/>
      <c r="E25" s="22"/>
      <c r="F25" s="22"/>
      <c r="G25" s="22"/>
      <c r="H25" s="22"/>
      <c r="I25" s="22"/>
      <c r="J25" s="22"/>
      <c r="Z25" s="271"/>
    </row>
    <row r="26" spans="1:55" x14ac:dyDescent="0.3">
      <c r="A26" s="95"/>
      <c r="B26" s="24" t="s">
        <v>43</v>
      </c>
      <c r="C26" s="10">
        <v>1</v>
      </c>
      <c r="D26" s="51">
        <v>2</v>
      </c>
      <c r="E26" s="61">
        <v>3</v>
      </c>
      <c r="F26" s="4">
        <v>4</v>
      </c>
      <c r="G26" s="18">
        <v>5</v>
      </c>
      <c r="H26" s="14">
        <v>6</v>
      </c>
      <c r="I26" s="4">
        <v>7</v>
      </c>
      <c r="J26" s="52">
        <v>8</v>
      </c>
      <c r="K26" s="37">
        <v>9</v>
      </c>
      <c r="L26" s="4">
        <v>10</v>
      </c>
      <c r="M26" s="12">
        <v>11</v>
      </c>
      <c r="N26" s="18">
        <v>12</v>
      </c>
      <c r="O26" s="12">
        <v>13</v>
      </c>
      <c r="S26" t="s">
        <v>298</v>
      </c>
      <c r="Z26" s="271"/>
    </row>
    <row r="27" spans="1:55" ht="15" customHeight="1" x14ac:dyDescent="0.3">
      <c r="A27" s="95"/>
      <c r="B27" s="24" t="s">
        <v>44</v>
      </c>
      <c r="C27" s="10" t="s">
        <v>181</v>
      </c>
      <c r="D27" s="51" t="s">
        <v>3</v>
      </c>
      <c r="E27" s="61" t="s">
        <v>7</v>
      </c>
      <c r="F27" s="4" t="s">
        <v>1</v>
      </c>
      <c r="G27" s="18" t="s">
        <v>184</v>
      </c>
      <c r="H27" s="14" t="s">
        <v>185</v>
      </c>
      <c r="I27" s="4" t="s">
        <v>6</v>
      </c>
      <c r="J27" s="52" t="s">
        <v>5</v>
      </c>
      <c r="K27" s="37" t="s">
        <v>85</v>
      </c>
      <c r="L27" s="4" t="s">
        <v>250</v>
      </c>
      <c r="M27" s="12" t="s">
        <v>297</v>
      </c>
      <c r="N27" s="18" t="s">
        <v>284</v>
      </c>
      <c r="O27" s="12" t="s">
        <v>2</v>
      </c>
      <c r="V27" s="96"/>
      <c r="Z27" s="271"/>
    </row>
    <row r="28" spans="1:55" x14ac:dyDescent="0.3">
      <c r="A28" s="95"/>
      <c r="B28" s="22" t="s">
        <v>202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V28" s="96"/>
      <c r="Z28" s="271"/>
      <c r="AA28" s="271"/>
    </row>
    <row r="29" spans="1:55" x14ac:dyDescent="0.3">
      <c r="A29" s="95"/>
      <c r="B29" s="24" t="s">
        <v>61</v>
      </c>
      <c r="C29" s="10">
        <v>1</v>
      </c>
      <c r="D29" s="51">
        <v>1</v>
      </c>
      <c r="E29" s="61">
        <v>1</v>
      </c>
      <c r="F29" s="4">
        <v>1</v>
      </c>
      <c r="G29" s="18">
        <v>1</v>
      </c>
      <c r="H29" s="14">
        <v>1</v>
      </c>
      <c r="I29" s="4">
        <v>1</v>
      </c>
      <c r="J29" s="52">
        <v>1</v>
      </c>
      <c r="K29" s="37">
        <v>1</v>
      </c>
      <c r="L29" s="4">
        <v>1</v>
      </c>
      <c r="M29" s="12">
        <v>1</v>
      </c>
      <c r="N29" s="18">
        <v>1</v>
      </c>
      <c r="O29" s="12">
        <v>1</v>
      </c>
      <c r="V29" s="96"/>
      <c r="Z29" s="271"/>
      <c r="AA29" s="271"/>
      <c r="AM29" t="s">
        <v>298</v>
      </c>
    </row>
    <row r="30" spans="1:55" x14ac:dyDescent="0.3">
      <c r="A30" s="95"/>
      <c r="B30" s="22" t="s">
        <v>43</v>
      </c>
      <c r="C30" s="22">
        <v>0.13600000000000001</v>
      </c>
      <c r="D30" s="22">
        <v>0.14299999999999999</v>
      </c>
      <c r="E30" s="22">
        <v>7.5999999999999998E-2</v>
      </c>
      <c r="F30" s="22">
        <v>0.26900000000000002</v>
      </c>
      <c r="G30" s="22">
        <v>7.0000000000000007E-2</v>
      </c>
      <c r="H30" s="22">
        <v>3.2000000000000001E-2</v>
      </c>
      <c r="I30" s="22">
        <v>0.06</v>
      </c>
      <c r="J30" s="22">
        <v>0.21299999999999999</v>
      </c>
      <c r="V30" s="96"/>
      <c r="Z30" s="271"/>
      <c r="AA30" s="271"/>
    </row>
    <row r="31" spans="1:55" x14ac:dyDescent="0.3">
      <c r="A31" s="95" t="s">
        <v>43</v>
      </c>
      <c r="B31" s="1" t="s">
        <v>203</v>
      </c>
      <c r="C31" s="1"/>
      <c r="D31" s="1"/>
      <c r="E31" s="1"/>
      <c r="F31" s="1"/>
      <c r="G31" s="1"/>
      <c r="H31" s="1"/>
      <c r="I31" s="1"/>
      <c r="J31" s="1"/>
      <c r="V31" s="272"/>
      <c r="W31" s="7"/>
      <c r="X31" s="7"/>
      <c r="Y31" s="7"/>
      <c r="Z31" s="273"/>
      <c r="AA31" s="273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55" x14ac:dyDescent="0.3">
      <c r="A32" s="95"/>
      <c r="V32" s="7"/>
      <c r="W32" s="7"/>
      <c r="X32" s="7"/>
      <c r="Y32" s="7"/>
      <c r="Z32" s="273"/>
      <c r="AA32" s="273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spans="1:38" x14ac:dyDescent="0.3">
      <c r="A33" s="95"/>
      <c r="V33" s="7"/>
      <c r="W33" s="7"/>
      <c r="X33" s="7"/>
      <c r="Y33" s="7"/>
      <c r="Z33" s="273"/>
      <c r="AA33" s="273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38" ht="14.5" thickBot="1" x14ac:dyDescent="0.35">
      <c r="A34" s="95"/>
      <c r="B34" s="22" t="s">
        <v>23</v>
      </c>
      <c r="C34" s="22"/>
      <c r="D34" s="22"/>
      <c r="E34" s="22"/>
      <c r="F34" s="22"/>
      <c r="G34" s="22"/>
      <c r="H34" s="22"/>
      <c r="I34" s="22"/>
      <c r="J34" s="22"/>
      <c r="K34" s="22"/>
      <c r="V34" s="7"/>
      <c r="W34" s="7"/>
      <c r="X34" s="7"/>
      <c r="Y34" s="7"/>
      <c r="Z34" s="273"/>
      <c r="AA34" s="273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38" ht="14.5" thickBot="1" x14ac:dyDescent="0.35">
      <c r="A35" s="95"/>
      <c r="B35" s="22" t="s">
        <v>24</v>
      </c>
      <c r="C35" s="176">
        <v>0</v>
      </c>
      <c r="D35" s="22"/>
      <c r="E35" s="22"/>
      <c r="F35" s="22"/>
      <c r="G35" s="22"/>
      <c r="H35" s="22"/>
      <c r="I35" s="22"/>
      <c r="J35" s="22"/>
      <c r="K35" s="22"/>
      <c r="V35" s="274"/>
      <c r="W35" s="274"/>
      <c r="X35" s="274"/>
      <c r="Y35" s="274"/>
      <c r="Z35" s="274"/>
      <c r="AA35" s="274"/>
      <c r="AB35" s="274"/>
      <c r="AC35" s="274"/>
      <c r="AD35" s="274"/>
      <c r="AE35" s="274"/>
      <c r="AF35" s="274"/>
      <c r="AG35" s="274"/>
      <c r="AH35" s="274"/>
      <c r="AI35" s="274"/>
      <c r="AJ35" s="274"/>
      <c r="AK35" s="274"/>
      <c r="AL35" s="274"/>
    </row>
    <row r="36" spans="1:38" ht="14.5" thickBot="1" x14ac:dyDescent="0.35">
      <c r="A36" s="95"/>
      <c r="B36" s="22" t="s">
        <v>300</v>
      </c>
      <c r="C36" s="22"/>
      <c r="D36" s="22"/>
      <c r="E36" s="22"/>
      <c r="F36" s="22"/>
      <c r="G36" s="22"/>
      <c r="H36" s="22"/>
      <c r="I36" s="22"/>
      <c r="J36" s="22"/>
      <c r="K36" s="22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75"/>
      <c r="AH36" s="275"/>
      <c r="AI36" s="275"/>
      <c r="AJ36" s="275"/>
      <c r="AK36" s="275"/>
      <c r="AL36" s="275"/>
    </row>
    <row r="37" spans="1:38" ht="14.5" thickBot="1" x14ac:dyDescent="0.35">
      <c r="A37" s="95"/>
      <c r="B37" s="22" t="s">
        <v>276</v>
      </c>
      <c r="C37" s="98">
        <v>1000</v>
      </c>
      <c r="D37" s="22"/>
      <c r="E37" s="22"/>
      <c r="F37" s="22"/>
      <c r="G37" s="22"/>
      <c r="H37" s="22"/>
      <c r="I37" s="22"/>
      <c r="J37" s="22"/>
      <c r="K37" s="22"/>
      <c r="V37" s="275"/>
      <c r="W37" s="275"/>
      <c r="X37" s="275"/>
      <c r="Y37" s="275"/>
      <c r="Z37" s="275"/>
      <c r="AA37" s="275"/>
      <c r="AB37" s="275"/>
      <c r="AC37" s="275"/>
      <c r="AD37" s="275"/>
      <c r="AE37" s="275"/>
      <c r="AF37" s="275"/>
      <c r="AG37" s="275"/>
      <c r="AH37" s="275"/>
      <c r="AI37" s="275"/>
      <c r="AJ37" s="275"/>
      <c r="AK37" s="275"/>
      <c r="AL37" s="275"/>
    </row>
    <row r="38" spans="1:38" x14ac:dyDescent="0.3">
      <c r="A38" s="95"/>
      <c r="B38" s="22"/>
      <c r="C38" s="22"/>
      <c r="D38" s="22"/>
      <c r="E38" s="22"/>
      <c r="F38" s="22"/>
      <c r="G38" s="22"/>
      <c r="H38" s="22"/>
      <c r="I38" s="22"/>
      <c r="J38" s="22"/>
      <c r="K38" s="22"/>
      <c r="V38" s="275"/>
      <c r="W38" s="275"/>
      <c r="X38" s="275"/>
      <c r="Y38" s="275"/>
      <c r="Z38" s="275"/>
      <c r="AA38" s="275"/>
      <c r="AB38" s="275"/>
      <c r="AC38" s="275"/>
      <c r="AD38" s="275"/>
      <c r="AE38" s="275"/>
      <c r="AF38" s="275"/>
      <c r="AG38" s="275"/>
      <c r="AH38" s="275"/>
      <c r="AI38" s="275"/>
      <c r="AJ38" s="275"/>
      <c r="AK38" s="275"/>
      <c r="AL38" s="275"/>
    </row>
    <row r="39" spans="1:38" ht="15" customHeight="1" x14ac:dyDescent="0.3">
      <c r="A39" s="95"/>
      <c r="B39" s="22" t="s">
        <v>204</v>
      </c>
      <c r="C39" s="22"/>
      <c r="D39" s="22"/>
      <c r="E39" s="22"/>
      <c r="F39" s="22"/>
      <c r="G39" s="22"/>
      <c r="H39" s="22"/>
      <c r="I39" s="22"/>
      <c r="J39" s="22"/>
      <c r="K39" s="22"/>
      <c r="V39" s="276"/>
      <c r="W39" s="276"/>
      <c r="X39" s="276"/>
      <c r="Y39" s="276"/>
      <c r="Z39" s="276"/>
      <c r="AA39" s="276"/>
      <c r="AB39" s="276"/>
      <c r="AC39" s="276"/>
      <c r="AD39" s="185"/>
      <c r="AE39" s="185"/>
      <c r="AF39" s="185"/>
      <c r="AG39" s="185"/>
      <c r="AH39" s="185"/>
      <c r="AI39" s="185"/>
      <c r="AJ39" s="185"/>
      <c r="AK39" s="185"/>
      <c r="AL39" s="185"/>
    </row>
    <row r="40" spans="1:38" ht="14.5" thickBot="1" x14ac:dyDescent="0.35">
      <c r="A40" s="95"/>
      <c r="B40" s="22" t="s">
        <v>27</v>
      </c>
      <c r="C40" s="22"/>
      <c r="D40" s="22"/>
      <c r="E40" s="22"/>
      <c r="F40" s="22"/>
      <c r="G40" s="22"/>
      <c r="H40" s="22"/>
      <c r="I40" s="22"/>
      <c r="J40" s="22"/>
      <c r="K40" s="22"/>
      <c r="V40" s="276"/>
      <c r="W40" s="276"/>
      <c r="X40" s="276"/>
      <c r="Y40" s="276"/>
      <c r="Z40" s="276"/>
      <c r="AA40" s="276"/>
      <c r="AB40" s="276"/>
      <c r="AC40" s="276"/>
      <c r="AD40" s="185"/>
      <c r="AE40" s="185"/>
      <c r="AF40" s="185"/>
      <c r="AG40" s="185"/>
      <c r="AH40" s="185"/>
      <c r="AI40" s="185"/>
      <c r="AJ40" s="185"/>
      <c r="AK40" s="185"/>
      <c r="AL40" s="185"/>
    </row>
    <row r="41" spans="1:38" ht="14.5" thickBot="1" x14ac:dyDescent="0.35">
      <c r="A41" s="95"/>
      <c r="B41" s="22" t="s">
        <v>28</v>
      </c>
      <c r="C41" s="98" t="s">
        <v>247</v>
      </c>
      <c r="D41" s="22"/>
      <c r="E41" s="22"/>
      <c r="F41" s="22"/>
      <c r="G41" s="22"/>
      <c r="H41" s="22"/>
      <c r="I41" s="22"/>
      <c r="J41" s="22"/>
      <c r="K41" s="22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</row>
    <row r="42" spans="1:38" ht="14.5" thickBot="1" x14ac:dyDescent="0.35">
      <c r="A42" s="95"/>
      <c r="B42" s="22" t="s">
        <v>30</v>
      </c>
      <c r="C42" s="179" t="s">
        <v>45</v>
      </c>
      <c r="D42" s="22"/>
      <c r="E42" s="22"/>
      <c r="F42" s="22"/>
      <c r="G42" s="22"/>
      <c r="H42" s="22"/>
      <c r="I42" s="22"/>
      <c r="J42" s="22"/>
      <c r="K42" s="22"/>
    </row>
    <row r="43" spans="1:38" ht="15" customHeight="1" x14ac:dyDescent="0.3">
      <c r="A43" s="95"/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38" x14ac:dyDescent="0.3">
      <c r="A44" s="95"/>
      <c r="B44" s="22" t="s">
        <v>189</v>
      </c>
      <c r="C44" s="22"/>
      <c r="D44" s="22"/>
      <c r="E44" s="22"/>
      <c r="F44" s="22"/>
      <c r="G44" s="22"/>
      <c r="H44" s="22"/>
      <c r="I44" s="22"/>
      <c r="J44" s="22"/>
      <c r="K44" s="22"/>
    </row>
    <row r="45" spans="1:38" x14ac:dyDescent="0.3">
      <c r="A45" s="95"/>
      <c r="B45" s="22"/>
      <c r="C45" s="22"/>
      <c r="D45" s="22"/>
      <c r="E45" s="22"/>
      <c r="F45" s="22"/>
      <c r="G45" s="22"/>
      <c r="H45" s="22"/>
      <c r="I45" s="22"/>
      <c r="J45" s="22"/>
      <c r="K45" s="22"/>
    </row>
    <row r="46" spans="1:38" ht="14.5" thickBot="1" x14ac:dyDescent="0.35">
      <c r="A46" s="95"/>
      <c r="B46" s="22" t="s">
        <v>31</v>
      </c>
      <c r="C46" s="22"/>
      <c r="D46" s="22"/>
      <c r="E46" s="22"/>
      <c r="F46" s="22"/>
      <c r="G46" s="22"/>
      <c r="H46" s="22"/>
      <c r="I46" s="22"/>
      <c r="J46" s="22"/>
      <c r="K46" s="22"/>
    </row>
    <row r="47" spans="1:38" ht="14.5" thickBot="1" x14ac:dyDescent="0.35">
      <c r="A47" s="95"/>
      <c r="B47" s="22" t="s">
        <v>32</v>
      </c>
      <c r="C47" s="176">
        <v>0</v>
      </c>
      <c r="D47" s="22"/>
      <c r="E47" s="22"/>
      <c r="F47" s="22"/>
      <c r="G47" s="22"/>
      <c r="H47" s="22"/>
      <c r="I47" s="22"/>
      <c r="J47" s="22"/>
      <c r="K47" s="22"/>
    </row>
    <row r="48" spans="1:38" x14ac:dyDescent="0.3">
      <c r="A48" s="95"/>
      <c r="B48" s="22"/>
      <c r="C48" s="22"/>
      <c r="D48" s="22"/>
      <c r="E48" s="22"/>
      <c r="F48" s="22"/>
      <c r="G48" s="22"/>
      <c r="H48" s="22"/>
      <c r="I48" s="22"/>
      <c r="J48" s="22"/>
      <c r="K48" s="22"/>
    </row>
    <row r="49" spans="1:11" x14ac:dyDescent="0.3">
      <c r="A49" s="95"/>
      <c r="B49" s="22" t="s">
        <v>54</v>
      </c>
      <c r="C49" s="22"/>
      <c r="D49" s="22"/>
      <c r="E49" s="22"/>
      <c r="F49" s="22"/>
      <c r="G49" s="22"/>
      <c r="H49" s="22"/>
      <c r="I49" s="22"/>
      <c r="J49" s="22"/>
      <c r="K49" s="22"/>
    </row>
    <row r="50" spans="1:11" x14ac:dyDescent="0.3">
      <c r="A50" s="95"/>
      <c r="B50" s="22" t="s">
        <v>55</v>
      </c>
      <c r="C50" s="22"/>
      <c r="D50" s="22"/>
      <c r="E50" s="22"/>
      <c r="F50" s="22"/>
      <c r="G50" s="22"/>
      <c r="H50" s="22"/>
      <c r="I50" s="22"/>
      <c r="J50" s="22"/>
      <c r="K50" s="22"/>
    </row>
    <row r="51" spans="1:11" ht="14.5" thickBot="1" x14ac:dyDescent="0.35">
      <c r="A51" s="95"/>
      <c r="B51" s="22" t="s">
        <v>206</v>
      </c>
      <c r="C51" s="22"/>
      <c r="D51" s="22"/>
      <c r="E51" s="22"/>
      <c r="F51" s="22"/>
      <c r="G51" s="22"/>
      <c r="H51" s="22"/>
      <c r="I51" s="22"/>
      <c r="J51" s="22"/>
      <c r="K51" s="22"/>
    </row>
    <row r="52" spans="1:11" ht="14.5" thickBot="1" x14ac:dyDescent="0.35">
      <c r="A52" s="95"/>
      <c r="B52" s="22" t="s">
        <v>34</v>
      </c>
      <c r="C52" s="98" t="s">
        <v>58</v>
      </c>
      <c r="D52" s="98" t="s">
        <v>57</v>
      </c>
      <c r="E52" s="22"/>
      <c r="F52" s="22"/>
      <c r="G52" s="22"/>
      <c r="H52" s="22"/>
      <c r="I52" s="22"/>
      <c r="J52" s="22"/>
      <c r="K52" s="22"/>
    </row>
    <row r="53" spans="1:11" ht="14.5" thickBot="1" x14ac:dyDescent="0.35">
      <c r="A53" s="95"/>
      <c r="B53" s="22" t="s">
        <v>207</v>
      </c>
      <c r="C53" s="22"/>
      <c r="D53" s="22"/>
      <c r="E53" s="22"/>
      <c r="F53" s="22"/>
      <c r="G53" s="22"/>
      <c r="H53" s="22"/>
      <c r="I53" s="22"/>
      <c r="J53" s="22"/>
      <c r="K53" s="22"/>
    </row>
    <row r="54" spans="1:11" ht="14.5" thickBot="1" x14ac:dyDescent="0.35">
      <c r="A54" s="95"/>
      <c r="B54" s="22" t="s">
        <v>33</v>
      </c>
      <c r="C54" s="98">
        <v>50</v>
      </c>
      <c r="D54" s="98" t="s">
        <v>57</v>
      </c>
      <c r="E54" s="22"/>
      <c r="F54" s="22"/>
      <c r="G54" s="22"/>
      <c r="H54" s="22"/>
      <c r="I54" s="22"/>
      <c r="J54" s="22"/>
      <c r="K54" s="22"/>
    </row>
    <row r="55" spans="1:11" x14ac:dyDescent="0.3">
      <c r="A55" s="95" t="s">
        <v>43</v>
      </c>
      <c r="B55" s="22" t="s">
        <v>208</v>
      </c>
      <c r="C55" s="22"/>
      <c r="D55" s="22"/>
      <c r="E55" s="22"/>
      <c r="F55" s="22"/>
      <c r="G55" s="22"/>
      <c r="H55" s="22"/>
      <c r="I55" s="22"/>
      <c r="J55" s="22"/>
      <c r="K55" s="22"/>
    </row>
    <row r="56" spans="1:11" x14ac:dyDescent="0.3">
      <c r="A56" s="95"/>
      <c r="B56" s="22"/>
      <c r="C56" s="22"/>
      <c r="D56" s="22"/>
      <c r="E56" s="22"/>
      <c r="F56" s="22"/>
      <c r="G56" s="22"/>
      <c r="H56" s="22"/>
      <c r="I56" s="22"/>
      <c r="J56" s="22"/>
      <c r="K56" s="22"/>
    </row>
    <row r="57" spans="1:11" x14ac:dyDescent="0.3">
      <c r="A57" s="95"/>
      <c r="B57" s="22" t="s">
        <v>35</v>
      </c>
      <c r="C57" s="22"/>
      <c r="D57" s="22"/>
      <c r="E57" s="22"/>
      <c r="F57" s="22"/>
      <c r="G57" s="22"/>
      <c r="H57" s="22"/>
      <c r="I57" s="22"/>
      <c r="J57" s="22"/>
      <c r="K57" s="22"/>
    </row>
    <row r="58" spans="1:11" x14ac:dyDescent="0.3">
      <c r="A58" s="95"/>
      <c r="B58" s="22" t="s">
        <v>36</v>
      </c>
      <c r="C58" s="22"/>
      <c r="D58" s="22"/>
      <c r="E58" s="22"/>
      <c r="F58" s="22"/>
      <c r="G58" s="22"/>
      <c r="H58" s="22"/>
      <c r="I58" s="22"/>
      <c r="J58" s="22"/>
      <c r="K58" s="22"/>
    </row>
    <row r="59" spans="1:11" ht="14.5" thickBot="1" x14ac:dyDescent="0.35">
      <c r="A59" s="95"/>
      <c r="B59" s="22" t="s">
        <v>37</v>
      </c>
      <c r="C59" s="22"/>
      <c r="D59" s="22"/>
      <c r="E59" s="22"/>
      <c r="F59" s="22"/>
      <c r="G59" s="22"/>
      <c r="H59" s="22"/>
      <c r="I59" s="22"/>
      <c r="J59" s="22"/>
      <c r="K59" s="22"/>
    </row>
    <row r="60" spans="1:11" ht="14.5" thickBot="1" x14ac:dyDescent="0.35">
      <c r="A60" s="95"/>
      <c r="B60" s="22" t="s">
        <v>38</v>
      </c>
      <c r="C60" s="98">
        <v>60000</v>
      </c>
      <c r="D60" s="22"/>
      <c r="E60" s="22"/>
      <c r="F60" s="22"/>
      <c r="G60" s="22"/>
      <c r="H60" s="22"/>
      <c r="I60" s="22"/>
      <c r="J60" s="22"/>
      <c r="K60" s="22"/>
    </row>
    <row r="61" spans="1:11" x14ac:dyDescent="0.3">
      <c r="A61" s="95"/>
      <c r="B61" s="22"/>
      <c r="C61" s="22"/>
      <c r="D61" s="22"/>
      <c r="E61" s="22"/>
      <c r="F61" s="22"/>
      <c r="G61" s="22"/>
      <c r="H61" s="22"/>
      <c r="I61" s="22"/>
      <c r="J61" s="22"/>
      <c r="K61" s="22"/>
    </row>
    <row r="62" spans="1:11" x14ac:dyDescent="0.3">
      <c r="A62" s="95"/>
      <c r="B62" s="22" t="s">
        <v>46</v>
      </c>
      <c r="C62" s="22"/>
      <c r="D62" s="22"/>
      <c r="E62" s="22"/>
      <c r="F62" s="22"/>
      <c r="G62" s="22"/>
      <c r="H62" s="22"/>
      <c r="I62" s="22"/>
      <c r="J62" s="22"/>
      <c r="K62" s="22"/>
    </row>
    <row r="63" spans="1:11" ht="14.5" thickBot="1" x14ac:dyDescent="0.35">
      <c r="A63" s="95"/>
      <c r="B63" s="22" t="s">
        <v>47</v>
      </c>
      <c r="C63" s="22"/>
      <c r="D63" s="22"/>
      <c r="E63" s="22"/>
      <c r="F63" s="22"/>
      <c r="G63" s="22"/>
      <c r="H63" s="22"/>
      <c r="I63" s="22"/>
      <c r="J63" s="22"/>
      <c r="K63" s="22"/>
    </row>
    <row r="64" spans="1:11" ht="14.5" thickBot="1" x14ac:dyDescent="0.35">
      <c r="A64" s="95"/>
      <c r="B64" s="22" t="s">
        <v>48</v>
      </c>
      <c r="C64" s="98">
        <v>0</v>
      </c>
      <c r="D64" s="22"/>
      <c r="E64" s="22"/>
      <c r="F64" s="22"/>
      <c r="G64" s="22"/>
      <c r="H64" s="22"/>
      <c r="I64" s="22"/>
      <c r="J64" s="22"/>
      <c r="K64" s="22"/>
    </row>
    <row r="65" spans="1:11" ht="14.5" thickBot="1" x14ac:dyDescent="0.35">
      <c r="A65" s="95" t="s">
        <v>43</v>
      </c>
      <c r="B65" s="22" t="s">
        <v>210</v>
      </c>
      <c r="C65" s="22"/>
      <c r="D65" s="98" t="s">
        <v>209</v>
      </c>
      <c r="E65" s="22"/>
      <c r="F65" s="22"/>
      <c r="G65" s="22"/>
      <c r="H65" s="22"/>
      <c r="I65" s="22"/>
      <c r="J65" s="22"/>
      <c r="K65" s="22"/>
    </row>
    <row r="66" spans="1:11" x14ac:dyDescent="0.3">
      <c r="A66" s="95"/>
      <c r="B66" s="22"/>
      <c r="C66" s="22"/>
      <c r="D66" s="22"/>
      <c r="E66" s="22"/>
      <c r="F66" s="22"/>
      <c r="G66" s="22"/>
      <c r="H66" s="22"/>
      <c r="I66" s="22"/>
      <c r="J66" s="22"/>
      <c r="K66" s="22"/>
    </row>
    <row r="67" spans="1:11" ht="14.5" thickBot="1" x14ac:dyDescent="0.35">
      <c r="A67" s="95"/>
      <c r="B67" s="22" t="s">
        <v>279</v>
      </c>
      <c r="C67" s="22"/>
      <c r="D67" s="22"/>
      <c r="E67" s="22"/>
      <c r="F67" s="22"/>
      <c r="G67" s="22"/>
      <c r="H67" s="22"/>
      <c r="I67" s="22"/>
      <c r="J67" s="22"/>
      <c r="K67" s="22"/>
    </row>
    <row r="68" spans="1:11" ht="14.5" thickBot="1" x14ac:dyDescent="0.35">
      <c r="A68" s="95"/>
      <c r="B68" s="22" t="s">
        <v>278</v>
      </c>
      <c r="C68" s="179" t="s">
        <v>301</v>
      </c>
      <c r="D68" s="22"/>
      <c r="E68" s="22"/>
      <c r="F68" s="22"/>
      <c r="G68" s="22"/>
      <c r="H68" s="22"/>
      <c r="I68" s="22"/>
      <c r="J68" s="22"/>
      <c r="K68" s="22"/>
    </row>
    <row r="69" spans="1:11" x14ac:dyDescent="0.3">
      <c r="A69" s="95"/>
      <c r="B69" s="22"/>
      <c r="C69" s="22"/>
      <c r="D69" s="22"/>
      <c r="E69" s="22"/>
      <c r="F69" s="22"/>
      <c r="G69" s="22"/>
      <c r="H69" s="22"/>
      <c r="I69" s="22"/>
      <c r="J69" s="22"/>
      <c r="K69" s="22"/>
    </row>
    <row r="70" spans="1:11" ht="14.5" thickBot="1" x14ac:dyDescent="0.35">
      <c r="A70" s="95"/>
      <c r="B70" s="22" t="s">
        <v>189</v>
      </c>
      <c r="C70" s="22"/>
      <c r="D70" s="22"/>
      <c r="E70" s="22"/>
      <c r="F70" s="22"/>
      <c r="G70" s="22"/>
      <c r="H70" s="22"/>
      <c r="I70" s="22"/>
      <c r="J70" s="22"/>
      <c r="K70" s="22"/>
    </row>
    <row r="71" spans="1:11" ht="14.5" thickBot="1" x14ac:dyDescent="0.35">
      <c r="A71" s="95"/>
      <c r="B71" s="22" t="s">
        <v>50</v>
      </c>
      <c r="C71" s="98" t="s">
        <v>51</v>
      </c>
      <c r="D71" s="22"/>
      <c r="E71" s="22"/>
      <c r="F71" s="22"/>
      <c r="G71" s="22"/>
      <c r="H71" s="22"/>
      <c r="I71" s="22"/>
      <c r="J71" s="22"/>
      <c r="K71" s="22"/>
    </row>
    <row r="72" spans="1:11" x14ac:dyDescent="0.3">
      <c r="A72" s="95"/>
      <c r="B72" s="22"/>
      <c r="C72" s="22"/>
      <c r="D72" s="22"/>
      <c r="E72" s="22"/>
      <c r="F72" s="22"/>
      <c r="G72" s="22"/>
      <c r="H72" s="22"/>
      <c r="I72" s="22"/>
      <c r="J72" s="22"/>
      <c r="K72" s="22"/>
    </row>
    <row r="73" spans="1:11" ht="14.5" thickBot="1" x14ac:dyDescent="0.35">
      <c r="A73" s="95"/>
      <c r="B73" s="22" t="s">
        <v>211</v>
      </c>
      <c r="C73" s="22"/>
      <c r="D73" s="22"/>
      <c r="E73" s="22"/>
      <c r="F73" s="22"/>
      <c r="G73" s="22"/>
      <c r="H73" s="22"/>
      <c r="I73" s="22"/>
      <c r="J73" s="22"/>
      <c r="K73" s="22"/>
    </row>
    <row r="74" spans="1:11" ht="14.5" thickBot="1" x14ac:dyDescent="0.35">
      <c r="A74" s="95"/>
      <c r="B74" s="22" t="s">
        <v>212</v>
      </c>
      <c r="C74" s="98" t="s">
        <v>215</v>
      </c>
      <c r="D74" s="22"/>
      <c r="E74" s="22"/>
      <c r="F74" s="22"/>
      <c r="G74" s="22"/>
      <c r="H74" s="22"/>
      <c r="I74" s="22"/>
      <c r="J74" s="22"/>
      <c r="K74" s="22"/>
    </row>
    <row r="75" spans="1:11" x14ac:dyDescent="0.3">
      <c r="A75" s="95"/>
      <c r="B75" s="22"/>
      <c r="C75" s="22"/>
      <c r="D75" s="22"/>
      <c r="E75" s="22"/>
      <c r="F75" s="22"/>
      <c r="G75" s="22"/>
      <c r="H75" s="22"/>
      <c r="I75" s="22"/>
      <c r="J75" s="22"/>
      <c r="K75" s="22"/>
    </row>
  </sheetData>
  <conditionalFormatting sqref="C47">
    <cfRule type="colorScale" priority="4">
      <colorScale>
        <cfvo type="num" val="0"/>
        <cfvo type="num" val="10"/>
        <color theme="8"/>
        <color rgb="FFFF0000"/>
      </colorScale>
    </cfRule>
  </conditionalFormatting>
  <conditionalFormatting sqref="C35">
    <cfRule type="colorScale" priority="2">
      <colorScale>
        <cfvo type="num" val="0"/>
        <cfvo type="num" val="1"/>
        <color theme="8"/>
        <color rgb="FFDE7B3E"/>
      </colorScale>
    </cfRule>
  </conditionalFormatting>
  <conditionalFormatting sqref="C37">
    <cfRule type="colorScale" priority="1">
      <colorScale>
        <cfvo type="num" val="0"/>
        <cfvo type="num" val="1"/>
        <cfvo type="num" val="1000"/>
        <color theme="8"/>
        <color rgb="FFFFC000"/>
        <color theme="7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K76"/>
  <sheetViews>
    <sheetView zoomScale="80" zoomScaleNormal="80" workbookViewId="0">
      <selection activeCell="E18" sqref="E18"/>
    </sheetView>
  </sheetViews>
  <sheetFormatPr defaultRowHeight="14" x14ac:dyDescent="0.3"/>
  <cols>
    <col min="1" max="1" width="2.5" bestFit="1" customWidth="1"/>
    <col min="2" max="2" width="16.58203125" customWidth="1"/>
    <col min="3" max="13" width="7.58203125" customWidth="1"/>
    <col min="14" max="14" width="7.83203125" customWidth="1"/>
    <col min="15" max="15" width="7" bestFit="1" customWidth="1"/>
    <col min="16" max="59" width="7.58203125" customWidth="1"/>
  </cols>
  <sheetData>
    <row r="1" spans="1:89" x14ac:dyDescent="0.3">
      <c r="A1" s="95" t="s">
        <v>43</v>
      </c>
      <c r="B1" s="96" t="s">
        <v>194</v>
      </c>
    </row>
    <row r="2" spans="1:89" x14ac:dyDescent="0.3">
      <c r="A2" s="95" t="s">
        <v>43</v>
      </c>
      <c r="B2" s="96"/>
    </row>
    <row r="3" spans="1:89" x14ac:dyDescent="0.3">
      <c r="A3" s="95"/>
      <c r="B3" s="40" t="s">
        <v>217</v>
      </c>
      <c r="C3" s="7"/>
    </row>
    <row r="4" spans="1:89" x14ac:dyDescent="0.3">
      <c r="A4" s="95" t="s">
        <v>43</v>
      </c>
      <c r="B4" t="s">
        <v>43</v>
      </c>
      <c r="I4" s="57" t="s">
        <v>179</v>
      </c>
      <c r="J4" s="57" t="s">
        <v>179</v>
      </c>
      <c r="K4" s="57" t="s">
        <v>179</v>
      </c>
      <c r="P4" t="s">
        <v>283</v>
      </c>
      <c r="Q4" t="s">
        <v>283</v>
      </c>
      <c r="Y4" t="s">
        <v>283</v>
      </c>
      <c r="Z4" t="s">
        <v>283</v>
      </c>
      <c r="AT4" t="s">
        <v>243</v>
      </c>
      <c r="AU4" t="s">
        <v>15</v>
      </c>
      <c r="BN4" t="s">
        <v>244</v>
      </c>
      <c r="BO4" s="40" t="s">
        <v>245</v>
      </c>
      <c r="BP4" t="s">
        <v>246</v>
      </c>
      <c r="BQ4" s="40" t="s">
        <v>245</v>
      </c>
    </row>
    <row r="5" spans="1:89" x14ac:dyDescent="0.3">
      <c r="A5" s="95" t="s">
        <v>43</v>
      </c>
      <c r="B5" t="s">
        <v>282</v>
      </c>
      <c r="C5" s="238" t="s">
        <v>260</v>
      </c>
      <c r="D5" s="238" t="s">
        <v>262</v>
      </c>
      <c r="E5" s="238" t="s">
        <v>259</v>
      </c>
      <c r="F5" s="238" t="s">
        <v>8</v>
      </c>
      <c r="G5" s="238" t="s">
        <v>263</v>
      </c>
      <c r="H5" s="238" t="s">
        <v>264</v>
      </c>
      <c r="I5" s="238" t="s">
        <v>76</v>
      </c>
      <c r="J5" s="238" t="s">
        <v>266</v>
      </c>
      <c r="K5" s="238" t="s">
        <v>17</v>
      </c>
      <c r="L5" s="238" t="s">
        <v>82</v>
      </c>
      <c r="M5" s="238" t="s">
        <v>149</v>
      </c>
      <c r="N5" s="238" t="s">
        <v>20</v>
      </c>
      <c r="P5" s="238" t="s">
        <v>274</v>
      </c>
      <c r="Q5" s="238" t="s">
        <v>16</v>
      </c>
      <c r="Y5" s="238" t="s">
        <v>280</v>
      </c>
      <c r="Z5" s="238" t="s">
        <v>281</v>
      </c>
      <c r="AD5" s="60"/>
      <c r="AE5" s="60"/>
      <c r="AH5" s="41"/>
      <c r="AI5" s="41"/>
      <c r="AK5" s="60"/>
      <c r="AL5" s="60"/>
    </row>
    <row r="6" spans="1:89" x14ac:dyDescent="0.3">
      <c r="A6" s="95" t="s">
        <v>43</v>
      </c>
      <c r="B6" s="97" t="s">
        <v>195</v>
      </c>
      <c r="C6" s="97">
        <f>SUM($C$11:C11)</f>
        <v>0</v>
      </c>
      <c r="D6" s="97">
        <f>SUM($C$11:D11)</f>
        <v>0</v>
      </c>
      <c r="E6" s="97">
        <f>SUM($C$11:E11)</f>
        <v>0</v>
      </c>
      <c r="F6" s="97">
        <f>SUM($C$11:F11)</f>
        <v>0</v>
      </c>
      <c r="G6" s="97">
        <f>SUM($C$11:G11)</f>
        <v>0</v>
      </c>
      <c r="H6" s="97">
        <f>SUM($C$11:H11)</f>
        <v>1</v>
      </c>
      <c r="I6" s="97">
        <f>SUM($C$11:I11)</f>
        <v>1</v>
      </c>
      <c r="J6" s="97">
        <f>SUM($C$11:J11)</f>
        <v>1</v>
      </c>
      <c r="K6" s="97">
        <f>SUM($C$11:K11)</f>
        <v>1</v>
      </c>
      <c r="L6" s="97">
        <f>SUM($C$11:L11)</f>
        <v>2</v>
      </c>
      <c r="M6" s="97">
        <f>SUM($C$11:M11)</f>
        <v>2</v>
      </c>
      <c r="N6" s="97">
        <f>SUM($C$11:N11)</f>
        <v>2</v>
      </c>
      <c r="O6" s="97">
        <f>SUM($C$11:O11)</f>
        <v>2</v>
      </c>
      <c r="P6" s="97">
        <f>SUM($C$11:P11)</f>
        <v>2</v>
      </c>
      <c r="Q6" s="97">
        <f>SUM($C$11:Q11)</f>
        <v>3</v>
      </c>
      <c r="R6" s="97">
        <f>SUM($C$11:R11)</f>
        <v>4</v>
      </c>
      <c r="S6" s="97">
        <f>SUM($C$11:S11)</f>
        <v>5</v>
      </c>
      <c r="T6" s="97">
        <f>SUM($C$11:T11)</f>
        <v>6</v>
      </c>
      <c r="U6" s="97">
        <f>SUM($C$11:U11)</f>
        <v>7</v>
      </c>
      <c r="V6" s="97">
        <f>SUM($C$11:V11)</f>
        <v>8</v>
      </c>
      <c r="W6" s="97">
        <f>SUM($C$11:W11)</f>
        <v>8</v>
      </c>
      <c r="X6" s="97">
        <f>SUM($C$11:X11)</f>
        <v>8</v>
      </c>
      <c r="Y6" s="97">
        <f>SUM($C$11:Y11)</f>
        <v>9</v>
      </c>
      <c r="Z6" s="97">
        <f>SUM($C$11:Z11)</f>
        <v>9</v>
      </c>
      <c r="AA6" s="97">
        <f>SUM($C$11:AA11)</f>
        <v>9</v>
      </c>
      <c r="AB6" s="97">
        <f>SUM($C$11:AB11)</f>
        <v>9</v>
      </c>
      <c r="AC6" s="97">
        <f>SUM($C$11:AC11)</f>
        <v>9</v>
      </c>
      <c r="AD6" s="97">
        <f>SUM($C$11:AD11)</f>
        <v>9</v>
      </c>
      <c r="AE6" s="97">
        <f>SUM($C$11:AE11)</f>
        <v>9</v>
      </c>
      <c r="AF6" s="97">
        <f>SUM($C$11:AF11)</f>
        <v>9</v>
      </c>
      <c r="AG6" s="97">
        <f>SUM($C$11:AG11)</f>
        <v>9</v>
      </c>
      <c r="AH6" s="97">
        <f>SUM($C$11:AH11)</f>
        <v>9</v>
      </c>
      <c r="AI6" s="97">
        <f>SUM($C$11:AI11)</f>
        <v>9</v>
      </c>
      <c r="AJ6" s="97">
        <f>SUM($C$11:AJ11)</f>
        <v>9</v>
      </c>
      <c r="AK6" s="97">
        <f>SUM($C$11:AK11)</f>
        <v>9</v>
      </c>
      <c r="AL6" s="97">
        <f>SUM($C$11:AL11)</f>
        <v>9</v>
      </c>
      <c r="AM6" s="97">
        <f>SUM($C$11:AM11)</f>
        <v>9</v>
      </c>
      <c r="AN6" s="97">
        <f>SUM($C$11:AN11)</f>
        <v>10</v>
      </c>
      <c r="AO6" s="97">
        <f>SUM($C$11:AO11)</f>
        <v>10</v>
      </c>
      <c r="AP6" s="97">
        <f>SUM($C$11:AP11)</f>
        <v>10</v>
      </c>
      <c r="AQ6" s="97">
        <f>SUM($C$11:AQ11)</f>
        <v>10</v>
      </c>
      <c r="AR6" s="97">
        <f>SUM($C$11:AR11)</f>
        <v>11</v>
      </c>
      <c r="AS6" s="97">
        <f>SUM($C$11:AS11)</f>
        <v>11</v>
      </c>
      <c r="AT6" s="97">
        <f>SUM($C$11:AT11)</f>
        <v>11</v>
      </c>
      <c r="AU6" s="97">
        <f>SUM($C$11:AU11)</f>
        <v>11</v>
      </c>
      <c r="AV6" s="97">
        <f>SUM($C$11:AV11)</f>
        <v>11</v>
      </c>
      <c r="AW6" s="97">
        <f>SUM($C$11:AW11)</f>
        <v>11</v>
      </c>
      <c r="AX6" s="97">
        <f>SUM($C$11:AX11)</f>
        <v>11</v>
      </c>
      <c r="AY6" s="97">
        <f>SUM($C$11:AY11)</f>
        <v>11</v>
      </c>
      <c r="AZ6" s="97">
        <f>SUM($C$11:AZ11)</f>
        <v>11</v>
      </c>
      <c r="BA6" s="97">
        <f>SUM($C$11:BA11)</f>
        <v>12</v>
      </c>
      <c r="BB6" s="97">
        <f>SUM($C$11:BB11)</f>
        <v>13</v>
      </c>
      <c r="BC6" s="97">
        <f>SUM($C$11:BC11)</f>
        <v>14</v>
      </c>
      <c r="BD6" s="97">
        <f>SUM($C$11:BD11)</f>
        <v>15</v>
      </c>
      <c r="BE6" s="97">
        <f>SUM($C$11:BE11)</f>
        <v>15</v>
      </c>
      <c r="BF6" s="97">
        <f>SUM($C$11:BF11)</f>
        <v>15</v>
      </c>
      <c r="BG6" s="97">
        <f>SUM($C$11:BG11)</f>
        <v>15</v>
      </c>
      <c r="BH6" s="97">
        <f>SUM($C$11:BH11)</f>
        <v>15</v>
      </c>
      <c r="BI6" s="97">
        <f>SUM($C$11:BI11)</f>
        <v>16</v>
      </c>
      <c r="BJ6" s="97">
        <f>SUM($C$11:BJ11)</f>
        <v>16</v>
      </c>
      <c r="BK6" s="97">
        <f>SUM($C$11:BK11)</f>
        <v>17</v>
      </c>
      <c r="BL6" s="97">
        <f>SUM($C$11:BL11)</f>
        <v>17</v>
      </c>
      <c r="BM6" s="97">
        <f>SUM($C$11:BM11)</f>
        <v>17</v>
      </c>
      <c r="BN6" s="97">
        <f>SUM($C$11:BN11)</f>
        <v>17</v>
      </c>
      <c r="BO6" s="97">
        <f>SUM($C$11:BO11)</f>
        <v>17</v>
      </c>
      <c r="BP6" s="97">
        <f>SUM($C$11:BP11)</f>
        <v>17</v>
      </c>
      <c r="BQ6" s="97">
        <f>SUM($C$11:BQ11)</f>
        <v>17</v>
      </c>
      <c r="BR6" s="97">
        <f>SUM($C$11:BR11)</f>
        <v>17</v>
      </c>
      <c r="BS6" s="97">
        <f>SUM($C$11:BS11)</f>
        <v>18</v>
      </c>
      <c r="BT6" s="97">
        <f>SUM($C$11:BT11)</f>
        <v>18</v>
      </c>
      <c r="BU6" s="97">
        <f>SUM($C$11:BU11)</f>
        <v>18</v>
      </c>
      <c r="BV6" s="97">
        <f>SUM($C$11:BV11)</f>
        <v>18</v>
      </c>
      <c r="BW6" s="97">
        <f>SUM($C$10:BW11)</f>
        <v>19</v>
      </c>
      <c r="BX6" s="97">
        <f>SUM($C$10:BX11)</f>
        <v>19</v>
      </c>
      <c r="BY6" s="97">
        <f>SUM($C$10:BY11)</f>
        <v>19</v>
      </c>
      <c r="BZ6" s="97">
        <f>SUM($D$10:BZ11)</f>
        <v>20</v>
      </c>
      <c r="CA6" s="97">
        <f>SUM($D$10:CA11)</f>
        <v>20</v>
      </c>
      <c r="CB6" s="97">
        <f>SUM($D$10:CB11)</f>
        <v>20</v>
      </c>
      <c r="CC6" s="97">
        <f>SUM($C$10:CC11)</f>
        <v>20</v>
      </c>
      <c r="CD6" s="97">
        <f>SUM($C$10:CD11)</f>
        <v>20</v>
      </c>
      <c r="CE6" s="97">
        <f>SUM($C$12:CD13)</f>
        <v>27348.31</v>
      </c>
      <c r="CF6" s="97">
        <f>SUM($C$12:CD13)</f>
        <v>27348.31</v>
      </c>
      <c r="CG6" s="97">
        <f>SUM($C$12:CG13)</f>
        <v>28297.02</v>
      </c>
      <c r="CH6" s="97">
        <f>SUM($C$11:CH11)</f>
        <v>20</v>
      </c>
      <c r="CI6" s="97">
        <f>SUM($C$11:CI11)</f>
        <v>20</v>
      </c>
      <c r="CJ6" s="97">
        <f>SUM($C$11:CJ11)</f>
        <v>20</v>
      </c>
      <c r="CK6" s="97">
        <f>SUM($C$11:CK11)</f>
        <v>20</v>
      </c>
    </row>
    <row r="7" spans="1:89" x14ac:dyDescent="0.3">
      <c r="A7" s="95" t="s">
        <v>43</v>
      </c>
      <c r="B7" s="1" t="s">
        <v>196</v>
      </c>
      <c r="C7" s="1">
        <v>0</v>
      </c>
      <c r="D7" s="1" t="s">
        <v>197</v>
      </c>
      <c r="E7" s="1" t="str">
        <f>D7</f>
        <v>_________</v>
      </c>
      <c r="F7" s="1" t="str">
        <f>D7</f>
        <v>_________</v>
      </c>
      <c r="G7" s="1" t="str">
        <f>E7</f>
        <v>_________</v>
      </c>
      <c r="H7" s="1">
        <v>0</v>
      </c>
      <c r="I7" s="1" t="s">
        <v>197</v>
      </c>
      <c r="J7" s="1" t="str">
        <f>I7</f>
        <v>_________</v>
      </c>
      <c r="K7" s="1" t="s">
        <v>197</v>
      </c>
      <c r="L7" s="1" t="str">
        <f>K7</f>
        <v>_________</v>
      </c>
      <c r="M7" s="1" t="str">
        <f>K7</f>
        <v>_________</v>
      </c>
      <c r="N7" s="1" t="s">
        <v>197</v>
      </c>
      <c r="O7" s="1"/>
      <c r="P7" s="1"/>
      <c r="Q7" s="1" t="s">
        <v>197</v>
      </c>
      <c r="R7" s="1" t="s">
        <v>197</v>
      </c>
      <c r="S7" s="1" t="s">
        <v>197</v>
      </c>
      <c r="T7" s="1">
        <v>0</v>
      </c>
      <c r="U7" s="1" t="s">
        <v>197</v>
      </c>
      <c r="V7" s="1" t="s">
        <v>197</v>
      </c>
      <c r="W7" s="1" t="s">
        <v>197</v>
      </c>
      <c r="X7" s="1" t="s">
        <v>197</v>
      </c>
      <c r="Y7" s="1" t="s">
        <v>197</v>
      </c>
      <c r="Z7" s="1">
        <v>1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 t="s">
        <v>197</v>
      </c>
      <c r="AH7" s="1" t="s">
        <v>197</v>
      </c>
      <c r="AI7" s="1">
        <v>0</v>
      </c>
      <c r="AJ7" s="1">
        <f>AI7</f>
        <v>0</v>
      </c>
      <c r="AK7" s="1">
        <f>AJ7</f>
        <v>0</v>
      </c>
      <c r="AL7" s="1">
        <v>1</v>
      </c>
      <c r="AM7" s="1">
        <v>0</v>
      </c>
      <c r="AN7" s="1">
        <v>0</v>
      </c>
      <c r="AO7" s="1" t="s">
        <v>197</v>
      </c>
      <c r="AP7" s="1"/>
      <c r="AQ7" s="1"/>
      <c r="AR7" s="1" t="s">
        <v>197</v>
      </c>
      <c r="AS7" s="1" t="s">
        <v>197</v>
      </c>
      <c r="AT7" s="1" t="s">
        <v>197</v>
      </c>
      <c r="AU7" s="1" t="s">
        <v>197</v>
      </c>
      <c r="AV7" s="1" t="s">
        <v>197</v>
      </c>
      <c r="AW7" s="1" t="s">
        <v>197</v>
      </c>
      <c r="AX7" s="1" t="s">
        <v>197</v>
      </c>
      <c r="AY7" s="1" t="s">
        <v>197</v>
      </c>
      <c r="AZ7" s="1" t="s">
        <v>197</v>
      </c>
      <c r="BA7" s="1" t="s">
        <v>197</v>
      </c>
      <c r="BB7" s="1" t="s">
        <v>197</v>
      </c>
      <c r="BC7" s="1" t="s">
        <v>197</v>
      </c>
      <c r="BD7" s="1" t="s">
        <v>197</v>
      </c>
      <c r="BE7" s="1" t="s">
        <v>197</v>
      </c>
      <c r="BF7" s="1" t="s">
        <v>197</v>
      </c>
      <c r="BG7" s="1" t="s">
        <v>197</v>
      </c>
      <c r="BH7" s="1" t="s">
        <v>197</v>
      </c>
      <c r="BI7" s="1" t="s">
        <v>197</v>
      </c>
      <c r="BJ7" s="1" t="s">
        <v>197</v>
      </c>
      <c r="BK7" s="1" t="s">
        <v>197</v>
      </c>
      <c r="BL7" s="1" t="s">
        <v>197</v>
      </c>
      <c r="BM7" s="1" t="s">
        <v>197</v>
      </c>
      <c r="BN7" s="1" t="s">
        <v>197</v>
      </c>
      <c r="BO7" s="1" t="s">
        <v>197</v>
      </c>
      <c r="BP7" s="1" t="s">
        <v>197</v>
      </c>
      <c r="BQ7" s="1" t="s">
        <v>197</v>
      </c>
      <c r="BR7" s="1" t="s">
        <v>197</v>
      </c>
      <c r="BS7" s="1" t="s">
        <v>197</v>
      </c>
      <c r="BT7" s="1" t="s">
        <v>197</v>
      </c>
      <c r="BU7" s="1" t="s">
        <v>197</v>
      </c>
      <c r="BV7" s="1"/>
      <c r="BW7" s="1" t="s">
        <v>197</v>
      </c>
      <c r="BX7" s="1" t="s">
        <v>197</v>
      </c>
      <c r="BY7" s="1" t="s">
        <v>197</v>
      </c>
      <c r="BZ7" s="1" t="s">
        <v>197</v>
      </c>
      <c r="CA7" s="1" t="s">
        <v>197</v>
      </c>
      <c r="CB7" s="1" t="s">
        <v>197</v>
      </c>
      <c r="CC7" s="1" t="s">
        <v>197</v>
      </c>
      <c r="CD7" s="1" t="s">
        <v>197</v>
      </c>
      <c r="CE7" s="1" t="s">
        <v>197</v>
      </c>
      <c r="CF7" s="1" t="s">
        <v>197</v>
      </c>
      <c r="CG7" s="1" t="s">
        <v>197</v>
      </c>
      <c r="CH7" s="1" t="s">
        <v>197</v>
      </c>
      <c r="CI7" s="1" t="s">
        <v>197</v>
      </c>
      <c r="CJ7" s="1" t="s">
        <v>197</v>
      </c>
      <c r="CK7" s="1" t="s">
        <v>197</v>
      </c>
    </row>
    <row r="8" spans="1:89" x14ac:dyDescent="0.3">
      <c r="A8" s="95"/>
      <c r="B8" s="24" t="s">
        <v>39</v>
      </c>
      <c r="C8" s="131">
        <v>1</v>
      </c>
      <c r="D8" s="131">
        <f>C8+1</f>
        <v>2</v>
      </c>
      <c r="E8" s="131">
        <f t="shared" ref="E8:BI8" si="0">D8+1</f>
        <v>3</v>
      </c>
      <c r="F8" s="131">
        <f t="shared" si="0"/>
        <v>4</v>
      </c>
      <c r="G8" s="131">
        <f t="shared" si="0"/>
        <v>5</v>
      </c>
      <c r="H8" s="131">
        <f>G8+1</f>
        <v>6</v>
      </c>
      <c r="I8" s="259">
        <f t="shared" si="0"/>
        <v>7</v>
      </c>
      <c r="J8" s="259">
        <f t="shared" si="0"/>
        <v>8</v>
      </c>
      <c r="K8" s="259">
        <f t="shared" si="0"/>
        <v>9</v>
      </c>
      <c r="L8" s="51">
        <f t="shared" si="0"/>
        <v>10</v>
      </c>
      <c r="M8" s="259">
        <f t="shared" si="0"/>
        <v>11</v>
      </c>
      <c r="N8" s="259">
        <f t="shared" si="0"/>
        <v>12</v>
      </c>
      <c r="O8" s="4">
        <f t="shared" si="0"/>
        <v>13</v>
      </c>
      <c r="P8" s="4">
        <f t="shared" si="0"/>
        <v>14</v>
      </c>
      <c r="Q8" s="61">
        <f>P8+1</f>
        <v>15</v>
      </c>
      <c r="R8" s="61">
        <f t="shared" si="0"/>
        <v>16</v>
      </c>
      <c r="S8" s="61">
        <f t="shared" si="0"/>
        <v>17</v>
      </c>
      <c r="T8" s="61">
        <f t="shared" si="0"/>
        <v>18</v>
      </c>
      <c r="U8" s="4">
        <f t="shared" ref="U8:Z8" si="1">T8+1</f>
        <v>19</v>
      </c>
      <c r="V8" s="4">
        <f t="shared" si="1"/>
        <v>20</v>
      </c>
      <c r="W8" s="261">
        <f t="shared" si="1"/>
        <v>21</v>
      </c>
      <c r="X8" s="248">
        <f t="shared" si="1"/>
        <v>22</v>
      </c>
      <c r="Y8" s="18">
        <f t="shared" si="1"/>
        <v>23</v>
      </c>
      <c r="Z8" s="203">
        <f t="shared" si="1"/>
        <v>24</v>
      </c>
      <c r="AA8" s="203">
        <f t="shared" si="0"/>
        <v>25</v>
      </c>
      <c r="AB8" s="203">
        <f t="shared" si="0"/>
        <v>26</v>
      </c>
      <c r="AC8" s="203">
        <f t="shared" si="0"/>
        <v>27</v>
      </c>
      <c r="AD8" s="203">
        <f t="shared" si="0"/>
        <v>28</v>
      </c>
      <c r="AE8" s="203">
        <f t="shared" si="0"/>
        <v>29</v>
      </c>
      <c r="AF8" s="203">
        <f t="shared" si="0"/>
        <v>30</v>
      </c>
      <c r="AG8" s="203">
        <f t="shared" si="0"/>
        <v>31</v>
      </c>
      <c r="AH8" s="203">
        <f t="shared" si="0"/>
        <v>32</v>
      </c>
      <c r="AI8" s="203">
        <f t="shared" si="0"/>
        <v>33</v>
      </c>
      <c r="AJ8" s="246">
        <f t="shared" si="0"/>
        <v>34</v>
      </c>
      <c r="AK8" s="246">
        <f t="shared" si="0"/>
        <v>35</v>
      </c>
      <c r="AL8" s="246">
        <f t="shared" si="0"/>
        <v>36</v>
      </c>
      <c r="AM8" s="246">
        <f t="shared" si="0"/>
        <v>37</v>
      </c>
      <c r="AN8" s="4">
        <f t="shared" si="0"/>
        <v>38</v>
      </c>
      <c r="AO8" s="246">
        <f t="shared" si="0"/>
        <v>39</v>
      </c>
      <c r="AP8" s="132">
        <f>AO8+1</f>
        <v>40</v>
      </c>
      <c r="AQ8" s="132">
        <f>AP8+1</f>
        <v>41</v>
      </c>
      <c r="AR8" s="143">
        <f>AQ8+1</f>
        <v>42</v>
      </c>
      <c r="AS8" s="132">
        <f t="shared" si="0"/>
        <v>43</v>
      </c>
      <c r="AT8" s="132">
        <f t="shared" si="0"/>
        <v>44</v>
      </c>
      <c r="AU8" s="132">
        <f t="shared" si="0"/>
        <v>45</v>
      </c>
      <c r="AV8" s="132">
        <f t="shared" si="0"/>
        <v>46</v>
      </c>
      <c r="AW8" s="132">
        <f t="shared" si="0"/>
        <v>47</v>
      </c>
      <c r="AX8" s="132">
        <f t="shared" si="0"/>
        <v>48</v>
      </c>
      <c r="AY8" s="132">
        <f t="shared" si="0"/>
        <v>49</v>
      </c>
      <c r="AZ8" s="132">
        <f t="shared" si="0"/>
        <v>50</v>
      </c>
      <c r="BA8" s="52">
        <f>AZ8+1</f>
        <v>51</v>
      </c>
      <c r="BB8" s="52">
        <f>BA8+1</f>
        <v>52</v>
      </c>
      <c r="BC8" s="52">
        <f>BB8+1</f>
        <v>53</v>
      </c>
      <c r="BD8" s="52">
        <f t="shared" si="0"/>
        <v>54</v>
      </c>
      <c r="BE8" s="52">
        <f t="shared" si="0"/>
        <v>55</v>
      </c>
      <c r="BF8" s="132">
        <f t="shared" si="0"/>
        <v>56</v>
      </c>
      <c r="BG8" s="132">
        <f t="shared" si="0"/>
        <v>57</v>
      </c>
      <c r="BH8" s="132">
        <f t="shared" si="0"/>
        <v>58</v>
      </c>
      <c r="BI8" s="52">
        <f t="shared" si="0"/>
        <v>59</v>
      </c>
      <c r="BJ8" s="132">
        <f>BI8+1</f>
        <v>60</v>
      </c>
      <c r="BK8" s="52">
        <f>BJ8+1</f>
        <v>61</v>
      </c>
      <c r="BL8" s="250">
        <f>BK8+1</f>
        <v>62</v>
      </c>
      <c r="BM8" s="250">
        <f>BL8+1</f>
        <v>63</v>
      </c>
      <c r="BN8" s="250">
        <f t="shared" ref="BN8:BT8" si="2">BM8+1</f>
        <v>64</v>
      </c>
      <c r="BO8" s="250">
        <f t="shared" si="2"/>
        <v>65</v>
      </c>
      <c r="BP8" s="250">
        <f t="shared" si="2"/>
        <v>66</v>
      </c>
      <c r="BQ8" s="250">
        <f t="shared" si="2"/>
        <v>67</v>
      </c>
      <c r="BR8" s="250">
        <f t="shared" si="2"/>
        <v>68</v>
      </c>
      <c r="BS8" s="37">
        <f t="shared" si="2"/>
        <v>69</v>
      </c>
      <c r="BT8" s="250">
        <f t="shared" si="2"/>
        <v>70</v>
      </c>
      <c r="BU8" s="250">
        <f>BT8+1</f>
        <v>71</v>
      </c>
      <c r="BV8" s="248">
        <f>BU8+1</f>
        <v>72</v>
      </c>
      <c r="BW8" s="157">
        <f t="shared" ref="BW8:CB8" si="3">BV8+1</f>
        <v>73</v>
      </c>
      <c r="BX8" s="251">
        <f t="shared" si="3"/>
        <v>74</v>
      </c>
      <c r="BY8" s="251">
        <f t="shared" si="3"/>
        <v>75</v>
      </c>
      <c r="BZ8" s="45">
        <f t="shared" si="3"/>
        <v>76</v>
      </c>
      <c r="CA8" s="243">
        <f t="shared" si="3"/>
        <v>77</v>
      </c>
      <c r="CB8" s="243">
        <f t="shared" si="3"/>
        <v>78</v>
      </c>
      <c r="CC8" s="253">
        <f>CB8+1</f>
        <v>79</v>
      </c>
      <c r="CD8" s="253">
        <f t="shared" ref="CD8" si="4">CC8+1</f>
        <v>80</v>
      </c>
      <c r="CE8" s="254">
        <f>CD8+1</f>
        <v>81</v>
      </c>
      <c r="CF8" s="254">
        <f t="shared" ref="CF8:CG8" si="5">CE8+1</f>
        <v>82</v>
      </c>
      <c r="CG8" s="254">
        <f t="shared" si="5"/>
        <v>83</v>
      </c>
      <c r="CH8" s="132">
        <f t="shared" ref="CH8" si="6">CG8+1</f>
        <v>84</v>
      </c>
      <c r="CI8" s="132">
        <f t="shared" ref="CI8" si="7">CH8+1</f>
        <v>85</v>
      </c>
      <c r="CJ8" s="132">
        <f t="shared" ref="CJ8" si="8">CI8+1</f>
        <v>86</v>
      </c>
      <c r="CK8" s="132">
        <f>CJ8+1</f>
        <v>87</v>
      </c>
    </row>
    <row r="9" spans="1:89" x14ac:dyDescent="0.3">
      <c r="A9" s="95"/>
      <c r="B9" s="24" t="s">
        <v>198</v>
      </c>
      <c r="C9" s="131" t="s">
        <v>199</v>
      </c>
      <c r="D9" s="131" t="s">
        <v>199</v>
      </c>
      <c r="E9" s="131" t="s">
        <v>199</v>
      </c>
      <c r="F9" s="131" t="s">
        <v>199</v>
      </c>
      <c r="G9" s="131" t="s">
        <v>199</v>
      </c>
      <c r="H9" s="10" t="s">
        <v>199</v>
      </c>
      <c r="I9" s="259" t="s">
        <v>199</v>
      </c>
      <c r="J9" s="259" t="s">
        <v>199</v>
      </c>
      <c r="K9" s="259" t="s">
        <v>199</v>
      </c>
      <c r="L9" s="51" t="s">
        <v>199</v>
      </c>
      <c r="M9" s="259" t="s">
        <v>199</v>
      </c>
      <c r="N9" s="259" t="s">
        <v>199</v>
      </c>
      <c r="O9" s="4" t="s">
        <v>199</v>
      </c>
      <c r="P9" s="4" t="s">
        <v>199</v>
      </c>
      <c r="Q9" s="61" t="s">
        <v>199</v>
      </c>
      <c r="R9" s="61" t="s">
        <v>199</v>
      </c>
      <c r="S9" s="61" t="s">
        <v>199</v>
      </c>
      <c r="T9" s="61" t="s">
        <v>199</v>
      </c>
      <c r="U9" s="4" t="s">
        <v>199</v>
      </c>
      <c r="V9" s="4" t="s">
        <v>199</v>
      </c>
      <c r="W9" s="261" t="s">
        <v>199</v>
      </c>
      <c r="X9" s="248" t="s">
        <v>199</v>
      </c>
      <c r="Y9" s="18" t="s">
        <v>199</v>
      </c>
      <c r="Z9" s="203" t="s">
        <v>199</v>
      </c>
      <c r="AA9" s="203" t="s">
        <v>199</v>
      </c>
      <c r="AB9" s="203" t="s">
        <v>199</v>
      </c>
      <c r="AC9" s="203" t="s">
        <v>199</v>
      </c>
      <c r="AD9" s="203" t="s">
        <v>199</v>
      </c>
      <c r="AE9" s="203" t="s">
        <v>199</v>
      </c>
      <c r="AF9" s="203" t="s">
        <v>199</v>
      </c>
      <c r="AG9" s="203" t="s">
        <v>199</v>
      </c>
      <c r="AH9" s="203" t="s">
        <v>199</v>
      </c>
      <c r="AI9" s="203" t="s">
        <v>199</v>
      </c>
      <c r="AJ9" s="246" t="s">
        <v>199</v>
      </c>
      <c r="AK9" s="246" t="s">
        <v>199</v>
      </c>
      <c r="AL9" s="246" t="s">
        <v>199</v>
      </c>
      <c r="AM9" s="246" t="s">
        <v>199</v>
      </c>
      <c r="AN9" s="4" t="s">
        <v>199</v>
      </c>
      <c r="AO9" s="246" t="s">
        <v>199</v>
      </c>
      <c r="AP9" s="132" t="s">
        <v>199</v>
      </c>
      <c r="AQ9" s="132" t="s">
        <v>199</v>
      </c>
      <c r="AR9" s="143" t="s">
        <v>199</v>
      </c>
      <c r="AS9" s="132" t="s">
        <v>199</v>
      </c>
      <c r="AT9" s="132" t="s">
        <v>199</v>
      </c>
      <c r="AU9" s="132" t="s">
        <v>199</v>
      </c>
      <c r="AV9" s="132" t="s">
        <v>199</v>
      </c>
      <c r="AW9" s="132" t="s">
        <v>199</v>
      </c>
      <c r="AX9" s="132" t="s">
        <v>199</v>
      </c>
      <c r="AY9" s="132" t="s">
        <v>199</v>
      </c>
      <c r="AZ9" s="132" t="s">
        <v>199</v>
      </c>
      <c r="BA9" s="52" t="s">
        <v>199</v>
      </c>
      <c r="BB9" s="52" t="s">
        <v>199</v>
      </c>
      <c r="BC9" s="52" t="s">
        <v>199</v>
      </c>
      <c r="BD9" s="52" t="s">
        <v>199</v>
      </c>
      <c r="BE9" s="52" t="s">
        <v>199</v>
      </c>
      <c r="BF9" s="132" t="s">
        <v>199</v>
      </c>
      <c r="BG9" s="132" t="s">
        <v>199</v>
      </c>
      <c r="BH9" s="132" t="s">
        <v>199</v>
      </c>
      <c r="BI9" s="52" t="s">
        <v>199</v>
      </c>
      <c r="BJ9" s="132" t="s">
        <v>199</v>
      </c>
      <c r="BK9" s="52" t="s">
        <v>199</v>
      </c>
      <c r="BL9" s="250" t="s">
        <v>199</v>
      </c>
      <c r="BM9" s="250" t="s">
        <v>199</v>
      </c>
      <c r="BN9" s="250" t="s">
        <v>199</v>
      </c>
      <c r="BO9" s="250" t="s">
        <v>199</v>
      </c>
      <c r="BP9" s="250" t="s">
        <v>199</v>
      </c>
      <c r="BQ9" s="250" t="s">
        <v>199</v>
      </c>
      <c r="BR9" s="250" t="s">
        <v>199</v>
      </c>
      <c r="BS9" s="37" t="s">
        <v>199</v>
      </c>
      <c r="BT9" s="250" t="s">
        <v>199</v>
      </c>
      <c r="BU9" s="250" t="s">
        <v>199</v>
      </c>
      <c r="BV9" s="248" t="s">
        <v>199</v>
      </c>
      <c r="BW9" s="27" t="s">
        <v>199</v>
      </c>
      <c r="BX9" s="242" t="s">
        <v>199</v>
      </c>
      <c r="BY9" s="242" t="s">
        <v>199</v>
      </c>
      <c r="BZ9" s="45" t="s">
        <v>199</v>
      </c>
      <c r="CA9" s="243" t="s">
        <v>199</v>
      </c>
      <c r="CB9" s="243" t="s">
        <v>199</v>
      </c>
      <c r="CC9" s="253" t="s">
        <v>199</v>
      </c>
      <c r="CD9" s="253" t="s">
        <v>199</v>
      </c>
      <c r="CE9" s="254" t="s">
        <v>199</v>
      </c>
      <c r="CF9" s="254" t="s">
        <v>199</v>
      </c>
      <c r="CG9" s="254" t="s">
        <v>199</v>
      </c>
      <c r="CH9" s="132" t="s">
        <v>199</v>
      </c>
      <c r="CI9" s="132" t="s">
        <v>199</v>
      </c>
      <c r="CJ9" s="132" t="s">
        <v>199</v>
      </c>
      <c r="CK9" s="132" t="s">
        <v>199</v>
      </c>
    </row>
    <row r="10" spans="1:89" x14ac:dyDescent="0.3">
      <c r="A10" s="95"/>
      <c r="B10" s="24" t="s">
        <v>0</v>
      </c>
      <c r="C10" s="131" t="s">
        <v>260</v>
      </c>
      <c r="D10" s="131" t="s">
        <v>261</v>
      </c>
      <c r="E10" s="131" t="s">
        <v>271</v>
      </c>
      <c r="F10" s="131" t="s">
        <v>260</v>
      </c>
      <c r="G10" s="131" t="s">
        <v>260</v>
      </c>
      <c r="H10" s="10" t="s">
        <v>260</v>
      </c>
      <c r="I10" s="259" t="s">
        <v>286</v>
      </c>
      <c r="J10" s="259" t="s">
        <v>286</v>
      </c>
      <c r="K10" s="259" t="s">
        <v>158</v>
      </c>
      <c r="L10" s="51" t="s">
        <v>262</v>
      </c>
      <c r="M10" s="259" t="s">
        <v>286</v>
      </c>
      <c r="N10" s="259" t="s">
        <v>286</v>
      </c>
      <c r="O10" s="4" t="s">
        <v>259</v>
      </c>
      <c r="P10" s="4" t="s">
        <v>259</v>
      </c>
      <c r="Q10" s="61" t="s">
        <v>8</v>
      </c>
      <c r="R10" s="61" t="s">
        <v>8</v>
      </c>
      <c r="S10" s="61" t="s">
        <v>8</v>
      </c>
      <c r="T10" s="61" t="s">
        <v>8</v>
      </c>
      <c r="U10" s="4" t="s">
        <v>263</v>
      </c>
      <c r="V10" s="4" t="s">
        <v>263</v>
      </c>
      <c r="W10" s="261" t="s">
        <v>263</v>
      </c>
      <c r="X10" s="248" t="s">
        <v>264</v>
      </c>
      <c r="Y10" s="18" t="s">
        <v>264</v>
      </c>
      <c r="Z10" s="203" t="s">
        <v>76</v>
      </c>
      <c r="AA10" s="203" t="s">
        <v>76</v>
      </c>
      <c r="AB10" s="203" t="s">
        <v>76</v>
      </c>
      <c r="AC10" s="203" t="s">
        <v>265</v>
      </c>
      <c r="AD10" s="203" t="s">
        <v>76</v>
      </c>
      <c r="AE10" s="203" t="s">
        <v>76</v>
      </c>
      <c r="AF10" s="203" t="s">
        <v>76</v>
      </c>
      <c r="AG10" s="203" t="s">
        <v>76</v>
      </c>
      <c r="AH10" s="203" t="s">
        <v>76</v>
      </c>
      <c r="AI10" s="203" t="s">
        <v>76</v>
      </c>
      <c r="AJ10" s="246" t="s">
        <v>266</v>
      </c>
      <c r="AK10" s="246" t="s">
        <v>266</v>
      </c>
      <c r="AL10" s="246" t="s">
        <v>267</v>
      </c>
      <c r="AM10" s="246" t="s">
        <v>266</v>
      </c>
      <c r="AN10" s="4" t="s">
        <v>266</v>
      </c>
      <c r="AO10" s="246" t="s">
        <v>15</v>
      </c>
      <c r="AP10" s="132" t="s">
        <v>268</v>
      </c>
      <c r="AQ10" s="132" t="s">
        <v>268</v>
      </c>
      <c r="AR10" s="143" t="s">
        <v>17</v>
      </c>
      <c r="AS10" s="132" t="s">
        <v>17</v>
      </c>
      <c r="AT10" s="132" t="s">
        <v>17</v>
      </c>
      <c r="AU10" s="132" t="s">
        <v>17</v>
      </c>
      <c r="AV10" s="132" t="s">
        <v>17</v>
      </c>
      <c r="AW10" s="132" t="s">
        <v>17</v>
      </c>
      <c r="AX10" s="132" t="s">
        <v>17</v>
      </c>
      <c r="AY10" s="132" t="s">
        <v>17</v>
      </c>
      <c r="AZ10" s="132" t="s">
        <v>17</v>
      </c>
      <c r="BA10" s="52" t="s">
        <v>17</v>
      </c>
      <c r="BB10" s="52" t="s">
        <v>17</v>
      </c>
      <c r="BC10" s="52" t="s">
        <v>17</v>
      </c>
      <c r="BD10" s="52" t="s">
        <v>17</v>
      </c>
      <c r="BE10" s="52" t="s">
        <v>17</v>
      </c>
      <c r="BF10" s="132" t="s">
        <v>17</v>
      </c>
      <c r="BG10" s="132" t="s">
        <v>17</v>
      </c>
      <c r="BH10" s="132" t="s">
        <v>17</v>
      </c>
      <c r="BI10" s="52" t="s">
        <v>17</v>
      </c>
      <c r="BJ10" s="132" t="s">
        <v>17</v>
      </c>
      <c r="BK10" s="52" t="s">
        <v>17</v>
      </c>
      <c r="BL10" s="250" t="s">
        <v>269</v>
      </c>
      <c r="BM10" s="250" t="s">
        <v>270</v>
      </c>
      <c r="BN10" s="250" t="s">
        <v>270</v>
      </c>
      <c r="BO10" s="250" t="s">
        <v>270</v>
      </c>
      <c r="BP10" s="250" t="s">
        <v>270</v>
      </c>
      <c r="BQ10" s="250" t="s">
        <v>270</v>
      </c>
      <c r="BR10" s="250" t="s">
        <v>269</v>
      </c>
      <c r="BS10" s="37" t="s">
        <v>269</v>
      </c>
      <c r="BT10" s="250" t="s">
        <v>269</v>
      </c>
      <c r="BU10" s="250" t="s">
        <v>269</v>
      </c>
      <c r="BV10" s="248" t="s">
        <v>274</v>
      </c>
      <c r="BW10" s="157" t="s">
        <v>285</v>
      </c>
      <c r="BX10" s="251" t="s">
        <v>285</v>
      </c>
      <c r="BY10" s="251" t="s">
        <v>285</v>
      </c>
      <c r="BZ10" s="45" t="s">
        <v>20</v>
      </c>
      <c r="CA10" s="243" t="s">
        <v>20</v>
      </c>
      <c r="CB10" s="243" t="s">
        <v>20</v>
      </c>
      <c r="CC10" s="253" t="s">
        <v>16</v>
      </c>
      <c r="CD10" s="253" t="s">
        <v>16</v>
      </c>
      <c r="CE10" s="254" t="s">
        <v>280</v>
      </c>
      <c r="CF10" s="254" t="s">
        <v>280</v>
      </c>
      <c r="CG10" s="254" t="s">
        <v>280</v>
      </c>
      <c r="CH10" s="132" t="s">
        <v>281</v>
      </c>
      <c r="CI10" s="132" t="s">
        <v>281</v>
      </c>
      <c r="CJ10" s="132" t="s">
        <v>281</v>
      </c>
      <c r="CK10" s="132" t="s">
        <v>281</v>
      </c>
    </row>
    <row r="11" spans="1:89" x14ac:dyDescent="0.3">
      <c r="A11" s="95"/>
      <c r="B11" s="24" t="s">
        <v>9</v>
      </c>
      <c r="C11" s="131">
        <v>0</v>
      </c>
      <c r="D11" s="131">
        <v>0</v>
      </c>
      <c r="E11" s="131">
        <v>0</v>
      </c>
      <c r="F11" s="131">
        <v>0</v>
      </c>
      <c r="G11" s="131">
        <v>0</v>
      </c>
      <c r="H11" s="10">
        <v>1</v>
      </c>
      <c r="I11" s="259">
        <v>0</v>
      </c>
      <c r="J11" s="259">
        <v>0</v>
      </c>
      <c r="K11" s="259">
        <v>0</v>
      </c>
      <c r="L11" s="51">
        <v>1</v>
      </c>
      <c r="M11" s="259">
        <v>0</v>
      </c>
      <c r="N11" s="259">
        <v>0</v>
      </c>
      <c r="O11" s="4">
        <v>0</v>
      </c>
      <c r="P11" s="4">
        <v>0</v>
      </c>
      <c r="Q11" s="61">
        <v>1</v>
      </c>
      <c r="R11" s="61">
        <v>1</v>
      </c>
      <c r="S11" s="61">
        <v>1</v>
      </c>
      <c r="T11" s="61">
        <v>1</v>
      </c>
      <c r="U11" s="4">
        <v>1</v>
      </c>
      <c r="V11" s="4">
        <v>1</v>
      </c>
      <c r="W11" s="261">
        <v>0</v>
      </c>
      <c r="X11" s="248">
        <v>0</v>
      </c>
      <c r="Y11" s="18">
        <v>1</v>
      </c>
      <c r="Z11" s="203">
        <v>0</v>
      </c>
      <c r="AA11" s="203">
        <v>0</v>
      </c>
      <c r="AB11" s="203">
        <v>0</v>
      </c>
      <c r="AC11" s="203">
        <v>0</v>
      </c>
      <c r="AD11" s="203">
        <v>0</v>
      </c>
      <c r="AE11" s="203">
        <v>0</v>
      </c>
      <c r="AF11" s="203">
        <v>0</v>
      </c>
      <c r="AG11" s="203">
        <v>0</v>
      </c>
      <c r="AH11" s="203">
        <v>0</v>
      </c>
      <c r="AI11" s="203">
        <v>0</v>
      </c>
      <c r="AJ11" s="246">
        <v>0</v>
      </c>
      <c r="AK11" s="246">
        <v>0</v>
      </c>
      <c r="AL11" s="246">
        <v>0</v>
      </c>
      <c r="AM11" s="246">
        <v>0</v>
      </c>
      <c r="AN11" s="4">
        <v>1</v>
      </c>
      <c r="AO11" s="246">
        <v>0</v>
      </c>
      <c r="AP11" s="132">
        <v>0</v>
      </c>
      <c r="AQ11" s="132">
        <v>0</v>
      </c>
      <c r="AR11" s="143">
        <v>1</v>
      </c>
      <c r="AS11" s="132">
        <v>0</v>
      </c>
      <c r="AT11" s="132">
        <v>0</v>
      </c>
      <c r="AU11" s="132">
        <v>0</v>
      </c>
      <c r="AV11" s="132">
        <v>0</v>
      </c>
      <c r="AW11" s="132">
        <v>0</v>
      </c>
      <c r="AX11" s="132">
        <v>0</v>
      </c>
      <c r="AY11" s="132">
        <v>0</v>
      </c>
      <c r="AZ11" s="132">
        <v>0</v>
      </c>
      <c r="BA11" s="52">
        <v>1</v>
      </c>
      <c r="BB11" s="52">
        <v>1</v>
      </c>
      <c r="BC11" s="52">
        <v>1</v>
      </c>
      <c r="BD11" s="52">
        <v>1</v>
      </c>
      <c r="BE11" s="52">
        <v>0</v>
      </c>
      <c r="BF11" s="132">
        <v>0</v>
      </c>
      <c r="BG11" s="132">
        <v>0</v>
      </c>
      <c r="BH11" s="132">
        <v>0</v>
      </c>
      <c r="BI11" s="52">
        <v>1</v>
      </c>
      <c r="BJ11" s="132">
        <v>0</v>
      </c>
      <c r="BK11" s="52">
        <v>1</v>
      </c>
      <c r="BL11" s="250">
        <v>0</v>
      </c>
      <c r="BM11" s="250">
        <v>0</v>
      </c>
      <c r="BN11" s="250">
        <v>0</v>
      </c>
      <c r="BO11" s="250">
        <v>0</v>
      </c>
      <c r="BP11" s="250">
        <v>0</v>
      </c>
      <c r="BQ11" s="250">
        <v>0</v>
      </c>
      <c r="BR11" s="250">
        <v>0</v>
      </c>
      <c r="BS11" s="37">
        <v>1</v>
      </c>
      <c r="BT11" s="250">
        <v>0</v>
      </c>
      <c r="BU11" s="250">
        <v>0</v>
      </c>
      <c r="BV11" s="248">
        <v>0</v>
      </c>
      <c r="BW11" s="157">
        <v>1</v>
      </c>
      <c r="BX11" s="251">
        <v>0</v>
      </c>
      <c r="BY11" s="251">
        <v>0</v>
      </c>
      <c r="BZ11" s="45">
        <v>1</v>
      </c>
      <c r="CA11" s="243">
        <v>0</v>
      </c>
      <c r="CB11" s="243">
        <v>0</v>
      </c>
      <c r="CC11" s="253">
        <v>0</v>
      </c>
      <c r="CD11" s="253">
        <v>0</v>
      </c>
      <c r="CE11" s="254">
        <v>0</v>
      </c>
      <c r="CF11" s="254">
        <v>0</v>
      </c>
      <c r="CG11" s="254">
        <v>0</v>
      </c>
      <c r="CH11" s="132">
        <v>0</v>
      </c>
      <c r="CI11" s="132">
        <v>0</v>
      </c>
      <c r="CJ11" s="132">
        <v>0</v>
      </c>
      <c r="CK11" s="132">
        <v>0</v>
      </c>
    </row>
    <row r="12" spans="1:89" x14ac:dyDescent="0.3">
      <c r="A12" s="95"/>
      <c r="B12" s="24" t="s">
        <v>43</v>
      </c>
      <c r="C12" s="131" t="s">
        <v>199</v>
      </c>
      <c r="D12" s="131" t="s">
        <v>199</v>
      </c>
      <c r="E12" s="131" t="s">
        <v>199</v>
      </c>
      <c r="F12" s="131" t="s">
        <v>199</v>
      </c>
      <c r="G12" s="131" t="s">
        <v>199</v>
      </c>
      <c r="H12" s="10" t="s">
        <v>200</v>
      </c>
      <c r="I12" s="259" t="s">
        <v>199</v>
      </c>
      <c r="J12" s="259" t="s">
        <v>199</v>
      </c>
      <c r="K12" s="259" t="s">
        <v>199</v>
      </c>
      <c r="L12" s="51" t="s">
        <v>199</v>
      </c>
      <c r="M12" s="259" t="s">
        <v>199</v>
      </c>
      <c r="N12" s="259" t="s">
        <v>200</v>
      </c>
      <c r="O12" s="4" t="s">
        <v>199</v>
      </c>
      <c r="P12" s="4" t="s">
        <v>199</v>
      </c>
      <c r="Q12" s="61" t="s">
        <v>199</v>
      </c>
      <c r="R12" s="61" t="s">
        <v>199</v>
      </c>
      <c r="S12" s="61" t="s">
        <v>199</v>
      </c>
      <c r="T12" s="61" t="s">
        <v>200</v>
      </c>
      <c r="U12" s="4" t="s">
        <v>199</v>
      </c>
      <c r="V12" s="4" t="s">
        <v>199</v>
      </c>
      <c r="W12" s="261" t="s">
        <v>200</v>
      </c>
      <c r="X12" s="248" t="s">
        <v>200</v>
      </c>
      <c r="Y12" s="18" t="s">
        <v>200</v>
      </c>
      <c r="Z12" s="203" t="s">
        <v>199</v>
      </c>
      <c r="AA12" s="203" t="s">
        <v>199</v>
      </c>
      <c r="AB12" s="203" t="s">
        <v>199</v>
      </c>
      <c r="AC12" s="203" t="s">
        <v>199</v>
      </c>
      <c r="AD12" s="203" t="s">
        <v>199</v>
      </c>
      <c r="AE12" s="203" t="s">
        <v>199</v>
      </c>
      <c r="AF12" s="203" t="s">
        <v>199</v>
      </c>
      <c r="AG12" s="203" t="s">
        <v>199</v>
      </c>
      <c r="AH12" s="203" t="s">
        <v>199</v>
      </c>
      <c r="AI12" s="203" t="s">
        <v>200</v>
      </c>
      <c r="AJ12" s="246" t="s">
        <v>199</v>
      </c>
      <c r="AK12" s="246" t="s">
        <v>199</v>
      </c>
      <c r="AL12" s="246" t="s">
        <v>199</v>
      </c>
      <c r="AM12" s="246" t="s">
        <v>199</v>
      </c>
      <c r="AN12" s="4" t="s">
        <v>199</v>
      </c>
      <c r="AO12" s="246" t="s">
        <v>200</v>
      </c>
      <c r="AP12" s="132" t="s">
        <v>199</v>
      </c>
      <c r="AQ12" s="132" t="s">
        <v>199</v>
      </c>
      <c r="AR12" s="143" t="s">
        <v>199</v>
      </c>
      <c r="AS12" s="132" t="s">
        <v>199</v>
      </c>
      <c r="AT12" s="132" t="s">
        <v>199</v>
      </c>
      <c r="AU12" s="132" t="s">
        <v>199</v>
      </c>
      <c r="AV12" s="132" t="s">
        <v>199</v>
      </c>
      <c r="AW12" s="132" t="s">
        <v>199</v>
      </c>
      <c r="AX12" s="132" t="s">
        <v>199</v>
      </c>
      <c r="AY12" s="132" t="s">
        <v>199</v>
      </c>
      <c r="AZ12" s="132" t="s">
        <v>199</v>
      </c>
      <c r="BA12" s="52" t="s">
        <v>199</v>
      </c>
      <c r="BB12" s="52" t="s">
        <v>199</v>
      </c>
      <c r="BC12" s="52" t="s">
        <v>199</v>
      </c>
      <c r="BD12" s="52" t="s">
        <v>199</v>
      </c>
      <c r="BE12" s="52" t="s">
        <v>199</v>
      </c>
      <c r="BF12" s="132" t="s">
        <v>199</v>
      </c>
      <c r="BG12" s="132" t="s">
        <v>199</v>
      </c>
      <c r="BH12" s="132" t="s">
        <v>199</v>
      </c>
      <c r="BI12" s="52" t="s">
        <v>199</v>
      </c>
      <c r="BJ12" s="132" t="s">
        <v>200</v>
      </c>
      <c r="BK12" s="52" t="s">
        <v>199</v>
      </c>
      <c r="BL12" s="250"/>
      <c r="BM12" s="250"/>
      <c r="BN12" s="250"/>
      <c r="BO12" s="250"/>
      <c r="BP12" s="250"/>
      <c r="BQ12" s="250"/>
      <c r="BR12" s="250"/>
      <c r="BS12" s="37"/>
      <c r="BT12" s="250"/>
      <c r="BU12" s="250"/>
      <c r="BV12" s="248" t="s">
        <v>200</v>
      </c>
      <c r="BW12" s="27" t="s">
        <v>199</v>
      </c>
      <c r="BX12" s="242" t="s">
        <v>199</v>
      </c>
      <c r="BY12" s="242" t="s">
        <v>199</v>
      </c>
      <c r="BZ12" s="45" t="s">
        <v>199</v>
      </c>
      <c r="CA12" s="243" t="s">
        <v>199</v>
      </c>
      <c r="CB12" s="243" t="s">
        <v>199</v>
      </c>
      <c r="CC12" s="255" t="s">
        <v>199</v>
      </c>
      <c r="CD12" s="255" t="s">
        <v>200</v>
      </c>
      <c r="CE12" s="256" t="s">
        <v>199</v>
      </c>
      <c r="CF12" s="256" t="s">
        <v>199</v>
      </c>
      <c r="CG12" s="256" t="s">
        <v>200</v>
      </c>
      <c r="CH12" s="132" t="s">
        <v>199</v>
      </c>
      <c r="CI12" s="132" t="s">
        <v>199</v>
      </c>
      <c r="CJ12" s="132" t="s">
        <v>199</v>
      </c>
      <c r="CK12" s="132" t="s">
        <v>200</v>
      </c>
    </row>
    <row r="13" spans="1:89" x14ac:dyDescent="0.3">
      <c r="A13" s="95"/>
      <c r="B13" s="24" t="s">
        <v>10</v>
      </c>
      <c r="C13" s="134">
        <v>315.87</v>
      </c>
      <c r="D13" s="134">
        <v>317.97000000000003</v>
      </c>
      <c r="E13" s="134">
        <v>318.02</v>
      </c>
      <c r="F13" s="134">
        <v>393.45</v>
      </c>
      <c r="G13" s="134">
        <v>396.96</v>
      </c>
      <c r="H13" s="10">
        <v>422.83</v>
      </c>
      <c r="I13" s="260">
        <v>277.98</v>
      </c>
      <c r="J13" s="260">
        <v>278.02</v>
      </c>
      <c r="K13" s="260">
        <v>280.29000000000002</v>
      </c>
      <c r="L13" s="62">
        <v>285.39999999999998</v>
      </c>
      <c r="M13" s="260">
        <v>383.22</v>
      </c>
      <c r="N13" s="260">
        <v>383.83</v>
      </c>
      <c r="O13" s="9">
        <v>186</v>
      </c>
      <c r="P13" s="9">
        <v>213.68</v>
      </c>
      <c r="Q13" s="63">
        <v>308.36</v>
      </c>
      <c r="R13" s="63">
        <v>309.38</v>
      </c>
      <c r="S13" s="63">
        <v>394.5</v>
      </c>
      <c r="T13" s="63">
        <v>396.26</v>
      </c>
      <c r="U13" s="9">
        <v>251.68</v>
      </c>
      <c r="V13" s="9">
        <v>288.20999999999998</v>
      </c>
      <c r="W13" s="262">
        <v>390.6</v>
      </c>
      <c r="X13" s="249">
        <v>292.44</v>
      </c>
      <c r="Y13" s="19">
        <v>318.52999999999997</v>
      </c>
      <c r="Z13" s="204">
        <v>334.19</v>
      </c>
      <c r="AA13" s="204">
        <v>334.95</v>
      </c>
      <c r="AB13" s="204">
        <v>336.15</v>
      </c>
      <c r="AC13" s="204">
        <v>337.25</v>
      </c>
      <c r="AD13" s="204">
        <v>338.39</v>
      </c>
      <c r="AE13" s="204">
        <v>334.18</v>
      </c>
      <c r="AF13" s="204">
        <v>334.91</v>
      </c>
      <c r="AG13" s="204">
        <v>336.1</v>
      </c>
      <c r="AH13" s="204">
        <v>337.25</v>
      </c>
      <c r="AI13" s="204">
        <v>338.35</v>
      </c>
      <c r="AJ13" s="247">
        <v>293.33999999999997</v>
      </c>
      <c r="AK13" s="247">
        <v>293.94</v>
      </c>
      <c r="AL13" s="247">
        <v>294.93</v>
      </c>
      <c r="AM13" s="247">
        <v>403.08</v>
      </c>
      <c r="AN13" s="9">
        <v>403.48</v>
      </c>
      <c r="AO13" s="247">
        <v>404.56</v>
      </c>
      <c r="AP13" s="135">
        <v>187.8</v>
      </c>
      <c r="AQ13" s="135">
        <v>211.07</v>
      </c>
      <c r="AR13" s="195">
        <v>248.42</v>
      </c>
      <c r="AS13" s="135">
        <v>257.66000000000003</v>
      </c>
      <c r="AT13" s="135">
        <v>259.39</v>
      </c>
      <c r="AU13" s="135">
        <v>259.97000000000003</v>
      </c>
      <c r="AV13" s="135">
        <v>260.62</v>
      </c>
      <c r="AW13" s="135">
        <v>261.23</v>
      </c>
      <c r="AX13" s="135">
        <v>262.63</v>
      </c>
      <c r="AY13" s="135">
        <v>263.16000000000003</v>
      </c>
      <c r="AZ13" s="135">
        <v>356.57</v>
      </c>
      <c r="BA13" s="56">
        <v>272.08</v>
      </c>
      <c r="BB13" s="56">
        <v>302.23</v>
      </c>
      <c r="BC13" s="56">
        <v>357.12</v>
      </c>
      <c r="BD13" s="56">
        <v>358.23</v>
      </c>
      <c r="BE13" s="56">
        <v>360.91</v>
      </c>
      <c r="BF13" s="135">
        <v>361.93</v>
      </c>
      <c r="BG13" s="135">
        <v>363.15</v>
      </c>
      <c r="BH13" s="135">
        <v>372.11</v>
      </c>
      <c r="BI13" s="56">
        <v>373.68</v>
      </c>
      <c r="BJ13" s="135">
        <v>374.93</v>
      </c>
      <c r="BK13" s="56">
        <v>404.63</v>
      </c>
      <c r="BL13" s="250">
        <v>267.75</v>
      </c>
      <c r="BM13" s="250">
        <v>284.37</v>
      </c>
      <c r="BN13" s="250">
        <v>311.83999999999997</v>
      </c>
      <c r="BO13" s="250">
        <v>312.06</v>
      </c>
      <c r="BP13" s="250">
        <v>312.5</v>
      </c>
      <c r="BQ13" s="250">
        <v>313.2</v>
      </c>
      <c r="BR13" s="250">
        <v>357.87</v>
      </c>
      <c r="BS13" s="37">
        <v>359.57</v>
      </c>
      <c r="BT13" s="250">
        <v>360.55</v>
      </c>
      <c r="BU13" s="250">
        <v>425.36</v>
      </c>
      <c r="BV13" s="249">
        <v>341.53</v>
      </c>
      <c r="BW13" s="91">
        <v>404.4</v>
      </c>
      <c r="BX13" s="252">
        <v>766.02</v>
      </c>
      <c r="BY13" s="252">
        <v>769.31</v>
      </c>
      <c r="BZ13" s="151">
        <v>330.39</v>
      </c>
      <c r="CA13" s="257">
        <v>589</v>
      </c>
      <c r="CB13" s="257">
        <v>589.6</v>
      </c>
      <c r="CC13" s="255">
        <v>330.24</v>
      </c>
      <c r="CD13" s="255">
        <v>334.7</v>
      </c>
      <c r="CE13" s="256">
        <v>296.2</v>
      </c>
      <c r="CF13" s="256">
        <v>324.91000000000003</v>
      </c>
      <c r="CG13" s="256">
        <v>327.60000000000002</v>
      </c>
      <c r="CH13" s="135">
        <v>240.74</v>
      </c>
      <c r="CI13" s="135">
        <v>241.48</v>
      </c>
      <c r="CJ13" s="135">
        <v>343.351</v>
      </c>
      <c r="CK13" s="135">
        <v>374.93</v>
      </c>
    </row>
    <row r="14" spans="1:89" x14ac:dyDescent="0.3">
      <c r="A14" s="95"/>
      <c r="B14" s="24" t="s">
        <v>198</v>
      </c>
      <c r="C14" s="134" t="s">
        <v>199</v>
      </c>
      <c r="D14" s="134" t="s">
        <v>199</v>
      </c>
      <c r="E14" s="134" t="s">
        <v>199</v>
      </c>
      <c r="F14" s="134" t="s">
        <v>199</v>
      </c>
      <c r="G14" s="134" t="s">
        <v>199</v>
      </c>
      <c r="H14" s="11" t="s">
        <v>199</v>
      </c>
      <c r="I14" s="260" t="s">
        <v>199</v>
      </c>
      <c r="J14" s="260" t="s">
        <v>199</v>
      </c>
      <c r="K14" s="260" t="s">
        <v>199</v>
      </c>
      <c r="L14" s="62" t="s">
        <v>199</v>
      </c>
      <c r="M14" s="260" t="s">
        <v>199</v>
      </c>
      <c r="N14" s="260" t="s">
        <v>199</v>
      </c>
      <c r="O14" s="9" t="s">
        <v>199</v>
      </c>
      <c r="P14" s="9" t="s">
        <v>199</v>
      </c>
      <c r="Q14" s="63" t="s">
        <v>199</v>
      </c>
      <c r="R14" s="63" t="s">
        <v>199</v>
      </c>
      <c r="S14" s="63" t="s">
        <v>199</v>
      </c>
      <c r="T14" s="63" t="s">
        <v>199</v>
      </c>
      <c r="U14" s="9" t="s">
        <v>199</v>
      </c>
      <c r="V14" s="9" t="s">
        <v>199</v>
      </c>
      <c r="W14" s="262" t="s">
        <v>199</v>
      </c>
      <c r="X14" s="249" t="s">
        <v>199</v>
      </c>
      <c r="Y14" s="19" t="s">
        <v>199</v>
      </c>
      <c r="Z14" s="204" t="s">
        <v>199</v>
      </c>
      <c r="AA14" s="204" t="s">
        <v>199</v>
      </c>
      <c r="AB14" s="204" t="s">
        <v>199</v>
      </c>
      <c r="AC14" s="204" t="s">
        <v>199</v>
      </c>
      <c r="AD14" s="204" t="s">
        <v>199</v>
      </c>
      <c r="AE14" s="204" t="s">
        <v>199</v>
      </c>
      <c r="AF14" s="204" t="s">
        <v>199</v>
      </c>
      <c r="AG14" s="204" t="s">
        <v>199</v>
      </c>
      <c r="AH14" s="204" t="s">
        <v>199</v>
      </c>
      <c r="AI14" s="204" t="s">
        <v>199</v>
      </c>
      <c r="AJ14" s="247" t="s">
        <v>199</v>
      </c>
      <c r="AK14" s="247" t="s">
        <v>199</v>
      </c>
      <c r="AL14" s="247" t="s">
        <v>199</v>
      </c>
      <c r="AM14" s="247" t="s">
        <v>199</v>
      </c>
      <c r="AN14" s="9" t="s">
        <v>199</v>
      </c>
      <c r="AO14" s="247" t="s">
        <v>199</v>
      </c>
      <c r="AP14" s="135" t="s">
        <v>199</v>
      </c>
      <c r="AQ14" s="135" t="s">
        <v>199</v>
      </c>
      <c r="AR14" s="195" t="s">
        <v>199</v>
      </c>
      <c r="AS14" s="135" t="s">
        <v>199</v>
      </c>
      <c r="AT14" s="135" t="s">
        <v>199</v>
      </c>
      <c r="AU14" s="135" t="s">
        <v>199</v>
      </c>
      <c r="AV14" s="135" t="s">
        <v>199</v>
      </c>
      <c r="AW14" s="135" t="s">
        <v>199</v>
      </c>
      <c r="AX14" s="135" t="s">
        <v>199</v>
      </c>
      <c r="AY14" s="135" t="s">
        <v>199</v>
      </c>
      <c r="AZ14" s="135" t="s">
        <v>199</v>
      </c>
      <c r="BA14" s="56" t="s">
        <v>199</v>
      </c>
      <c r="BB14" s="56" t="s">
        <v>199</v>
      </c>
      <c r="BC14" s="56" t="s">
        <v>199</v>
      </c>
      <c r="BD14" s="56" t="s">
        <v>199</v>
      </c>
      <c r="BE14" s="56" t="s">
        <v>199</v>
      </c>
      <c r="BF14" s="135" t="s">
        <v>199</v>
      </c>
      <c r="BG14" s="135" t="s">
        <v>199</v>
      </c>
      <c r="BH14" s="135" t="s">
        <v>199</v>
      </c>
      <c r="BI14" s="56" t="s">
        <v>199</v>
      </c>
      <c r="BJ14" s="135" t="s">
        <v>199</v>
      </c>
      <c r="BK14" s="56" t="s">
        <v>199</v>
      </c>
      <c r="BL14" s="250" t="s">
        <v>199</v>
      </c>
      <c r="BM14" s="250" t="s">
        <v>199</v>
      </c>
      <c r="BN14" s="250" t="s">
        <v>199</v>
      </c>
      <c r="BO14" s="250" t="s">
        <v>199</v>
      </c>
      <c r="BP14" s="250" t="s">
        <v>199</v>
      </c>
      <c r="BQ14" s="250" t="s">
        <v>199</v>
      </c>
      <c r="BR14" s="250" t="s">
        <v>199</v>
      </c>
      <c r="BS14" s="37" t="s">
        <v>199</v>
      </c>
      <c r="BT14" s="250" t="s">
        <v>199</v>
      </c>
      <c r="BU14" s="250" t="s">
        <v>199</v>
      </c>
      <c r="BV14" s="249" t="s">
        <v>199</v>
      </c>
      <c r="BW14" s="27" t="s">
        <v>199</v>
      </c>
      <c r="BX14" s="242" t="s">
        <v>199</v>
      </c>
      <c r="BY14" s="242" t="s">
        <v>199</v>
      </c>
      <c r="BZ14" s="151" t="s">
        <v>199</v>
      </c>
      <c r="CA14" s="257" t="s">
        <v>199</v>
      </c>
      <c r="CB14" s="257" t="s">
        <v>199</v>
      </c>
      <c r="CC14" s="255" t="s">
        <v>199</v>
      </c>
      <c r="CD14" s="255" t="s">
        <v>199</v>
      </c>
      <c r="CE14" s="256" t="s">
        <v>199</v>
      </c>
      <c r="CF14" s="256" t="s">
        <v>199</v>
      </c>
      <c r="CG14" s="256" t="s">
        <v>199</v>
      </c>
      <c r="CH14" s="135" t="s">
        <v>199</v>
      </c>
      <c r="CI14" s="135" t="s">
        <v>199</v>
      </c>
      <c r="CJ14" s="135" t="s">
        <v>199</v>
      </c>
      <c r="CK14" s="135" t="s">
        <v>199</v>
      </c>
    </row>
    <row r="15" spans="1:89" x14ac:dyDescent="0.3">
      <c r="A15" s="95"/>
      <c r="B15" s="24" t="s">
        <v>11</v>
      </c>
      <c r="C15" s="134">
        <v>315.74</v>
      </c>
      <c r="D15" s="134">
        <v>311.24</v>
      </c>
      <c r="E15" s="134">
        <v>317.89999999999998</v>
      </c>
      <c r="F15" s="134">
        <v>391.33</v>
      </c>
      <c r="G15" s="134">
        <v>395.44</v>
      </c>
      <c r="H15" s="11">
        <v>422.27</v>
      </c>
      <c r="I15" s="260">
        <v>277.29000000000002</v>
      </c>
      <c r="J15" s="260">
        <v>277.29000000000002</v>
      </c>
      <c r="K15" s="260">
        <v>277.29000000000002</v>
      </c>
      <c r="L15" s="62">
        <v>284.88</v>
      </c>
      <c r="M15" s="260">
        <v>381.13</v>
      </c>
      <c r="N15" s="260">
        <v>381.13</v>
      </c>
      <c r="O15" s="9">
        <v>185.6</v>
      </c>
      <c r="P15" s="9">
        <v>212.9</v>
      </c>
      <c r="Q15" s="63">
        <v>308.10000000000002</v>
      </c>
      <c r="R15" s="63">
        <v>309</v>
      </c>
      <c r="S15" s="63">
        <v>394.15</v>
      </c>
      <c r="T15" s="63">
        <v>395.44</v>
      </c>
      <c r="U15" s="9">
        <v>251.55</v>
      </c>
      <c r="V15" s="9">
        <v>287.85000000000002</v>
      </c>
      <c r="W15" s="262"/>
      <c r="X15" s="249">
        <v>292.2</v>
      </c>
      <c r="Y15" s="19">
        <v>318.27999999999997</v>
      </c>
      <c r="Z15" s="204">
        <v>333.94</v>
      </c>
      <c r="AA15" s="204">
        <v>334.56</v>
      </c>
      <c r="AB15" s="204">
        <v>335.74</v>
      </c>
      <c r="AC15" s="204">
        <v>336.84</v>
      </c>
      <c r="AD15" s="204">
        <v>338.15</v>
      </c>
      <c r="AE15" s="204">
        <v>333.89</v>
      </c>
      <c r="AF15" s="204">
        <v>334.53</v>
      </c>
      <c r="AG15" s="204">
        <v>335.66</v>
      </c>
      <c r="AH15" s="204">
        <v>336.85</v>
      </c>
      <c r="AI15" s="204">
        <v>338.12</v>
      </c>
      <c r="AJ15" s="247">
        <v>293.17</v>
      </c>
      <c r="AK15" s="247">
        <v>293.8</v>
      </c>
      <c r="AL15" s="247">
        <v>294.60000000000002</v>
      </c>
      <c r="AM15" s="247">
        <v>402.81</v>
      </c>
      <c r="AN15" s="9">
        <v>402.8</v>
      </c>
      <c r="AO15" s="247">
        <v>404.37</v>
      </c>
      <c r="AP15" s="135">
        <v>187.3</v>
      </c>
      <c r="AQ15" s="135">
        <v>210.54</v>
      </c>
      <c r="AR15" s="195">
        <v>247.9</v>
      </c>
      <c r="AS15" s="135">
        <v>257.26</v>
      </c>
      <c r="AT15" s="135">
        <v>258.99</v>
      </c>
      <c r="AU15" s="135">
        <v>259.64</v>
      </c>
      <c r="AV15" s="135">
        <v>260.36</v>
      </c>
      <c r="AW15" s="135">
        <v>261.08</v>
      </c>
      <c r="AX15" s="135">
        <v>262.45</v>
      </c>
      <c r="AY15" s="135">
        <v>262.98</v>
      </c>
      <c r="AZ15" s="135">
        <v>356.31</v>
      </c>
      <c r="BA15" s="56">
        <v>271.56</v>
      </c>
      <c r="BB15" s="56">
        <v>301.45999999999998</v>
      </c>
      <c r="BC15" s="56">
        <v>356.38</v>
      </c>
      <c r="BD15" s="56">
        <v>357.86</v>
      </c>
      <c r="BE15" s="56">
        <v>360.36</v>
      </c>
      <c r="BF15" s="135">
        <v>361.64</v>
      </c>
      <c r="BG15" s="135">
        <v>362.73</v>
      </c>
      <c r="BH15" s="135">
        <v>371.75</v>
      </c>
      <c r="BI15" s="56">
        <v>373.19</v>
      </c>
      <c r="BJ15" s="135">
        <v>374.72</v>
      </c>
      <c r="BK15" s="56">
        <v>404.06</v>
      </c>
      <c r="BL15" s="250">
        <v>267.64999999999998</v>
      </c>
      <c r="BM15" s="250">
        <v>284.2</v>
      </c>
      <c r="BN15" s="250">
        <v>311.56</v>
      </c>
      <c r="BO15" s="250">
        <v>311.56</v>
      </c>
      <c r="BP15" s="250">
        <v>311.56</v>
      </c>
      <c r="BQ15" s="250">
        <v>312.76</v>
      </c>
      <c r="BR15" s="250">
        <v>357.58</v>
      </c>
      <c r="BS15" s="37">
        <v>359.33</v>
      </c>
      <c r="BT15" s="250">
        <v>360.2</v>
      </c>
      <c r="BU15" s="250">
        <v>425.14</v>
      </c>
      <c r="BV15" s="249">
        <v>341.16</v>
      </c>
      <c r="BW15" s="27">
        <v>404</v>
      </c>
      <c r="BX15" s="242">
        <v>764</v>
      </c>
      <c r="BY15" s="242">
        <v>764</v>
      </c>
      <c r="BZ15" s="151">
        <v>329.89</v>
      </c>
      <c r="CA15" s="257">
        <v>0</v>
      </c>
      <c r="CB15" s="257">
        <v>0</v>
      </c>
      <c r="CC15" s="255">
        <v>328.83</v>
      </c>
      <c r="CD15" s="255">
        <v>332.19</v>
      </c>
      <c r="CE15" s="256">
        <v>295.5</v>
      </c>
      <c r="CF15" s="256">
        <v>321.63</v>
      </c>
      <c r="CG15" s="256">
        <v>326.62</v>
      </c>
      <c r="CH15" s="135">
        <v>362.73</v>
      </c>
      <c r="CI15" s="135">
        <v>371.75</v>
      </c>
      <c r="CJ15" s="135">
        <v>372.56</v>
      </c>
      <c r="CK15" s="135">
        <v>374.72</v>
      </c>
    </row>
    <row r="16" spans="1:89" x14ac:dyDescent="0.3">
      <c r="A16" s="95"/>
      <c r="B16" s="24" t="s">
        <v>12</v>
      </c>
      <c r="C16" s="134">
        <v>315.99</v>
      </c>
      <c r="D16" s="134">
        <v>330</v>
      </c>
      <c r="E16" s="134">
        <v>318.27999999999997</v>
      </c>
      <c r="F16" s="134">
        <v>394.15</v>
      </c>
      <c r="G16" s="134">
        <v>397.66</v>
      </c>
      <c r="H16" s="11">
        <v>423.27</v>
      </c>
      <c r="I16" s="260">
        <v>282</v>
      </c>
      <c r="J16" s="260">
        <v>282</v>
      </c>
      <c r="K16" s="260">
        <v>282</v>
      </c>
      <c r="L16" s="62">
        <v>285.77999999999997</v>
      </c>
      <c r="M16" s="260">
        <v>385.27</v>
      </c>
      <c r="N16" s="260">
        <v>385.27</v>
      </c>
      <c r="O16" s="9">
        <v>186.38</v>
      </c>
      <c r="P16" s="9">
        <v>214.34</v>
      </c>
      <c r="Q16" s="63">
        <v>308.61</v>
      </c>
      <c r="R16" s="63">
        <v>309.63</v>
      </c>
      <c r="S16" s="63">
        <v>395.44</v>
      </c>
      <c r="T16" s="63">
        <v>396.73</v>
      </c>
      <c r="U16" s="9">
        <v>251.81</v>
      </c>
      <c r="V16" s="9">
        <v>288.62</v>
      </c>
      <c r="W16" s="262"/>
      <c r="X16" s="249">
        <v>292.64</v>
      </c>
      <c r="Y16" s="19">
        <v>319.04000000000002</v>
      </c>
      <c r="Z16" s="204">
        <v>334.43</v>
      </c>
      <c r="AA16" s="204">
        <v>335.23</v>
      </c>
      <c r="AB16" s="204">
        <v>336.46</v>
      </c>
      <c r="AC16" s="204">
        <v>337.49</v>
      </c>
      <c r="AD16" s="204">
        <v>338.63</v>
      </c>
      <c r="AE16" s="204">
        <v>334.33</v>
      </c>
      <c r="AF16" s="204">
        <v>335.23</v>
      </c>
      <c r="AG16" s="204">
        <v>336.5</v>
      </c>
      <c r="AH16" s="204">
        <v>337.51</v>
      </c>
      <c r="AI16" s="204">
        <v>338.69</v>
      </c>
      <c r="AJ16" s="247">
        <v>293.47000000000003</v>
      </c>
      <c r="AK16" s="247">
        <v>294.04000000000002</v>
      </c>
      <c r="AL16" s="247">
        <v>295.13</v>
      </c>
      <c r="AM16" s="247">
        <v>403.71</v>
      </c>
      <c r="AN16" s="9">
        <v>404.1</v>
      </c>
      <c r="AO16" s="247">
        <v>404.75</v>
      </c>
      <c r="AP16" s="135">
        <v>188.6</v>
      </c>
      <c r="AQ16" s="135">
        <v>211.6</v>
      </c>
      <c r="AR16" s="195">
        <v>249.86</v>
      </c>
      <c r="AS16" s="135">
        <v>258.13</v>
      </c>
      <c r="AT16" s="135">
        <v>259.61</v>
      </c>
      <c r="AU16" s="135">
        <v>260.29000000000002</v>
      </c>
      <c r="AV16" s="135">
        <v>260.94</v>
      </c>
      <c r="AW16" s="135">
        <v>261.33</v>
      </c>
      <c r="AX16" s="135">
        <v>262.73</v>
      </c>
      <c r="AY16" s="135">
        <v>263.45</v>
      </c>
      <c r="AZ16" s="135">
        <v>356.73</v>
      </c>
      <c r="BA16" s="56">
        <v>273.12</v>
      </c>
      <c r="BB16" s="56">
        <v>303.63</v>
      </c>
      <c r="BC16" s="56">
        <v>357.86</v>
      </c>
      <c r="BD16" s="56">
        <v>359.45</v>
      </c>
      <c r="BE16" s="56">
        <v>361.29</v>
      </c>
      <c r="BF16" s="135">
        <v>362.06</v>
      </c>
      <c r="BG16" s="135">
        <v>363.37</v>
      </c>
      <c r="BH16" s="135">
        <v>372.46</v>
      </c>
      <c r="BI16" s="56">
        <v>374.28</v>
      </c>
      <c r="BJ16" s="135">
        <v>375.18</v>
      </c>
      <c r="BK16" s="56">
        <v>405.44</v>
      </c>
      <c r="BL16" s="250">
        <v>267.86</v>
      </c>
      <c r="BM16" s="250">
        <v>284.51</v>
      </c>
      <c r="BN16" s="250">
        <v>312.76</v>
      </c>
      <c r="BO16" s="250">
        <v>312.76</v>
      </c>
      <c r="BP16" s="250">
        <v>312.76</v>
      </c>
      <c r="BQ16" s="250">
        <v>313.79000000000002</v>
      </c>
      <c r="BR16" s="250">
        <v>358.03</v>
      </c>
      <c r="BS16" s="37">
        <v>360.06</v>
      </c>
      <c r="BT16" s="250">
        <v>360.74</v>
      </c>
      <c r="BU16" s="250">
        <v>425.58</v>
      </c>
      <c r="BV16" s="249">
        <v>342.16</v>
      </c>
      <c r="BW16" s="27">
        <v>405</v>
      </c>
      <c r="BX16" s="242">
        <v>772</v>
      </c>
      <c r="BY16" s="242">
        <v>772</v>
      </c>
      <c r="BZ16" s="151">
        <v>331.27</v>
      </c>
      <c r="CA16" s="258">
        <v>1000</v>
      </c>
      <c r="CB16" s="258">
        <v>1000</v>
      </c>
      <c r="CC16" s="255">
        <v>331.98</v>
      </c>
      <c r="CD16" s="255">
        <v>339.15</v>
      </c>
      <c r="CE16" s="256">
        <v>296.95</v>
      </c>
      <c r="CF16" s="256">
        <v>326.11</v>
      </c>
      <c r="CG16" s="256">
        <v>328.72</v>
      </c>
      <c r="CH16" s="135">
        <v>363.37</v>
      </c>
      <c r="CI16" s="135">
        <v>372.46</v>
      </c>
      <c r="CJ16" s="135">
        <v>375.51</v>
      </c>
      <c r="CK16" s="135">
        <v>375.18</v>
      </c>
    </row>
    <row r="17" spans="1:89" x14ac:dyDescent="0.3">
      <c r="A17" s="95"/>
      <c r="B17" s="24" t="s">
        <v>248</v>
      </c>
      <c r="C17" s="131">
        <v>1</v>
      </c>
      <c r="D17" s="131">
        <v>1</v>
      </c>
      <c r="E17" s="131">
        <v>1</v>
      </c>
      <c r="F17" s="131">
        <v>1</v>
      </c>
      <c r="G17" s="131">
        <v>1</v>
      </c>
      <c r="H17" s="10">
        <v>1</v>
      </c>
      <c r="I17" s="259">
        <v>1</v>
      </c>
      <c r="J17" s="259">
        <v>1</v>
      </c>
      <c r="K17" s="259">
        <v>1</v>
      </c>
      <c r="L17" s="51">
        <v>1</v>
      </c>
      <c r="M17" s="259">
        <v>1</v>
      </c>
      <c r="N17" s="259">
        <v>1</v>
      </c>
      <c r="O17" s="4">
        <v>1</v>
      </c>
      <c r="P17" s="4">
        <v>1</v>
      </c>
      <c r="Q17" s="61">
        <v>1</v>
      </c>
      <c r="R17" s="61">
        <v>1</v>
      </c>
      <c r="S17" s="61">
        <v>1</v>
      </c>
      <c r="T17" s="61">
        <v>1</v>
      </c>
      <c r="U17" s="4">
        <v>1</v>
      </c>
      <c r="V17" s="4">
        <v>1</v>
      </c>
      <c r="W17" s="261">
        <v>1</v>
      </c>
      <c r="X17" s="248">
        <v>1</v>
      </c>
      <c r="Y17" s="18">
        <v>1</v>
      </c>
      <c r="Z17" s="203">
        <v>1</v>
      </c>
      <c r="AA17" s="203">
        <v>1</v>
      </c>
      <c r="AB17" s="203">
        <v>1</v>
      </c>
      <c r="AC17" s="203">
        <v>1</v>
      </c>
      <c r="AD17" s="203">
        <v>1</v>
      </c>
      <c r="AE17" s="203">
        <v>1</v>
      </c>
      <c r="AF17" s="203">
        <v>1</v>
      </c>
      <c r="AG17" s="203">
        <v>1</v>
      </c>
      <c r="AH17" s="203">
        <v>1</v>
      </c>
      <c r="AI17" s="203">
        <v>1</v>
      </c>
      <c r="AJ17" s="246">
        <v>1</v>
      </c>
      <c r="AK17" s="246">
        <v>1</v>
      </c>
      <c r="AL17" s="246">
        <v>1</v>
      </c>
      <c r="AM17" s="246">
        <v>1</v>
      </c>
      <c r="AN17" s="4">
        <v>1</v>
      </c>
      <c r="AO17" s="246">
        <v>1</v>
      </c>
      <c r="AP17" s="132">
        <v>0</v>
      </c>
      <c r="AQ17" s="132">
        <v>0</v>
      </c>
      <c r="AR17" s="143">
        <v>0</v>
      </c>
      <c r="AS17" s="132">
        <v>0</v>
      </c>
      <c r="AT17" s="132">
        <v>0</v>
      </c>
      <c r="AU17" s="132">
        <v>0</v>
      </c>
      <c r="AV17" s="132">
        <v>0</v>
      </c>
      <c r="AW17" s="132">
        <v>0</v>
      </c>
      <c r="AX17" s="132">
        <v>0</v>
      </c>
      <c r="AY17" s="132">
        <v>0</v>
      </c>
      <c r="AZ17" s="132">
        <v>0</v>
      </c>
      <c r="BA17" s="52">
        <v>0</v>
      </c>
      <c r="BB17" s="52">
        <v>0</v>
      </c>
      <c r="BC17" s="52">
        <v>0</v>
      </c>
      <c r="BD17" s="52">
        <v>0</v>
      </c>
      <c r="BE17" s="52">
        <v>0</v>
      </c>
      <c r="BF17" s="132">
        <v>0</v>
      </c>
      <c r="BG17" s="132">
        <v>0</v>
      </c>
      <c r="BH17" s="132">
        <v>0</v>
      </c>
      <c r="BI17" s="52">
        <v>0</v>
      </c>
      <c r="BJ17" s="132">
        <v>0</v>
      </c>
      <c r="BK17" s="52">
        <v>0</v>
      </c>
      <c r="BL17" s="250">
        <v>1</v>
      </c>
      <c r="BM17" s="250">
        <v>1</v>
      </c>
      <c r="BN17" s="250">
        <v>1</v>
      </c>
      <c r="BO17" s="250">
        <v>1</v>
      </c>
      <c r="BP17" s="250">
        <v>1</v>
      </c>
      <c r="BQ17" s="250">
        <v>1</v>
      </c>
      <c r="BR17" s="250">
        <v>1</v>
      </c>
      <c r="BS17" s="37">
        <v>1</v>
      </c>
      <c r="BT17" s="250">
        <v>1</v>
      </c>
      <c r="BU17" s="250">
        <v>1</v>
      </c>
      <c r="BV17" s="248">
        <v>1</v>
      </c>
      <c r="BW17" s="157">
        <v>1</v>
      </c>
      <c r="BX17" s="251">
        <v>1</v>
      </c>
      <c r="BY17" s="251">
        <v>1</v>
      </c>
      <c r="BZ17" s="45">
        <v>1</v>
      </c>
      <c r="CA17" s="243">
        <v>1</v>
      </c>
      <c r="CB17" s="243">
        <v>1</v>
      </c>
      <c r="CC17" s="253">
        <v>1</v>
      </c>
      <c r="CD17" s="253">
        <v>1</v>
      </c>
      <c r="CE17" s="254">
        <v>1</v>
      </c>
      <c r="CF17" s="254">
        <v>1</v>
      </c>
      <c r="CG17" s="254">
        <v>1</v>
      </c>
      <c r="CH17" s="132">
        <v>1</v>
      </c>
      <c r="CI17" s="132">
        <v>1</v>
      </c>
      <c r="CJ17" s="132">
        <v>1</v>
      </c>
      <c r="CK17" s="132">
        <v>1</v>
      </c>
    </row>
    <row r="18" spans="1:89" x14ac:dyDescent="0.3">
      <c r="A18" t="s">
        <v>43</v>
      </c>
      <c r="B18" s="24" t="s">
        <v>40</v>
      </c>
      <c r="C18" s="65">
        <f t="shared" ref="C18:N18" si="9">IF(C20=1,$D$22,$F$22)</f>
        <v>59</v>
      </c>
      <c r="D18" s="65">
        <f t="shared" si="9"/>
        <v>59</v>
      </c>
      <c r="E18" s="65">
        <f t="shared" si="9"/>
        <v>59</v>
      </c>
      <c r="F18" s="65">
        <f t="shared" si="9"/>
        <v>59</v>
      </c>
      <c r="G18" s="65">
        <f t="shared" si="9"/>
        <v>59</v>
      </c>
      <c r="H18" s="65">
        <f t="shared" si="9"/>
        <v>59</v>
      </c>
      <c r="I18" s="66">
        <f t="shared" si="9"/>
        <v>59</v>
      </c>
      <c r="J18" s="66">
        <f t="shared" si="9"/>
        <v>59</v>
      </c>
      <c r="K18" s="66">
        <f t="shared" si="9"/>
        <v>59</v>
      </c>
      <c r="L18" s="66">
        <f t="shared" si="9"/>
        <v>59</v>
      </c>
      <c r="M18" s="66">
        <f t="shared" si="9"/>
        <v>59</v>
      </c>
      <c r="N18" s="66">
        <f t="shared" si="9"/>
        <v>59</v>
      </c>
      <c r="O18" s="68">
        <f>AP8</f>
        <v>40</v>
      </c>
      <c r="P18" s="68">
        <f>AQ8</f>
        <v>41</v>
      </c>
      <c r="Q18" s="67">
        <f t="shared" ref="Q18:AM18" si="10">IF(Q20=1,$D$22,$F$22)</f>
        <v>59</v>
      </c>
      <c r="R18" s="67">
        <f t="shared" si="10"/>
        <v>59</v>
      </c>
      <c r="S18" s="67">
        <f t="shared" si="10"/>
        <v>59</v>
      </c>
      <c r="T18" s="67">
        <f t="shared" si="10"/>
        <v>59</v>
      </c>
      <c r="U18" s="68">
        <f t="shared" si="10"/>
        <v>59</v>
      </c>
      <c r="V18" s="68">
        <f t="shared" si="10"/>
        <v>59</v>
      </c>
      <c r="W18" s="68">
        <f t="shared" si="10"/>
        <v>59</v>
      </c>
      <c r="X18" s="69">
        <f t="shared" si="10"/>
        <v>59</v>
      </c>
      <c r="Y18" s="69">
        <f t="shared" si="10"/>
        <v>59</v>
      </c>
      <c r="Z18" s="70">
        <f t="shared" si="10"/>
        <v>59</v>
      </c>
      <c r="AA18" s="70">
        <f t="shared" si="10"/>
        <v>59</v>
      </c>
      <c r="AB18" s="70">
        <f t="shared" si="10"/>
        <v>59</v>
      </c>
      <c r="AC18" s="70">
        <f t="shared" si="10"/>
        <v>59</v>
      </c>
      <c r="AD18" s="70">
        <f t="shared" si="10"/>
        <v>59</v>
      </c>
      <c r="AE18" s="70">
        <f t="shared" si="10"/>
        <v>59</v>
      </c>
      <c r="AF18" s="70">
        <f t="shared" si="10"/>
        <v>59</v>
      </c>
      <c r="AG18" s="70">
        <f t="shared" si="10"/>
        <v>59</v>
      </c>
      <c r="AH18" s="70">
        <f t="shared" si="10"/>
        <v>59</v>
      </c>
      <c r="AI18" s="70">
        <f t="shared" si="10"/>
        <v>59</v>
      </c>
      <c r="AJ18" s="68">
        <f t="shared" si="10"/>
        <v>59</v>
      </c>
      <c r="AK18" s="68">
        <f t="shared" si="10"/>
        <v>59</v>
      </c>
      <c r="AL18" s="68">
        <f t="shared" si="10"/>
        <v>59</v>
      </c>
      <c r="AM18" s="68">
        <f t="shared" si="10"/>
        <v>59</v>
      </c>
      <c r="AN18" s="68">
        <f>BK8</f>
        <v>61</v>
      </c>
      <c r="AO18" s="68">
        <f>IF(AO20=1,$D$22,$F$22)</f>
        <v>59</v>
      </c>
      <c r="AP18" s="71">
        <v>0</v>
      </c>
      <c r="AQ18" s="71">
        <v>0</v>
      </c>
      <c r="AR18" s="71">
        <f t="shared" ref="AR18:BV18" si="11">IF(AR20=1,$D$22,$F$22)</f>
        <v>59</v>
      </c>
      <c r="AS18" s="71">
        <f t="shared" si="11"/>
        <v>59</v>
      </c>
      <c r="AT18" s="71">
        <f t="shared" si="11"/>
        <v>59</v>
      </c>
      <c r="AU18" s="71">
        <f t="shared" si="11"/>
        <v>59</v>
      </c>
      <c r="AV18" s="71">
        <f t="shared" si="11"/>
        <v>59</v>
      </c>
      <c r="AW18" s="71">
        <f t="shared" si="11"/>
        <v>59</v>
      </c>
      <c r="AX18" s="71">
        <f t="shared" si="11"/>
        <v>59</v>
      </c>
      <c r="AY18" s="71">
        <f t="shared" si="11"/>
        <v>59</v>
      </c>
      <c r="AZ18" s="71">
        <f t="shared" si="11"/>
        <v>59</v>
      </c>
      <c r="BA18" s="71">
        <f t="shared" si="11"/>
        <v>59</v>
      </c>
      <c r="BB18" s="71">
        <f t="shared" si="11"/>
        <v>59</v>
      </c>
      <c r="BC18" s="71">
        <f t="shared" si="11"/>
        <v>59</v>
      </c>
      <c r="BD18" s="71">
        <f t="shared" si="11"/>
        <v>59</v>
      </c>
      <c r="BE18" s="71">
        <f t="shared" si="11"/>
        <v>59</v>
      </c>
      <c r="BF18" s="71">
        <f t="shared" si="11"/>
        <v>59</v>
      </c>
      <c r="BG18" s="71">
        <f t="shared" si="11"/>
        <v>59</v>
      </c>
      <c r="BH18" s="71">
        <f t="shared" si="11"/>
        <v>59</v>
      </c>
      <c r="BI18" s="71">
        <f t="shared" si="11"/>
        <v>59</v>
      </c>
      <c r="BJ18" s="71">
        <f t="shared" si="11"/>
        <v>59</v>
      </c>
      <c r="BK18" s="71">
        <f t="shared" si="11"/>
        <v>59</v>
      </c>
      <c r="BL18" s="37">
        <f t="shared" si="11"/>
        <v>59</v>
      </c>
      <c r="BM18" s="37">
        <f t="shared" si="11"/>
        <v>59</v>
      </c>
      <c r="BN18" s="37">
        <f t="shared" si="11"/>
        <v>59</v>
      </c>
      <c r="BO18" s="37">
        <f t="shared" si="11"/>
        <v>59</v>
      </c>
      <c r="BP18" s="37">
        <f t="shared" si="11"/>
        <v>59</v>
      </c>
      <c r="BQ18" s="37">
        <f t="shared" si="11"/>
        <v>59</v>
      </c>
      <c r="BR18" s="37">
        <f t="shared" si="11"/>
        <v>59</v>
      </c>
      <c r="BS18" s="37">
        <f t="shared" si="11"/>
        <v>59</v>
      </c>
      <c r="BT18" s="37">
        <f t="shared" si="11"/>
        <v>59</v>
      </c>
      <c r="BU18" s="37">
        <f t="shared" si="11"/>
        <v>59</v>
      </c>
      <c r="BV18" s="69">
        <f t="shared" si="11"/>
        <v>59</v>
      </c>
      <c r="BW18" s="157">
        <f t="shared" ref="BW18:BY18" si="12">IF(BW20=1,$D$22,$F$22)</f>
        <v>59</v>
      </c>
      <c r="BX18" s="157">
        <f t="shared" si="12"/>
        <v>59</v>
      </c>
      <c r="BY18" s="157">
        <f t="shared" si="12"/>
        <v>59</v>
      </c>
      <c r="BZ18" s="244">
        <f t="shared" ref="BZ18:CK18" si="13">IF(BZ20=1,$D$22,$F$22)</f>
        <v>59</v>
      </c>
      <c r="CA18" s="244">
        <f t="shared" si="13"/>
        <v>59</v>
      </c>
      <c r="CB18" s="244">
        <f t="shared" si="13"/>
        <v>59</v>
      </c>
      <c r="CC18" s="102">
        <f t="shared" si="13"/>
        <v>59</v>
      </c>
      <c r="CD18" s="102">
        <f t="shared" si="13"/>
        <v>59</v>
      </c>
      <c r="CE18" s="100">
        <f t="shared" si="13"/>
        <v>59</v>
      </c>
      <c r="CF18" s="100">
        <f t="shared" si="13"/>
        <v>59</v>
      </c>
      <c r="CG18" s="100">
        <f t="shared" si="13"/>
        <v>59</v>
      </c>
      <c r="CH18" s="71">
        <f t="shared" si="13"/>
        <v>59</v>
      </c>
      <c r="CI18" s="71">
        <f t="shared" si="13"/>
        <v>59</v>
      </c>
      <c r="CJ18" s="71">
        <f t="shared" si="13"/>
        <v>59</v>
      </c>
      <c r="CK18" s="71">
        <f t="shared" si="13"/>
        <v>59</v>
      </c>
    </row>
    <row r="19" spans="1:89" x14ac:dyDescent="0.3">
      <c r="B19" s="24" t="s">
        <v>40</v>
      </c>
      <c r="C19" s="65">
        <f>IF(C$20=1,$D$22,$F$22)</f>
        <v>59</v>
      </c>
      <c r="D19" s="65">
        <f t="shared" ref="D19:N19" si="14">IF(D$20=1,$D$22,$F$22)</f>
        <v>59</v>
      </c>
      <c r="E19" s="65">
        <f t="shared" si="14"/>
        <v>59</v>
      </c>
      <c r="F19" s="65">
        <f t="shared" si="14"/>
        <v>59</v>
      </c>
      <c r="G19" s="65">
        <f t="shared" si="14"/>
        <v>59</v>
      </c>
      <c r="H19" s="264" t="s">
        <v>288</v>
      </c>
      <c r="I19" s="66">
        <f t="shared" si="14"/>
        <v>59</v>
      </c>
      <c r="J19" s="66">
        <f t="shared" si="14"/>
        <v>59</v>
      </c>
      <c r="K19" s="66">
        <f t="shared" si="14"/>
        <v>59</v>
      </c>
      <c r="L19" s="265" t="s">
        <v>287</v>
      </c>
      <c r="M19" s="66">
        <f t="shared" si="14"/>
        <v>59</v>
      </c>
      <c r="N19" s="66">
        <f t="shared" si="14"/>
        <v>59</v>
      </c>
      <c r="O19" s="68">
        <f>AP8</f>
        <v>40</v>
      </c>
      <c r="P19" s="68">
        <f>AQ8</f>
        <v>41</v>
      </c>
      <c r="Q19" s="266" t="s">
        <v>289</v>
      </c>
      <c r="R19" s="266" t="s">
        <v>289</v>
      </c>
      <c r="S19" s="266" t="s">
        <v>288</v>
      </c>
      <c r="T19" s="266" t="s">
        <v>288</v>
      </c>
      <c r="U19" s="263" t="s">
        <v>290</v>
      </c>
      <c r="V19" s="263" t="s">
        <v>287</v>
      </c>
      <c r="W19" s="68">
        <f t="shared" ref="W19:AO19" si="15">IF(W$20=1,$D$22,$F$22)</f>
        <v>59</v>
      </c>
      <c r="X19" s="69">
        <f t="shared" si="15"/>
        <v>59</v>
      </c>
      <c r="Y19" s="267" t="s">
        <v>289</v>
      </c>
      <c r="Z19" s="70">
        <f t="shared" si="15"/>
        <v>59</v>
      </c>
      <c r="AA19" s="70">
        <f t="shared" si="15"/>
        <v>59</v>
      </c>
      <c r="AB19" s="70">
        <f t="shared" si="15"/>
        <v>59</v>
      </c>
      <c r="AC19" s="70">
        <f t="shared" si="15"/>
        <v>59</v>
      </c>
      <c r="AD19" s="70">
        <f t="shared" si="15"/>
        <v>59</v>
      </c>
      <c r="AE19" s="70">
        <f t="shared" si="15"/>
        <v>59</v>
      </c>
      <c r="AF19" s="70">
        <f t="shared" si="15"/>
        <v>59</v>
      </c>
      <c r="AG19" s="70">
        <f t="shared" si="15"/>
        <v>59</v>
      </c>
      <c r="AH19" s="70">
        <f t="shared" si="15"/>
        <v>59</v>
      </c>
      <c r="AI19" s="70">
        <f t="shared" si="15"/>
        <v>59</v>
      </c>
      <c r="AJ19" s="68">
        <f t="shared" si="15"/>
        <v>59</v>
      </c>
      <c r="AK19" s="68">
        <f t="shared" si="15"/>
        <v>59</v>
      </c>
      <c r="AL19" s="68">
        <f t="shared" si="15"/>
        <v>59</v>
      </c>
      <c r="AM19" s="68">
        <f t="shared" si="15"/>
        <v>59</v>
      </c>
      <c r="AN19" s="263" t="s">
        <v>288</v>
      </c>
      <c r="AO19" s="68">
        <f t="shared" si="15"/>
        <v>59</v>
      </c>
      <c r="AP19" s="71">
        <v>0</v>
      </c>
      <c r="AQ19" s="71">
        <v>0</v>
      </c>
      <c r="AR19" s="71">
        <f t="shared" ref="AR19:CK19" si="16">IF(AR$20=1,$D$22,$F$22)</f>
        <v>59</v>
      </c>
      <c r="AS19" s="71">
        <f t="shared" si="16"/>
        <v>59</v>
      </c>
      <c r="AT19" s="71">
        <f t="shared" si="16"/>
        <v>59</v>
      </c>
      <c r="AU19" s="71">
        <f t="shared" si="16"/>
        <v>59</v>
      </c>
      <c r="AV19" s="71">
        <f t="shared" si="16"/>
        <v>59</v>
      </c>
      <c r="AW19" s="71">
        <f t="shared" si="16"/>
        <v>59</v>
      </c>
      <c r="AX19" s="71">
        <f t="shared" si="16"/>
        <v>59</v>
      </c>
      <c r="AY19" s="71">
        <f t="shared" si="16"/>
        <v>59</v>
      </c>
      <c r="AZ19" s="71">
        <f t="shared" si="16"/>
        <v>59</v>
      </c>
      <c r="BA19" s="71">
        <f t="shared" si="16"/>
        <v>59</v>
      </c>
      <c r="BB19" s="71">
        <f t="shared" si="16"/>
        <v>59</v>
      </c>
      <c r="BC19" s="268" t="s">
        <v>291</v>
      </c>
      <c r="BD19" s="71">
        <f t="shared" si="16"/>
        <v>59</v>
      </c>
      <c r="BE19" s="71">
        <f t="shared" si="16"/>
        <v>59</v>
      </c>
      <c r="BF19" s="71">
        <f t="shared" si="16"/>
        <v>59</v>
      </c>
      <c r="BG19" s="71">
        <f t="shared" si="16"/>
        <v>59</v>
      </c>
      <c r="BH19" s="71">
        <f t="shared" si="16"/>
        <v>59</v>
      </c>
      <c r="BI19" s="71">
        <f t="shared" si="16"/>
        <v>59</v>
      </c>
      <c r="BJ19" s="71">
        <f t="shared" si="16"/>
        <v>59</v>
      </c>
      <c r="BK19" s="71">
        <f t="shared" si="16"/>
        <v>59</v>
      </c>
      <c r="BL19" s="37">
        <f t="shared" si="16"/>
        <v>59</v>
      </c>
      <c r="BM19" s="37">
        <f t="shared" si="16"/>
        <v>59</v>
      </c>
      <c r="BN19" s="37">
        <f t="shared" si="16"/>
        <v>59</v>
      </c>
      <c r="BO19" s="37">
        <f t="shared" si="16"/>
        <v>59</v>
      </c>
      <c r="BP19" s="37">
        <f t="shared" si="16"/>
        <v>59</v>
      </c>
      <c r="BQ19" s="37">
        <f t="shared" si="16"/>
        <v>59</v>
      </c>
      <c r="BR19" s="37">
        <f t="shared" si="16"/>
        <v>59</v>
      </c>
      <c r="BS19" s="269" t="s">
        <v>292</v>
      </c>
      <c r="BT19" s="37">
        <f t="shared" si="16"/>
        <v>59</v>
      </c>
      <c r="BU19" s="37">
        <f t="shared" si="16"/>
        <v>59</v>
      </c>
      <c r="BV19" s="69">
        <f t="shared" si="16"/>
        <v>59</v>
      </c>
      <c r="BW19" s="157" t="s">
        <v>288</v>
      </c>
      <c r="BX19" s="157">
        <f t="shared" si="16"/>
        <v>59</v>
      </c>
      <c r="BY19" s="157">
        <f t="shared" si="16"/>
        <v>59</v>
      </c>
      <c r="BZ19" s="244" t="s">
        <v>293</v>
      </c>
      <c r="CA19" s="244">
        <f t="shared" si="16"/>
        <v>59</v>
      </c>
      <c r="CB19" s="244">
        <f t="shared" si="16"/>
        <v>59</v>
      </c>
      <c r="CC19" s="102">
        <f t="shared" si="16"/>
        <v>59</v>
      </c>
      <c r="CD19" s="102">
        <f t="shared" si="16"/>
        <v>59</v>
      </c>
      <c r="CE19" s="100">
        <f t="shared" si="16"/>
        <v>59</v>
      </c>
      <c r="CF19" s="100">
        <f t="shared" si="16"/>
        <v>59</v>
      </c>
      <c r="CG19" s="100">
        <f t="shared" si="16"/>
        <v>59</v>
      </c>
      <c r="CH19" s="71">
        <f t="shared" si="16"/>
        <v>59</v>
      </c>
      <c r="CI19" s="71">
        <f t="shared" si="16"/>
        <v>59</v>
      </c>
      <c r="CJ19" s="71">
        <f t="shared" si="16"/>
        <v>59</v>
      </c>
      <c r="CK19" s="71">
        <f t="shared" si="16"/>
        <v>59</v>
      </c>
    </row>
    <row r="20" spans="1:89" x14ac:dyDescent="0.3">
      <c r="B20" s="24" t="s">
        <v>41</v>
      </c>
      <c r="C20" s="79">
        <v>1</v>
      </c>
      <c r="D20" s="79">
        <v>1</v>
      </c>
      <c r="E20" s="80">
        <v>1</v>
      </c>
      <c r="F20" s="80">
        <v>1</v>
      </c>
      <c r="G20" s="80">
        <v>1</v>
      </c>
      <c r="H20" s="80">
        <v>1</v>
      </c>
      <c r="I20" s="81">
        <v>1</v>
      </c>
      <c r="J20" s="81">
        <v>1</v>
      </c>
      <c r="K20" s="81">
        <v>1</v>
      </c>
      <c r="L20" s="81">
        <v>1</v>
      </c>
      <c r="M20" s="82">
        <v>1</v>
      </c>
      <c r="N20" s="82">
        <v>1</v>
      </c>
      <c r="O20" s="85">
        <v>1</v>
      </c>
      <c r="P20" s="85">
        <v>1</v>
      </c>
      <c r="Q20" s="83">
        <v>1</v>
      </c>
      <c r="R20" s="83">
        <v>1</v>
      </c>
      <c r="S20" s="84">
        <v>1</v>
      </c>
      <c r="T20" s="84">
        <v>1</v>
      </c>
      <c r="U20" s="85">
        <v>1</v>
      </c>
      <c r="V20" s="85">
        <v>1</v>
      </c>
      <c r="W20" s="89">
        <v>1</v>
      </c>
      <c r="X20" s="86">
        <v>1</v>
      </c>
      <c r="Y20" s="86">
        <v>1</v>
      </c>
      <c r="Z20" s="87">
        <v>1</v>
      </c>
      <c r="AA20" s="87">
        <v>1</v>
      </c>
      <c r="AB20" s="87">
        <v>1</v>
      </c>
      <c r="AC20" s="87">
        <v>1</v>
      </c>
      <c r="AD20" s="87">
        <v>1</v>
      </c>
      <c r="AE20" s="88">
        <v>1</v>
      </c>
      <c r="AF20" s="88">
        <v>1</v>
      </c>
      <c r="AG20" s="88">
        <v>1</v>
      </c>
      <c r="AH20" s="88">
        <v>1</v>
      </c>
      <c r="AI20" s="88">
        <v>1</v>
      </c>
      <c r="AJ20" s="85">
        <v>1</v>
      </c>
      <c r="AK20" s="85">
        <v>1</v>
      </c>
      <c r="AL20" s="85">
        <v>1</v>
      </c>
      <c r="AM20" s="89">
        <v>1</v>
      </c>
      <c r="AN20" s="89">
        <v>1</v>
      </c>
      <c r="AO20" s="89">
        <v>1</v>
      </c>
      <c r="AP20" s="90">
        <v>1</v>
      </c>
      <c r="AQ20" s="90">
        <v>1</v>
      </c>
      <c r="AR20" s="90">
        <v>1</v>
      </c>
      <c r="AS20" s="90">
        <v>1</v>
      </c>
      <c r="AT20" s="90">
        <v>1</v>
      </c>
      <c r="AU20" s="90">
        <v>1</v>
      </c>
      <c r="AV20" s="90">
        <v>1</v>
      </c>
      <c r="AW20" s="90">
        <v>1</v>
      </c>
      <c r="AX20" s="90">
        <v>1</v>
      </c>
      <c r="AY20" s="90">
        <v>1</v>
      </c>
      <c r="AZ20" s="57">
        <v>1</v>
      </c>
      <c r="BA20" s="57">
        <v>1</v>
      </c>
      <c r="BB20" s="57">
        <v>1</v>
      </c>
      <c r="BC20" s="57">
        <v>1</v>
      </c>
      <c r="BD20" s="57">
        <v>1</v>
      </c>
      <c r="BE20" s="57">
        <v>1</v>
      </c>
      <c r="BF20" s="57">
        <v>1</v>
      </c>
      <c r="BG20" s="57">
        <v>1</v>
      </c>
      <c r="BH20" s="57">
        <v>1</v>
      </c>
      <c r="BI20" s="57">
        <v>1</v>
      </c>
      <c r="BJ20" s="57">
        <v>1</v>
      </c>
      <c r="BK20" s="57">
        <v>1</v>
      </c>
      <c r="BL20" s="178">
        <v>1</v>
      </c>
      <c r="BM20" s="178">
        <v>1</v>
      </c>
      <c r="BN20" s="178">
        <v>1</v>
      </c>
      <c r="BO20" s="178">
        <v>1</v>
      </c>
      <c r="BP20" s="178">
        <v>1</v>
      </c>
      <c r="BQ20" s="178">
        <v>1</v>
      </c>
      <c r="BR20" s="177">
        <v>1</v>
      </c>
      <c r="BS20" s="177">
        <v>1</v>
      </c>
      <c r="BT20" s="177">
        <v>1</v>
      </c>
      <c r="BU20" s="177">
        <v>1</v>
      </c>
      <c r="BV20" s="86">
        <v>1</v>
      </c>
      <c r="BW20" s="241">
        <v>1</v>
      </c>
      <c r="BX20" s="235">
        <v>1</v>
      </c>
      <c r="BY20" s="235">
        <v>1</v>
      </c>
      <c r="BZ20" s="239">
        <v>1</v>
      </c>
      <c r="CA20" s="240">
        <v>1</v>
      </c>
      <c r="CB20" s="240">
        <v>1</v>
      </c>
      <c r="CC20" s="245">
        <v>1</v>
      </c>
      <c r="CD20" s="245">
        <v>1</v>
      </c>
      <c r="CE20" s="237">
        <v>1</v>
      </c>
      <c r="CF20" s="237">
        <v>1</v>
      </c>
      <c r="CG20" s="237">
        <v>1</v>
      </c>
      <c r="CH20" s="57">
        <v>1</v>
      </c>
      <c r="CI20" s="57">
        <v>1</v>
      </c>
      <c r="CJ20" s="57">
        <v>1</v>
      </c>
      <c r="CK20" s="57">
        <v>1</v>
      </c>
    </row>
    <row r="21" spans="1:89" x14ac:dyDescent="0.3">
      <c r="A21" s="95"/>
      <c r="B21" s="24" t="s">
        <v>42</v>
      </c>
      <c r="C21" s="137">
        <f t="shared" ref="C21:H21" si="17">Ca</f>
        <v>1</v>
      </c>
      <c r="D21" s="137">
        <f t="shared" si="17"/>
        <v>1</v>
      </c>
      <c r="E21" s="137">
        <f t="shared" si="17"/>
        <v>1</v>
      </c>
      <c r="F21" s="137">
        <f t="shared" si="17"/>
        <v>1</v>
      </c>
      <c r="G21" s="137">
        <f t="shared" si="17"/>
        <v>1</v>
      </c>
      <c r="H21" s="137">
        <f t="shared" si="17"/>
        <v>1</v>
      </c>
      <c r="I21" s="138">
        <f t="shared" ref="I21:N21" si="18">Mg</f>
        <v>2</v>
      </c>
      <c r="J21" s="138">
        <f t="shared" si="18"/>
        <v>2</v>
      </c>
      <c r="K21" s="138">
        <f t="shared" si="18"/>
        <v>2</v>
      </c>
      <c r="L21" s="138">
        <f t="shared" si="18"/>
        <v>2</v>
      </c>
      <c r="M21" s="138">
        <f t="shared" si="18"/>
        <v>2</v>
      </c>
      <c r="N21" s="138">
        <f t="shared" si="18"/>
        <v>2</v>
      </c>
      <c r="O21" s="140">
        <f>P</f>
        <v>10</v>
      </c>
      <c r="P21" s="140">
        <f>P</f>
        <v>10</v>
      </c>
      <c r="Q21" s="139">
        <f>Al</f>
        <v>3</v>
      </c>
      <c r="R21" s="139">
        <f>Al</f>
        <v>3</v>
      </c>
      <c r="S21" s="139">
        <f>Al</f>
        <v>3</v>
      </c>
      <c r="T21" s="139">
        <f>Al</f>
        <v>3</v>
      </c>
      <c r="U21" s="140">
        <f>Si</f>
        <v>4</v>
      </c>
      <c r="V21" s="140">
        <f>Si</f>
        <v>4</v>
      </c>
      <c r="W21" s="140">
        <f>Si</f>
        <v>4</v>
      </c>
      <c r="X21" s="141">
        <f>V</f>
        <v>5</v>
      </c>
      <c r="Y21" s="141">
        <f>V</f>
        <v>5</v>
      </c>
      <c r="Z21" s="142">
        <f t="shared" ref="Z21:AI21" si="19">Ti</f>
        <v>6</v>
      </c>
      <c r="AA21" s="142">
        <f t="shared" si="19"/>
        <v>6</v>
      </c>
      <c r="AB21" s="142">
        <f t="shared" si="19"/>
        <v>6</v>
      </c>
      <c r="AC21" s="142">
        <f t="shared" si="19"/>
        <v>6</v>
      </c>
      <c r="AD21" s="142">
        <f t="shared" si="19"/>
        <v>6</v>
      </c>
      <c r="AE21" s="142">
        <f t="shared" si="19"/>
        <v>6</v>
      </c>
      <c r="AF21" s="142">
        <f t="shared" si="19"/>
        <v>6</v>
      </c>
      <c r="AG21" s="142">
        <f t="shared" si="19"/>
        <v>6</v>
      </c>
      <c r="AH21" s="142">
        <f t="shared" si="19"/>
        <v>6</v>
      </c>
      <c r="AI21" s="142">
        <f t="shared" si="19"/>
        <v>6</v>
      </c>
      <c r="AJ21" s="140">
        <f t="shared" ref="AJ21:AO21" si="20">Mn</f>
        <v>7</v>
      </c>
      <c r="AK21" s="140">
        <f t="shared" si="20"/>
        <v>7</v>
      </c>
      <c r="AL21" s="140">
        <f t="shared" si="20"/>
        <v>7</v>
      </c>
      <c r="AM21" s="140">
        <f t="shared" si="20"/>
        <v>7</v>
      </c>
      <c r="AN21" s="140">
        <f t="shared" si="20"/>
        <v>7</v>
      </c>
      <c r="AO21" s="140">
        <f t="shared" si="20"/>
        <v>7</v>
      </c>
      <c r="AP21" s="143">
        <f t="shared" ref="AP21:BK21" si="21">Fe</f>
        <v>8</v>
      </c>
      <c r="AQ21" s="143">
        <f t="shared" si="21"/>
        <v>8</v>
      </c>
      <c r="AR21" s="143">
        <f t="shared" si="21"/>
        <v>8</v>
      </c>
      <c r="AS21" s="143">
        <f t="shared" si="21"/>
        <v>8</v>
      </c>
      <c r="AT21" s="143">
        <f t="shared" si="21"/>
        <v>8</v>
      </c>
      <c r="AU21" s="143">
        <f t="shared" si="21"/>
        <v>8</v>
      </c>
      <c r="AV21" s="143">
        <f t="shared" si="21"/>
        <v>8</v>
      </c>
      <c r="AW21" s="143">
        <f t="shared" si="21"/>
        <v>8</v>
      </c>
      <c r="AX21" s="143">
        <f t="shared" si="21"/>
        <v>8</v>
      </c>
      <c r="AY21" s="143">
        <f t="shared" si="21"/>
        <v>8</v>
      </c>
      <c r="AZ21" s="143">
        <f t="shared" si="21"/>
        <v>8</v>
      </c>
      <c r="BA21" s="143">
        <f t="shared" si="21"/>
        <v>8</v>
      </c>
      <c r="BB21" s="143">
        <f t="shared" si="21"/>
        <v>8</v>
      </c>
      <c r="BC21" s="143">
        <f t="shared" si="21"/>
        <v>8</v>
      </c>
      <c r="BD21" s="143">
        <f t="shared" si="21"/>
        <v>8</v>
      </c>
      <c r="BE21" s="143">
        <f t="shared" si="21"/>
        <v>8</v>
      </c>
      <c r="BF21" s="143">
        <f t="shared" si="21"/>
        <v>8</v>
      </c>
      <c r="BG21" s="143">
        <f t="shared" si="21"/>
        <v>8</v>
      </c>
      <c r="BH21" s="143">
        <f t="shared" si="21"/>
        <v>8</v>
      </c>
      <c r="BI21" s="143">
        <f t="shared" si="21"/>
        <v>8</v>
      </c>
      <c r="BJ21" s="143">
        <f t="shared" si="21"/>
        <v>8</v>
      </c>
      <c r="BK21" s="143">
        <f t="shared" si="21"/>
        <v>8</v>
      </c>
      <c r="BL21" s="37">
        <f t="shared" ref="BL21:BU21" si="22">Cr</f>
        <v>9</v>
      </c>
      <c r="BM21" s="37">
        <f t="shared" si="22"/>
        <v>9</v>
      </c>
      <c r="BN21" s="37">
        <f t="shared" si="22"/>
        <v>9</v>
      </c>
      <c r="BO21" s="37">
        <f t="shared" si="22"/>
        <v>9</v>
      </c>
      <c r="BP21" s="37">
        <f t="shared" si="22"/>
        <v>9</v>
      </c>
      <c r="BQ21" s="37">
        <f t="shared" si="22"/>
        <v>9</v>
      </c>
      <c r="BR21" s="37">
        <f t="shared" si="22"/>
        <v>9</v>
      </c>
      <c r="BS21" s="37">
        <f t="shared" si="22"/>
        <v>9</v>
      </c>
      <c r="BT21" s="37">
        <f t="shared" si="22"/>
        <v>9</v>
      </c>
      <c r="BU21" s="37">
        <f t="shared" si="22"/>
        <v>9</v>
      </c>
      <c r="BV21" s="141">
        <f>Ni</f>
        <v>11</v>
      </c>
      <c r="BW21" s="157">
        <f>K</f>
        <v>12</v>
      </c>
      <c r="BX21" s="157">
        <f>K</f>
        <v>12</v>
      </c>
      <c r="BY21" s="157">
        <f>K</f>
        <v>12</v>
      </c>
      <c r="BZ21" s="184">
        <f>Na</f>
        <v>13</v>
      </c>
      <c r="CA21" s="184">
        <f>Na</f>
        <v>13</v>
      </c>
      <c r="CB21" s="184">
        <f>Na</f>
        <v>13</v>
      </c>
      <c r="CC21" s="102">
        <f>Zn</f>
        <v>14</v>
      </c>
      <c r="CD21" s="102">
        <f>Zn</f>
        <v>14</v>
      </c>
      <c r="CE21" s="100">
        <f>Cu</f>
        <v>15</v>
      </c>
      <c r="CF21" s="100">
        <f>Cu</f>
        <v>15</v>
      </c>
      <c r="CG21" s="100">
        <f>Cu</f>
        <v>15</v>
      </c>
      <c r="CH21" s="143">
        <f>Co</f>
        <v>16</v>
      </c>
      <c r="CI21" s="143">
        <f>Co</f>
        <v>16</v>
      </c>
      <c r="CJ21" s="143">
        <f>Co</f>
        <v>16</v>
      </c>
      <c r="CK21" s="143">
        <f>Co</f>
        <v>16</v>
      </c>
    </row>
    <row r="22" spans="1:89" x14ac:dyDescent="0.3">
      <c r="A22" s="95" t="s">
        <v>43</v>
      </c>
      <c r="B22" s="144" t="s">
        <v>222</v>
      </c>
      <c r="C22" s="141" t="s">
        <v>223</v>
      </c>
      <c r="D22" s="141">
        <f>BI8</f>
        <v>59</v>
      </c>
      <c r="E22" s="143" t="s">
        <v>224</v>
      </c>
      <c r="F22" s="143">
        <v>50</v>
      </c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</row>
    <row r="23" spans="1:89" x14ac:dyDescent="0.3">
      <c r="A23" s="95" t="s">
        <v>43</v>
      </c>
      <c r="B23" s="144" t="s">
        <v>225</v>
      </c>
      <c r="C23" s="145">
        <f>$V$8</f>
        <v>20</v>
      </c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</row>
    <row r="24" spans="1:89" x14ac:dyDescent="0.3">
      <c r="A24" s="95"/>
      <c r="B24" t="s">
        <v>226</v>
      </c>
      <c r="C24" s="58" t="s">
        <v>227</v>
      </c>
      <c r="D24" s="58"/>
      <c r="E24" s="58" t="s">
        <v>228</v>
      </c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</row>
    <row r="25" spans="1:89" ht="14.5" thickBot="1" x14ac:dyDescent="0.35">
      <c r="A25" s="95"/>
      <c r="B25" s="22" t="s">
        <v>201</v>
      </c>
      <c r="C25" s="22"/>
      <c r="D25" s="22"/>
      <c r="E25" s="22"/>
      <c r="F25" s="22"/>
      <c r="G25" s="22"/>
      <c r="H25" s="22"/>
      <c r="I25" s="22"/>
      <c r="J25" s="22"/>
    </row>
    <row r="26" spans="1:89" ht="14.5" thickBot="1" x14ac:dyDescent="0.35">
      <c r="A26" s="95"/>
      <c r="B26" s="22" t="s">
        <v>60</v>
      </c>
      <c r="C26" s="98" t="s">
        <v>62</v>
      </c>
      <c r="D26" s="22"/>
      <c r="E26" s="22"/>
      <c r="F26" s="22"/>
      <c r="G26" s="22"/>
      <c r="H26" s="22"/>
      <c r="I26" s="22"/>
      <c r="J26" s="22"/>
    </row>
    <row r="27" spans="1:89" x14ac:dyDescent="0.3">
      <c r="A27" s="95"/>
      <c r="B27" s="24" t="s">
        <v>43</v>
      </c>
      <c r="C27" s="10">
        <v>1</v>
      </c>
      <c r="D27" s="51">
        <v>2</v>
      </c>
      <c r="E27" s="61">
        <v>3</v>
      </c>
      <c r="F27" s="4">
        <v>4</v>
      </c>
      <c r="G27" s="18">
        <v>5</v>
      </c>
      <c r="H27" s="14">
        <v>6</v>
      </c>
      <c r="I27" s="4">
        <v>7</v>
      </c>
      <c r="J27" s="52">
        <v>8</v>
      </c>
      <c r="K27" s="37">
        <v>9</v>
      </c>
      <c r="L27" s="4">
        <v>10</v>
      </c>
      <c r="M27" s="14">
        <v>11</v>
      </c>
      <c r="N27" s="2">
        <v>12</v>
      </c>
      <c r="O27" s="2">
        <v>13</v>
      </c>
      <c r="P27" s="15">
        <v>14</v>
      </c>
      <c r="Q27" s="12">
        <v>15</v>
      </c>
      <c r="R27" s="93">
        <v>16</v>
      </c>
    </row>
    <row r="28" spans="1:89" ht="15" customHeight="1" x14ac:dyDescent="0.3">
      <c r="A28" s="95"/>
      <c r="B28" s="24" t="s">
        <v>44</v>
      </c>
      <c r="C28" s="10" t="s">
        <v>181</v>
      </c>
      <c r="D28" s="51" t="s">
        <v>3</v>
      </c>
      <c r="E28" s="61" t="s">
        <v>7</v>
      </c>
      <c r="F28" s="4" t="s">
        <v>1</v>
      </c>
      <c r="G28" s="18" t="s">
        <v>184</v>
      </c>
      <c r="H28" s="14" t="s">
        <v>185</v>
      </c>
      <c r="I28" s="4" t="s">
        <v>6</v>
      </c>
      <c r="J28" s="52" t="s">
        <v>5</v>
      </c>
      <c r="K28" s="37" t="s">
        <v>85</v>
      </c>
      <c r="L28" s="4" t="s">
        <v>250</v>
      </c>
      <c r="M28" s="14" t="s">
        <v>284</v>
      </c>
      <c r="N28" s="2" t="s">
        <v>232</v>
      </c>
      <c r="O28" s="2" t="s">
        <v>230</v>
      </c>
      <c r="P28" s="15" t="s">
        <v>4</v>
      </c>
      <c r="Q28" s="12" t="s">
        <v>2</v>
      </c>
      <c r="R28" s="93" t="s">
        <v>281</v>
      </c>
    </row>
    <row r="29" spans="1:89" x14ac:dyDescent="0.3">
      <c r="A29" s="95"/>
      <c r="B29" s="22" t="s">
        <v>202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</row>
    <row r="30" spans="1:89" x14ac:dyDescent="0.3">
      <c r="A30" s="95"/>
      <c r="B30" s="24" t="s">
        <v>61</v>
      </c>
      <c r="C30" s="10">
        <v>1</v>
      </c>
      <c r="D30" s="51">
        <v>1</v>
      </c>
      <c r="E30" s="61">
        <v>1</v>
      </c>
      <c r="F30" s="4">
        <v>1</v>
      </c>
      <c r="G30" s="18">
        <v>1</v>
      </c>
      <c r="H30" s="14">
        <v>1</v>
      </c>
      <c r="I30" s="4">
        <v>1</v>
      </c>
      <c r="J30" s="52">
        <v>1</v>
      </c>
      <c r="K30" s="37">
        <v>1</v>
      </c>
      <c r="L30" s="4">
        <v>1</v>
      </c>
      <c r="M30" s="14">
        <v>1</v>
      </c>
      <c r="N30" s="2">
        <v>1</v>
      </c>
      <c r="O30" s="2">
        <v>1</v>
      </c>
      <c r="P30" s="15">
        <v>1</v>
      </c>
      <c r="Q30" s="12">
        <v>1</v>
      </c>
      <c r="R30" s="93">
        <v>1</v>
      </c>
    </row>
    <row r="31" spans="1:89" x14ac:dyDescent="0.3">
      <c r="A31" s="95"/>
      <c r="B31" s="22" t="s">
        <v>43</v>
      </c>
      <c r="C31" s="22">
        <v>0.13600000000000001</v>
      </c>
      <c r="D31" s="22">
        <v>0.14299999999999999</v>
      </c>
      <c r="E31" s="22">
        <v>7.5999999999999998E-2</v>
      </c>
      <c r="F31" s="22">
        <v>0.26900000000000002</v>
      </c>
      <c r="G31" s="22">
        <v>7.0000000000000007E-2</v>
      </c>
      <c r="H31" s="22">
        <v>3.2000000000000001E-2</v>
      </c>
      <c r="I31" s="22">
        <v>0.06</v>
      </c>
      <c r="J31" s="22">
        <v>0.21299999999999999</v>
      </c>
    </row>
    <row r="32" spans="1:89" x14ac:dyDescent="0.3">
      <c r="A32" s="95" t="s">
        <v>43</v>
      </c>
      <c r="B32" s="1" t="s">
        <v>203</v>
      </c>
      <c r="C32" s="1"/>
      <c r="D32" s="1"/>
      <c r="E32" s="1"/>
      <c r="F32" s="1"/>
      <c r="G32" s="1"/>
      <c r="H32" s="1"/>
      <c r="I32" s="1"/>
      <c r="J32" s="1"/>
    </row>
    <row r="33" spans="1:11" x14ac:dyDescent="0.3">
      <c r="A33" s="95"/>
    </row>
    <row r="34" spans="1:11" x14ac:dyDescent="0.3">
      <c r="A34" s="95"/>
    </row>
    <row r="35" spans="1:11" ht="14.5" thickBot="1" x14ac:dyDescent="0.35">
      <c r="A35" s="95"/>
      <c r="B35" s="22" t="s">
        <v>23</v>
      </c>
      <c r="C35" s="22"/>
      <c r="D35" s="22"/>
      <c r="E35" s="22"/>
      <c r="F35" s="22"/>
      <c r="G35" s="22"/>
      <c r="H35" s="22"/>
      <c r="I35" s="22"/>
      <c r="J35" s="22"/>
      <c r="K35" s="22"/>
    </row>
    <row r="36" spans="1:11" ht="14.5" thickBot="1" x14ac:dyDescent="0.35">
      <c r="A36" s="95"/>
      <c r="B36" s="22" t="s">
        <v>24</v>
      </c>
      <c r="C36" s="176">
        <v>1</v>
      </c>
      <c r="D36" s="22"/>
      <c r="E36" s="22"/>
      <c r="F36" s="22"/>
      <c r="G36" s="22"/>
      <c r="H36" s="22"/>
      <c r="I36" s="22"/>
      <c r="J36" s="22"/>
      <c r="K36" s="22"/>
    </row>
    <row r="37" spans="1:11" ht="14.5" thickBot="1" x14ac:dyDescent="0.35">
      <c r="A37" s="95"/>
      <c r="B37" s="22" t="s">
        <v>295</v>
      </c>
      <c r="C37" s="22"/>
      <c r="D37" s="22"/>
      <c r="E37" s="22"/>
      <c r="F37" s="22"/>
      <c r="G37" s="22"/>
      <c r="H37" s="22"/>
      <c r="I37" s="22"/>
      <c r="J37" s="22"/>
      <c r="K37" s="22"/>
    </row>
    <row r="38" spans="1:11" ht="14.5" thickBot="1" x14ac:dyDescent="0.35">
      <c r="A38" s="95"/>
      <c r="B38" s="22" t="s">
        <v>276</v>
      </c>
      <c r="C38" s="98">
        <v>1370</v>
      </c>
      <c r="D38" s="22"/>
      <c r="E38" s="22"/>
      <c r="F38" s="22"/>
      <c r="G38" s="22"/>
      <c r="H38" s="22"/>
      <c r="I38" s="22"/>
      <c r="J38" s="22"/>
      <c r="K38" s="22"/>
    </row>
    <row r="39" spans="1:11" x14ac:dyDescent="0.3">
      <c r="A39" s="95"/>
      <c r="B39" s="22"/>
      <c r="C39" s="22"/>
      <c r="D39" s="22"/>
      <c r="E39" s="22"/>
      <c r="F39" s="22"/>
      <c r="G39" s="22"/>
      <c r="H39" s="22"/>
      <c r="I39" s="22"/>
      <c r="J39" s="22"/>
      <c r="K39" s="22"/>
    </row>
    <row r="40" spans="1:11" ht="15" customHeight="1" x14ac:dyDescent="0.3">
      <c r="A40" s="95"/>
      <c r="B40" s="22" t="s">
        <v>204</v>
      </c>
      <c r="C40" s="22"/>
      <c r="D40" s="22"/>
      <c r="E40" s="22"/>
      <c r="F40" s="22"/>
      <c r="G40" s="22"/>
      <c r="H40" s="22"/>
      <c r="I40" s="22"/>
      <c r="J40" s="22"/>
      <c r="K40" s="22"/>
    </row>
    <row r="41" spans="1:11" ht="14.5" thickBot="1" x14ac:dyDescent="0.35">
      <c r="A41" s="95"/>
      <c r="B41" s="22" t="s">
        <v>27</v>
      </c>
      <c r="C41" s="22"/>
      <c r="D41" s="22"/>
      <c r="E41" s="22"/>
      <c r="F41" s="22"/>
      <c r="G41" s="22"/>
      <c r="H41" s="22"/>
      <c r="I41" s="22"/>
      <c r="J41" s="22"/>
      <c r="K41" s="22"/>
    </row>
    <row r="42" spans="1:11" ht="14.5" thickBot="1" x14ac:dyDescent="0.35">
      <c r="A42" s="95"/>
      <c r="B42" s="22" t="s">
        <v>28</v>
      </c>
      <c r="C42" s="98" t="s">
        <v>205</v>
      </c>
      <c r="D42" s="22"/>
      <c r="E42" s="22"/>
      <c r="F42" s="22"/>
      <c r="G42" s="22"/>
      <c r="H42" s="22"/>
      <c r="I42" s="22"/>
      <c r="J42" s="22"/>
      <c r="K42" s="22"/>
    </row>
    <row r="43" spans="1:11" ht="14.5" thickBot="1" x14ac:dyDescent="0.35">
      <c r="A43" s="95"/>
      <c r="B43" s="22" t="s">
        <v>30</v>
      </c>
      <c r="C43" s="179" t="s">
        <v>45</v>
      </c>
      <c r="D43" s="22"/>
      <c r="E43" s="22"/>
      <c r="F43" s="22"/>
      <c r="G43" s="22"/>
      <c r="H43" s="22"/>
      <c r="I43" s="22"/>
      <c r="J43" s="22"/>
      <c r="K43" s="22"/>
    </row>
    <row r="44" spans="1:11" ht="15" customHeight="1" x14ac:dyDescent="0.3">
      <c r="A44" s="95"/>
      <c r="B44" s="22"/>
      <c r="C44" s="22"/>
      <c r="D44" s="22"/>
      <c r="E44" s="22"/>
      <c r="F44" s="22"/>
      <c r="G44" s="22"/>
      <c r="H44" s="22"/>
      <c r="I44" s="22"/>
      <c r="J44" s="22"/>
      <c r="K44" s="22"/>
    </row>
    <row r="45" spans="1:11" x14ac:dyDescent="0.3">
      <c r="A45" s="95"/>
      <c r="B45" s="22" t="s">
        <v>189</v>
      </c>
      <c r="C45" s="22"/>
      <c r="D45" s="22"/>
      <c r="E45" s="22"/>
      <c r="F45" s="22"/>
      <c r="G45" s="22"/>
      <c r="H45" s="22"/>
      <c r="I45" s="22"/>
      <c r="J45" s="22"/>
      <c r="K45" s="22"/>
    </row>
    <row r="46" spans="1:11" x14ac:dyDescent="0.3">
      <c r="A46" s="95"/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1:11" ht="14.5" thickBot="1" x14ac:dyDescent="0.35">
      <c r="A47" s="95"/>
      <c r="B47" s="22" t="s">
        <v>31</v>
      </c>
      <c r="C47" s="22"/>
      <c r="D47" s="22"/>
      <c r="E47" s="22"/>
      <c r="F47" s="22"/>
      <c r="G47" s="22"/>
      <c r="H47" s="22"/>
      <c r="I47" s="22"/>
      <c r="J47" s="22"/>
      <c r="K47" s="22"/>
    </row>
    <row r="48" spans="1:11" ht="14.5" thickBot="1" x14ac:dyDescent="0.35">
      <c r="A48" s="95"/>
      <c r="B48" s="22" t="s">
        <v>32</v>
      </c>
      <c r="C48" s="176">
        <v>0</v>
      </c>
      <c r="D48" s="22"/>
      <c r="E48" s="22"/>
      <c r="F48" s="22"/>
      <c r="G48" s="22"/>
      <c r="H48" s="22"/>
      <c r="I48" s="22"/>
      <c r="J48" s="22"/>
      <c r="K48" s="22"/>
    </row>
    <row r="49" spans="1:11" x14ac:dyDescent="0.3">
      <c r="A49" s="95"/>
      <c r="B49" s="22"/>
      <c r="C49" s="22"/>
      <c r="D49" s="22"/>
      <c r="E49" s="22"/>
      <c r="F49" s="22"/>
      <c r="G49" s="22"/>
      <c r="H49" s="22"/>
      <c r="I49" s="22"/>
      <c r="J49" s="22"/>
      <c r="K49" s="22"/>
    </row>
    <row r="50" spans="1:11" x14ac:dyDescent="0.3">
      <c r="A50" s="95"/>
      <c r="B50" s="22" t="s">
        <v>54</v>
      </c>
      <c r="C50" s="22"/>
      <c r="D50" s="22"/>
      <c r="E50" s="22"/>
      <c r="F50" s="22"/>
      <c r="G50" s="22"/>
      <c r="H50" s="22"/>
      <c r="I50" s="22"/>
      <c r="J50" s="22"/>
      <c r="K50" s="22"/>
    </row>
    <row r="51" spans="1:11" x14ac:dyDescent="0.3">
      <c r="A51" s="95"/>
      <c r="B51" s="22" t="s">
        <v>55</v>
      </c>
      <c r="C51" s="22"/>
      <c r="D51" s="22"/>
      <c r="E51" s="22"/>
      <c r="F51" s="22"/>
      <c r="G51" s="22"/>
      <c r="H51" s="22"/>
      <c r="I51" s="22"/>
      <c r="J51" s="22"/>
      <c r="K51" s="22"/>
    </row>
    <row r="52" spans="1:11" ht="14.5" thickBot="1" x14ac:dyDescent="0.35">
      <c r="A52" s="95"/>
      <c r="B52" s="22" t="s">
        <v>206</v>
      </c>
      <c r="C52" s="22"/>
      <c r="D52" s="22"/>
      <c r="E52" s="22"/>
      <c r="F52" s="22"/>
      <c r="G52" s="22"/>
      <c r="H52" s="22"/>
      <c r="I52" s="22"/>
      <c r="J52" s="22"/>
      <c r="K52" s="22"/>
    </row>
    <row r="53" spans="1:11" ht="14.5" thickBot="1" x14ac:dyDescent="0.35">
      <c r="A53" s="95"/>
      <c r="B53" s="22" t="s">
        <v>34</v>
      </c>
      <c r="C53" s="98" t="s">
        <v>58</v>
      </c>
      <c r="D53" s="98" t="s">
        <v>57</v>
      </c>
      <c r="E53" s="22"/>
      <c r="F53" s="22"/>
      <c r="G53" s="22"/>
      <c r="H53" s="22"/>
      <c r="I53" s="22"/>
      <c r="J53" s="22"/>
      <c r="K53" s="22"/>
    </row>
    <row r="54" spans="1:11" ht="14.5" thickBot="1" x14ac:dyDescent="0.35">
      <c r="A54" s="95"/>
      <c r="B54" s="22" t="s">
        <v>207</v>
      </c>
      <c r="C54" s="22"/>
      <c r="D54" s="22"/>
      <c r="E54" s="22"/>
      <c r="F54" s="22"/>
      <c r="G54" s="22"/>
      <c r="H54" s="22"/>
      <c r="I54" s="22"/>
      <c r="J54" s="22"/>
      <c r="K54" s="22"/>
    </row>
    <row r="55" spans="1:11" ht="14.5" thickBot="1" x14ac:dyDescent="0.35">
      <c r="A55" s="95"/>
      <c r="B55" s="22" t="s">
        <v>33</v>
      </c>
      <c r="C55" s="98">
        <v>500</v>
      </c>
      <c r="D55" s="98" t="s">
        <v>57</v>
      </c>
      <c r="E55" s="22"/>
      <c r="F55" s="22"/>
      <c r="G55" s="22"/>
      <c r="H55" s="22"/>
      <c r="I55" s="22"/>
      <c r="J55" s="22"/>
      <c r="K55" s="22"/>
    </row>
    <row r="56" spans="1:11" x14ac:dyDescent="0.3">
      <c r="A56" s="95" t="s">
        <v>43</v>
      </c>
      <c r="B56" s="22" t="s">
        <v>208</v>
      </c>
      <c r="C56" s="22"/>
      <c r="D56" s="22"/>
      <c r="E56" s="22"/>
      <c r="F56" s="22"/>
      <c r="G56" s="22"/>
      <c r="H56" s="22"/>
      <c r="I56" s="22"/>
      <c r="J56" s="22"/>
      <c r="K56" s="22"/>
    </row>
    <row r="57" spans="1:11" x14ac:dyDescent="0.3">
      <c r="A57" s="95"/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1:11" x14ac:dyDescent="0.3">
      <c r="A58" s="95"/>
      <c r="B58" s="22" t="s">
        <v>35</v>
      </c>
      <c r="C58" s="22"/>
      <c r="D58" s="22"/>
      <c r="E58" s="22"/>
      <c r="F58" s="22"/>
      <c r="G58" s="22"/>
      <c r="H58" s="22"/>
      <c r="I58" s="22"/>
      <c r="J58" s="22"/>
      <c r="K58" s="22"/>
    </row>
    <row r="59" spans="1:11" x14ac:dyDescent="0.3">
      <c r="A59" s="95"/>
      <c r="B59" s="22" t="s">
        <v>36</v>
      </c>
      <c r="C59" s="22"/>
      <c r="D59" s="22"/>
      <c r="E59" s="22"/>
      <c r="F59" s="22"/>
      <c r="G59" s="22"/>
      <c r="H59" s="22"/>
      <c r="I59" s="22"/>
      <c r="J59" s="22"/>
      <c r="K59" s="22"/>
    </row>
    <row r="60" spans="1:11" ht="14.5" thickBot="1" x14ac:dyDescent="0.35">
      <c r="A60" s="95"/>
      <c r="B60" s="22" t="s">
        <v>37</v>
      </c>
      <c r="C60" s="22"/>
      <c r="D60" s="22"/>
      <c r="E60" s="22"/>
      <c r="F60" s="22"/>
      <c r="G60" s="22"/>
      <c r="H60" s="22"/>
      <c r="I60" s="22"/>
      <c r="J60" s="22"/>
      <c r="K60" s="22"/>
    </row>
    <row r="61" spans="1:11" ht="14.5" thickBot="1" x14ac:dyDescent="0.35">
      <c r="A61" s="95"/>
      <c r="B61" s="22" t="s">
        <v>38</v>
      </c>
      <c r="C61" s="98">
        <v>60000</v>
      </c>
      <c r="D61" s="22"/>
      <c r="E61" s="22"/>
      <c r="F61" s="22"/>
      <c r="G61" s="22"/>
      <c r="H61" s="22"/>
      <c r="I61" s="22"/>
      <c r="J61" s="22"/>
      <c r="K61" s="22"/>
    </row>
    <row r="62" spans="1:11" x14ac:dyDescent="0.3">
      <c r="A62" s="95"/>
      <c r="B62" s="22"/>
      <c r="C62" s="22"/>
      <c r="D62" s="22"/>
      <c r="E62" s="22"/>
      <c r="F62" s="22"/>
      <c r="G62" s="22"/>
      <c r="H62" s="22"/>
      <c r="I62" s="22"/>
      <c r="J62" s="22"/>
      <c r="K62" s="22"/>
    </row>
    <row r="63" spans="1:11" x14ac:dyDescent="0.3">
      <c r="A63" s="95"/>
      <c r="B63" s="22" t="s">
        <v>46</v>
      </c>
      <c r="C63" s="22"/>
      <c r="D63" s="22"/>
      <c r="E63" s="22"/>
      <c r="F63" s="22"/>
      <c r="G63" s="22"/>
      <c r="H63" s="22"/>
      <c r="I63" s="22"/>
      <c r="J63" s="22"/>
      <c r="K63" s="22"/>
    </row>
    <row r="64" spans="1:11" ht="14.5" thickBot="1" x14ac:dyDescent="0.35">
      <c r="A64" s="95"/>
      <c r="B64" s="22" t="s">
        <v>47</v>
      </c>
      <c r="C64" s="22"/>
      <c r="D64" s="22"/>
      <c r="E64" s="22"/>
      <c r="F64" s="22"/>
      <c r="G64" s="22"/>
      <c r="H64" s="22"/>
      <c r="I64" s="22"/>
      <c r="J64" s="22"/>
      <c r="K64" s="22"/>
    </row>
    <row r="65" spans="1:11" ht="14.5" thickBot="1" x14ac:dyDescent="0.35">
      <c r="A65" s="95"/>
      <c r="B65" s="22" t="s">
        <v>48</v>
      </c>
      <c r="C65" s="98">
        <v>0</v>
      </c>
      <c r="D65" s="22"/>
      <c r="E65" s="22"/>
      <c r="F65" s="22"/>
      <c r="G65" s="22"/>
      <c r="H65" s="22"/>
      <c r="I65" s="22"/>
      <c r="J65" s="22"/>
      <c r="K65" s="22"/>
    </row>
    <row r="66" spans="1:11" ht="14.5" thickBot="1" x14ac:dyDescent="0.35">
      <c r="A66" s="95" t="s">
        <v>43</v>
      </c>
      <c r="B66" s="22" t="s">
        <v>210</v>
      </c>
      <c r="C66" s="22"/>
      <c r="D66" s="98" t="s">
        <v>209</v>
      </c>
      <c r="E66" s="22"/>
      <c r="F66" s="22"/>
      <c r="G66" s="22"/>
      <c r="H66" s="22"/>
      <c r="I66" s="22"/>
      <c r="J66" s="22"/>
      <c r="K66" s="22"/>
    </row>
    <row r="67" spans="1:11" x14ac:dyDescent="0.3">
      <c r="A67" s="95"/>
      <c r="B67" s="22"/>
      <c r="C67" s="22"/>
      <c r="D67" s="22"/>
      <c r="E67" s="22"/>
      <c r="F67" s="22"/>
      <c r="G67" s="22"/>
      <c r="H67" s="22"/>
      <c r="I67" s="22"/>
      <c r="J67" s="22"/>
      <c r="K67" s="22"/>
    </row>
    <row r="68" spans="1:11" ht="14.5" thickBot="1" x14ac:dyDescent="0.35">
      <c r="A68" s="95"/>
      <c r="B68" s="22" t="s">
        <v>279</v>
      </c>
      <c r="C68" s="22"/>
      <c r="D68" s="22"/>
      <c r="E68" s="22"/>
      <c r="F68" s="22"/>
      <c r="G68" s="22"/>
      <c r="H68" s="22"/>
      <c r="I68" s="22"/>
      <c r="J68" s="22"/>
      <c r="K68" s="22"/>
    </row>
    <row r="69" spans="1:11" ht="14.5" thickBot="1" x14ac:dyDescent="0.35">
      <c r="A69" s="95"/>
      <c r="B69" s="22" t="s">
        <v>278</v>
      </c>
      <c r="C69" s="179" t="s">
        <v>294</v>
      </c>
      <c r="D69" s="22"/>
      <c r="E69" s="22"/>
      <c r="F69" s="22"/>
      <c r="G69" s="22"/>
      <c r="H69" s="22"/>
      <c r="I69" s="22"/>
      <c r="J69" s="22"/>
      <c r="K69" s="22"/>
    </row>
    <row r="70" spans="1:11" x14ac:dyDescent="0.3">
      <c r="A70" s="95"/>
      <c r="B70" s="22"/>
      <c r="C70" s="22"/>
      <c r="D70" s="22"/>
      <c r="E70" s="22"/>
      <c r="F70" s="22"/>
      <c r="G70" s="22"/>
      <c r="H70" s="22"/>
      <c r="I70" s="22"/>
      <c r="J70" s="22"/>
      <c r="K70" s="22"/>
    </row>
    <row r="71" spans="1:11" ht="14.5" thickBot="1" x14ac:dyDescent="0.35">
      <c r="A71" s="95"/>
      <c r="B71" s="22" t="s">
        <v>189</v>
      </c>
      <c r="C71" s="22"/>
      <c r="D71" s="22"/>
      <c r="E71" s="22"/>
      <c r="F71" s="22"/>
      <c r="G71" s="22"/>
      <c r="H71" s="22"/>
      <c r="I71" s="22"/>
      <c r="J71" s="22"/>
      <c r="K71" s="22"/>
    </row>
    <row r="72" spans="1:11" ht="14.5" thickBot="1" x14ac:dyDescent="0.35">
      <c r="A72" s="95"/>
      <c r="B72" s="22" t="s">
        <v>50</v>
      </c>
      <c r="C72" s="98" t="s">
        <v>51</v>
      </c>
      <c r="D72" s="22"/>
      <c r="E72" s="22"/>
      <c r="F72" s="22"/>
      <c r="G72" s="22"/>
      <c r="H72" s="22"/>
      <c r="I72" s="22"/>
      <c r="J72" s="22"/>
      <c r="K72" s="22"/>
    </row>
    <row r="73" spans="1:11" x14ac:dyDescent="0.3">
      <c r="A73" s="95"/>
      <c r="B73" s="22"/>
      <c r="C73" s="22"/>
      <c r="D73" s="22"/>
      <c r="E73" s="22"/>
      <c r="F73" s="22"/>
      <c r="G73" s="22"/>
      <c r="H73" s="22"/>
      <c r="I73" s="22"/>
      <c r="J73" s="22"/>
      <c r="K73" s="22"/>
    </row>
    <row r="74" spans="1:11" ht="14.5" thickBot="1" x14ac:dyDescent="0.35">
      <c r="A74" s="95"/>
      <c r="B74" s="22" t="s">
        <v>211</v>
      </c>
      <c r="C74" s="22"/>
      <c r="D74" s="22"/>
      <c r="E74" s="22"/>
      <c r="F74" s="22"/>
      <c r="G74" s="22"/>
      <c r="H74" s="22"/>
      <c r="I74" s="22"/>
      <c r="J74" s="22"/>
      <c r="K74" s="22"/>
    </row>
    <row r="75" spans="1:11" ht="14.5" thickBot="1" x14ac:dyDescent="0.35">
      <c r="A75" s="95"/>
      <c r="B75" s="22" t="s">
        <v>212</v>
      </c>
      <c r="C75" s="98" t="s">
        <v>215</v>
      </c>
      <c r="D75" s="22"/>
      <c r="E75" s="22"/>
      <c r="F75" s="22"/>
      <c r="G75" s="22"/>
      <c r="H75" s="22"/>
      <c r="I75" s="22"/>
      <c r="J75" s="22"/>
      <c r="K75" s="22"/>
    </row>
    <row r="76" spans="1:11" x14ac:dyDescent="0.3">
      <c r="A76" s="95"/>
      <c r="B76" s="22"/>
      <c r="C76" s="22"/>
      <c r="D76" s="22"/>
      <c r="E76" s="22"/>
      <c r="F76" s="22"/>
      <c r="G76" s="22"/>
      <c r="H76" s="22"/>
      <c r="I76" s="22"/>
      <c r="J76" s="22"/>
      <c r="K76" s="22"/>
    </row>
  </sheetData>
  <conditionalFormatting sqref="C36">
    <cfRule type="colorScale" priority="5">
      <colorScale>
        <cfvo type="num" val="0"/>
        <cfvo type="num" val="1"/>
        <color theme="7" tint="0.39997558519241921"/>
        <color theme="8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">
    <cfRule type="colorScale" priority="4">
      <colorScale>
        <cfvo type="num" val="0"/>
        <cfvo type="num" val="10"/>
        <color theme="8"/>
        <color rgb="FFFF0000"/>
      </colorScale>
    </cfRule>
  </conditionalFormatting>
  <conditionalFormatting sqref="C38">
    <cfRule type="colorScale" priority="3">
      <colorScale>
        <cfvo type="num" val="0"/>
        <cfvo type="num" val="1"/>
        <cfvo type="num" val="1000"/>
        <color theme="8"/>
        <color rgb="FFFFC000"/>
        <color theme="7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7"/>
  <sheetViews>
    <sheetView zoomScale="90" zoomScaleNormal="90" workbookViewId="0">
      <selection activeCell="H23" sqref="H23"/>
    </sheetView>
  </sheetViews>
  <sheetFormatPr defaultRowHeight="14" x14ac:dyDescent="0.3"/>
  <cols>
    <col min="1" max="1" width="2.5" bestFit="1" customWidth="1"/>
    <col min="2" max="2" width="16.58203125" customWidth="1"/>
    <col min="3" max="3" width="10" customWidth="1"/>
    <col min="4" max="4" width="6.58203125" bestFit="1" customWidth="1"/>
    <col min="5" max="7" width="7.58203125" customWidth="1"/>
    <col min="8" max="13" width="6.58203125" bestFit="1" customWidth="1"/>
    <col min="14" max="14" width="6.58203125" customWidth="1"/>
    <col min="15" max="15" width="6.58203125" bestFit="1" customWidth="1"/>
    <col min="16" max="16" width="6.58203125" customWidth="1"/>
  </cols>
  <sheetData>
    <row r="1" spans="1:15" x14ac:dyDescent="0.3">
      <c r="A1" s="95" t="s">
        <v>43</v>
      </c>
      <c r="B1" s="96" t="s">
        <v>194</v>
      </c>
    </row>
    <row r="2" spans="1:15" x14ac:dyDescent="0.3">
      <c r="A2" s="95"/>
      <c r="B2" s="40" t="s">
        <v>214</v>
      </c>
    </row>
    <row r="3" spans="1:15" x14ac:dyDescent="0.3">
      <c r="A3" s="95" t="s">
        <v>43</v>
      </c>
      <c r="B3" s="24" t="s">
        <v>9</v>
      </c>
      <c r="C3">
        <v>0</v>
      </c>
      <c r="E3">
        <v>0</v>
      </c>
    </row>
    <row r="4" spans="1:15" x14ac:dyDescent="0.3">
      <c r="A4" s="95" t="s">
        <v>43</v>
      </c>
      <c r="B4" s="97" t="s">
        <v>195</v>
      </c>
      <c r="C4" s="97">
        <f>SUM($C$9:C9)</f>
        <v>0</v>
      </c>
      <c r="D4" s="97">
        <f>SUM($C$9:D9)</f>
        <v>1</v>
      </c>
      <c r="E4" s="97">
        <f>SUM($C$9:E9)</f>
        <v>1</v>
      </c>
      <c r="F4" s="97">
        <f>SUM($C$9:F9)</f>
        <v>1</v>
      </c>
      <c r="G4" s="97">
        <f>SUM($C$9:G9)</f>
        <v>1</v>
      </c>
      <c r="H4" s="97">
        <f>SUM($C$9:H9)</f>
        <v>1</v>
      </c>
      <c r="I4" s="97">
        <f>SUM($C$9:I9)</f>
        <v>1</v>
      </c>
      <c r="J4" s="97">
        <f>SUM($C$9:J9)</f>
        <v>1</v>
      </c>
      <c r="K4" s="97">
        <f>SUM($C$9:K9)</f>
        <v>1</v>
      </c>
      <c r="L4" s="97">
        <f>SUM($C$9:L9)</f>
        <v>1</v>
      </c>
      <c r="M4" s="97">
        <f>SUM($C$9:M9)</f>
        <v>1</v>
      </c>
      <c r="N4" s="97">
        <f>SUM($C$9:N9)</f>
        <v>2</v>
      </c>
      <c r="O4" s="97">
        <f>SUM($C$9:O9)</f>
        <v>2</v>
      </c>
    </row>
    <row r="5" spans="1:15" x14ac:dyDescent="0.3">
      <c r="A5" s="95"/>
      <c r="B5" s="1" t="s">
        <v>196</v>
      </c>
      <c r="C5" s="1" t="s">
        <v>197</v>
      </c>
      <c r="D5" s="1" t="s">
        <v>197</v>
      </c>
      <c r="E5" s="1" t="s">
        <v>197</v>
      </c>
      <c r="F5" s="1" t="s">
        <v>197</v>
      </c>
      <c r="G5" s="1" t="s">
        <v>197</v>
      </c>
      <c r="H5" s="1" t="s">
        <v>197</v>
      </c>
      <c r="I5" s="1" t="s">
        <v>197</v>
      </c>
      <c r="J5" s="1" t="s">
        <v>197</v>
      </c>
      <c r="K5" s="1" t="s">
        <v>197</v>
      </c>
      <c r="L5" s="1" t="s">
        <v>197</v>
      </c>
      <c r="M5" s="1" t="s">
        <v>197</v>
      </c>
      <c r="N5" s="1" t="s">
        <v>197</v>
      </c>
      <c r="O5" s="1" t="s">
        <v>197</v>
      </c>
    </row>
    <row r="6" spans="1:15" x14ac:dyDescent="0.3">
      <c r="A6" s="95"/>
      <c r="B6" s="24" t="s">
        <v>39</v>
      </c>
      <c r="C6" s="152">
        <v>1</v>
      </c>
      <c r="D6" s="153">
        <f>C6+1</f>
        <v>2</v>
      </c>
      <c r="E6" s="153">
        <f>D6+1</f>
        <v>3</v>
      </c>
      <c r="F6" s="153">
        <f>E6+1</f>
        <v>4</v>
      </c>
      <c r="G6" s="153">
        <f>F6+1</f>
        <v>5</v>
      </c>
      <c r="H6" s="154">
        <f>G6+1</f>
        <v>6</v>
      </c>
      <c r="I6" s="155">
        <f t="shared" ref="I6:O6" si="0">H6+1</f>
        <v>7</v>
      </c>
      <c r="J6" s="155">
        <f t="shared" si="0"/>
        <v>8</v>
      </c>
      <c r="K6" s="155">
        <f t="shared" si="0"/>
        <v>9</v>
      </c>
      <c r="L6" s="156">
        <f t="shared" si="0"/>
        <v>10</v>
      </c>
      <c r="M6" s="157">
        <f t="shared" si="0"/>
        <v>11</v>
      </c>
      <c r="N6" s="157">
        <f t="shared" si="0"/>
        <v>12</v>
      </c>
      <c r="O6" s="157">
        <f t="shared" si="0"/>
        <v>13</v>
      </c>
    </row>
    <row r="7" spans="1:15" x14ac:dyDescent="0.3">
      <c r="A7" s="95"/>
      <c r="B7" s="24" t="s">
        <v>198</v>
      </c>
      <c r="C7" s="2" t="s">
        <v>199</v>
      </c>
      <c r="D7" s="25" t="s">
        <v>199</v>
      </c>
      <c r="E7" s="25" t="s">
        <v>199</v>
      </c>
      <c r="F7" s="25" t="s">
        <v>199</v>
      </c>
      <c r="G7" s="25" t="s">
        <v>199</v>
      </c>
      <c r="H7" s="125" t="s">
        <v>200</v>
      </c>
      <c r="I7" s="127" t="s">
        <v>199</v>
      </c>
      <c r="J7" s="127" t="s">
        <v>199</v>
      </c>
      <c r="K7" s="127" t="s">
        <v>199</v>
      </c>
      <c r="L7" s="45" t="s">
        <v>199</v>
      </c>
      <c r="M7" s="27" t="s">
        <v>199</v>
      </c>
      <c r="N7" s="27" t="s">
        <v>199</v>
      </c>
      <c r="O7" s="27" t="s">
        <v>199</v>
      </c>
    </row>
    <row r="8" spans="1:15" x14ac:dyDescent="0.3">
      <c r="A8" s="95"/>
      <c r="B8" s="24" t="s">
        <v>0</v>
      </c>
      <c r="C8" s="152" t="s">
        <v>6</v>
      </c>
      <c r="D8" s="159" t="s">
        <v>70</v>
      </c>
      <c r="E8" s="153" t="s">
        <v>233</v>
      </c>
      <c r="F8" s="153" t="s">
        <v>233</v>
      </c>
      <c r="G8" s="153" t="s">
        <v>233</v>
      </c>
      <c r="H8" s="154" t="s">
        <v>85</v>
      </c>
      <c r="I8" s="155" t="s">
        <v>90</v>
      </c>
      <c r="J8" s="155" t="s">
        <v>90</v>
      </c>
      <c r="K8" s="155" t="s">
        <v>216</v>
      </c>
      <c r="L8" s="156" t="s">
        <v>231</v>
      </c>
      <c r="M8" s="157" t="s">
        <v>190</v>
      </c>
      <c r="N8" s="157" t="s">
        <v>190</v>
      </c>
      <c r="O8" s="157" t="s">
        <v>190</v>
      </c>
    </row>
    <row r="9" spans="1:15" x14ac:dyDescent="0.3">
      <c r="A9" s="95"/>
      <c r="B9" s="24" t="s">
        <v>9</v>
      </c>
      <c r="C9" s="160">
        <v>0</v>
      </c>
      <c r="D9" s="161">
        <v>1</v>
      </c>
      <c r="E9" s="161">
        <v>0</v>
      </c>
      <c r="F9" s="160">
        <v>0</v>
      </c>
      <c r="G9" s="160">
        <v>0</v>
      </c>
      <c r="H9" s="162">
        <v>0</v>
      </c>
      <c r="I9" s="162">
        <v>0</v>
      </c>
      <c r="J9" s="162">
        <v>0</v>
      </c>
      <c r="K9" s="162">
        <v>0</v>
      </c>
      <c r="L9" s="161">
        <v>0</v>
      </c>
      <c r="M9" s="162">
        <v>0</v>
      </c>
      <c r="N9" s="161">
        <v>1</v>
      </c>
      <c r="O9" s="161">
        <v>0</v>
      </c>
    </row>
    <row r="10" spans="1:15" x14ac:dyDescent="0.3">
      <c r="A10" s="95" t="s">
        <v>43</v>
      </c>
      <c r="B10" s="24" t="s">
        <v>40</v>
      </c>
      <c r="C10" s="160">
        <f>$D$6</f>
        <v>2</v>
      </c>
      <c r="D10" s="161">
        <v>0</v>
      </c>
      <c r="E10" s="161">
        <f t="shared" ref="E10:M11" si="1">$D$6</f>
        <v>2</v>
      </c>
      <c r="F10" s="160">
        <f t="shared" si="1"/>
        <v>2</v>
      </c>
      <c r="G10" s="160">
        <f t="shared" si="1"/>
        <v>2</v>
      </c>
      <c r="H10" s="162">
        <f t="shared" si="1"/>
        <v>2</v>
      </c>
      <c r="I10" s="162">
        <f t="shared" si="1"/>
        <v>2</v>
      </c>
      <c r="J10" s="162">
        <f t="shared" si="1"/>
        <v>2</v>
      </c>
      <c r="K10" s="162">
        <f t="shared" si="1"/>
        <v>2</v>
      </c>
      <c r="L10" s="161">
        <f t="shared" si="1"/>
        <v>2</v>
      </c>
      <c r="M10" s="162">
        <f t="shared" si="1"/>
        <v>2</v>
      </c>
      <c r="N10" s="161" t="s">
        <v>234</v>
      </c>
      <c r="O10" s="161" t="s">
        <v>234</v>
      </c>
    </row>
    <row r="11" spans="1:15" x14ac:dyDescent="0.3">
      <c r="A11" s="95"/>
      <c r="B11" s="24" t="s">
        <v>40</v>
      </c>
      <c r="C11" s="160">
        <f>$D$6</f>
        <v>2</v>
      </c>
      <c r="D11" s="161">
        <v>0</v>
      </c>
      <c r="E11" s="161">
        <v>0</v>
      </c>
      <c r="F11" s="160">
        <f t="shared" si="1"/>
        <v>2</v>
      </c>
      <c r="G11" s="160">
        <f t="shared" si="1"/>
        <v>2</v>
      </c>
      <c r="H11" s="162">
        <f t="shared" si="1"/>
        <v>2</v>
      </c>
      <c r="I11" s="162">
        <f t="shared" si="1"/>
        <v>2</v>
      </c>
      <c r="J11" s="162">
        <f t="shared" si="1"/>
        <v>2</v>
      </c>
      <c r="K11" s="162">
        <f t="shared" si="1"/>
        <v>2</v>
      </c>
      <c r="L11" s="161">
        <f t="shared" si="1"/>
        <v>2</v>
      </c>
      <c r="M11" s="162">
        <f t="shared" si="1"/>
        <v>2</v>
      </c>
      <c r="N11" s="161">
        <v>2</v>
      </c>
      <c r="O11" s="161">
        <v>2</v>
      </c>
    </row>
    <row r="12" spans="1:15" x14ac:dyDescent="0.3">
      <c r="A12" s="95" t="s">
        <v>43</v>
      </c>
      <c r="B12" s="24" t="s">
        <v>40</v>
      </c>
      <c r="C12" s="160">
        <v>3</v>
      </c>
      <c r="D12" s="161">
        <v>0</v>
      </c>
      <c r="E12" s="161">
        <v>0</v>
      </c>
      <c r="F12" s="160">
        <v>3</v>
      </c>
      <c r="G12" s="160">
        <v>3</v>
      </c>
      <c r="H12" s="162">
        <v>3</v>
      </c>
      <c r="I12" s="162">
        <v>3</v>
      </c>
      <c r="J12" s="162">
        <v>3</v>
      </c>
      <c r="K12" s="162">
        <v>3</v>
      </c>
      <c r="L12" s="161">
        <v>3</v>
      </c>
      <c r="M12" s="162">
        <v>3</v>
      </c>
      <c r="N12" s="161">
        <v>3</v>
      </c>
      <c r="O12" s="161">
        <v>3</v>
      </c>
    </row>
    <row r="13" spans="1:15" x14ac:dyDescent="0.3">
      <c r="A13" s="95"/>
      <c r="B13" s="24" t="s">
        <v>43</v>
      </c>
      <c r="C13" s="111" t="s">
        <v>200</v>
      </c>
      <c r="D13" s="112" t="s">
        <v>199</v>
      </c>
      <c r="E13" s="112" t="s">
        <v>199</v>
      </c>
      <c r="F13" s="112" t="s">
        <v>199</v>
      </c>
      <c r="G13" s="112" t="s">
        <v>200</v>
      </c>
      <c r="H13" s="124" t="s">
        <v>200</v>
      </c>
      <c r="I13" s="127" t="s">
        <v>199</v>
      </c>
      <c r="J13" s="127" t="s">
        <v>199</v>
      </c>
      <c r="K13" s="127" t="s">
        <v>200</v>
      </c>
      <c r="L13" s="151" t="s">
        <v>199</v>
      </c>
      <c r="M13" s="27" t="s">
        <v>199</v>
      </c>
      <c r="N13" s="27" t="s">
        <v>199</v>
      </c>
      <c r="O13" s="27" t="s">
        <v>199</v>
      </c>
    </row>
    <row r="14" spans="1:15" x14ac:dyDescent="0.3">
      <c r="A14" s="95"/>
      <c r="B14" s="24" t="s">
        <v>10</v>
      </c>
      <c r="C14" s="119">
        <v>403.4</v>
      </c>
      <c r="D14" s="120">
        <v>395.85</v>
      </c>
      <c r="E14" s="150">
        <v>669.32</v>
      </c>
      <c r="F14" s="150">
        <v>736.22969999999998</v>
      </c>
      <c r="G14" s="150">
        <v>783.61339999999996</v>
      </c>
      <c r="H14" s="37">
        <v>435.65</v>
      </c>
      <c r="I14" s="35">
        <v>393.42</v>
      </c>
      <c r="J14" s="35">
        <v>396.84699999999998</v>
      </c>
      <c r="K14" s="35">
        <v>422.84</v>
      </c>
      <c r="L14" s="151">
        <v>588.48</v>
      </c>
      <c r="M14" s="91">
        <v>404.4</v>
      </c>
      <c r="N14" s="91">
        <v>766.02</v>
      </c>
      <c r="O14" s="91">
        <v>769.31</v>
      </c>
    </row>
    <row r="15" spans="1:15" x14ac:dyDescent="0.3">
      <c r="A15" s="95"/>
      <c r="B15" s="24" t="s">
        <v>198</v>
      </c>
      <c r="C15" s="111" t="s">
        <v>199</v>
      </c>
      <c r="D15" s="112" t="s">
        <v>199</v>
      </c>
      <c r="E15" s="112" t="s">
        <v>199</v>
      </c>
      <c r="F15" s="112" t="s">
        <v>199</v>
      </c>
      <c r="G15" s="112" t="s">
        <v>199</v>
      </c>
      <c r="H15" s="124" t="s">
        <v>199</v>
      </c>
      <c r="I15" s="127" t="s">
        <v>199</v>
      </c>
      <c r="J15" s="127" t="s">
        <v>199</v>
      </c>
      <c r="K15" s="127" t="s">
        <v>200</v>
      </c>
      <c r="L15" s="151" t="s">
        <v>199</v>
      </c>
      <c r="M15" s="27" t="s">
        <v>199</v>
      </c>
      <c r="N15" s="27" t="s">
        <v>199</v>
      </c>
      <c r="O15" s="27" t="s">
        <v>199</v>
      </c>
    </row>
    <row r="16" spans="1:15" x14ac:dyDescent="0.3">
      <c r="A16" s="95"/>
      <c r="B16" s="24" t="s">
        <v>11</v>
      </c>
      <c r="C16" s="119">
        <v>402.85</v>
      </c>
      <c r="D16" s="120">
        <v>394.46</v>
      </c>
      <c r="E16" s="120">
        <v>667.61</v>
      </c>
      <c r="F16" s="120">
        <v>735</v>
      </c>
      <c r="G16" s="120">
        <v>782</v>
      </c>
      <c r="H16" s="37">
        <v>435.25</v>
      </c>
      <c r="I16" s="35">
        <v>392.7</v>
      </c>
      <c r="J16" s="35">
        <v>395.6</v>
      </c>
      <c r="K16" s="35">
        <v>422</v>
      </c>
      <c r="L16" s="151">
        <v>587</v>
      </c>
      <c r="M16" s="27">
        <v>404</v>
      </c>
      <c r="N16" s="27">
        <v>764</v>
      </c>
      <c r="O16" s="27">
        <v>764</v>
      </c>
    </row>
    <row r="17" spans="1:15" x14ac:dyDescent="0.3">
      <c r="A17" s="95"/>
      <c r="B17" s="24" t="s">
        <v>12</v>
      </c>
      <c r="C17" s="119">
        <v>403.9</v>
      </c>
      <c r="D17" s="120">
        <v>398.17</v>
      </c>
      <c r="E17" s="120">
        <v>670.81</v>
      </c>
      <c r="F17" s="120">
        <v>738</v>
      </c>
      <c r="G17" s="120">
        <v>785</v>
      </c>
      <c r="H17" s="37">
        <v>436.15</v>
      </c>
      <c r="I17" s="35">
        <v>394.05</v>
      </c>
      <c r="J17" s="35">
        <v>398.2</v>
      </c>
      <c r="K17" s="35">
        <v>424</v>
      </c>
      <c r="L17" s="151">
        <v>591</v>
      </c>
      <c r="M17" s="27">
        <v>405</v>
      </c>
      <c r="N17" s="27">
        <v>772</v>
      </c>
      <c r="O17" s="27">
        <v>772</v>
      </c>
    </row>
    <row r="18" spans="1:15" x14ac:dyDescent="0.3">
      <c r="A18" s="95" t="s">
        <v>43</v>
      </c>
      <c r="B18" s="24" t="s">
        <v>12</v>
      </c>
      <c r="C18" s="119">
        <v>403.9</v>
      </c>
      <c r="D18" s="120">
        <v>394.46</v>
      </c>
      <c r="E18" s="120">
        <v>670.81</v>
      </c>
      <c r="F18" s="120">
        <v>738</v>
      </c>
      <c r="G18" s="120">
        <v>785</v>
      </c>
      <c r="H18" s="37">
        <v>436.15</v>
      </c>
      <c r="I18" s="35">
        <v>394.05</v>
      </c>
      <c r="J18" s="35">
        <v>398.2</v>
      </c>
      <c r="K18" s="35">
        <v>424</v>
      </c>
      <c r="L18" s="151">
        <v>591</v>
      </c>
      <c r="M18" s="27">
        <v>405</v>
      </c>
      <c r="N18" s="27">
        <v>772</v>
      </c>
      <c r="O18" s="27">
        <v>772</v>
      </c>
    </row>
    <row r="19" spans="1:15" x14ac:dyDescent="0.3">
      <c r="A19" s="95"/>
      <c r="B19" s="24" t="s">
        <v>41</v>
      </c>
      <c r="C19" s="163">
        <v>1</v>
      </c>
      <c r="D19" s="162">
        <v>1</v>
      </c>
      <c r="E19" s="162">
        <v>1</v>
      </c>
      <c r="F19" s="162">
        <v>1</v>
      </c>
      <c r="G19" s="162">
        <v>1</v>
      </c>
      <c r="H19" s="164">
        <v>1</v>
      </c>
      <c r="I19" s="155">
        <v>1</v>
      </c>
      <c r="J19" s="155">
        <v>1</v>
      </c>
      <c r="K19" s="155">
        <v>1</v>
      </c>
      <c r="L19" s="156">
        <v>1</v>
      </c>
      <c r="M19" s="157">
        <v>1</v>
      </c>
      <c r="N19" s="157">
        <v>1</v>
      </c>
      <c r="O19" s="157">
        <v>1</v>
      </c>
    </row>
    <row r="20" spans="1:15" x14ac:dyDescent="0.3">
      <c r="A20" s="95"/>
      <c r="B20" s="24" t="s">
        <v>42</v>
      </c>
      <c r="C20" s="163">
        <f>Mn</f>
        <v>2</v>
      </c>
      <c r="D20" s="162">
        <f>Al</f>
        <v>3</v>
      </c>
      <c r="E20" s="162">
        <f>Al</f>
        <v>3</v>
      </c>
      <c r="F20" s="162">
        <f>Al</f>
        <v>3</v>
      </c>
      <c r="G20" s="162">
        <f>Al</f>
        <v>3</v>
      </c>
      <c r="H20" s="154">
        <f>Cr</f>
        <v>4</v>
      </c>
      <c r="I20" s="155">
        <f>Ca</f>
        <v>5</v>
      </c>
      <c r="J20" s="155">
        <f>Ca</f>
        <v>5</v>
      </c>
      <c r="K20" s="155">
        <f>Ca</f>
        <v>5</v>
      </c>
      <c r="L20" s="156">
        <f>Na</f>
        <v>6</v>
      </c>
      <c r="M20" s="157">
        <f>K</f>
        <v>7</v>
      </c>
      <c r="N20" s="157">
        <f>K</f>
        <v>7</v>
      </c>
      <c r="O20" s="157">
        <f>K</f>
        <v>7</v>
      </c>
    </row>
    <row r="21" spans="1:15" ht="14.5" thickBot="1" x14ac:dyDescent="0.35">
      <c r="A21" s="95"/>
      <c r="B21" s="22" t="s">
        <v>201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</row>
    <row r="22" spans="1:15" ht="14.5" thickBot="1" x14ac:dyDescent="0.35">
      <c r="A22" s="95"/>
      <c r="B22" s="22" t="s">
        <v>60</v>
      </c>
      <c r="C22" s="98" t="s">
        <v>62</v>
      </c>
      <c r="D22" s="22"/>
      <c r="E22" s="22"/>
      <c r="F22" s="22"/>
      <c r="G22" s="22"/>
      <c r="H22" s="22"/>
      <c r="I22" s="22"/>
      <c r="J22" s="22"/>
      <c r="K22" s="22"/>
      <c r="L22" s="22"/>
    </row>
    <row r="23" spans="1:15" x14ac:dyDescent="0.3">
      <c r="A23" s="95"/>
      <c r="B23" s="24" t="s">
        <v>43</v>
      </c>
      <c r="C23" s="1">
        <v>1</v>
      </c>
      <c r="D23" s="2">
        <v>2</v>
      </c>
      <c r="E23" s="25">
        <v>3</v>
      </c>
      <c r="F23" s="37">
        <v>4</v>
      </c>
      <c r="G23" s="21">
        <v>5</v>
      </c>
      <c r="H23" s="45">
        <v>6</v>
      </c>
      <c r="I23" s="27">
        <v>7</v>
      </c>
    </row>
    <row r="24" spans="1:15" ht="15" customHeight="1" x14ac:dyDescent="0.3">
      <c r="A24" s="95"/>
      <c r="B24" s="24" t="s">
        <v>44</v>
      </c>
      <c r="C24" s="1" t="s">
        <v>3</v>
      </c>
      <c r="D24" s="2" t="s">
        <v>6</v>
      </c>
      <c r="E24" s="25" t="s">
        <v>7</v>
      </c>
      <c r="F24" s="37" t="s">
        <v>85</v>
      </c>
      <c r="G24" s="21" t="s">
        <v>181</v>
      </c>
      <c r="H24" s="45" t="s">
        <v>230</v>
      </c>
      <c r="I24" s="27" t="s">
        <v>232</v>
      </c>
    </row>
    <row r="25" spans="1:15" x14ac:dyDescent="0.3">
      <c r="A25" s="95"/>
      <c r="B25" s="22" t="s">
        <v>202</v>
      </c>
      <c r="C25" s="22"/>
      <c r="D25" s="22"/>
      <c r="E25" s="22"/>
      <c r="F25" s="22"/>
      <c r="G25" s="22"/>
      <c r="H25" s="22"/>
    </row>
    <row r="26" spans="1:15" x14ac:dyDescent="0.3">
      <c r="A26" s="95"/>
      <c r="B26" s="24" t="s">
        <v>61</v>
      </c>
      <c r="C26" s="1">
        <v>1</v>
      </c>
      <c r="D26" s="2">
        <v>1</v>
      </c>
      <c r="E26" s="25">
        <v>1</v>
      </c>
      <c r="F26" s="37">
        <v>1</v>
      </c>
      <c r="G26" s="21">
        <v>1</v>
      </c>
      <c r="H26" s="45">
        <v>1</v>
      </c>
      <c r="I26" s="27">
        <v>1</v>
      </c>
    </row>
    <row r="27" spans="1:15" x14ac:dyDescent="0.3">
      <c r="A27" s="95"/>
      <c r="B27" s="22" t="s">
        <v>43</v>
      </c>
      <c r="C27" s="22">
        <v>7.5999999999999998E-2</v>
      </c>
      <c r="D27" s="22">
        <v>3.2000000000000001E-2</v>
      </c>
      <c r="E27" s="22">
        <v>0.06</v>
      </c>
      <c r="F27" s="22"/>
      <c r="G27" s="22"/>
      <c r="H27" s="22">
        <v>0</v>
      </c>
      <c r="I27" s="22"/>
      <c r="J27" s="22"/>
    </row>
    <row r="28" spans="1:15" x14ac:dyDescent="0.3">
      <c r="A28" s="95" t="s">
        <v>43</v>
      </c>
      <c r="B28" s="1" t="s">
        <v>203</v>
      </c>
      <c r="C28" s="1"/>
      <c r="D28" s="1"/>
      <c r="E28" s="1"/>
      <c r="F28" s="1"/>
      <c r="G28" s="1"/>
      <c r="H28" s="1"/>
      <c r="I28" s="1"/>
      <c r="J28" s="1"/>
    </row>
    <row r="29" spans="1:15" x14ac:dyDescent="0.3">
      <c r="A29" s="95"/>
    </row>
    <row r="30" spans="1:15" x14ac:dyDescent="0.3">
      <c r="A30" s="95"/>
    </row>
    <row r="31" spans="1:15" ht="14.5" thickBot="1" x14ac:dyDescent="0.35">
      <c r="A31" s="95"/>
      <c r="B31" s="22" t="s">
        <v>23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</row>
    <row r="32" spans="1:15" ht="14.5" thickBot="1" x14ac:dyDescent="0.35">
      <c r="A32" s="95"/>
      <c r="B32" s="22" t="s">
        <v>24</v>
      </c>
      <c r="C32" s="98">
        <v>1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</row>
    <row r="33" spans="1:14" x14ac:dyDescent="0.3">
      <c r="A33" s="95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</row>
    <row r="34" spans="1:14" ht="15" customHeight="1" x14ac:dyDescent="0.3">
      <c r="A34" s="95"/>
      <c r="B34" s="22" t="s">
        <v>204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</row>
    <row r="35" spans="1:14" ht="14.5" thickBot="1" x14ac:dyDescent="0.35">
      <c r="A35" s="95"/>
      <c r="B35" s="22" t="s">
        <v>27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</row>
    <row r="36" spans="1:14" ht="14.5" thickBot="1" x14ac:dyDescent="0.35">
      <c r="A36" s="95"/>
      <c r="B36" s="22" t="s">
        <v>28</v>
      </c>
      <c r="C36" s="98" t="s">
        <v>205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</row>
    <row r="37" spans="1:14" ht="14.5" thickBot="1" x14ac:dyDescent="0.35">
      <c r="A37" s="95"/>
      <c r="B37" s="22" t="s">
        <v>30</v>
      </c>
      <c r="C37" s="98" t="s">
        <v>45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</row>
    <row r="38" spans="1:14" ht="15" customHeight="1" x14ac:dyDescent="0.3">
      <c r="A38" s="95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</row>
    <row r="39" spans="1:14" x14ac:dyDescent="0.3">
      <c r="A39" s="95"/>
      <c r="B39" s="22" t="s">
        <v>189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</row>
    <row r="40" spans="1:14" x14ac:dyDescent="0.3">
      <c r="A40" s="95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</row>
    <row r="41" spans="1:14" ht="14.5" thickBot="1" x14ac:dyDescent="0.35">
      <c r="A41" s="95"/>
      <c r="B41" s="22" t="s">
        <v>31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</row>
    <row r="42" spans="1:14" ht="14.5" thickBot="1" x14ac:dyDescent="0.35">
      <c r="A42" s="95"/>
      <c r="B42" s="22" t="s">
        <v>32</v>
      </c>
      <c r="C42" s="98">
        <v>0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</row>
    <row r="43" spans="1:14" x14ac:dyDescent="0.3">
      <c r="A43" s="95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</row>
    <row r="44" spans="1:14" x14ac:dyDescent="0.3">
      <c r="A44" s="95"/>
      <c r="B44" s="22" t="s">
        <v>54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</row>
    <row r="45" spans="1:14" x14ac:dyDescent="0.3">
      <c r="A45" s="95"/>
      <c r="B45" s="22" t="s">
        <v>55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</row>
    <row r="46" spans="1:14" ht="14.5" thickBot="1" x14ac:dyDescent="0.35">
      <c r="A46" s="95"/>
      <c r="B46" s="22" t="s">
        <v>206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</row>
    <row r="47" spans="1:14" ht="14.5" thickBot="1" x14ac:dyDescent="0.35">
      <c r="A47" s="95"/>
      <c r="B47" s="22" t="s">
        <v>34</v>
      </c>
      <c r="C47" s="98" t="s">
        <v>58</v>
      </c>
      <c r="D47" s="98" t="s">
        <v>57</v>
      </c>
      <c r="E47" s="22"/>
      <c r="F47" s="22"/>
      <c r="G47" s="22"/>
      <c r="H47" s="22"/>
      <c r="I47" s="22"/>
      <c r="J47" s="22"/>
      <c r="K47" s="22"/>
      <c r="L47" s="22"/>
      <c r="M47" s="22"/>
      <c r="N47" s="22"/>
    </row>
    <row r="48" spans="1:14" ht="14.5" thickBot="1" x14ac:dyDescent="0.35">
      <c r="A48" s="95"/>
      <c r="B48" s="22" t="s">
        <v>207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</row>
    <row r="49" spans="1:14" ht="14.5" thickBot="1" x14ac:dyDescent="0.35">
      <c r="A49" s="95"/>
      <c r="B49" s="22" t="s">
        <v>33</v>
      </c>
      <c r="C49" s="98">
        <v>100</v>
      </c>
      <c r="D49" s="98" t="s">
        <v>57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</row>
    <row r="50" spans="1:14" x14ac:dyDescent="0.3">
      <c r="A50" s="95" t="s">
        <v>43</v>
      </c>
      <c r="B50" s="22" t="s">
        <v>208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</row>
    <row r="51" spans="1:14" x14ac:dyDescent="0.3">
      <c r="A51" s="95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</row>
    <row r="52" spans="1:14" x14ac:dyDescent="0.3">
      <c r="A52" s="95"/>
      <c r="B52" s="22" t="s">
        <v>35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</row>
    <row r="53" spans="1:14" x14ac:dyDescent="0.3">
      <c r="A53" s="95"/>
      <c r="B53" s="22" t="s">
        <v>36</v>
      </c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</row>
    <row r="54" spans="1:14" ht="14.5" thickBot="1" x14ac:dyDescent="0.35">
      <c r="A54" s="95"/>
      <c r="B54" s="22" t="s">
        <v>37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</row>
    <row r="55" spans="1:14" ht="14.5" thickBot="1" x14ac:dyDescent="0.35">
      <c r="A55" s="95"/>
      <c r="B55" s="22" t="s">
        <v>38</v>
      </c>
      <c r="C55" s="98">
        <v>15000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1:14" x14ac:dyDescent="0.3">
      <c r="A56" s="95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</row>
    <row r="57" spans="1:14" x14ac:dyDescent="0.3">
      <c r="A57" s="95"/>
      <c r="B57" s="22" t="s">
        <v>46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</row>
    <row r="58" spans="1:14" ht="14.5" thickBot="1" x14ac:dyDescent="0.35">
      <c r="A58" s="95"/>
      <c r="B58" s="22" t="s">
        <v>213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</row>
    <row r="59" spans="1:14" ht="14.5" thickBot="1" x14ac:dyDescent="0.35">
      <c r="A59" s="95"/>
      <c r="B59" s="22" t="s">
        <v>48</v>
      </c>
      <c r="C59" s="98">
        <v>0</v>
      </c>
      <c r="D59" s="22"/>
      <c r="E59" s="22"/>
      <c r="F59" s="158"/>
      <c r="G59" s="22"/>
      <c r="H59" s="22"/>
      <c r="I59" s="22"/>
      <c r="J59" s="22"/>
      <c r="K59" s="22"/>
      <c r="L59" s="22"/>
      <c r="M59" s="22"/>
      <c r="N59" s="22"/>
    </row>
    <row r="60" spans="1:14" x14ac:dyDescent="0.3">
      <c r="A60" s="95" t="s">
        <v>43</v>
      </c>
      <c r="B60" s="22" t="s">
        <v>210</v>
      </c>
      <c r="C60" s="22"/>
      <c r="D60" s="22"/>
      <c r="E60" s="22"/>
      <c r="F60" s="22"/>
      <c r="G60" s="22"/>
      <c r="H60" s="22"/>
      <c r="I60" s="22"/>
      <c r="J60" s="22"/>
      <c r="K60" s="158"/>
      <c r="L60" s="22"/>
      <c r="M60" s="22"/>
      <c r="N60" s="22"/>
    </row>
    <row r="61" spans="1:14" x14ac:dyDescent="0.3">
      <c r="A61" s="95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</row>
    <row r="62" spans="1:14" ht="14.5" thickBot="1" x14ac:dyDescent="0.35">
      <c r="A62" s="95"/>
      <c r="B62" s="22" t="s">
        <v>189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</row>
    <row r="63" spans="1:14" ht="14.5" thickBot="1" x14ac:dyDescent="0.35">
      <c r="A63" s="95"/>
      <c r="B63" s="22" t="s">
        <v>50</v>
      </c>
      <c r="C63" s="98" t="s">
        <v>51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</row>
    <row r="64" spans="1:14" x14ac:dyDescent="0.3">
      <c r="A64" s="95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</row>
    <row r="65" spans="1:14" ht="14.5" thickBot="1" x14ac:dyDescent="0.35">
      <c r="A65" s="95"/>
      <c r="B65" s="22" t="s">
        <v>211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</row>
    <row r="66" spans="1:14" ht="14.5" thickBot="1" x14ac:dyDescent="0.35">
      <c r="A66" s="95"/>
      <c r="B66" s="22" t="s">
        <v>212</v>
      </c>
      <c r="C66" s="98" t="s">
        <v>215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</row>
    <row r="67" spans="1:14" x14ac:dyDescent="0.3">
      <c r="A67" s="95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7"/>
  <sheetViews>
    <sheetView zoomScale="90" zoomScaleNormal="90" workbookViewId="0">
      <selection activeCell="J20" sqref="J20:K25"/>
    </sheetView>
  </sheetViews>
  <sheetFormatPr defaultRowHeight="14" x14ac:dyDescent="0.3"/>
  <cols>
    <col min="1" max="1" width="2.5" bestFit="1" customWidth="1"/>
    <col min="2" max="2" width="16.58203125" customWidth="1"/>
    <col min="3" max="3" width="7.75" bestFit="1" customWidth="1"/>
    <col min="4" max="4" width="6.58203125" bestFit="1" customWidth="1"/>
    <col min="5" max="5" width="7.58203125" customWidth="1"/>
    <col min="6" max="11" width="6.58203125" bestFit="1" customWidth="1"/>
    <col min="12" max="12" width="6.58203125" customWidth="1"/>
    <col min="13" max="15" width="6.58203125" bestFit="1" customWidth="1"/>
    <col min="16" max="16" width="6.58203125" customWidth="1"/>
    <col min="17" max="17" width="6.58203125" bestFit="1" customWidth="1"/>
  </cols>
  <sheetData>
    <row r="1" spans="1:35" x14ac:dyDescent="0.3">
      <c r="A1" s="95" t="s">
        <v>43</v>
      </c>
      <c r="B1" s="96" t="s">
        <v>194</v>
      </c>
    </row>
    <row r="2" spans="1:35" x14ac:dyDescent="0.3">
      <c r="A2" s="95"/>
      <c r="B2" s="40" t="s">
        <v>214</v>
      </c>
    </row>
    <row r="3" spans="1:35" x14ac:dyDescent="0.3">
      <c r="A3" s="95" t="s">
        <v>43</v>
      </c>
      <c r="B3" s="24" t="s">
        <v>9</v>
      </c>
      <c r="C3" s="25">
        <v>1</v>
      </c>
      <c r="D3" s="20">
        <v>1</v>
      </c>
      <c r="E3">
        <v>0</v>
      </c>
      <c r="F3">
        <v>0</v>
      </c>
      <c r="G3" s="25">
        <v>1</v>
      </c>
      <c r="H3" s="20">
        <v>1</v>
      </c>
      <c r="I3">
        <v>0</v>
      </c>
      <c r="J3" s="20">
        <v>1</v>
      </c>
      <c r="K3">
        <v>0</v>
      </c>
      <c r="M3">
        <v>0</v>
      </c>
      <c r="N3" s="25">
        <v>1</v>
      </c>
      <c r="O3">
        <v>0</v>
      </c>
      <c r="Q3">
        <v>0</v>
      </c>
    </row>
    <row r="4" spans="1:35" x14ac:dyDescent="0.3">
      <c r="A4" s="95" t="s">
        <v>43</v>
      </c>
      <c r="B4" s="97" t="s">
        <v>195</v>
      </c>
      <c r="C4" s="97">
        <f>SUM($C$11:C11)</f>
        <v>0</v>
      </c>
      <c r="D4" s="97">
        <f>SUM($C$11:D11)</f>
        <v>1</v>
      </c>
      <c r="E4" s="97">
        <f>SUM($C$11:E11)</f>
        <v>2</v>
      </c>
      <c r="F4" s="97">
        <f>SUM($C$11:F11)</f>
        <v>3</v>
      </c>
      <c r="G4" s="97">
        <f>SUM($C$11:G11)</f>
        <v>3</v>
      </c>
      <c r="H4" s="97">
        <f>SUM($C$11:H11)</f>
        <v>4</v>
      </c>
      <c r="I4" s="97">
        <f>SUM($C$11:I11)</f>
        <v>5</v>
      </c>
      <c r="J4" s="97">
        <f>SUM($C$11:J11)</f>
        <v>5</v>
      </c>
      <c r="K4" s="97">
        <f>SUM($C$11:K11)</f>
        <v>5</v>
      </c>
      <c r="L4" s="97">
        <f>SUM($C$11:L11)</f>
        <v>5</v>
      </c>
      <c r="M4" s="97">
        <f>SUM($C$11:M11)</f>
        <v>5</v>
      </c>
      <c r="N4" s="97">
        <f>SUM($C$11:N11)</f>
        <v>5</v>
      </c>
      <c r="O4" s="97">
        <f>SUM($C$11:O11)</f>
        <v>5</v>
      </c>
      <c r="P4" s="97">
        <f>SUM($C$11:P11)</f>
        <v>5</v>
      </c>
      <c r="Q4" s="97">
        <f>SUM($C$11:Q11)</f>
        <v>5</v>
      </c>
      <c r="R4" s="97">
        <f>SUM($C$11:R11)</f>
        <v>5</v>
      </c>
      <c r="S4" s="97">
        <f>SUM($C$11:S11)</f>
        <v>5</v>
      </c>
      <c r="T4" s="97">
        <f>SUM($C$11:T11)</f>
        <v>5</v>
      </c>
      <c r="U4" s="97">
        <f>SUM($C$11:U11)</f>
        <v>5</v>
      </c>
      <c r="V4" s="97">
        <f>SUM($C$11:V11)</f>
        <v>5</v>
      </c>
      <c r="W4" s="97">
        <f>SUM($C$11:W11)</f>
        <v>5</v>
      </c>
      <c r="X4" s="97">
        <f>SUM($C$11:X11)</f>
        <v>5</v>
      </c>
      <c r="Y4" s="97">
        <f>SUM($C$11:Y11)</f>
        <v>5</v>
      </c>
      <c r="Z4" s="97">
        <f>SUM($C$11:Z11)</f>
        <v>5</v>
      </c>
      <c r="AA4" s="97">
        <f>SUM($C$11:AA11)</f>
        <v>5</v>
      </c>
      <c r="AB4" s="97">
        <f>SUM($C$11:AB11)</f>
        <v>5</v>
      </c>
      <c r="AC4" s="97">
        <f>SUM($C$11:AC11)</f>
        <v>5</v>
      </c>
      <c r="AD4" s="97">
        <f>SUM($C$11:AD11)</f>
        <v>5</v>
      </c>
      <c r="AE4" s="97">
        <f>SUM($C$11:AE11)</f>
        <v>5</v>
      </c>
      <c r="AF4" s="97">
        <f>SUM($C$11:AF11)</f>
        <v>5</v>
      </c>
      <c r="AG4" s="97">
        <f>SUM($C$11:AG11)</f>
        <v>5</v>
      </c>
      <c r="AH4" s="97">
        <f>SUM($C$11:AH11)</f>
        <v>5</v>
      </c>
      <c r="AI4" s="97">
        <f>SUM($C$11:AI11)</f>
        <v>5</v>
      </c>
    </row>
    <row r="5" spans="1:35" x14ac:dyDescent="0.3">
      <c r="A5" s="95"/>
      <c r="B5" s="1" t="s">
        <v>196</v>
      </c>
      <c r="C5" s="1" t="s">
        <v>197</v>
      </c>
      <c r="D5" s="1" t="s">
        <v>197</v>
      </c>
      <c r="E5" s="1" t="s">
        <v>197</v>
      </c>
      <c r="F5" s="1" t="s">
        <v>197</v>
      </c>
      <c r="G5" s="1" t="s">
        <v>197</v>
      </c>
      <c r="H5" s="1" t="s">
        <v>197</v>
      </c>
      <c r="I5" s="1" t="s">
        <v>197</v>
      </c>
      <c r="J5" s="1" t="s">
        <v>197</v>
      </c>
      <c r="K5" s="1" t="s">
        <v>197</v>
      </c>
      <c r="L5" s="1" t="s">
        <v>197</v>
      </c>
      <c r="M5" s="1" t="s">
        <v>197</v>
      </c>
      <c r="N5" s="1" t="s">
        <v>197</v>
      </c>
      <c r="O5" s="1" t="s">
        <v>197</v>
      </c>
      <c r="P5" s="1"/>
      <c r="Q5" s="1" t="s">
        <v>197</v>
      </c>
      <c r="R5" s="1" t="s">
        <v>197</v>
      </c>
      <c r="S5" s="1" t="s">
        <v>197</v>
      </c>
      <c r="T5" s="1" t="s">
        <v>197</v>
      </c>
      <c r="U5" s="1" t="s">
        <v>197</v>
      </c>
      <c r="V5" s="1" t="s">
        <v>197</v>
      </c>
      <c r="W5" s="1" t="s">
        <v>197</v>
      </c>
      <c r="X5" s="1" t="s">
        <v>197</v>
      </c>
      <c r="Y5" s="1" t="s">
        <v>197</v>
      </c>
      <c r="Z5" s="1" t="s">
        <v>197</v>
      </c>
      <c r="AA5" s="1" t="s">
        <v>197</v>
      </c>
      <c r="AB5" s="1" t="s">
        <v>197</v>
      </c>
      <c r="AC5" s="1" t="s">
        <v>197</v>
      </c>
      <c r="AD5" s="1" t="s">
        <v>197</v>
      </c>
      <c r="AE5" s="1" t="s">
        <v>197</v>
      </c>
      <c r="AF5" s="1" t="s">
        <v>197</v>
      </c>
      <c r="AG5" s="1" t="s">
        <v>197</v>
      </c>
      <c r="AH5" s="1" t="s">
        <v>197</v>
      </c>
      <c r="AI5" s="1" t="s">
        <v>197</v>
      </c>
    </row>
    <row r="6" spans="1:35" x14ac:dyDescent="0.3">
      <c r="A6" s="95"/>
      <c r="B6" s="24" t="s">
        <v>39</v>
      </c>
      <c r="C6" s="14">
        <v>1</v>
      </c>
      <c r="D6" s="12">
        <f>C6+1</f>
        <v>2</v>
      </c>
      <c r="E6" s="12">
        <f t="shared" ref="E6:P6" si="0">D6+1</f>
        <v>3</v>
      </c>
      <c r="F6" s="12">
        <f t="shared" si="0"/>
        <v>4</v>
      </c>
      <c r="G6" s="1">
        <f t="shared" si="0"/>
        <v>5</v>
      </c>
      <c r="H6" s="15">
        <f t="shared" si="0"/>
        <v>6</v>
      </c>
      <c r="I6" s="15">
        <f t="shared" si="0"/>
        <v>7</v>
      </c>
      <c r="J6" s="20">
        <f t="shared" si="0"/>
        <v>8</v>
      </c>
      <c r="K6" s="20">
        <f t="shared" si="0"/>
        <v>9</v>
      </c>
      <c r="L6" s="20">
        <f t="shared" si="0"/>
        <v>10</v>
      </c>
      <c r="M6" s="2">
        <f t="shared" si="0"/>
        <v>11</v>
      </c>
      <c r="N6" s="25">
        <f t="shared" si="0"/>
        <v>12</v>
      </c>
      <c r="O6" s="25">
        <f t="shared" si="0"/>
        <v>13</v>
      </c>
      <c r="P6" s="25">
        <f t="shared" si="0"/>
        <v>14</v>
      </c>
      <c r="Q6" s="25">
        <f t="shared" ref="Q6:AI6" si="1">P6+1</f>
        <v>15</v>
      </c>
      <c r="R6" s="37">
        <f t="shared" si="1"/>
        <v>16</v>
      </c>
      <c r="S6" s="37">
        <f t="shared" si="1"/>
        <v>17</v>
      </c>
      <c r="T6" s="37">
        <f t="shared" si="1"/>
        <v>18</v>
      </c>
      <c r="U6" s="126">
        <f t="shared" si="1"/>
        <v>19</v>
      </c>
      <c r="V6" s="126">
        <f t="shared" si="1"/>
        <v>20</v>
      </c>
      <c r="W6" s="126">
        <f t="shared" si="1"/>
        <v>21</v>
      </c>
      <c r="X6" s="126">
        <f t="shared" si="1"/>
        <v>22</v>
      </c>
      <c r="Y6" s="126">
        <f t="shared" si="1"/>
        <v>23</v>
      </c>
      <c r="Z6" s="126">
        <f t="shared" si="1"/>
        <v>24</v>
      </c>
      <c r="AA6" s="21">
        <f t="shared" si="1"/>
        <v>25</v>
      </c>
      <c r="AB6" s="21">
        <f t="shared" si="1"/>
        <v>26</v>
      </c>
      <c r="AC6" s="21">
        <f t="shared" si="1"/>
        <v>27</v>
      </c>
      <c r="AD6" s="32">
        <f t="shared" si="1"/>
        <v>28</v>
      </c>
      <c r="AE6" s="32">
        <f t="shared" si="1"/>
        <v>29</v>
      </c>
      <c r="AF6" s="32">
        <f t="shared" si="1"/>
        <v>30</v>
      </c>
      <c r="AG6" s="32">
        <f t="shared" si="1"/>
        <v>31</v>
      </c>
      <c r="AH6" s="32">
        <f t="shared" si="1"/>
        <v>32</v>
      </c>
      <c r="AI6" s="32">
        <f t="shared" si="1"/>
        <v>33</v>
      </c>
    </row>
    <row r="7" spans="1:35" x14ac:dyDescent="0.3">
      <c r="A7" s="95"/>
      <c r="B7" s="24" t="s">
        <v>198</v>
      </c>
      <c r="C7" s="14" t="s">
        <v>199</v>
      </c>
      <c r="D7" s="12" t="s">
        <v>199</v>
      </c>
      <c r="E7" s="12" t="s">
        <v>199</v>
      </c>
      <c r="F7" s="12" t="s">
        <v>199</v>
      </c>
      <c r="G7" s="1" t="s">
        <v>199</v>
      </c>
      <c r="H7" s="15" t="s">
        <v>199</v>
      </c>
      <c r="I7" s="15" t="s">
        <v>199</v>
      </c>
      <c r="J7" s="20" t="s">
        <v>199</v>
      </c>
      <c r="K7" s="20" t="s">
        <v>199</v>
      </c>
      <c r="L7" s="20" t="s">
        <v>199</v>
      </c>
      <c r="M7" s="2" t="s">
        <v>199</v>
      </c>
      <c r="N7" s="25" t="s">
        <v>199</v>
      </c>
      <c r="O7" s="25" t="s">
        <v>199</v>
      </c>
      <c r="P7" s="25" t="s">
        <v>199</v>
      </c>
      <c r="Q7" s="25" t="s">
        <v>199</v>
      </c>
      <c r="R7" s="125" t="s">
        <v>199</v>
      </c>
      <c r="S7" s="125" t="s">
        <v>199</v>
      </c>
      <c r="T7" s="125" t="s">
        <v>200</v>
      </c>
      <c r="U7" s="28" t="s">
        <v>66</v>
      </c>
      <c r="V7" s="28"/>
      <c r="W7" s="28"/>
      <c r="X7" s="1" t="s">
        <v>75</v>
      </c>
      <c r="Y7" s="30" t="s">
        <v>69</v>
      </c>
      <c r="Z7" s="30"/>
      <c r="AA7" s="127" t="s">
        <v>199</v>
      </c>
      <c r="AB7" s="127" t="s">
        <v>199</v>
      </c>
      <c r="AC7" s="127" t="s">
        <v>199</v>
      </c>
      <c r="AD7" s="32" t="s">
        <v>199</v>
      </c>
      <c r="AE7" s="32" t="s">
        <v>199</v>
      </c>
      <c r="AF7" s="32" t="s">
        <v>199</v>
      </c>
      <c r="AG7" s="32" t="s">
        <v>199</v>
      </c>
      <c r="AH7" s="32" t="s">
        <v>199</v>
      </c>
      <c r="AI7" s="32" t="s">
        <v>200</v>
      </c>
    </row>
    <row r="8" spans="1:35" x14ac:dyDescent="0.3">
      <c r="A8" s="95"/>
      <c r="B8" s="24" t="s">
        <v>0</v>
      </c>
      <c r="C8" s="14" t="s">
        <v>1</v>
      </c>
      <c r="D8" s="12" t="s">
        <v>2</v>
      </c>
      <c r="E8" s="12" t="s">
        <v>2</v>
      </c>
      <c r="F8" s="12" t="s">
        <v>2</v>
      </c>
      <c r="G8" s="1" t="s">
        <v>3</v>
      </c>
      <c r="H8" s="15" t="s">
        <v>4</v>
      </c>
      <c r="I8" s="15" t="s">
        <v>4</v>
      </c>
      <c r="J8" s="20" t="s">
        <v>5</v>
      </c>
      <c r="K8" s="20" t="s">
        <v>5</v>
      </c>
      <c r="L8" s="20" t="s">
        <v>5</v>
      </c>
      <c r="M8" s="2" t="s">
        <v>6</v>
      </c>
      <c r="N8" s="25" t="s">
        <v>7</v>
      </c>
      <c r="O8" s="25" t="s">
        <v>71</v>
      </c>
      <c r="P8" s="25" t="s">
        <v>7</v>
      </c>
      <c r="Q8" s="25" t="s">
        <v>7</v>
      </c>
      <c r="R8" s="37" t="s">
        <v>85</v>
      </c>
      <c r="S8" s="37" t="s">
        <v>85</v>
      </c>
      <c r="T8" s="37" t="s">
        <v>85</v>
      </c>
      <c r="U8" s="1" t="s">
        <v>68</v>
      </c>
      <c r="V8" s="1" t="s">
        <v>68</v>
      </c>
      <c r="W8" s="1" t="s">
        <v>67</v>
      </c>
      <c r="X8" s="1" t="s">
        <v>67</v>
      </c>
      <c r="Y8" s="1" t="s">
        <v>67</v>
      </c>
      <c r="Z8" s="1" t="s">
        <v>67</v>
      </c>
      <c r="AA8" s="21" t="s">
        <v>90</v>
      </c>
      <c r="AB8" s="21" t="s">
        <v>90</v>
      </c>
      <c r="AC8" s="21" t="s">
        <v>216</v>
      </c>
      <c r="AD8" s="32" t="s">
        <v>78</v>
      </c>
      <c r="AE8" s="32" t="s">
        <v>78</v>
      </c>
      <c r="AF8" s="32" t="s">
        <v>78</v>
      </c>
      <c r="AG8" s="32" t="s">
        <v>78</v>
      </c>
      <c r="AH8" s="32" t="s">
        <v>78</v>
      </c>
      <c r="AI8" s="32" t="s">
        <v>78</v>
      </c>
    </row>
    <row r="9" spans="1:35" x14ac:dyDescent="0.3">
      <c r="A9" s="95"/>
      <c r="B9" s="24" t="s">
        <v>9</v>
      </c>
      <c r="C9" s="122">
        <v>0</v>
      </c>
      <c r="D9" s="122">
        <v>1</v>
      </c>
      <c r="E9" s="122">
        <v>1</v>
      </c>
      <c r="F9" s="122">
        <v>1</v>
      </c>
      <c r="G9" s="122">
        <v>0</v>
      </c>
      <c r="H9" s="122">
        <v>1</v>
      </c>
      <c r="I9" s="122">
        <v>1</v>
      </c>
      <c r="J9" s="122">
        <v>1</v>
      </c>
      <c r="K9" s="122">
        <v>1</v>
      </c>
      <c r="L9" s="122">
        <v>1</v>
      </c>
      <c r="M9" s="122">
        <v>1</v>
      </c>
      <c r="N9" s="122">
        <v>0</v>
      </c>
      <c r="O9" s="122">
        <v>0</v>
      </c>
      <c r="P9" s="122">
        <v>0</v>
      </c>
      <c r="Q9" s="122">
        <v>0</v>
      </c>
      <c r="R9" s="122">
        <v>1</v>
      </c>
      <c r="S9" s="122">
        <v>1</v>
      </c>
      <c r="T9" s="122">
        <v>1</v>
      </c>
      <c r="U9" s="122">
        <v>0</v>
      </c>
      <c r="V9" s="122">
        <v>0</v>
      </c>
      <c r="W9" s="122">
        <v>0</v>
      </c>
      <c r="X9" s="122">
        <v>0</v>
      </c>
      <c r="Y9" s="122">
        <v>0</v>
      </c>
      <c r="Z9" s="122">
        <v>0</v>
      </c>
      <c r="AA9" s="122">
        <v>0</v>
      </c>
      <c r="AB9" s="122">
        <v>0</v>
      </c>
      <c r="AC9" s="122">
        <v>0</v>
      </c>
      <c r="AD9" s="122">
        <v>0</v>
      </c>
      <c r="AE9" s="122">
        <v>0</v>
      </c>
      <c r="AF9" s="122">
        <v>0</v>
      </c>
      <c r="AG9" s="122">
        <v>0</v>
      </c>
      <c r="AH9" s="122">
        <v>0</v>
      </c>
      <c r="AI9" s="122">
        <v>0</v>
      </c>
    </row>
    <row r="10" spans="1:35" x14ac:dyDescent="0.3">
      <c r="A10" s="95"/>
      <c r="B10" s="24" t="s">
        <v>40</v>
      </c>
      <c r="C10" s="122">
        <v>7</v>
      </c>
      <c r="D10" s="122">
        <v>7</v>
      </c>
      <c r="E10" s="122">
        <v>7</v>
      </c>
      <c r="F10" s="122">
        <v>7</v>
      </c>
      <c r="G10" s="122">
        <v>7</v>
      </c>
      <c r="H10" s="122">
        <v>7</v>
      </c>
      <c r="I10" s="122">
        <v>7</v>
      </c>
      <c r="J10" s="122">
        <v>7</v>
      </c>
      <c r="K10" s="122">
        <v>7</v>
      </c>
      <c r="L10" s="122">
        <v>7</v>
      </c>
      <c r="M10" s="122">
        <v>7</v>
      </c>
      <c r="N10" s="122">
        <v>7</v>
      </c>
      <c r="O10" s="122">
        <v>7</v>
      </c>
      <c r="P10" s="122">
        <v>7</v>
      </c>
      <c r="Q10" s="122">
        <v>7</v>
      </c>
      <c r="R10" s="122">
        <v>7</v>
      </c>
      <c r="S10" s="122">
        <v>7</v>
      </c>
      <c r="T10" s="122">
        <v>7</v>
      </c>
      <c r="U10" s="122">
        <v>7</v>
      </c>
      <c r="V10" s="122">
        <v>7</v>
      </c>
      <c r="W10" s="122">
        <v>7</v>
      </c>
      <c r="X10" s="122">
        <v>7</v>
      </c>
      <c r="Y10" s="122">
        <v>7</v>
      </c>
      <c r="Z10" s="122">
        <v>7</v>
      </c>
      <c r="AA10" s="122">
        <v>7</v>
      </c>
      <c r="AB10" s="122">
        <v>7</v>
      </c>
      <c r="AC10" s="122">
        <v>7</v>
      </c>
      <c r="AD10" s="122">
        <v>7</v>
      </c>
      <c r="AE10" s="122">
        <v>7</v>
      </c>
      <c r="AF10" s="122">
        <v>7</v>
      </c>
      <c r="AG10" s="122">
        <v>7</v>
      </c>
      <c r="AH10" s="122">
        <v>7</v>
      </c>
      <c r="AI10" s="122">
        <v>7</v>
      </c>
    </row>
    <row r="11" spans="1:35" x14ac:dyDescent="0.3">
      <c r="A11" s="95" t="s">
        <v>43</v>
      </c>
      <c r="B11" s="24" t="s">
        <v>9</v>
      </c>
      <c r="C11" s="123">
        <v>0</v>
      </c>
      <c r="D11" s="123">
        <v>1</v>
      </c>
      <c r="E11" s="123">
        <v>1</v>
      </c>
      <c r="F11" s="123">
        <v>1</v>
      </c>
      <c r="G11" s="123">
        <v>0</v>
      </c>
      <c r="H11" s="123">
        <v>1</v>
      </c>
      <c r="I11" s="123">
        <v>1</v>
      </c>
      <c r="J11" s="123">
        <v>0</v>
      </c>
      <c r="K11" s="123">
        <f>J11</f>
        <v>0</v>
      </c>
      <c r="L11" s="123">
        <f>J11</f>
        <v>0</v>
      </c>
      <c r="M11" s="123">
        <v>0</v>
      </c>
      <c r="N11" s="123">
        <v>0</v>
      </c>
      <c r="O11" s="123">
        <v>0</v>
      </c>
      <c r="P11" s="105">
        <v>0</v>
      </c>
      <c r="Q11" s="123">
        <v>0</v>
      </c>
      <c r="R11" s="105">
        <v>0</v>
      </c>
      <c r="S11" s="105">
        <v>0</v>
      </c>
      <c r="T11" s="105">
        <v>0</v>
      </c>
      <c r="U11" s="105">
        <v>0</v>
      </c>
      <c r="V11" s="105">
        <v>0</v>
      </c>
      <c r="W11" s="105">
        <v>0</v>
      </c>
      <c r="X11" s="105">
        <v>0</v>
      </c>
      <c r="Y11" s="105">
        <v>0</v>
      </c>
      <c r="Z11" s="105">
        <v>0</v>
      </c>
      <c r="AA11" s="105">
        <v>0</v>
      </c>
      <c r="AB11" s="105">
        <v>0</v>
      </c>
      <c r="AC11" s="105">
        <v>0</v>
      </c>
      <c r="AD11" s="105">
        <v>0</v>
      </c>
      <c r="AE11" s="105">
        <f>AD11</f>
        <v>0</v>
      </c>
      <c r="AF11" s="105">
        <f>AE11</f>
        <v>0</v>
      </c>
      <c r="AG11" s="105">
        <v>0</v>
      </c>
      <c r="AH11" s="105">
        <v>0</v>
      </c>
      <c r="AI11" s="105">
        <v>0</v>
      </c>
    </row>
    <row r="12" spans="1:35" x14ac:dyDescent="0.3">
      <c r="A12" s="95" t="s">
        <v>43</v>
      </c>
      <c r="B12" s="24" t="s">
        <v>40</v>
      </c>
      <c r="C12" s="123">
        <f>$O$6</f>
        <v>13</v>
      </c>
      <c r="D12" s="123">
        <f t="shared" ref="D12:AI12" si="2">$O$6</f>
        <v>13</v>
      </c>
      <c r="E12" s="123">
        <f t="shared" si="2"/>
        <v>13</v>
      </c>
      <c r="F12" s="123">
        <f t="shared" si="2"/>
        <v>13</v>
      </c>
      <c r="G12" s="123">
        <f t="shared" si="2"/>
        <v>13</v>
      </c>
      <c r="H12" s="123">
        <f t="shared" si="2"/>
        <v>13</v>
      </c>
      <c r="I12" s="123">
        <f t="shared" si="2"/>
        <v>13</v>
      </c>
      <c r="J12" s="123">
        <f t="shared" si="2"/>
        <v>13</v>
      </c>
      <c r="K12" s="123">
        <f t="shared" si="2"/>
        <v>13</v>
      </c>
      <c r="L12" s="123">
        <f t="shared" si="2"/>
        <v>13</v>
      </c>
      <c r="M12" s="123">
        <f t="shared" si="2"/>
        <v>13</v>
      </c>
      <c r="N12" s="123">
        <f t="shared" si="2"/>
        <v>13</v>
      </c>
      <c r="O12" s="123">
        <f t="shared" si="2"/>
        <v>13</v>
      </c>
      <c r="P12" s="105">
        <f t="shared" si="2"/>
        <v>13</v>
      </c>
      <c r="Q12" s="123">
        <f t="shared" si="2"/>
        <v>13</v>
      </c>
      <c r="R12" s="105">
        <f t="shared" si="2"/>
        <v>13</v>
      </c>
      <c r="S12" s="105">
        <f t="shared" si="2"/>
        <v>13</v>
      </c>
      <c r="T12" s="105">
        <f t="shared" si="2"/>
        <v>13</v>
      </c>
      <c r="U12" s="105">
        <f t="shared" si="2"/>
        <v>13</v>
      </c>
      <c r="V12" s="105">
        <f t="shared" si="2"/>
        <v>13</v>
      </c>
      <c r="W12" s="105">
        <f t="shared" si="2"/>
        <v>13</v>
      </c>
      <c r="X12" s="105">
        <f t="shared" si="2"/>
        <v>13</v>
      </c>
      <c r="Y12" s="105">
        <f t="shared" si="2"/>
        <v>13</v>
      </c>
      <c r="Z12" s="105">
        <f t="shared" si="2"/>
        <v>13</v>
      </c>
      <c r="AA12" s="105">
        <f t="shared" si="2"/>
        <v>13</v>
      </c>
      <c r="AB12" s="105">
        <f t="shared" si="2"/>
        <v>13</v>
      </c>
      <c r="AC12" s="105">
        <f t="shared" si="2"/>
        <v>13</v>
      </c>
      <c r="AD12" s="105">
        <f t="shared" si="2"/>
        <v>13</v>
      </c>
      <c r="AE12" s="105">
        <f t="shared" si="2"/>
        <v>13</v>
      </c>
      <c r="AF12" s="105">
        <f t="shared" si="2"/>
        <v>13</v>
      </c>
      <c r="AG12" s="105">
        <f t="shared" si="2"/>
        <v>13</v>
      </c>
      <c r="AH12" s="105">
        <f t="shared" si="2"/>
        <v>13</v>
      </c>
      <c r="AI12" s="105">
        <f t="shared" si="2"/>
        <v>13</v>
      </c>
    </row>
    <row r="13" spans="1:35" x14ac:dyDescent="0.3">
      <c r="A13" s="95" t="s">
        <v>43</v>
      </c>
      <c r="B13" s="24" t="s">
        <v>9</v>
      </c>
      <c r="C13" s="121">
        <v>1</v>
      </c>
      <c r="D13" s="121">
        <v>1</v>
      </c>
      <c r="E13" s="121">
        <v>1</v>
      </c>
      <c r="F13" s="121">
        <v>1</v>
      </c>
      <c r="G13" s="121">
        <v>0</v>
      </c>
      <c r="H13" s="121">
        <v>0</v>
      </c>
      <c r="I13" s="121">
        <v>0</v>
      </c>
      <c r="J13" s="121">
        <v>1</v>
      </c>
      <c r="K13" s="121">
        <v>1</v>
      </c>
      <c r="L13" s="121">
        <v>1</v>
      </c>
      <c r="M13" s="121">
        <v>1</v>
      </c>
      <c r="N13" s="121">
        <v>0</v>
      </c>
      <c r="O13" s="121">
        <v>0</v>
      </c>
      <c r="P13" s="121">
        <v>0</v>
      </c>
      <c r="Q13" s="121">
        <v>0</v>
      </c>
      <c r="R13" s="121">
        <v>0</v>
      </c>
      <c r="S13" s="121">
        <v>0</v>
      </c>
      <c r="T13" s="121">
        <v>0</v>
      </c>
      <c r="U13" s="121">
        <v>0</v>
      </c>
      <c r="V13" s="121">
        <v>0</v>
      </c>
      <c r="W13" s="121">
        <v>0</v>
      </c>
      <c r="X13" s="121">
        <v>0</v>
      </c>
      <c r="Y13" s="121">
        <v>0</v>
      </c>
      <c r="Z13" s="121">
        <v>0</v>
      </c>
      <c r="AA13" s="121">
        <v>0</v>
      </c>
      <c r="AB13" s="121">
        <v>0</v>
      </c>
      <c r="AC13" s="121">
        <v>0</v>
      </c>
      <c r="AD13" s="121">
        <v>0</v>
      </c>
      <c r="AE13" s="121">
        <v>0</v>
      </c>
      <c r="AF13" s="121">
        <v>0</v>
      </c>
      <c r="AG13" s="121">
        <v>0</v>
      </c>
      <c r="AH13" s="121">
        <v>0</v>
      </c>
      <c r="AI13" s="121">
        <v>0</v>
      </c>
    </row>
    <row r="14" spans="1:35" x14ac:dyDescent="0.3">
      <c r="A14" s="95" t="s">
        <v>43</v>
      </c>
      <c r="B14" s="24" t="s">
        <v>40</v>
      </c>
      <c r="C14" s="121">
        <f>$D$6</f>
        <v>2</v>
      </c>
      <c r="D14" s="121">
        <f t="shared" ref="D14:X14" si="3">$D$6</f>
        <v>2</v>
      </c>
      <c r="E14" s="121">
        <f t="shared" si="3"/>
        <v>2</v>
      </c>
      <c r="F14" s="121">
        <f t="shared" si="3"/>
        <v>2</v>
      </c>
      <c r="G14" s="121">
        <f t="shared" si="3"/>
        <v>2</v>
      </c>
      <c r="H14" s="121">
        <f t="shared" si="3"/>
        <v>2</v>
      </c>
      <c r="I14" s="121">
        <f t="shared" si="3"/>
        <v>2</v>
      </c>
      <c r="J14" s="121">
        <f t="shared" si="3"/>
        <v>2</v>
      </c>
      <c r="K14" s="121">
        <f t="shared" si="3"/>
        <v>2</v>
      </c>
      <c r="L14" s="121">
        <f t="shared" si="3"/>
        <v>2</v>
      </c>
      <c r="M14" s="121">
        <f t="shared" si="3"/>
        <v>2</v>
      </c>
      <c r="N14" s="121">
        <f t="shared" si="3"/>
        <v>2</v>
      </c>
      <c r="O14" s="121">
        <f t="shared" si="3"/>
        <v>2</v>
      </c>
      <c r="P14" s="121">
        <f t="shared" si="3"/>
        <v>2</v>
      </c>
      <c r="Q14" s="121">
        <f t="shared" si="3"/>
        <v>2</v>
      </c>
      <c r="R14" s="121">
        <f t="shared" si="3"/>
        <v>2</v>
      </c>
      <c r="S14" s="121">
        <f t="shared" si="3"/>
        <v>2</v>
      </c>
      <c r="T14" s="121">
        <f t="shared" si="3"/>
        <v>2</v>
      </c>
      <c r="U14" s="121">
        <f t="shared" ref="U14:Z14" si="4">$D$6</f>
        <v>2</v>
      </c>
      <c r="V14" s="121">
        <f t="shared" si="4"/>
        <v>2</v>
      </c>
      <c r="W14" s="121">
        <f t="shared" si="4"/>
        <v>2</v>
      </c>
      <c r="X14" s="121">
        <f t="shared" si="3"/>
        <v>2</v>
      </c>
      <c r="Y14" s="121">
        <f t="shared" si="4"/>
        <v>2</v>
      </c>
      <c r="Z14" s="121">
        <f t="shared" si="4"/>
        <v>2</v>
      </c>
      <c r="AA14" s="121">
        <v>0</v>
      </c>
      <c r="AB14" s="121">
        <v>0</v>
      </c>
      <c r="AC14" s="121">
        <v>0</v>
      </c>
      <c r="AD14" s="121">
        <v>0</v>
      </c>
      <c r="AE14" s="121">
        <v>0</v>
      </c>
      <c r="AF14" s="121">
        <v>0</v>
      </c>
      <c r="AG14" s="121">
        <v>0</v>
      </c>
      <c r="AH14" s="121">
        <v>0</v>
      </c>
      <c r="AI14" s="121">
        <v>0</v>
      </c>
    </row>
    <row r="15" spans="1:35" x14ac:dyDescent="0.3">
      <c r="A15" s="95" t="s">
        <v>43</v>
      </c>
      <c r="B15" s="24" t="s">
        <v>9</v>
      </c>
      <c r="C15" s="122">
        <v>0</v>
      </c>
      <c r="D15" s="122">
        <v>0</v>
      </c>
      <c r="E15" s="122">
        <v>0</v>
      </c>
      <c r="F15" s="122">
        <v>0</v>
      </c>
      <c r="G15" s="122">
        <v>0</v>
      </c>
      <c r="H15" s="122">
        <v>1</v>
      </c>
      <c r="I15" s="122">
        <v>1</v>
      </c>
      <c r="J15" s="122">
        <v>1</v>
      </c>
      <c r="K15" s="122">
        <v>1</v>
      </c>
      <c r="L15" s="122">
        <v>1</v>
      </c>
      <c r="M15" s="122">
        <v>1</v>
      </c>
      <c r="N15" s="122">
        <v>0</v>
      </c>
      <c r="O15" s="122">
        <v>0</v>
      </c>
      <c r="P15" s="122">
        <v>0</v>
      </c>
      <c r="Q15" s="122">
        <v>0</v>
      </c>
      <c r="R15" s="122">
        <v>1</v>
      </c>
      <c r="S15" s="122">
        <v>1</v>
      </c>
      <c r="T15" s="122">
        <v>1</v>
      </c>
      <c r="U15" s="122">
        <v>0</v>
      </c>
      <c r="V15" s="122">
        <v>0</v>
      </c>
      <c r="W15" s="122">
        <v>0</v>
      </c>
      <c r="X15" s="122">
        <v>0</v>
      </c>
      <c r="Y15" s="122">
        <v>0</v>
      </c>
      <c r="Z15" s="122">
        <v>0</v>
      </c>
      <c r="AA15" s="122">
        <v>0</v>
      </c>
      <c r="AB15" s="122">
        <v>0</v>
      </c>
      <c r="AC15" s="122">
        <v>0</v>
      </c>
      <c r="AD15" s="122">
        <v>0</v>
      </c>
      <c r="AE15" s="122">
        <v>0</v>
      </c>
      <c r="AF15" s="122">
        <v>0</v>
      </c>
      <c r="AG15" s="122">
        <v>0</v>
      </c>
      <c r="AH15" s="122">
        <v>0</v>
      </c>
      <c r="AI15" s="122">
        <v>0</v>
      </c>
    </row>
    <row r="16" spans="1:35" x14ac:dyDescent="0.3">
      <c r="A16" s="95" t="s">
        <v>43</v>
      </c>
      <c r="B16" s="24" t="s">
        <v>40</v>
      </c>
      <c r="C16" s="122">
        <f>$K$6</f>
        <v>9</v>
      </c>
      <c r="D16" s="122">
        <f t="shared" ref="D16:Z16" si="5">$K$6</f>
        <v>9</v>
      </c>
      <c r="E16" s="122">
        <f t="shared" si="5"/>
        <v>9</v>
      </c>
      <c r="F16" s="122">
        <f t="shared" si="5"/>
        <v>9</v>
      </c>
      <c r="G16" s="122">
        <f t="shared" si="5"/>
        <v>9</v>
      </c>
      <c r="H16" s="122">
        <f t="shared" si="5"/>
        <v>9</v>
      </c>
      <c r="I16" s="122">
        <f t="shared" si="5"/>
        <v>9</v>
      </c>
      <c r="J16" s="122">
        <f t="shared" si="5"/>
        <v>9</v>
      </c>
      <c r="K16" s="122">
        <f t="shared" si="5"/>
        <v>9</v>
      </c>
      <c r="L16" s="122">
        <f t="shared" si="5"/>
        <v>9</v>
      </c>
      <c r="M16" s="122">
        <f t="shared" si="5"/>
        <v>9</v>
      </c>
      <c r="N16" s="122">
        <f t="shared" si="5"/>
        <v>9</v>
      </c>
      <c r="O16" s="122">
        <f t="shared" si="5"/>
        <v>9</v>
      </c>
      <c r="P16" s="122">
        <f t="shared" si="5"/>
        <v>9</v>
      </c>
      <c r="Q16" s="122">
        <f t="shared" si="5"/>
        <v>9</v>
      </c>
      <c r="R16" s="122">
        <f t="shared" si="5"/>
        <v>9</v>
      </c>
      <c r="S16" s="122">
        <f t="shared" si="5"/>
        <v>9</v>
      </c>
      <c r="T16" s="122">
        <f t="shared" si="5"/>
        <v>9</v>
      </c>
      <c r="U16" s="122">
        <f t="shared" si="5"/>
        <v>9</v>
      </c>
      <c r="V16" s="122">
        <f t="shared" si="5"/>
        <v>9</v>
      </c>
      <c r="W16" s="122">
        <f t="shared" si="5"/>
        <v>9</v>
      </c>
      <c r="X16" s="122">
        <f t="shared" si="5"/>
        <v>9</v>
      </c>
      <c r="Y16" s="122">
        <f t="shared" si="5"/>
        <v>9</v>
      </c>
      <c r="Z16" s="122">
        <f t="shared" si="5"/>
        <v>9</v>
      </c>
      <c r="AA16" s="122">
        <v>0</v>
      </c>
      <c r="AB16" s="122">
        <v>0</v>
      </c>
      <c r="AC16" s="122">
        <v>0</v>
      </c>
      <c r="AD16" s="122">
        <v>0</v>
      </c>
      <c r="AE16" s="122">
        <v>0</v>
      </c>
      <c r="AF16" s="122">
        <v>0</v>
      </c>
      <c r="AG16" s="122">
        <v>0</v>
      </c>
      <c r="AH16" s="122">
        <v>0</v>
      </c>
      <c r="AI16" s="122">
        <v>0</v>
      </c>
    </row>
    <row r="17" spans="1:35" x14ac:dyDescent="0.3">
      <c r="A17" s="95" t="s">
        <v>43</v>
      </c>
      <c r="B17" s="24" t="s">
        <v>9</v>
      </c>
      <c r="C17" s="101">
        <v>0</v>
      </c>
      <c r="D17" s="101">
        <v>0</v>
      </c>
      <c r="E17" s="101">
        <v>0</v>
      </c>
      <c r="F17" s="101">
        <v>0</v>
      </c>
      <c r="G17" s="126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26">
        <v>1</v>
      </c>
      <c r="N17" s="126">
        <v>1</v>
      </c>
      <c r="O17" s="101">
        <v>0</v>
      </c>
      <c r="P17" s="126">
        <v>1</v>
      </c>
      <c r="Q17" s="126">
        <v>1</v>
      </c>
      <c r="R17" s="101">
        <v>0</v>
      </c>
      <c r="S17" s="101">
        <v>0</v>
      </c>
      <c r="T17" s="101">
        <v>0</v>
      </c>
      <c r="U17" s="126">
        <v>1</v>
      </c>
      <c r="V17" s="126">
        <v>1</v>
      </c>
      <c r="W17" s="126">
        <v>1</v>
      </c>
      <c r="X17" s="126">
        <v>1</v>
      </c>
      <c r="Y17" s="126">
        <v>1</v>
      </c>
      <c r="Z17" s="126">
        <v>1</v>
      </c>
      <c r="AA17" s="126">
        <v>1</v>
      </c>
      <c r="AB17" s="126">
        <v>1</v>
      </c>
      <c r="AC17" s="126">
        <v>1</v>
      </c>
      <c r="AD17" s="101">
        <v>0</v>
      </c>
      <c r="AE17" s="101">
        <v>0</v>
      </c>
      <c r="AF17" s="101">
        <v>0</v>
      </c>
      <c r="AG17" s="101">
        <v>0</v>
      </c>
      <c r="AH17" s="101">
        <v>0</v>
      </c>
      <c r="AI17" s="101">
        <v>0</v>
      </c>
    </row>
    <row r="18" spans="1:35" x14ac:dyDescent="0.3">
      <c r="A18" s="95" t="s">
        <v>43</v>
      </c>
      <c r="B18" s="24" t="s">
        <v>40</v>
      </c>
      <c r="C18" s="101">
        <f t="shared" ref="C18:T18" si="6">$G$6</f>
        <v>5</v>
      </c>
      <c r="D18" s="101">
        <f t="shared" si="6"/>
        <v>5</v>
      </c>
      <c r="E18" s="101">
        <f t="shared" si="6"/>
        <v>5</v>
      </c>
      <c r="F18" s="101">
        <f t="shared" si="6"/>
        <v>5</v>
      </c>
      <c r="G18" s="126">
        <f t="shared" si="6"/>
        <v>5</v>
      </c>
      <c r="H18" s="101">
        <f t="shared" si="6"/>
        <v>5</v>
      </c>
      <c r="I18" s="101">
        <f t="shared" si="6"/>
        <v>5</v>
      </c>
      <c r="J18" s="101">
        <f t="shared" si="6"/>
        <v>5</v>
      </c>
      <c r="K18" s="101">
        <f t="shared" si="6"/>
        <v>5</v>
      </c>
      <c r="L18" s="101">
        <f t="shared" si="6"/>
        <v>5</v>
      </c>
      <c r="M18" s="126">
        <f t="shared" si="6"/>
        <v>5</v>
      </c>
      <c r="N18" s="126">
        <f t="shared" si="6"/>
        <v>5</v>
      </c>
      <c r="O18" s="101">
        <f t="shared" si="6"/>
        <v>5</v>
      </c>
      <c r="P18" s="126">
        <f t="shared" si="6"/>
        <v>5</v>
      </c>
      <c r="Q18" s="126">
        <f t="shared" si="6"/>
        <v>5</v>
      </c>
      <c r="R18" s="101">
        <f t="shared" si="6"/>
        <v>5</v>
      </c>
      <c r="S18" s="101">
        <f t="shared" si="6"/>
        <v>5</v>
      </c>
      <c r="T18" s="101">
        <f t="shared" si="6"/>
        <v>5</v>
      </c>
      <c r="U18" s="126">
        <f t="shared" ref="U18:AI18" si="7">$G$6</f>
        <v>5</v>
      </c>
      <c r="V18" s="126">
        <f t="shared" si="7"/>
        <v>5</v>
      </c>
      <c r="W18" s="126">
        <f t="shared" si="7"/>
        <v>5</v>
      </c>
      <c r="X18" s="126">
        <f>$G$6</f>
        <v>5</v>
      </c>
      <c r="Y18" s="126">
        <f t="shared" si="7"/>
        <v>5</v>
      </c>
      <c r="Z18" s="126">
        <f t="shared" si="7"/>
        <v>5</v>
      </c>
      <c r="AA18" s="126">
        <f t="shared" si="7"/>
        <v>5</v>
      </c>
      <c r="AB18" s="126">
        <f t="shared" si="7"/>
        <v>5</v>
      </c>
      <c r="AC18" s="126">
        <f t="shared" si="7"/>
        <v>5</v>
      </c>
      <c r="AD18" s="101">
        <f t="shared" si="7"/>
        <v>5</v>
      </c>
      <c r="AE18" s="101">
        <f t="shared" si="7"/>
        <v>5</v>
      </c>
      <c r="AF18" s="101">
        <f t="shared" si="7"/>
        <v>5</v>
      </c>
      <c r="AG18" s="101">
        <f t="shared" si="7"/>
        <v>5</v>
      </c>
      <c r="AH18" s="101">
        <f t="shared" si="7"/>
        <v>5</v>
      </c>
      <c r="AI18" s="101">
        <f t="shared" si="7"/>
        <v>5</v>
      </c>
    </row>
    <row r="19" spans="1:35" x14ac:dyDescent="0.3">
      <c r="A19" s="95"/>
      <c r="B19" s="24" t="s">
        <v>43</v>
      </c>
      <c r="C19" s="106" t="s">
        <v>200</v>
      </c>
      <c r="D19" s="107" t="s">
        <v>199</v>
      </c>
      <c r="E19" s="107" t="s">
        <v>199</v>
      </c>
      <c r="F19" s="107" t="s">
        <v>200</v>
      </c>
      <c r="G19" s="108" t="s">
        <v>200</v>
      </c>
      <c r="H19" s="109" t="s">
        <v>199</v>
      </c>
      <c r="I19" s="109" t="s">
        <v>200</v>
      </c>
      <c r="J19" s="110" t="s">
        <v>199</v>
      </c>
      <c r="K19" s="110" t="s">
        <v>199</v>
      </c>
      <c r="L19" s="110" t="s">
        <v>200</v>
      </c>
      <c r="M19" s="111" t="s">
        <v>200</v>
      </c>
      <c r="N19" s="112" t="s">
        <v>199</v>
      </c>
      <c r="O19" s="112" t="s">
        <v>199</v>
      </c>
      <c r="P19" s="112" t="s">
        <v>199</v>
      </c>
      <c r="Q19" s="112" t="s">
        <v>200</v>
      </c>
      <c r="R19" s="124" t="s">
        <v>199</v>
      </c>
      <c r="S19" s="124" t="s">
        <v>199</v>
      </c>
      <c r="T19" s="124" t="s">
        <v>200</v>
      </c>
      <c r="U19" s="108" t="s">
        <v>199</v>
      </c>
      <c r="V19" s="108" t="s">
        <v>199</v>
      </c>
      <c r="W19" s="108" t="s">
        <v>199</v>
      </c>
      <c r="X19" s="108" t="s">
        <v>199</v>
      </c>
      <c r="Y19" s="108" t="s">
        <v>199</v>
      </c>
      <c r="Z19" s="108" t="s">
        <v>200</v>
      </c>
      <c r="AA19" s="127" t="s">
        <v>199</v>
      </c>
      <c r="AB19" s="127" t="s">
        <v>199</v>
      </c>
      <c r="AC19" s="127" t="s">
        <v>200</v>
      </c>
      <c r="AD19" s="148" t="s">
        <v>199</v>
      </c>
      <c r="AE19" s="148" t="s">
        <v>199</v>
      </c>
      <c r="AF19" s="148" t="s">
        <v>199</v>
      </c>
      <c r="AG19" s="148" t="s">
        <v>199</v>
      </c>
      <c r="AH19" s="148" t="s">
        <v>199</v>
      </c>
      <c r="AI19" s="148" t="s">
        <v>200</v>
      </c>
    </row>
    <row r="20" spans="1:35" x14ac:dyDescent="0.3">
      <c r="A20" s="95"/>
      <c r="B20" s="24" t="s">
        <v>10</v>
      </c>
      <c r="C20" s="114">
        <v>288.37</v>
      </c>
      <c r="D20" s="115">
        <v>296.2</v>
      </c>
      <c r="E20" s="115">
        <v>324.91000000000003</v>
      </c>
      <c r="F20" s="115">
        <v>327.60000000000002</v>
      </c>
      <c r="G20" s="116">
        <v>333.93</v>
      </c>
      <c r="H20" s="117">
        <v>330.24</v>
      </c>
      <c r="I20" s="117">
        <v>334.47</v>
      </c>
      <c r="J20" s="118">
        <v>372.18</v>
      </c>
      <c r="K20" s="118">
        <v>373.66</v>
      </c>
      <c r="L20" s="118">
        <v>404.75</v>
      </c>
      <c r="M20" s="119">
        <v>403.4</v>
      </c>
      <c r="N20" s="120">
        <v>309.33999999999997</v>
      </c>
      <c r="O20" s="120">
        <v>358.76</v>
      </c>
      <c r="P20" s="120">
        <v>394.57</v>
      </c>
      <c r="Q20" s="120">
        <v>396.34</v>
      </c>
      <c r="R20" s="37">
        <v>283.56</v>
      </c>
      <c r="S20" s="37">
        <v>312.10000000000002</v>
      </c>
      <c r="T20" s="37">
        <v>435.65</v>
      </c>
      <c r="U20" s="1">
        <v>279.55</v>
      </c>
      <c r="V20" s="1">
        <v>280.27</v>
      </c>
      <c r="W20" s="1">
        <v>285.31</v>
      </c>
      <c r="X20" s="1">
        <v>293.95</v>
      </c>
      <c r="Y20" s="1">
        <v>383.23</v>
      </c>
      <c r="Z20" s="1">
        <v>383.83</v>
      </c>
      <c r="AA20" s="35">
        <v>393.42</v>
      </c>
      <c r="AB20" s="35">
        <v>396.84699999999998</v>
      </c>
      <c r="AC20" s="35">
        <v>422.84</v>
      </c>
      <c r="AD20" s="148">
        <v>332.41</v>
      </c>
      <c r="AE20" s="148">
        <v>334.26</v>
      </c>
      <c r="AF20" s="148">
        <v>335.02</v>
      </c>
      <c r="AG20" s="148">
        <v>336.22</v>
      </c>
      <c r="AH20" s="148">
        <v>337.31</v>
      </c>
      <c r="AI20" s="148">
        <v>338.5</v>
      </c>
    </row>
    <row r="21" spans="1:35" x14ac:dyDescent="0.3">
      <c r="A21" s="95"/>
      <c r="B21" s="24" t="s">
        <v>198</v>
      </c>
      <c r="C21" s="106" t="s">
        <v>199</v>
      </c>
      <c r="D21" s="107" t="s">
        <v>199</v>
      </c>
      <c r="E21" s="107" t="s">
        <v>199</v>
      </c>
      <c r="F21" s="107" t="s">
        <v>199</v>
      </c>
      <c r="G21" s="108" t="s">
        <v>199</v>
      </c>
      <c r="H21" s="109" t="s">
        <v>199</v>
      </c>
      <c r="I21" s="109" t="s">
        <v>199</v>
      </c>
      <c r="J21" s="110" t="s">
        <v>199</v>
      </c>
      <c r="K21" s="110" t="s">
        <v>199</v>
      </c>
      <c r="L21" s="110" t="s">
        <v>199</v>
      </c>
      <c r="M21" s="111" t="s">
        <v>199</v>
      </c>
      <c r="N21" s="112" t="s">
        <v>199</v>
      </c>
      <c r="O21" s="112" t="s">
        <v>199</v>
      </c>
      <c r="P21" s="112" t="s">
        <v>199</v>
      </c>
      <c r="Q21" s="112" t="s">
        <v>199</v>
      </c>
      <c r="R21" s="124" t="s">
        <v>199</v>
      </c>
      <c r="S21" s="124" t="s">
        <v>199</v>
      </c>
      <c r="T21" s="124" t="s">
        <v>199</v>
      </c>
      <c r="U21" s="108" t="s">
        <v>199</v>
      </c>
      <c r="V21" s="108" t="s">
        <v>199</v>
      </c>
      <c r="W21" s="108" t="s">
        <v>199</v>
      </c>
      <c r="X21" s="108" t="s">
        <v>199</v>
      </c>
      <c r="Y21" s="108" t="s">
        <v>199</v>
      </c>
      <c r="Z21" s="108" t="s">
        <v>199</v>
      </c>
      <c r="AA21" s="127" t="s">
        <v>199</v>
      </c>
      <c r="AB21" s="127" t="s">
        <v>199</v>
      </c>
      <c r="AC21" s="127" t="s">
        <v>200</v>
      </c>
      <c r="AD21" s="148" t="s">
        <v>199</v>
      </c>
      <c r="AE21" s="148" t="s">
        <v>199</v>
      </c>
      <c r="AF21" s="148" t="s">
        <v>199</v>
      </c>
      <c r="AG21" s="148" t="s">
        <v>199</v>
      </c>
      <c r="AH21" s="148" t="s">
        <v>199</v>
      </c>
      <c r="AI21" s="148" t="s">
        <v>199</v>
      </c>
    </row>
    <row r="22" spans="1:35" x14ac:dyDescent="0.3">
      <c r="A22" s="95"/>
      <c r="B22" s="24" t="s">
        <v>11</v>
      </c>
      <c r="C22" s="114">
        <v>287.22000000000003</v>
      </c>
      <c r="D22" s="115">
        <v>295.5</v>
      </c>
      <c r="E22" s="115">
        <v>321.63</v>
      </c>
      <c r="F22" s="115">
        <v>326.62</v>
      </c>
      <c r="G22" s="116">
        <v>331.98</v>
      </c>
      <c r="H22" s="117">
        <v>328.83</v>
      </c>
      <c r="I22" s="117">
        <v>332.74</v>
      </c>
      <c r="J22" s="118">
        <v>371.48</v>
      </c>
      <c r="K22" s="118">
        <v>371.48</v>
      </c>
      <c r="L22" s="118">
        <v>404.02</v>
      </c>
      <c r="M22" s="119">
        <v>402.85</v>
      </c>
      <c r="N22" s="120">
        <v>300</v>
      </c>
      <c r="O22" s="120">
        <v>350</v>
      </c>
      <c r="P22" s="120">
        <v>394.05</v>
      </c>
      <c r="Q22" s="120">
        <v>390</v>
      </c>
      <c r="R22" s="37">
        <v>282.72000000000003</v>
      </c>
      <c r="S22" s="37">
        <v>311.32</v>
      </c>
      <c r="T22" s="37">
        <v>435.25</v>
      </c>
      <c r="U22" s="108">
        <v>277.29000000000002</v>
      </c>
      <c r="V22" s="108">
        <v>277.29000000000002</v>
      </c>
      <c r="W22" s="108">
        <v>277.29000000000002</v>
      </c>
      <c r="X22" s="108">
        <v>290.39999999999998</v>
      </c>
      <c r="Y22" s="108">
        <v>381</v>
      </c>
      <c r="Z22" s="108">
        <v>381</v>
      </c>
      <c r="AA22" s="35">
        <v>392.7</v>
      </c>
      <c r="AB22" s="35">
        <v>395.6</v>
      </c>
      <c r="AC22" s="35">
        <v>422</v>
      </c>
      <c r="AD22" s="148">
        <v>333.83</v>
      </c>
      <c r="AE22" s="148">
        <v>333.83</v>
      </c>
      <c r="AF22" s="148">
        <v>333.83</v>
      </c>
      <c r="AG22" s="148">
        <v>333.83</v>
      </c>
      <c r="AH22" s="148">
        <v>333.83</v>
      </c>
      <c r="AI22" s="148">
        <v>333.83</v>
      </c>
    </row>
    <row r="23" spans="1:35" x14ac:dyDescent="0.3">
      <c r="A23" s="95"/>
      <c r="B23" s="24" t="s">
        <v>12</v>
      </c>
      <c r="C23" s="114">
        <v>290.83</v>
      </c>
      <c r="D23" s="115">
        <v>296.95</v>
      </c>
      <c r="E23" s="115">
        <v>326.11</v>
      </c>
      <c r="F23" s="115">
        <v>328.72</v>
      </c>
      <c r="G23" s="116">
        <v>339.13</v>
      </c>
      <c r="H23" s="117">
        <v>331.98</v>
      </c>
      <c r="I23" s="117">
        <v>335.77</v>
      </c>
      <c r="J23" s="118">
        <v>377.37</v>
      </c>
      <c r="K23" s="118">
        <v>377.37</v>
      </c>
      <c r="L23" s="118">
        <v>405.58</v>
      </c>
      <c r="M23" s="119">
        <v>403.9</v>
      </c>
      <c r="N23" s="120">
        <v>320</v>
      </c>
      <c r="O23" s="120">
        <v>370</v>
      </c>
      <c r="P23" s="120">
        <v>395.61</v>
      </c>
      <c r="Q23" s="120">
        <v>402</v>
      </c>
      <c r="R23" s="37">
        <v>284.75</v>
      </c>
      <c r="S23" s="37">
        <v>314.51</v>
      </c>
      <c r="T23" s="37">
        <v>436.15</v>
      </c>
      <c r="U23" s="108">
        <v>286.32</v>
      </c>
      <c r="V23" s="108">
        <v>286.32</v>
      </c>
      <c r="W23" s="108">
        <v>286.32</v>
      </c>
      <c r="X23" s="108">
        <v>298</v>
      </c>
      <c r="Y23" s="108">
        <v>385</v>
      </c>
      <c r="Z23" s="108">
        <v>385</v>
      </c>
      <c r="AA23" s="35">
        <v>394.05</v>
      </c>
      <c r="AB23" s="35">
        <v>398.2</v>
      </c>
      <c r="AC23" s="35">
        <v>424</v>
      </c>
      <c r="AD23" s="148">
        <v>340.24</v>
      </c>
      <c r="AE23" s="148">
        <v>340.24</v>
      </c>
      <c r="AF23" s="148">
        <v>340.24</v>
      </c>
      <c r="AG23" s="148">
        <v>340.24</v>
      </c>
      <c r="AH23" s="148">
        <v>340.24</v>
      </c>
      <c r="AI23" s="148">
        <v>340.24</v>
      </c>
    </row>
    <row r="24" spans="1:35" x14ac:dyDescent="0.3">
      <c r="A24" s="95" t="s">
        <v>43</v>
      </c>
      <c r="B24" s="24" t="s">
        <v>11</v>
      </c>
      <c r="C24" s="114">
        <v>287.22000000000003</v>
      </c>
      <c r="D24" s="115">
        <v>295.5</v>
      </c>
      <c r="E24" s="115">
        <v>321.63</v>
      </c>
      <c r="F24" s="115">
        <v>326.62</v>
      </c>
      <c r="G24" s="116">
        <v>331.98</v>
      </c>
      <c r="H24" s="117">
        <v>328.83</v>
      </c>
      <c r="I24" s="117">
        <v>332.74</v>
      </c>
      <c r="J24" s="118">
        <v>371.48</v>
      </c>
      <c r="K24" s="118">
        <v>371.48</v>
      </c>
      <c r="L24" s="118">
        <v>404.02</v>
      </c>
      <c r="M24" s="119">
        <v>402.85</v>
      </c>
      <c r="N24" s="120">
        <v>300</v>
      </c>
      <c r="O24" s="120">
        <v>350</v>
      </c>
      <c r="P24" s="120">
        <v>394.05</v>
      </c>
      <c r="Q24" s="120">
        <v>395.61</v>
      </c>
      <c r="R24" s="37">
        <v>282.72000000000003</v>
      </c>
      <c r="S24" s="37">
        <v>311.32</v>
      </c>
      <c r="T24" s="37">
        <v>435.25</v>
      </c>
      <c r="U24" s="108">
        <v>250</v>
      </c>
      <c r="V24" s="108">
        <v>250</v>
      </c>
      <c r="W24" s="108">
        <v>250</v>
      </c>
      <c r="X24" s="108">
        <v>290.39999999999998</v>
      </c>
      <c r="Y24" s="108">
        <v>370</v>
      </c>
      <c r="Z24" s="108">
        <v>370</v>
      </c>
      <c r="AA24" s="35">
        <v>392.7</v>
      </c>
      <c r="AB24" s="35">
        <v>395.6</v>
      </c>
      <c r="AC24" s="35">
        <v>422</v>
      </c>
      <c r="AD24" s="149">
        <v>333.83</v>
      </c>
      <c r="AE24" s="149">
        <v>333.83</v>
      </c>
      <c r="AF24" s="149">
        <v>333.83</v>
      </c>
      <c r="AG24" s="149">
        <v>333.83</v>
      </c>
      <c r="AH24" s="149">
        <v>333.83</v>
      </c>
      <c r="AI24" s="149">
        <v>333.83</v>
      </c>
    </row>
    <row r="25" spans="1:35" x14ac:dyDescent="0.3">
      <c r="A25" s="95" t="s">
        <v>43</v>
      </c>
      <c r="B25" s="24" t="s">
        <v>12</v>
      </c>
      <c r="C25" s="114">
        <v>290.83</v>
      </c>
      <c r="D25" s="115">
        <v>296.95</v>
      </c>
      <c r="E25" s="115">
        <v>326.11</v>
      </c>
      <c r="F25" s="115">
        <v>328.72</v>
      </c>
      <c r="G25" s="116">
        <v>339.13</v>
      </c>
      <c r="H25" s="117">
        <v>331.98</v>
      </c>
      <c r="I25" s="117">
        <v>335.77</v>
      </c>
      <c r="J25" s="118">
        <v>377.37</v>
      </c>
      <c r="K25" s="118">
        <v>377.37</v>
      </c>
      <c r="L25" s="118">
        <v>405.58</v>
      </c>
      <c r="M25" s="119">
        <v>403.9</v>
      </c>
      <c r="N25" s="120">
        <v>320</v>
      </c>
      <c r="O25" s="120">
        <v>370</v>
      </c>
      <c r="P25" s="120">
        <v>395.61</v>
      </c>
      <c r="Q25" s="120">
        <v>398.63</v>
      </c>
      <c r="R25" s="37">
        <v>284.75</v>
      </c>
      <c r="S25" s="37">
        <v>314.51</v>
      </c>
      <c r="T25" s="37">
        <v>436.15</v>
      </c>
      <c r="U25" s="108">
        <v>250</v>
      </c>
      <c r="V25" s="108">
        <v>250</v>
      </c>
      <c r="W25" s="108">
        <v>250</v>
      </c>
      <c r="X25" s="108">
        <v>298</v>
      </c>
      <c r="Y25" s="108">
        <v>410</v>
      </c>
      <c r="Z25" s="108">
        <v>410</v>
      </c>
      <c r="AA25" s="35">
        <v>394.05</v>
      </c>
      <c r="AB25" s="35">
        <v>398.2</v>
      </c>
      <c r="AC25" s="35">
        <v>424</v>
      </c>
      <c r="AD25" s="149">
        <v>340.24</v>
      </c>
      <c r="AE25" s="149">
        <v>340.24</v>
      </c>
      <c r="AF25" s="149">
        <v>340.24</v>
      </c>
      <c r="AG25" s="149">
        <v>340.24</v>
      </c>
      <c r="AH25" s="149">
        <v>340.24</v>
      </c>
      <c r="AI25" s="149">
        <v>340.24</v>
      </c>
    </row>
    <row r="26" spans="1:35" x14ac:dyDescent="0.3">
      <c r="A26" s="95"/>
      <c r="B26" s="24"/>
      <c r="C26" s="106"/>
      <c r="D26" s="107"/>
      <c r="E26" s="107"/>
      <c r="F26" s="107"/>
      <c r="G26" s="108"/>
      <c r="H26" s="109"/>
      <c r="I26" s="109"/>
      <c r="J26" s="110"/>
      <c r="K26" s="110"/>
      <c r="L26" s="110"/>
      <c r="M26" s="111"/>
      <c r="N26" s="112"/>
      <c r="O26" s="112"/>
      <c r="P26" s="112"/>
      <c r="Q26" s="112"/>
      <c r="R26" s="37"/>
      <c r="S26" s="37"/>
      <c r="T26" s="37"/>
      <c r="U26" s="108"/>
      <c r="V26" s="108"/>
      <c r="W26" s="108"/>
      <c r="X26" s="108"/>
      <c r="Y26" s="108"/>
      <c r="Z26" s="108"/>
      <c r="AA26" s="35"/>
      <c r="AB26" s="35"/>
      <c r="AC26" s="35"/>
      <c r="AD26" s="32"/>
      <c r="AE26" s="32"/>
      <c r="AF26" s="32"/>
      <c r="AG26" s="32"/>
      <c r="AH26" s="32"/>
      <c r="AI26" s="32"/>
    </row>
    <row r="27" spans="1:35" x14ac:dyDescent="0.3">
      <c r="A27" s="95" t="s">
        <v>43</v>
      </c>
      <c r="B27" s="24" t="s">
        <v>11</v>
      </c>
      <c r="C27" s="106"/>
      <c r="D27" s="107"/>
      <c r="E27" s="107"/>
      <c r="F27" s="107"/>
      <c r="G27" s="108"/>
      <c r="H27" s="109">
        <v>325.02</v>
      </c>
      <c r="I27" s="109">
        <v>325.02</v>
      </c>
      <c r="J27" s="110"/>
      <c r="K27" s="110"/>
      <c r="L27" s="110">
        <v>404.09</v>
      </c>
      <c r="M27" s="111">
        <v>402.85</v>
      </c>
      <c r="N27" s="112"/>
      <c r="O27" s="112"/>
      <c r="P27" s="112"/>
      <c r="Q27" s="112"/>
      <c r="R27" s="37"/>
      <c r="S27" s="37"/>
      <c r="T27" s="37"/>
      <c r="U27" s="108"/>
      <c r="V27" s="108"/>
      <c r="W27" s="108"/>
      <c r="X27" s="108"/>
      <c r="Y27" s="108"/>
      <c r="Z27" s="108"/>
      <c r="AA27" s="35"/>
      <c r="AB27" s="35"/>
      <c r="AC27" s="35"/>
      <c r="AD27" s="32"/>
      <c r="AE27" s="32"/>
      <c r="AF27" s="32"/>
      <c r="AG27" s="32"/>
      <c r="AH27" s="32"/>
      <c r="AI27" s="32"/>
    </row>
    <row r="28" spans="1:35" x14ac:dyDescent="0.3">
      <c r="A28" s="95" t="s">
        <v>43</v>
      </c>
      <c r="B28" s="24" t="s">
        <v>12</v>
      </c>
      <c r="C28" s="106"/>
      <c r="D28" s="107"/>
      <c r="E28" s="107"/>
      <c r="F28" s="107"/>
      <c r="G28" s="108"/>
      <c r="H28" s="109">
        <v>339.23</v>
      </c>
      <c r="I28" s="109">
        <v>339.23</v>
      </c>
      <c r="J28" s="110"/>
      <c r="K28" s="110"/>
      <c r="L28" s="110">
        <v>406.04</v>
      </c>
      <c r="M28" s="111">
        <v>404.09</v>
      </c>
      <c r="N28" s="112"/>
      <c r="O28" s="112"/>
      <c r="P28" s="112"/>
      <c r="Q28" s="112"/>
      <c r="R28" s="37"/>
      <c r="S28" s="37"/>
      <c r="T28" s="37"/>
      <c r="U28" s="108"/>
      <c r="V28" s="108"/>
      <c r="W28" s="108"/>
      <c r="X28" s="108"/>
      <c r="Y28" s="108"/>
      <c r="Z28" s="108"/>
      <c r="AA28" s="35"/>
      <c r="AB28" s="35"/>
      <c r="AC28" s="35"/>
      <c r="AD28" s="32"/>
      <c r="AE28" s="32"/>
      <c r="AF28" s="32"/>
      <c r="AG28" s="32"/>
      <c r="AH28" s="32"/>
      <c r="AI28" s="32"/>
    </row>
    <row r="29" spans="1:35" x14ac:dyDescent="0.3">
      <c r="A29" s="95"/>
      <c r="B29" s="24" t="s">
        <v>41</v>
      </c>
      <c r="C29" s="99">
        <v>1</v>
      </c>
      <c r="D29" s="100">
        <v>1</v>
      </c>
      <c r="E29" s="100">
        <v>1</v>
      </c>
      <c r="F29" s="100">
        <v>1</v>
      </c>
      <c r="G29" s="101">
        <v>1</v>
      </c>
      <c r="H29" s="102">
        <v>1</v>
      </c>
      <c r="I29" s="102">
        <v>1</v>
      </c>
      <c r="J29" s="103">
        <v>1</v>
      </c>
      <c r="K29" s="103">
        <v>1</v>
      </c>
      <c r="L29" s="103">
        <v>1</v>
      </c>
      <c r="M29" s="104">
        <v>1</v>
      </c>
      <c r="N29" s="105">
        <v>1</v>
      </c>
      <c r="O29" s="105">
        <v>1</v>
      </c>
      <c r="P29" s="105">
        <v>1</v>
      </c>
      <c r="Q29" s="105">
        <v>1</v>
      </c>
      <c r="R29" s="113">
        <v>1</v>
      </c>
      <c r="S29" s="113">
        <v>1</v>
      </c>
      <c r="T29" s="113">
        <v>1</v>
      </c>
      <c r="U29" s="101">
        <v>1</v>
      </c>
      <c r="V29" s="101">
        <v>1</v>
      </c>
      <c r="W29" s="101">
        <v>1</v>
      </c>
      <c r="X29" s="101">
        <v>1</v>
      </c>
      <c r="Y29" s="101">
        <v>1</v>
      </c>
      <c r="Z29" s="101">
        <v>1</v>
      </c>
      <c r="AA29" s="21">
        <v>1</v>
      </c>
      <c r="AB29" s="21">
        <v>1</v>
      </c>
      <c r="AC29" s="21">
        <v>1</v>
      </c>
      <c r="AD29" s="32">
        <v>1</v>
      </c>
      <c r="AE29" s="32">
        <v>1</v>
      </c>
      <c r="AF29" s="32">
        <v>1</v>
      </c>
      <c r="AG29" s="32">
        <v>1</v>
      </c>
      <c r="AH29" s="32">
        <v>1</v>
      </c>
      <c r="AI29" s="32">
        <v>1</v>
      </c>
    </row>
    <row r="30" spans="1:35" x14ac:dyDescent="0.3">
      <c r="A30" s="95"/>
      <c r="B30" s="24" t="s">
        <v>42</v>
      </c>
      <c r="C30" s="99">
        <f>Si</f>
        <v>1</v>
      </c>
      <c r="D30" s="100">
        <f>Cu</f>
        <v>2</v>
      </c>
      <c r="E30" s="100">
        <f>Cu</f>
        <v>2</v>
      </c>
      <c r="F30" s="100">
        <f>Cu</f>
        <v>2</v>
      </c>
      <c r="G30" s="101">
        <f>Mg</f>
        <v>3</v>
      </c>
      <c r="H30" s="102">
        <f>Zn</f>
        <v>4</v>
      </c>
      <c r="I30" s="102">
        <f>Zn</f>
        <v>4</v>
      </c>
      <c r="J30" s="103">
        <f>Fe</f>
        <v>5</v>
      </c>
      <c r="K30" s="103">
        <f>Fe</f>
        <v>5</v>
      </c>
      <c r="L30" s="103">
        <f>Fe</f>
        <v>5</v>
      </c>
      <c r="M30" s="104">
        <f>Mn</f>
        <v>6</v>
      </c>
      <c r="N30" s="105">
        <f>Al</f>
        <v>7</v>
      </c>
      <c r="O30" s="105">
        <f>Al</f>
        <v>7</v>
      </c>
      <c r="P30" s="105">
        <f>Al</f>
        <v>7</v>
      </c>
      <c r="Q30" s="105">
        <f>Al</f>
        <v>7</v>
      </c>
      <c r="R30" s="37">
        <f>Cr</f>
        <v>8</v>
      </c>
      <c r="S30" s="37">
        <f>Cr</f>
        <v>8</v>
      </c>
      <c r="T30" s="37">
        <f>Cr</f>
        <v>8</v>
      </c>
      <c r="U30" s="101">
        <f t="shared" ref="U30:Z30" si="8">Mg</f>
        <v>3</v>
      </c>
      <c r="V30" s="101">
        <f t="shared" si="8"/>
        <v>3</v>
      </c>
      <c r="W30" s="101">
        <f t="shared" si="8"/>
        <v>3</v>
      </c>
      <c r="X30" s="101">
        <f t="shared" si="8"/>
        <v>3</v>
      </c>
      <c r="Y30" s="101">
        <f t="shared" si="8"/>
        <v>3</v>
      </c>
      <c r="Z30" s="101">
        <f t="shared" si="8"/>
        <v>3</v>
      </c>
      <c r="AA30" s="21">
        <f>Ca</f>
        <v>9</v>
      </c>
      <c r="AB30" s="21">
        <f>Ca</f>
        <v>9</v>
      </c>
      <c r="AC30" s="21">
        <f>Ca</f>
        <v>9</v>
      </c>
      <c r="AD30" s="32">
        <f t="shared" ref="AD30:AI30" si="9">Ti</f>
        <v>10</v>
      </c>
      <c r="AE30" s="32">
        <f t="shared" si="9"/>
        <v>10</v>
      </c>
      <c r="AF30" s="32">
        <f t="shared" si="9"/>
        <v>10</v>
      </c>
      <c r="AG30" s="32">
        <f t="shared" si="9"/>
        <v>10</v>
      </c>
      <c r="AH30" s="32">
        <f t="shared" si="9"/>
        <v>10</v>
      </c>
      <c r="AI30" s="32">
        <f t="shared" si="9"/>
        <v>10</v>
      </c>
    </row>
    <row r="31" spans="1:35" ht="14.5" thickBot="1" x14ac:dyDescent="0.35">
      <c r="A31" s="95"/>
      <c r="B31" s="22" t="s">
        <v>201</v>
      </c>
      <c r="C31" s="22"/>
      <c r="D31" s="22"/>
      <c r="E31" s="22"/>
      <c r="F31" s="22"/>
      <c r="G31" s="22"/>
      <c r="H31" s="22"/>
      <c r="I31" s="22"/>
      <c r="J31" s="22"/>
    </row>
    <row r="32" spans="1:35" ht="14.5" thickBot="1" x14ac:dyDescent="0.35">
      <c r="A32" s="95"/>
      <c r="B32" s="22" t="s">
        <v>60</v>
      </c>
      <c r="C32" s="98" t="s">
        <v>62</v>
      </c>
      <c r="D32" s="22"/>
      <c r="E32" s="22"/>
      <c r="F32" s="22"/>
      <c r="G32" s="22"/>
      <c r="H32" s="22"/>
      <c r="I32" s="22"/>
      <c r="J32" s="22"/>
    </row>
    <row r="33" spans="1:12" x14ac:dyDescent="0.3">
      <c r="A33" s="95"/>
      <c r="B33" s="24" t="s">
        <v>43</v>
      </c>
      <c r="C33" s="14">
        <v>1</v>
      </c>
      <c r="D33" s="12">
        <v>2</v>
      </c>
      <c r="E33" s="1">
        <v>3</v>
      </c>
      <c r="F33" s="15">
        <v>4</v>
      </c>
      <c r="G33" s="20">
        <v>5</v>
      </c>
      <c r="H33" s="2">
        <v>6</v>
      </c>
      <c r="I33" s="25">
        <v>7</v>
      </c>
      <c r="J33" s="37">
        <v>8</v>
      </c>
      <c r="K33" s="21">
        <v>9</v>
      </c>
      <c r="L33" s="32">
        <v>10</v>
      </c>
    </row>
    <row r="34" spans="1:12" ht="15" customHeight="1" x14ac:dyDescent="0.3">
      <c r="A34" s="95"/>
      <c r="B34" s="24" t="s">
        <v>44</v>
      </c>
      <c r="C34" s="14" t="s">
        <v>1</v>
      </c>
      <c r="D34" s="12" t="s">
        <v>2</v>
      </c>
      <c r="E34" s="1" t="s">
        <v>3</v>
      </c>
      <c r="F34" s="15" t="s">
        <v>4</v>
      </c>
      <c r="G34" s="20" t="s">
        <v>5</v>
      </c>
      <c r="H34" s="2" t="s">
        <v>6</v>
      </c>
      <c r="I34" s="25" t="s">
        <v>7</v>
      </c>
      <c r="J34" s="37" t="s">
        <v>85</v>
      </c>
      <c r="K34" s="21" t="s">
        <v>181</v>
      </c>
      <c r="L34" s="32" t="s">
        <v>185</v>
      </c>
    </row>
    <row r="35" spans="1:12" x14ac:dyDescent="0.3">
      <c r="A35" s="95"/>
      <c r="B35" s="22" t="s">
        <v>202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</row>
    <row r="36" spans="1:12" x14ac:dyDescent="0.3">
      <c r="A36" s="95"/>
      <c r="B36" s="24" t="s">
        <v>61</v>
      </c>
      <c r="C36" s="14">
        <v>1</v>
      </c>
      <c r="D36" s="12">
        <v>1</v>
      </c>
      <c r="E36" s="1">
        <v>1</v>
      </c>
      <c r="F36" s="15">
        <v>1</v>
      </c>
      <c r="G36" s="20">
        <v>1</v>
      </c>
      <c r="H36" s="2">
        <v>1</v>
      </c>
      <c r="I36" s="25">
        <v>1</v>
      </c>
      <c r="J36" s="37">
        <v>1</v>
      </c>
      <c r="K36" s="21">
        <v>1</v>
      </c>
      <c r="L36" s="32">
        <v>1</v>
      </c>
    </row>
    <row r="37" spans="1:12" x14ac:dyDescent="0.3">
      <c r="A37" s="95"/>
      <c r="B37" s="22" t="s">
        <v>43</v>
      </c>
      <c r="C37" s="22">
        <v>0.13600000000000001</v>
      </c>
      <c r="D37" s="22">
        <v>0.14299999999999999</v>
      </c>
      <c r="E37" s="22">
        <v>7.5999999999999998E-2</v>
      </c>
      <c r="F37" s="22">
        <v>0.26900000000000002</v>
      </c>
      <c r="G37" s="22">
        <v>7.0000000000000007E-2</v>
      </c>
      <c r="H37" s="22">
        <v>3.2000000000000001E-2</v>
      </c>
      <c r="I37" s="22">
        <v>0.06</v>
      </c>
      <c r="J37" s="22">
        <v>0</v>
      </c>
      <c r="K37" s="22"/>
      <c r="L37" s="22"/>
    </row>
    <row r="38" spans="1:12" x14ac:dyDescent="0.3">
      <c r="A38" s="95" t="s">
        <v>43</v>
      </c>
      <c r="B38" s="1" t="s">
        <v>203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3">
      <c r="A39" s="95"/>
    </row>
    <row r="40" spans="1:12" x14ac:dyDescent="0.3">
      <c r="A40" s="95"/>
    </row>
    <row r="41" spans="1:12" ht="14.5" thickBot="1" x14ac:dyDescent="0.35">
      <c r="A41" s="95"/>
      <c r="B41" s="22" t="s">
        <v>23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1:12" ht="14.5" thickBot="1" x14ac:dyDescent="0.35">
      <c r="A42" s="95"/>
      <c r="B42" s="22" t="s">
        <v>24</v>
      </c>
      <c r="C42" s="98">
        <v>1</v>
      </c>
      <c r="D42" s="22"/>
      <c r="E42" s="22"/>
      <c r="F42" s="22"/>
      <c r="G42" s="22"/>
      <c r="H42" s="22"/>
      <c r="I42" s="22"/>
      <c r="J42" s="22"/>
      <c r="K42" s="22"/>
      <c r="L42" s="22"/>
    </row>
    <row r="43" spans="1:12" x14ac:dyDescent="0.3">
      <c r="A43" s="95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</row>
    <row r="44" spans="1:12" ht="15" customHeight="1" x14ac:dyDescent="0.3">
      <c r="A44" s="95"/>
      <c r="B44" s="22" t="s">
        <v>204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</row>
    <row r="45" spans="1:12" ht="14.5" thickBot="1" x14ac:dyDescent="0.35">
      <c r="A45" s="95"/>
      <c r="B45" s="22" t="s">
        <v>27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</row>
    <row r="46" spans="1:12" ht="14.5" thickBot="1" x14ac:dyDescent="0.35">
      <c r="A46" s="95"/>
      <c r="B46" s="22" t="s">
        <v>28</v>
      </c>
      <c r="C46" s="98" t="s">
        <v>205</v>
      </c>
      <c r="D46" s="22"/>
      <c r="E46" s="22"/>
      <c r="F46" s="22"/>
      <c r="G46" s="22"/>
      <c r="H46" s="22"/>
      <c r="I46" s="22"/>
      <c r="J46" s="22"/>
      <c r="K46" s="22"/>
      <c r="L46" s="22"/>
    </row>
    <row r="47" spans="1:12" ht="14.5" thickBot="1" x14ac:dyDescent="0.35">
      <c r="A47" s="95"/>
      <c r="B47" s="22" t="s">
        <v>30</v>
      </c>
      <c r="C47" s="98" t="s">
        <v>45</v>
      </c>
      <c r="D47" s="22"/>
      <c r="E47" s="22"/>
      <c r="F47" s="22"/>
      <c r="G47" s="22"/>
      <c r="H47" s="22"/>
      <c r="I47" s="22"/>
      <c r="J47" s="22"/>
      <c r="K47" s="22"/>
      <c r="L47" s="22"/>
    </row>
    <row r="48" spans="1:12" ht="15" customHeight="1" x14ac:dyDescent="0.3">
      <c r="A48" s="95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</row>
    <row r="49" spans="1:12" x14ac:dyDescent="0.3">
      <c r="A49" s="95"/>
      <c r="B49" s="22" t="s">
        <v>189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</row>
    <row r="50" spans="1:12" x14ac:dyDescent="0.3">
      <c r="A50" s="95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pans="1:12" ht="14.5" thickBot="1" x14ac:dyDescent="0.35">
      <c r="A51" s="95"/>
      <c r="B51" s="22" t="s">
        <v>31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</row>
    <row r="52" spans="1:12" ht="14.5" thickBot="1" x14ac:dyDescent="0.35">
      <c r="A52" s="95"/>
      <c r="B52" s="22" t="s">
        <v>32</v>
      </c>
      <c r="C52" s="98">
        <v>0</v>
      </c>
      <c r="D52" s="22"/>
      <c r="E52" s="22"/>
      <c r="F52" s="22"/>
      <c r="G52" s="22"/>
      <c r="H52" s="22"/>
      <c r="I52" s="22"/>
      <c r="J52" s="22"/>
      <c r="K52" s="22"/>
      <c r="L52" s="22"/>
    </row>
    <row r="53" spans="1:12" x14ac:dyDescent="0.3">
      <c r="A53" s="95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</row>
    <row r="54" spans="1:12" x14ac:dyDescent="0.3">
      <c r="A54" s="95"/>
      <c r="B54" s="22" t="s">
        <v>54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</row>
    <row r="55" spans="1:12" x14ac:dyDescent="0.3">
      <c r="A55" s="95"/>
      <c r="B55" s="22" t="s">
        <v>55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</row>
    <row r="56" spans="1:12" ht="14.5" thickBot="1" x14ac:dyDescent="0.35">
      <c r="A56" s="95"/>
      <c r="B56" s="22" t="s">
        <v>206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</row>
    <row r="57" spans="1:12" ht="14.5" thickBot="1" x14ac:dyDescent="0.35">
      <c r="A57" s="95"/>
      <c r="B57" s="22" t="s">
        <v>34</v>
      </c>
      <c r="C57" s="98" t="s">
        <v>58</v>
      </c>
      <c r="D57" s="98" t="s">
        <v>57</v>
      </c>
      <c r="E57" s="22"/>
      <c r="F57" s="22"/>
      <c r="G57" s="22"/>
      <c r="H57" s="22"/>
      <c r="I57" s="22"/>
      <c r="J57" s="22"/>
      <c r="K57" s="22"/>
      <c r="L57" s="22"/>
    </row>
    <row r="58" spans="1:12" ht="14.5" thickBot="1" x14ac:dyDescent="0.35">
      <c r="A58" s="95"/>
      <c r="B58" s="22" t="s">
        <v>207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</row>
    <row r="59" spans="1:12" ht="14.5" thickBot="1" x14ac:dyDescent="0.35">
      <c r="A59" s="95"/>
      <c r="B59" s="22" t="s">
        <v>33</v>
      </c>
      <c r="C59" s="98">
        <v>200</v>
      </c>
      <c r="D59" s="98" t="s">
        <v>57</v>
      </c>
      <c r="E59" s="22"/>
      <c r="F59" s="22"/>
      <c r="G59" s="22"/>
      <c r="H59" s="22"/>
      <c r="I59" s="22"/>
      <c r="J59" s="22"/>
      <c r="K59" s="22"/>
      <c r="L59" s="22"/>
    </row>
    <row r="60" spans="1:12" x14ac:dyDescent="0.3">
      <c r="A60" s="95" t="s">
        <v>43</v>
      </c>
      <c r="B60" s="22" t="s">
        <v>208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</row>
    <row r="61" spans="1:12" x14ac:dyDescent="0.3">
      <c r="A61" s="95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</row>
    <row r="62" spans="1:12" x14ac:dyDescent="0.3">
      <c r="A62" s="95"/>
      <c r="B62" s="22" t="s">
        <v>35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</row>
    <row r="63" spans="1:12" x14ac:dyDescent="0.3">
      <c r="A63" s="95"/>
      <c r="B63" s="22" t="s">
        <v>36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1:12" ht="14.5" thickBot="1" x14ac:dyDescent="0.35">
      <c r="A64" s="95"/>
      <c r="B64" s="22" t="s">
        <v>37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</row>
    <row r="65" spans="1:12" ht="14.5" thickBot="1" x14ac:dyDescent="0.35">
      <c r="A65" s="95"/>
      <c r="B65" s="22" t="s">
        <v>38</v>
      </c>
      <c r="C65" s="98">
        <v>16000</v>
      </c>
      <c r="D65" s="22"/>
      <c r="E65" s="22"/>
      <c r="F65" s="22"/>
      <c r="G65" s="22"/>
      <c r="H65" s="22"/>
      <c r="I65" s="22"/>
      <c r="J65" s="22"/>
      <c r="K65" s="22"/>
      <c r="L65" s="22"/>
    </row>
    <row r="66" spans="1:12" x14ac:dyDescent="0.3">
      <c r="A66" s="95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</row>
    <row r="67" spans="1:12" x14ac:dyDescent="0.3">
      <c r="A67" s="95"/>
      <c r="B67" s="22" t="s">
        <v>46</v>
      </c>
      <c r="C67" s="22"/>
      <c r="D67" s="22"/>
      <c r="E67" s="22"/>
      <c r="F67" s="22"/>
      <c r="G67" s="22"/>
      <c r="H67" s="22"/>
      <c r="I67" s="22"/>
      <c r="J67" s="22"/>
      <c r="K67" s="22"/>
      <c r="L67" s="22"/>
    </row>
    <row r="68" spans="1:12" ht="14.5" thickBot="1" x14ac:dyDescent="0.35">
      <c r="A68" s="95"/>
      <c r="B68" s="22" t="s">
        <v>213</v>
      </c>
      <c r="C68" s="22"/>
      <c r="D68" s="22"/>
      <c r="E68" s="22"/>
      <c r="F68" s="22"/>
      <c r="G68" s="22"/>
      <c r="H68" s="22"/>
      <c r="I68" s="22"/>
      <c r="J68" s="22"/>
      <c r="K68" s="22"/>
      <c r="L68" s="22"/>
    </row>
    <row r="69" spans="1:12" ht="14.5" thickBot="1" x14ac:dyDescent="0.35">
      <c r="A69" s="95"/>
      <c r="B69" s="22" t="s">
        <v>48</v>
      </c>
      <c r="C69" s="98" t="s">
        <v>209</v>
      </c>
      <c r="D69" s="22"/>
      <c r="E69" s="22"/>
      <c r="F69" s="22"/>
      <c r="G69" s="22"/>
      <c r="H69" s="22"/>
      <c r="I69" s="22"/>
      <c r="J69" s="22"/>
      <c r="K69" s="22"/>
      <c r="L69" s="22"/>
    </row>
    <row r="70" spans="1:12" x14ac:dyDescent="0.3">
      <c r="A70" s="95" t="s">
        <v>43</v>
      </c>
      <c r="B70" s="22" t="s">
        <v>210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</row>
    <row r="71" spans="1:12" x14ac:dyDescent="0.3">
      <c r="A71" s="95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</row>
    <row r="72" spans="1:12" ht="14.5" thickBot="1" x14ac:dyDescent="0.35">
      <c r="A72" s="95"/>
      <c r="B72" s="22" t="s">
        <v>189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 spans="1:12" ht="14.5" thickBot="1" x14ac:dyDescent="0.35">
      <c r="A73" s="95"/>
      <c r="B73" s="22" t="s">
        <v>50</v>
      </c>
      <c r="C73" s="98" t="s">
        <v>51</v>
      </c>
      <c r="D73" s="22"/>
      <c r="E73" s="22"/>
      <c r="F73" s="22"/>
      <c r="G73" s="22"/>
      <c r="H73" s="22"/>
      <c r="I73" s="22"/>
      <c r="J73" s="22"/>
      <c r="K73" s="22"/>
      <c r="L73" s="22"/>
    </row>
    <row r="74" spans="1:12" x14ac:dyDescent="0.3">
      <c r="A74" s="95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12" ht="14.5" thickBot="1" x14ac:dyDescent="0.35">
      <c r="A75" s="95"/>
      <c r="B75" s="22" t="s">
        <v>211</v>
      </c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12" ht="14.5" thickBot="1" x14ac:dyDescent="0.35">
      <c r="A76" s="95"/>
      <c r="B76" s="22" t="s">
        <v>212</v>
      </c>
      <c r="C76" s="98" t="s">
        <v>215</v>
      </c>
      <c r="D76" s="22"/>
      <c r="E76" s="22"/>
      <c r="F76" s="22"/>
      <c r="G76" s="22"/>
      <c r="H76" s="22"/>
      <c r="I76" s="22"/>
      <c r="J76" s="22"/>
      <c r="K76" s="22"/>
      <c r="L76" s="22"/>
    </row>
    <row r="77" spans="1:12" x14ac:dyDescent="0.3">
      <c r="A77" s="95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4"/>
  <sheetViews>
    <sheetView topLeftCell="A3" zoomScale="90" zoomScaleNormal="90" workbookViewId="0">
      <selection activeCell="K13" sqref="K13"/>
    </sheetView>
  </sheetViews>
  <sheetFormatPr defaultRowHeight="14" x14ac:dyDescent="0.3"/>
  <cols>
    <col min="1" max="1" width="2.5" bestFit="1" customWidth="1"/>
    <col min="2" max="2" width="16.58203125" customWidth="1"/>
    <col min="3" max="3" width="7.75" bestFit="1" customWidth="1"/>
    <col min="4" max="4" width="6.58203125" bestFit="1" customWidth="1"/>
    <col min="5" max="5" width="7.58203125" customWidth="1"/>
    <col min="6" max="10" width="6.58203125" bestFit="1" customWidth="1"/>
    <col min="11" max="11" width="6.58203125" customWidth="1"/>
    <col min="12" max="13" width="6.58203125" bestFit="1" customWidth="1"/>
    <col min="14" max="14" width="6.58203125" customWidth="1"/>
    <col min="15" max="15" width="6.58203125" bestFit="1" customWidth="1"/>
  </cols>
  <sheetData>
    <row r="1" spans="1:14" x14ac:dyDescent="0.3">
      <c r="A1" s="95" t="s">
        <v>43</v>
      </c>
      <c r="B1" s="96" t="s">
        <v>194</v>
      </c>
    </row>
    <row r="2" spans="1:14" x14ac:dyDescent="0.3">
      <c r="A2" s="95"/>
      <c r="B2" s="40" t="s">
        <v>214</v>
      </c>
    </row>
    <row r="3" spans="1:14" x14ac:dyDescent="0.3">
      <c r="A3" s="95" t="s">
        <v>43</v>
      </c>
      <c r="B3" s="24" t="s">
        <v>9</v>
      </c>
      <c r="C3" s="25">
        <v>1</v>
      </c>
      <c r="D3">
        <v>0</v>
      </c>
      <c r="E3">
        <v>0</v>
      </c>
      <c r="F3" s="20">
        <v>1</v>
      </c>
      <c r="G3">
        <v>0</v>
      </c>
      <c r="H3" s="20">
        <v>1</v>
      </c>
      <c r="I3">
        <v>0</v>
      </c>
      <c r="K3" s="25">
        <v>1</v>
      </c>
      <c r="L3">
        <v>0</v>
      </c>
      <c r="N3">
        <v>0</v>
      </c>
    </row>
    <row r="4" spans="1:14" x14ac:dyDescent="0.3">
      <c r="A4" s="95" t="s">
        <v>43</v>
      </c>
      <c r="B4" s="97" t="s">
        <v>195</v>
      </c>
      <c r="C4" s="97">
        <f>SUM($C$9:C9)</f>
        <v>1</v>
      </c>
      <c r="D4" s="97">
        <f>SUM($C$9:D9)</f>
        <v>2</v>
      </c>
      <c r="E4" s="97">
        <f>SUM($C$9:E9)</f>
        <v>2</v>
      </c>
      <c r="F4" s="97">
        <f>SUM($C$9:F9)</f>
        <v>2</v>
      </c>
      <c r="G4" s="97">
        <f>SUM($C$9:G9)</f>
        <v>3</v>
      </c>
      <c r="H4" s="97">
        <f>SUM($C$9:H9)</f>
        <v>3</v>
      </c>
      <c r="I4" s="97">
        <f>SUM($C$9:I9)</f>
        <v>4</v>
      </c>
      <c r="J4" s="97">
        <f>SUM($C$9:J9)</f>
        <v>4</v>
      </c>
      <c r="K4" s="97">
        <f>SUM($C$9:K9)</f>
        <v>4</v>
      </c>
      <c r="L4" s="97">
        <f>SUM($C$9:L9)</f>
        <v>4</v>
      </c>
      <c r="M4" s="97">
        <f>SUM($C$9:M9)</f>
        <v>5</v>
      </c>
      <c r="N4" s="97">
        <f>SUM($C$9:N9)</f>
        <v>5</v>
      </c>
    </row>
    <row r="5" spans="1:14" x14ac:dyDescent="0.3">
      <c r="A5" s="95"/>
      <c r="B5" s="1" t="s">
        <v>196</v>
      </c>
      <c r="C5" s="1" t="s">
        <v>197</v>
      </c>
      <c r="D5" s="1" t="s">
        <v>197</v>
      </c>
      <c r="E5" s="1" t="s">
        <v>197</v>
      </c>
      <c r="F5" s="1" t="s">
        <v>197</v>
      </c>
      <c r="G5" s="1" t="s">
        <v>197</v>
      </c>
      <c r="H5" s="1" t="s">
        <v>197</v>
      </c>
      <c r="I5" s="1" t="s">
        <v>197</v>
      </c>
      <c r="J5" s="1" t="s">
        <v>197</v>
      </c>
      <c r="K5" s="1" t="s">
        <v>197</v>
      </c>
      <c r="L5" s="1" t="s">
        <v>197</v>
      </c>
      <c r="M5" s="1"/>
      <c r="N5" s="1" t="s">
        <v>197</v>
      </c>
    </row>
    <row r="6" spans="1:14" x14ac:dyDescent="0.3">
      <c r="A6" s="95"/>
      <c r="B6" s="24" t="s">
        <v>39</v>
      </c>
      <c r="C6" s="14">
        <v>1</v>
      </c>
      <c r="D6" s="12">
        <f>C6+1</f>
        <v>2</v>
      </c>
      <c r="E6" s="12">
        <f t="shared" ref="E6:N6" si="0">D6+1</f>
        <v>3</v>
      </c>
      <c r="F6" s="15">
        <f>E6+1</f>
        <v>4</v>
      </c>
      <c r="G6" s="15">
        <f t="shared" si="0"/>
        <v>5</v>
      </c>
      <c r="H6" s="20">
        <f t="shared" si="0"/>
        <v>6</v>
      </c>
      <c r="I6" s="20">
        <f t="shared" si="0"/>
        <v>7</v>
      </c>
      <c r="J6" s="20">
        <f t="shared" si="0"/>
        <v>8</v>
      </c>
      <c r="K6" s="25">
        <f>J6+1</f>
        <v>9</v>
      </c>
      <c r="L6" s="25">
        <f t="shared" si="0"/>
        <v>10</v>
      </c>
      <c r="M6" s="25">
        <f t="shared" si="0"/>
        <v>11</v>
      </c>
      <c r="N6" s="25">
        <f t="shared" si="0"/>
        <v>12</v>
      </c>
    </row>
    <row r="7" spans="1:14" x14ac:dyDescent="0.3">
      <c r="A7" s="95"/>
      <c r="B7" s="24" t="s">
        <v>198</v>
      </c>
      <c r="C7" s="14" t="s">
        <v>199</v>
      </c>
      <c r="D7" s="12" t="s">
        <v>199</v>
      </c>
      <c r="E7" s="12" t="s">
        <v>199</v>
      </c>
      <c r="F7" s="15" t="s">
        <v>199</v>
      </c>
      <c r="G7" s="15" t="s">
        <v>199</v>
      </c>
      <c r="H7" s="20" t="s">
        <v>199</v>
      </c>
      <c r="I7" s="20" t="s">
        <v>199</v>
      </c>
      <c r="J7" s="20" t="s">
        <v>199</v>
      </c>
      <c r="K7" s="25" t="s">
        <v>199</v>
      </c>
      <c r="L7" s="25" t="s">
        <v>199</v>
      </c>
      <c r="M7" s="25" t="s">
        <v>199</v>
      </c>
      <c r="N7" s="25" t="s">
        <v>199</v>
      </c>
    </row>
    <row r="8" spans="1:14" x14ac:dyDescent="0.3">
      <c r="A8" s="95"/>
      <c r="B8" s="24" t="s">
        <v>0</v>
      </c>
      <c r="C8" s="14" t="s">
        <v>1</v>
      </c>
      <c r="D8" s="12" t="s">
        <v>2</v>
      </c>
      <c r="E8" s="12" t="s">
        <v>2</v>
      </c>
      <c r="F8" s="15" t="s">
        <v>4</v>
      </c>
      <c r="G8" s="15" t="s">
        <v>4</v>
      </c>
      <c r="H8" s="20" t="s">
        <v>5</v>
      </c>
      <c r="I8" s="20" t="s">
        <v>5</v>
      </c>
      <c r="J8" s="20" t="s">
        <v>5</v>
      </c>
      <c r="K8" s="25" t="s">
        <v>7</v>
      </c>
      <c r="L8" s="25" t="s">
        <v>71</v>
      </c>
      <c r="M8" s="25" t="s">
        <v>7</v>
      </c>
      <c r="N8" s="25" t="s">
        <v>7</v>
      </c>
    </row>
    <row r="9" spans="1:14" x14ac:dyDescent="0.3">
      <c r="A9" s="95"/>
      <c r="B9" s="24" t="s">
        <v>9</v>
      </c>
      <c r="C9" s="14">
        <v>1</v>
      </c>
      <c r="D9" s="12">
        <v>1</v>
      </c>
      <c r="E9" s="12">
        <v>0</v>
      </c>
      <c r="F9" s="15">
        <v>0</v>
      </c>
      <c r="G9" s="15">
        <v>1</v>
      </c>
      <c r="H9" s="20">
        <v>0</v>
      </c>
      <c r="I9" s="20">
        <v>1</v>
      </c>
      <c r="J9" s="20">
        <v>0</v>
      </c>
      <c r="K9" s="25">
        <v>0</v>
      </c>
      <c r="L9" s="25">
        <v>0</v>
      </c>
      <c r="M9" s="25">
        <v>1</v>
      </c>
      <c r="N9" s="25">
        <v>0</v>
      </c>
    </row>
    <row r="10" spans="1:14" x14ac:dyDescent="0.3">
      <c r="A10" s="95"/>
      <c r="B10" s="24" t="s">
        <v>40</v>
      </c>
      <c r="C10" s="105">
        <v>11</v>
      </c>
      <c r="D10" s="105">
        <v>11</v>
      </c>
      <c r="E10" s="105">
        <v>11</v>
      </c>
      <c r="F10" s="105">
        <v>11</v>
      </c>
      <c r="G10" s="105">
        <v>11</v>
      </c>
      <c r="H10" s="105">
        <v>11</v>
      </c>
      <c r="I10" s="105">
        <v>11</v>
      </c>
      <c r="J10" s="105">
        <v>11</v>
      </c>
      <c r="K10" s="122">
        <v>7</v>
      </c>
      <c r="L10" s="122">
        <v>7</v>
      </c>
      <c r="M10" s="122">
        <v>7</v>
      </c>
      <c r="N10" s="122">
        <v>7</v>
      </c>
    </row>
    <row r="11" spans="1:14" x14ac:dyDescent="0.3">
      <c r="A11" s="95"/>
      <c r="B11" s="24" t="s">
        <v>43</v>
      </c>
      <c r="C11" s="106" t="s">
        <v>200</v>
      </c>
      <c r="D11" s="107" t="s">
        <v>199</v>
      </c>
      <c r="E11" s="107" t="s">
        <v>200</v>
      </c>
      <c r="F11" s="109" t="s">
        <v>199</v>
      </c>
      <c r="G11" s="109" t="s">
        <v>200</v>
      </c>
      <c r="H11" s="110" t="s">
        <v>199</v>
      </c>
      <c r="I11" s="110" t="s">
        <v>199</v>
      </c>
      <c r="J11" s="110" t="s">
        <v>200</v>
      </c>
      <c r="K11" s="112" t="s">
        <v>199</v>
      </c>
      <c r="L11" s="112" t="s">
        <v>199</v>
      </c>
      <c r="M11" s="112" t="s">
        <v>199</v>
      </c>
      <c r="N11" s="112" t="s">
        <v>200</v>
      </c>
    </row>
    <row r="12" spans="1:14" x14ac:dyDescent="0.3">
      <c r="A12" s="95"/>
      <c r="B12" s="24" t="s">
        <v>10</v>
      </c>
      <c r="C12" s="114">
        <v>288.57</v>
      </c>
      <c r="D12" s="115">
        <v>324.98</v>
      </c>
      <c r="E12" s="115">
        <v>327.60000000000002</v>
      </c>
      <c r="F12" s="117">
        <v>330.24</v>
      </c>
      <c r="G12" s="117">
        <v>334.7</v>
      </c>
      <c r="H12" s="118">
        <v>372.18</v>
      </c>
      <c r="I12" s="118">
        <v>373.77</v>
      </c>
      <c r="J12" s="118">
        <v>404.75</v>
      </c>
      <c r="K12" s="120">
        <v>309.33999999999997</v>
      </c>
      <c r="L12" s="120">
        <v>358.76</v>
      </c>
      <c r="M12" s="120">
        <v>394.78</v>
      </c>
      <c r="N12" s="120">
        <v>396.34</v>
      </c>
    </row>
    <row r="13" spans="1:14" x14ac:dyDescent="0.3">
      <c r="A13" s="95"/>
      <c r="B13" s="24" t="s">
        <v>198</v>
      </c>
      <c r="C13" s="106" t="s">
        <v>199</v>
      </c>
      <c r="D13" s="107" t="s">
        <v>199</v>
      </c>
      <c r="E13" s="107" t="s">
        <v>199</v>
      </c>
      <c r="F13" s="109" t="s">
        <v>199</v>
      </c>
      <c r="G13" s="109" t="s">
        <v>199</v>
      </c>
      <c r="H13" s="110" t="s">
        <v>199</v>
      </c>
      <c r="I13" s="110" t="s">
        <v>199</v>
      </c>
      <c r="J13" s="110" t="s">
        <v>199</v>
      </c>
      <c r="K13" s="112" t="s">
        <v>199</v>
      </c>
      <c r="L13" s="112" t="s">
        <v>199</v>
      </c>
      <c r="M13" s="112" t="s">
        <v>199</v>
      </c>
      <c r="N13" s="112" t="s">
        <v>199</v>
      </c>
    </row>
    <row r="14" spans="1:14" x14ac:dyDescent="0.3">
      <c r="A14" s="95"/>
      <c r="B14" s="24" t="s">
        <v>11</v>
      </c>
      <c r="C14" s="114">
        <v>287</v>
      </c>
      <c r="D14" s="115">
        <v>324.10000000000002</v>
      </c>
      <c r="E14" s="115">
        <v>326.62</v>
      </c>
      <c r="F14" s="117">
        <v>328.83</v>
      </c>
      <c r="G14" s="117">
        <v>332.19</v>
      </c>
      <c r="H14" s="118">
        <v>371.48</v>
      </c>
      <c r="I14" s="118">
        <v>371.65</v>
      </c>
      <c r="J14" s="118">
        <v>404.02</v>
      </c>
      <c r="K14" s="120">
        <v>300</v>
      </c>
      <c r="L14" s="120">
        <v>350</v>
      </c>
      <c r="M14" s="120">
        <v>391.54</v>
      </c>
      <c r="N14" s="120">
        <v>390</v>
      </c>
    </row>
    <row r="15" spans="1:14" x14ac:dyDescent="0.3">
      <c r="A15" s="95"/>
      <c r="B15" s="24" t="s">
        <v>12</v>
      </c>
      <c r="C15" s="114">
        <v>290.93</v>
      </c>
      <c r="D15" s="115">
        <v>326.39999999999998</v>
      </c>
      <c r="E15" s="115">
        <v>328.72</v>
      </c>
      <c r="F15" s="117">
        <v>331.98</v>
      </c>
      <c r="G15" s="117">
        <v>339.15</v>
      </c>
      <c r="H15" s="118">
        <v>377.37</v>
      </c>
      <c r="I15" s="118">
        <v>378.42</v>
      </c>
      <c r="J15" s="118">
        <v>405.58</v>
      </c>
      <c r="K15" s="120">
        <v>320</v>
      </c>
      <c r="L15" s="120">
        <v>370</v>
      </c>
      <c r="M15" s="120">
        <v>404.95</v>
      </c>
      <c r="N15" s="120">
        <v>402</v>
      </c>
    </row>
    <row r="16" spans="1:14" x14ac:dyDescent="0.3">
      <c r="A16" s="95"/>
      <c r="B16" s="24" t="s">
        <v>41</v>
      </c>
      <c r="C16" s="99">
        <v>1</v>
      </c>
      <c r="D16" s="100">
        <v>1</v>
      </c>
      <c r="E16" s="100">
        <v>1</v>
      </c>
      <c r="F16" s="102">
        <v>1</v>
      </c>
      <c r="G16" s="102">
        <v>1</v>
      </c>
      <c r="H16" s="103">
        <v>1</v>
      </c>
      <c r="I16" s="103">
        <v>1</v>
      </c>
      <c r="J16" s="103">
        <v>1</v>
      </c>
      <c r="K16" s="105">
        <v>1</v>
      </c>
      <c r="L16" s="105">
        <v>1</v>
      </c>
      <c r="M16" s="105">
        <v>1</v>
      </c>
      <c r="N16" s="105">
        <v>1</v>
      </c>
    </row>
    <row r="17" spans="1:14" x14ac:dyDescent="0.3">
      <c r="A17" s="95"/>
      <c r="B17" s="24" t="s">
        <v>42</v>
      </c>
      <c r="C17" s="99">
        <f>Si</f>
        <v>1</v>
      </c>
      <c r="D17" s="100">
        <f>Cu</f>
        <v>2</v>
      </c>
      <c r="E17" s="100">
        <f>Cu</f>
        <v>2</v>
      </c>
      <c r="F17" s="102">
        <f>Zn</f>
        <v>3</v>
      </c>
      <c r="G17" s="102">
        <f>Zn</f>
        <v>3</v>
      </c>
      <c r="H17" s="103">
        <f>Fe</f>
        <v>5</v>
      </c>
      <c r="I17" s="103">
        <f>Fe</f>
        <v>5</v>
      </c>
      <c r="J17" s="103">
        <f>Fe</f>
        <v>5</v>
      </c>
      <c r="K17" s="105">
        <f>Al</f>
        <v>4</v>
      </c>
      <c r="L17" s="105">
        <f>Al</f>
        <v>4</v>
      </c>
      <c r="M17" s="105">
        <f>Al</f>
        <v>4</v>
      </c>
      <c r="N17" s="105">
        <f>Al</f>
        <v>4</v>
      </c>
    </row>
    <row r="18" spans="1:14" ht="14.5" thickBot="1" x14ac:dyDescent="0.35">
      <c r="A18" s="95"/>
      <c r="B18" s="22" t="s">
        <v>201</v>
      </c>
      <c r="C18" s="22"/>
      <c r="D18" s="22"/>
      <c r="E18" s="22"/>
      <c r="F18" s="22"/>
      <c r="G18" s="22"/>
      <c r="H18" s="22"/>
      <c r="I18" s="22"/>
    </row>
    <row r="19" spans="1:14" ht="14.5" thickBot="1" x14ac:dyDescent="0.35">
      <c r="A19" s="95"/>
      <c r="B19" s="22" t="s">
        <v>60</v>
      </c>
      <c r="C19" s="98" t="s">
        <v>62</v>
      </c>
      <c r="D19" s="22"/>
      <c r="E19" s="22"/>
      <c r="F19" s="22"/>
      <c r="G19" s="22"/>
      <c r="H19" s="22"/>
      <c r="I19" s="22"/>
    </row>
    <row r="20" spans="1:14" x14ac:dyDescent="0.3">
      <c r="A20" s="95"/>
      <c r="B20" s="24" t="s">
        <v>43</v>
      </c>
      <c r="C20" s="14">
        <v>1</v>
      </c>
      <c r="D20" s="12">
        <v>2</v>
      </c>
      <c r="E20" s="15">
        <v>3</v>
      </c>
      <c r="F20" s="25">
        <v>4</v>
      </c>
      <c r="G20" s="20">
        <v>5</v>
      </c>
    </row>
    <row r="21" spans="1:14" ht="15" customHeight="1" x14ac:dyDescent="0.3">
      <c r="A21" s="95"/>
      <c r="B21" s="24" t="s">
        <v>44</v>
      </c>
      <c r="C21" s="14" t="s">
        <v>1</v>
      </c>
      <c r="D21" s="12" t="s">
        <v>2</v>
      </c>
      <c r="E21" s="15" t="s">
        <v>4</v>
      </c>
      <c r="F21" s="25" t="s">
        <v>7</v>
      </c>
      <c r="G21" s="20" t="s">
        <v>5</v>
      </c>
    </row>
    <row r="22" spans="1:14" x14ac:dyDescent="0.3">
      <c r="A22" s="95"/>
      <c r="B22" s="22" t="s">
        <v>202</v>
      </c>
      <c r="C22" s="22"/>
      <c r="D22" s="22"/>
      <c r="E22" s="22"/>
      <c r="F22" s="22"/>
    </row>
    <row r="23" spans="1:14" x14ac:dyDescent="0.3">
      <c r="A23" s="95"/>
      <c r="B23" s="24" t="s">
        <v>61</v>
      </c>
      <c r="C23" s="14">
        <v>1</v>
      </c>
      <c r="D23" s="12">
        <v>1</v>
      </c>
      <c r="E23" s="15">
        <v>1</v>
      </c>
      <c r="F23" s="25">
        <v>1</v>
      </c>
      <c r="G23" s="20">
        <v>1</v>
      </c>
    </row>
    <row r="24" spans="1:14" x14ac:dyDescent="0.3">
      <c r="A24" s="95"/>
      <c r="B24" s="22" t="s">
        <v>43</v>
      </c>
      <c r="C24" s="22">
        <v>0.13600000000000001</v>
      </c>
      <c r="D24" s="22">
        <v>0.14299999999999999</v>
      </c>
      <c r="E24" s="22">
        <v>0.26900000000000002</v>
      </c>
      <c r="F24" s="22">
        <v>0.06</v>
      </c>
    </row>
    <row r="25" spans="1:14" x14ac:dyDescent="0.3">
      <c r="A25" s="95" t="s">
        <v>43</v>
      </c>
      <c r="B25" s="1" t="s">
        <v>203</v>
      </c>
      <c r="C25" s="1"/>
      <c r="D25" s="1"/>
      <c r="E25" s="1"/>
      <c r="F25" s="1"/>
      <c r="G25" s="1"/>
    </row>
    <row r="26" spans="1:14" x14ac:dyDescent="0.3">
      <c r="A26" s="95"/>
    </row>
    <row r="27" spans="1:14" x14ac:dyDescent="0.3">
      <c r="A27" s="95"/>
    </row>
    <row r="28" spans="1:14" ht="14.5" thickBot="1" x14ac:dyDescent="0.35">
      <c r="A28" s="95"/>
      <c r="B28" s="22" t="s">
        <v>23</v>
      </c>
      <c r="C28" s="22"/>
      <c r="D28" s="22"/>
      <c r="E28" s="22"/>
      <c r="F28" s="22"/>
      <c r="G28" s="22"/>
      <c r="H28" s="22"/>
      <c r="I28" s="22"/>
      <c r="J28" s="22"/>
      <c r="K28" s="22"/>
    </row>
    <row r="29" spans="1:14" ht="14.5" thickBot="1" x14ac:dyDescent="0.35">
      <c r="A29" s="95"/>
      <c r="B29" s="22" t="s">
        <v>24</v>
      </c>
      <c r="C29" s="98">
        <v>1</v>
      </c>
      <c r="D29" s="22"/>
      <c r="E29" s="22"/>
      <c r="F29" s="22"/>
      <c r="G29" s="22"/>
      <c r="H29" s="22"/>
      <c r="I29" s="22"/>
      <c r="J29" s="22"/>
      <c r="K29" s="22"/>
    </row>
    <row r="30" spans="1:14" x14ac:dyDescent="0.3">
      <c r="A30" s="95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4" ht="15" customHeight="1" x14ac:dyDescent="0.3">
      <c r="A31" s="95"/>
      <c r="B31" s="22" t="s">
        <v>204</v>
      </c>
      <c r="C31" s="22"/>
      <c r="D31" s="22"/>
      <c r="E31" s="22"/>
      <c r="F31" s="22"/>
      <c r="G31" s="22"/>
      <c r="H31" s="22"/>
      <c r="I31" s="22"/>
      <c r="J31" s="22"/>
      <c r="K31" s="22"/>
    </row>
    <row r="32" spans="1:14" ht="14.5" thickBot="1" x14ac:dyDescent="0.35">
      <c r="A32" s="95"/>
      <c r="B32" s="22" t="s">
        <v>27</v>
      </c>
      <c r="C32" s="22"/>
      <c r="D32" s="22"/>
      <c r="E32" s="22"/>
      <c r="F32" s="22"/>
      <c r="G32" s="22"/>
      <c r="H32" s="22"/>
      <c r="I32" s="22"/>
      <c r="J32" s="22"/>
      <c r="K32" s="22"/>
    </row>
    <row r="33" spans="1:11" ht="14.5" thickBot="1" x14ac:dyDescent="0.35">
      <c r="A33" s="95"/>
      <c r="B33" s="22" t="s">
        <v>28</v>
      </c>
      <c r="C33" s="98" t="s">
        <v>205</v>
      </c>
      <c r="D33" s="22"/>
      <c r="E33" s="22"/>
      <c r="F33" s="22"/>
      <c r="G33" s="22"/>
      <c r="H33" s="22"/>
      <c r="I33" s="22"/>
      <c r="J33" s="22"/>
      <c r="K33" s="22"/>
    </row>
    <row r="34" spans="1:11" ht="14.5" thickBot="1" x14ac:dyDescent="0.35">
      <c r="A34" s="95"/>
      <c r="B34" s="22" t="s">
        <v>30</v>
      </c>
      <c r="C34" s="98" t="s">
        <v>45</v>
      </c>
      <c r="D34" s="22"/>
      <c r="E34" s="22"/>
      <c r="F34" s="22"/>
      <c r="G34" s="22"/>
      <c r="H34" s="22"/>
      <c r="I34" s="22"/>
      <c r="J34" s="22"/>
      <c r="K34" s="22"/>
    </row>
    <row r="35" spans="1:11" ht="15" customHeight="1" x14ac:dyDescent="0.3">
      <c r="A35" s="95"/>
      <c r="B35" s="22"/>
      <c r="C35" s="22"/>
      <c r="D35" s="22"/>
      <c r="E35" s="22"/>
      <c r="F35" s="22"/>
      <c r="G35" s="22"/>
      <c r="H35" s="22"/>
      <c r="I35" s="22"/>
      <c r="J35" s="22"/>
      <c r="K35" s="22"/>
    </row>
    <row r="36" spans="1:11" x14ac:dyDescent="0.3">
      <c r="A36" s="95"/>
      <c r="B36" s="22" t="s">
        <v>189</v>
      </c>
      <c r="C36" s="22"/>
      <c r="D36" s="22"/>
      <c r="E36" s="22"/>
      <c r="F36" s="22"/>
      <c r="G36" s="22"/>
      <c r="H36" s="22"/>
      <c r="I36" s="22"/>
      <c r="J36" s="22"/>
      <c r="K36" s="22"/>
    </row>
    <row r="37" spans="1:11" x14ac:dyDescent="0.3">
      <c r="A37" s="95"/>
      <c r="B37" s="22"/>
      <c r="C37" s="22"/>
      <c r="D37" s="22"/>
      <c r="E37" s="22"/>
      <c r="F37" s="22"/>
      <c r="G37" s="22"/>
      <c r="H37" s="22"/>
      <c r="I37" s="22"/>
      <c r="J37" s="22"/>
      <c r="K37" s="22"/>
    </row>
    <row r="38" spans="1:11" ht="14.5" thickBot="1" x14ac:dyDescent="0.35">
      <c r="A38" s="95"/>
      <c r="B38" s="22" t="s">
        <v>31</v>
      </c>
      <c r="C38" s="22"/>
      <c r="D38" s="22"/>
      <c r="E38" s="22"/>
      <c r="F38" s="22"/>
      <c r="G38" s="22"/>
      <c r="H38" s="22"/>
      <c r="I38" s="22"/>
      <c r="J38" s="22"/>
      <c r="K38" s="22"/>
    </row>
    <row r="39" spans="1:11" ht="14.5" thickBot="1" x14ac:dyDescent="0.35">
      <c r="A39" s="95"/>
      <c r="B39" s="22" t="s">
        <v>32</v>
      </c>
      <c r="C39" s="98">
        <v>0</v>
      </c>
      <c r="D39" s="22"/>
      <c r="E39" s="22"/>
      <c r="F39" s="22"/>
      <c r="G39" s="22"/>
      <c r="H39" s="22"/>
      <c r="I39" s="22"/>
      <c r="J39" s="22"/>
      <c r="K39" s="22"/>
    </row>
    <row r="40" spans="1:11" x14ac:dyDescent="0.3">
      <c r="A40" s="95"/>
      <c r="B40" s="22"/>
      <c r="C40" s="22"/>
      <c r="D40" s="22"/>
      <c r="E40" s="22"/>
      <c r="F40" s="22"/>
      <c r="G40" s="22"/>
      <c r="H40" s="22"/>
      <c r="I40" s="22"/>
      <c r="J40" s="22"/>
      <c r="K40" s="22"/>
    </row>
    <row r="41" spans="1:11" x14ac:dyDescent="0.3">
      <c r="A41" s="95"/>
      <c r="B41" s="22" t="s">
        <v>54</v>
      </c>
      <c r="C41" s="22"/>
      <c r="D41" s="22"/>
      <c r="E41" s="22"/>
      <c r="F41" s="22"/>
      <c r="G41" s="22"/>
      <c r="H41" s="22"/>
      <c r="I41" s="22"/>
      <c r="J41" s="22"/>
      <c r="K41" s="22"/>
    </row>
    <row r="42" spans="1:11" x14ac:dyDescent="0.3">
      <c r="A42" s="95"/>
      <c r="B42" s="22" t="s">
        <v>55</v>
      </c>
      <c r="C42" s="22"/>
      <c r="D42" s="22"/>
      <c r="E42" s="22"/>
      <c r="F42" s="22"/>
      <c r="G42" s="22"/>
      <c r="H42" s="22"/>
      <c r="I42" s="22"/>
      <c r="J42" s="22"/>
      <c r="K42" s="22"/>
    </row>
    <row r="43" spans="1:11" ht="14.5" thickBot="1" x14ac:dyDescent="0.35">
      <c r="A43" s="95"/>
      <c r="B43" s="22" t="s">
        <v>206</v>
      </c>
      <c r="C43" s="22"/>
      <c r="D43" s="22"/>
      <c r="E43" s="22"/>
      <c r="F43" s="22"/>
      <c r="G43" s="22"/>
      <c r="H43" s="22"/>
      <c r="I43" s="22"/>
      <c r="J43" s="22"/>
      <c r="K43" s="22"/>
    </row>
    <row r="44" spans="1:11" ht="14.5" thickBot="1" x14ac:dyDescent="0.35">
      <c r="A44" s="95"/>
      <c r="B44" s="22" t="s">
        <v>34</v>
      </c>
      <c r="C44" s="98" t="s">
        <v>58</v>
      </c>
      <c r="D44" s="98" t="s">
        <v>57</v>
      </c>
      <c r="E44" s="22"/>
      <c r="F44" s="22"/>
      <c r="G44" s="22"/>
      <c r="H44" s="22"/>
      <c r="I44" s="22"/>
      <c r="J44" s="22"/>
      <c r="K44" s="22"/>
    </row>
    <row r="45" spans="1:11" ht="14.5" thickBot="1" x14ac:dyDescent="0.35">
      <c r="A45" s="95"/>
      <c r="B45" s="22" t="s">
        <v>207</v>
      </c>
      <c r="C45" s="22"/>
      <c r="D45" s="22"/>
      <c r="E45" s="22"/>
      <c r="F45" s="22"/>
      <c r="G45" s="22"/>
      <c r="H45" s="22"/>
      <c r="I45" s="22"/>
      <c r="J45" s="22"/>
      <c r="K45" s="22"/>
    </row>
    <row r="46" spans="1:11" ht="14.5" thickBot="1" x14ac:dyDescent="0.35">
      <c r="A46" s="95"/>
      <c r="B46" s="22" t="s">
        <v>33</v>
      </c>
      <c r="C46" s="98">
        <v>200</v>
      </c>
      <c r="D46" s="98" t="s">
        <v>57</v>
      </c>
      <c r="E46" s="22"/>
      <c r="F46" s="22"/>
      <c r="G46" s="22"/>
      <c r="H46" s="22"/>
      <c r="I46" s="22"/>
      <c r="J46" s="22"/>
      <c r="K46" s="22"/>
    </row>
    <row r="47" spans="1:11" x14ac:dyDescent="0.3">
      <c r="A47" s="95" t="s">
        <v>43</v>
      </c>
      <c r="B47" s="22" t="s">
        <v>208</v>
      </c>
      <c r="C47" s="22"/>
      <c r="D47" s="22"/>
      <c r="E47" s="22"/>
      <c r="F47" s="22"/>
      <c r="G47" s="22"/>
      <c r="H47" s="22"/>
      <c r="I47" s="22"/>
      <c r="J47" s="22"/>
      <c r="K47" s="22"/>
    </row>
    <row r="48" spans="1:11" x14ac:dyDescent="0.3">
      <c r="A48" s="95"/>
      <c r="B48" s="22"/>
      <c r="C48" s="22"/>
      <c r="D48" s="22"/>
      <c r="E48" s="22"/>
      <c r="F48" s="22"/>
      <c r="G48" s="22"/>
      <c r="H48" s="22"/>
      <c r="I48" s="22"/>
      <c r="J48" s="22"/>
      <c r="K48" s="22"/>
    </row>
    <row r="49" spans="1:11" x14ac:dyDescent="0.3">
      <c r="A49" s="95"/>
      <c r="B49" s="22" t="s">
        <v>35</v>
      </c>
      <c r="C49" s="22"/>
      <c r="D49" s="22"/>
      <c r="E49" s="22"/>
      <c r="F49" s="22"/>
      <c r="G49" s="22"/>
      <c r="H49" s="22"/>
      <c r="I49" s="22"/>
      <c r="J49" s="22"/>
      <c r="K49" s="22"/>
    </row>
    <row r="50" spans="1:11" x14ac:dyDescent="0.3">
      <c r="A50" s="95"/>
      <c r="B50" s="22" t="s">
        <v>36</v>
      </c>
      <c r="C50" s="22"/>
      <c r="D50" s="22"/>
      <c r="E50" s="22"/>
      <c r="F50" s="22"/>
      <c r="G50" s="22"/>
      <c r="H50" s="22"/>
      <c r="I50" s="22"/>
      <c r="J50" s="22"/>
      <c r="K50" s="22"/>
    </row>
    <row r="51" spans="1:11" ht="14.5" thickBot="1" x14ac:dyDescent="0.35">
      <c r="A51" s="95"/>
      <c r="B51" s="22" t="s">
        <v>37</v>
      </c>
      <c r="C51" s="22"/>
      <c r="D51" s="22"/>
      <c r="E51" s="22"/>
      <c r="F51" s="22"/>
      <c r="G51" s="22"/>
      <c r="H51" s="22"/>
      <c r="I51" s="22"/>
      <c r="J51" s="22"/>
      <c r="K51" s="22"/>
    </row>
    <row r="52" spans="1:11" ht="14.5" thickBot="1" x14ac:dyDescent="0.35">
      <c r="A52" s="95"/>
      <c r="B52" s="22" t="s">
        <v>38</v>
      </c>
      <c r="C52" s="98">
        <v>16000</v>
      </c>
      <c r="D52" s="22"/>
      <c r="E52" s="22"/>
      <c r="F52" s="22"/>
      <c r="G52" s="22"/>
      <c r="H52" s="22"/>
      <c r="I52" s="22"/>
      <c r="J52" s="22"/>
      <c r="K52" s="22"/>
    </row>
    <row r="53" spans="1:11" x14ac:dyDescent="0.3">
      <c r="A53" s="95"/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3">
      <c r="A54" s="95"/>
      <c r="B54" s="22" t="s">
        <v>46</v>
      </c>
      <c r="C54" s="22"/>
      <c r="D54" s="22"/>
      <c r="E54" s="22"/>
      <c r="F54" s="22"/>
      <c r="G54" s="22"/>
      <c r="H54" s="22"/>
      <c r="I54" s="22"/>
      <c r="J54" s="22"/>
      <c r="K54" s="22"/>
    </row>
    <row r="55" spans="1:11" ht="14.5" thickBot="1" x14ac:dyDescent="0.35">
      <c r="A55" s="95"/>
      <c r="B55" s="22" t="s">
        <v>213</v>
      </c>
      <c r="C55" s="22"/>
      <c r="D55" s="22"/>
      <c r="E55" s="22"/>
      <c r="F55" s="22"/>
      <c r="G55" s="22"/>
      <c r="H55" s="22"/>
      <c r="I55" s="22"/>
      <c r="J55" s="22"/>
      <c r="K55" s="22"/>
    </row>
    <row r="56" spans="1:11" ht="14.5" thickBot="1" x14ac:dyDescent="0.35">
      <c r="A56" s="95"/>
      <c r="B56" s="22" t="s">
        <v>48</v>
      </c>
      <c r="C56" s="98" t="s">
        <v>209</v>
      </c>
      <c r="D56" s="22"/>
      <c r="E56" s="22"/>
      <c r="F56" s="22"/>
      <c r="G56" s="22"/>
      <c r="H56" s="22"/>
      <c r="I56" s="22"/>
      <c r="J56" s="22"/>
      <c r="K56" s="22"/>
    </row>
    <row r="57" spans="1:11" x14ac:dyDescent="0.3">
      <c r="A57" s="95" t="s">
        <v>43</v>
      </c>
      <c r="B57" s="22" t="s">
        <v>210</v>
      </c>
      <c r="C57" s="22"/>
      <c r="D57" s="22"/>
      <c r="E57" s="22"/>
      <c r="F57" s="22"/>
      <c r="G57" s="22"/>
      <c r="H57" s="22"/>
      <c r="I57" s="22"/>
      <c r="J57" s="22"/>
      <c r="K57" s="22"/>
    </row>
    <row r="58" spans="1:11" x14ac:dyDescent="0.3">
      <c r="A58" s="95"/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1" ht="14.5" thickBot="1" x14ac:dyDescent="0.35">
      <c r="A59" s="95"/>
      <c r="B59" s="22" t="s">
        <v>189</v>
      </c>
      <c r="C59" s="22"/>
      <c r="D59" s="22"/>
      <c r="E59" s="22"/>
      <c r="F59" s="22"/>
      <c r="G59" s="22"/>
      <c r="H59" s="22"/>
      <c r="I59" s="22"/>
      <c r="J59" s="22"/>
      <c r="K59" s="22"/>
    </row>
    <row r="60" spans="1:11" ht="14.5" thickBot="1" x14ac:dyDescent="0.35">
      <c r="A60" s="95"/>
      <c r="B60" s="22" t="s">
        <v>50</v>
      </c>
      <c r="C60" s="98" t="s">
        <v>51</v>
      </c>
      <c r="D60" s="22"/>
      <c r="E60" s="22"/>
      <c r="F60" s="22"/>
      <c r="G60" s="22"/>
      <c r="H60" s="22"/>
      <c r="I60" s="22"/>
      <c r="J60" s="22"/>
      <c r="K60" s="22"/>
    </row>
    <row r="61" spans="1:11" x14ac:dyDescent="0.3">
      <c r="A61" s="95"/>
      <c r="B61" s="22"/>
      <c r="C61" s="22"/>
      <c r="D61" s="22"/>
      <c r="E61" s="22"/>
      <c r="F61" s="22"/>
      <c r="G61" s="22"/>
      <c r="H61" s="22"/>
      <c r="I61" s="22"/>
      <c r="J61" s="22"/>
      <c r="K61" s="22"/>
    </row>
    <row r="62" spans="1:11" ht="14.5" thickBot="1" x14ac:dyDescent="0.35">
      <c r="A62" s="95"/>
      <c r="B62" s="22" t="s">
        <v>211</v>
      </c>
      <c r="C62" s="22"/>
      <c r="D62" s="22"/>
      <c r="E62" s="22"/>
      <c r="F62" s="22"/>
      <c r="G62" s="22"/>
      <c r="H62" s="22"/>
      <c r="I62" s="22"/>
      <c r="J62" s="22"/>
      <c r="K62" s="22"/>
    </row>
    <row r="63" spans="1:11" ht="14.5" thickBot="1" x14ac:dyDescent="0.35">
      <c r="A63" s="95"/>
      <c r="B63" s="22" t="s">
        <v>212</v>
      </c>
      <c r="C63" s="98" t="s">
        <v>215</v>
      </c>
      <c r="D63" s="22"/>
      <c r="E63" s="22"/>
      <c r="F63" s="22"/>
      <c r="G63" s="22"/>
      <c r="H63" s="22"/>
      <c r="I63" s="22"/>
      <c r="J63" s="22"/>
      <c r="K63" s="22"/>
    </row>
    <row r="64" spans="1:11" x14ac:dyDescent="0.3">
      <c r="A64" s="95"/>
      <c r="B64" s="22"/>
      <c r="C64" s="22"/>
      <c r="D64" s="22"/>
      <c r="E64" s="22"/>
      <c r="F64" s="22"/>
      <c r="G64" s="22"/>
      <c r="H64" s="22"/>
      <c r="I64" s="22"/>
      <c r="J64" s="22"/>
      <c r="K64" s="22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CCE4-42AC-4214-89F2-866DD30679DB}">
  <dimension ref="A1:BG85"/>
  <sheetViews>
    <sheetView zoomScale="80" zoomScaleNormal="80" workbookViewId="0">
      <selection activeCell="AH16" sqref="AH16:AJ19"/>
    </sheetView>
  </sheetViews>
  <sheetFormatPr defaultRowHeight="14" x14ac:dyDescent="0.3"/>
  <cols>
    <col min="1" max="1" width="2.5" bestFit="1" customWidth="1"/>
    <col min="2" max="2" width="16.58203125" customWidth="1"/>
    <col min="3" max="50" width="7.58203125" customWidth="1"/>
  </cols>
  <sheetData>
    <row r="1" spans="1:59" x14ac:dyDescent="0.3">
      <c r="A1" s="95" t="s">
        <v>43</v>
      </c>
      <c r="B1" s="96" t="s">
        <v>194</v>
      </c>
    </row>
    <row r="2" spans="1:59" x14ac:dyDescent="0.3">
      <c r="A2" s="95"/>
      <c r="B2" s="40" t="s">
        <v>217</v>
      </c>
      <c r="C2" s="7">
        <f>MIN(C16:F16,H16:BI16)</f>
        <v>249.3</v>
      </c>
    </row>
    <row r="3" spans="1:59" x14ac:dyDescent="0.3">
      <c r="A3" s="95"/>
      <c r="B3" t="s">
        <v>43</v>
      </c>
      <c r="I3" s="57" t="s">
        <v>179</v>
      </c>
      <c r="J3" s="57" t="s">
        <v>179</v>
      </c>
      <c r="K3" s="57" t="s">
        <v>179</v>
      </c>
      <c r="AK3" t="s">
        <v>243</v>
      </c>
      <c r="AL3" t="s">
        <v>15</v>
      </c>
      <c r="BD3" t="s">
        <v>244</v>
      </c>
      <c r="BE3" s="40" t="s">
        <v>245</v>
      </c>
      <c r="BF3" t="s">
        <v>246</v>
      </c>
      <c r="BG3" s="40" t="s">
        <v>245</v>
      </c>
    </row>
    <row r="4" spans="1:59" x14ac:dyDescent="0.3">
      <c r="A4" s="95" t="s">
        <v>43</v>
      </c>
      <c r="B4" t="s">
        <v>218</v>
      </c>
      <c r="H4">
        <v>1</v>
      </c>
      <c r="I4" s="57">
        <v>0</v>
      </c>
      <c r="J4" s="57">
        <v>0</v>
      </c>
      <c r="K4" s="57">
        <v>0</v>
      </c>
      <c r="L4" s="58">
        <v>1</v>
      </c>
      <c r="M4" s="58">
        <v>1</v>
      </c>
      <c r="N4" s="58">
        <v>0</v>
      </c>
      <c r="O4" s="58">
        <v>0</v>
      </c>
      <c r="P4" s="59">
        <v>1</v>
      </c>
      <c r="Q4" s="59">
        <v>1</v>
      </c>
      <c r="R4" s="58">
        <v>0</v>
      </c>
      <c r="S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 s="41">
        <v>1</v>
      </c>
      <c r="AB4" s="41">
        <v>1</v>
      </c>
      <c r="AC4">
        <v>1</v>
      </c>
      <c r="AD4" s="60">
        <v>0</v>
      </c>
      <c r="AE4" s="60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59" x14ac:dyDescent="0.3">
      <c r="A5" s="95" t="s">
        <v>43</v>
      </c>
      <c r="B5" t="s">
        <v>219</v>
      </c>
      <c r="H5" s="60">
        <v>1</v>
      </c>
      <c r="I5" s="58">
        <v>0</v>
      </c>
      <c r="J5" s="58">
        <v>0</v>
      </c>
      <c r="K5" s="58">
        <v>0</v>
      </c>
      <c r="L5" s="58">
        <v>1</v>
      </c>
      <c r="M5" s="58">
        <v>1</v>
      </c>
      <c r="N5" s="59">
        <v>1</v>
      </c>
      <c r="O5" s="58"/>
      <c r="P5" s="59">
        <v>1</v>
      </c>
      <c r="Q5" s="59">
        <v>1</v>
      </c>
      <c r="R5" s="58"/>
      <c r="U5">
        <v>1</v>
      </c>
      <c r="V5" s="293" t="s">
        <v>180</v>
      </c>
      <c r="W5" s="293"/>
      <c r="X5" s="293"/>
      <c r="Y5" s="293"/>
      <c r="Z5" s="293"/>
      <c r="AC5">
        <v>0</v>
      </c>
      <c r="AD5" s="60">
        <v>0</v>
      </c>
      <c r="AE5" s="60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s="41">
        <v>1</v>
      </c>
      <c r="AP5" s="41">
        <v>1</v>
      </c>
      <c r="AQ5" s="41">
        <v>1</v>
      </c>
      <c r="AR5" s="41">
        <v>1</v>
      </c>
      <c r="AS5" s="41">
        <v>1</v>
      </c>
      <c r="AT5" s="41">
        <v>1</v>
      </c>
      <c r="AU5" s="41">
        <v>1</v>
      </c>
      <c r="AV5" s="41">
        <v>1</v>
      </c>
      <c r="AW5" s="41">
        <v>1</v>
      </c>
      <c r="AX5" s="41"/>
    </row>
    <row r="6" spans="1:59" x14ac:dyDescent="0.3">
      <c r="A6" s="95" t="s">
        <v>43</v>
      </c>
      <c r="B6" t="s">
        <v>220</v>
      </c>
      <c r="C6">
        <v>1</v>
      </c>
      <c r="I6" s="58"/>
      <c r="J6" s="58"/>
      <c r="K6" s="58"/>
      <c r="L6" s="58"/>
      <c r="M6" s="58"/>
      <c r="N6" s="58"/>
      <c r="O6" s="58">
        <v>0</v>
      </c>
      <c r="P6" s="59"/>
      <c r="Q6" s="59"/>
      <c r="R6" s="58"/>
      <c r="AD6" s="60"/>
      <c r="AE6" s="60"/>
    </row>
    <row r="7" spans="1:59" x14ac:dyDescent="0.3">
      <c r="A7" s="95" t="s">
        <v>43</v>
      </c>
      <c r="B7" s="97" t="s">
        <v>221</v>
      </c>
      <c r="C7" s="97"/>
      <c r="D7" s="97"/>
      <c r="E7" s="97"/>
      <c r="F7" s="97"/>
      <c r="G7" s="97"/>
      <c r="H7" s="129">
        <f>$S$10</f>
        <v>17</v>
      </c>
      <c r="I7" s="97"/>
      <c r="J7" s="97"/>
      <c r="K7" s="97"/>
      <c r="L7" s="130">
        <f t="shared" ref="L7:Q7" si="0">$S$10</f>
        <v>17</v>
      </c>
      <c r="M7" s="130">
        <f t="shared" si="0"/>
        <v>17</v>
      </c>
      <c r="N7" s="130">
        <f t="shared" si="0"/>
        <v>17</v>
      </c>
      <c r="O7" s="97"/>
      <c r="P7" s="130">
        <f t="shared" si="0"/>
        <v>17</v>
      </c>
      <c r="Q7" s="130">
        <f t="shared" si="0"/>
        <v>17</v>
      </c>
      <c r="R7" s="97"/>
      <c r="S7" s="97"/>
      <c r="T7" s="97"/>
      <c r="U7" s="97"/>
      <c r="V7" s="97"/>
      <c r="W7" s="130">
        <f>$S$10</f>
        <v>17</v>
      </c>
      <c r="X7" s="97"/>
      <c r="Y7" s="97"/>
      <c r="Z7" s="97"/>
      <c r="AA7" s="130">
        <f>$S$10</f>
        <v>17</v>
      </c>
      <c r="AB7" s="97"/>
      <c r="AC7" s="130">
        <f>$S$10</f>
        <v>17</v>
      </c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130">
        <f>$S$10</f>
        <v>17</v>
      </c>
      <c r="AP7" s="130">
        <f t="shared" ref="AP7:BG7" si="1">$S$10</f>
        <v>17</v>
      </c>
      <c r="AQ7" s="130">
        <f t="shared" si="1"/>
        <v>17</v>
      </c>
      <c r="AR7" s="130">
        <f t="shared" si="1"/>
        <v>17</v>
      </c>
      <c r="AS7" s="130">
        <f t="shared" si="1"/>
        <v>17</v>
      </c>
      <c r="AT7" s="130">
        <f t="shared" si="1"/>
        <v>17</v>
      </c>
      <c r="AU7" s="130">
        <f t="shared" si="1"/>
        <v>17</v>
      </c>
      <c r="AV7" s="130">
        <f t="shared" si="1"/>
        <v>17</v>
      </c>
      <c r="AW7" s="130">
        <f t="shared" si="1"/>
        <v>17</v>
      </c>
      <c r="AX7" s="130">
        <f t="shared" si="1"/>
        <v>17</v>
      </c>
      <c r="AY7" s="130">
        <f t="shared" si="1"/>
        <v>17</v>
      </c>
      <c r="AZ7" s="130">
        <f t="shared" si="1"/>
        <v>17</v>
      </c>
      <c r="BA7" s="130">
        <f t="shared" si="1"/>
        <v>17</v>
      </c>
      <c r="BB7" s="130">
        <f t="shared" si="1"/>
        <v>17</v>
      </c>
      <c r="BC7" s="130">
        <f t="shared" si="1"/>
        <v>17</v>
      </c>
      <c r="BD7" s="130">
        <f t="shared" si="1"/>
        <v>17</v>
      </c>
      <c r="BE7" s="130">
        <f t="shared" si="1"/>
        <v>17</v>
      </c>
      <c r="BF7" s="130">
        <f t="shared" si="1"/>
        <v>17</v>
      </c>
      <c r="BG7" s="130">
        <f t="shared" si="1"/>
        <v>17</v>
      </c>
    </row>
    <row r="8" spans="1:59" x14ac:dyDescent="0.3">
      <c r="A8" s="95" t="s">
        <v>43</v>
      </c>
      <c r="B8" s="97" t="s">
        <v>195</v>
      </c>
      <c r="C8" s="97">
        <f>SUM($C$13:C13)</f>
        <v>1</v>
      </c>
      <c r="D8" s="97">
        <f>SUM($C$13:D13)</f>
        <v>2</v>
      </c>
      <c r="E8" s="97">
        <f>SUM($C$13:E13)</f>
        <v>2</v>
      </c>
      <c r="F8" s="97">
        <f>SUM($C$13:F13)</f>
        <v>3</v>
      </c>
      <c r="G8" s="97">
        <f>SUM($C$13:G13)</f>
        <v>4</v>
      </c>
      <c r="H8" s="97">
        <f>SUM($C$13:H13)</f>
        <v>5</v>
      </c>
      <c r="I8" s="97">
        <f>SUM($C$13:I13)</f>
        <v>6</v>
      </c>
      <c r="J8" s="97">
        <f>SUM($C$13:J13)</f>
        <v>7</v>
      </c>
      <c r="K8" s="97">
        <f>SUM($C$13:K13)</f>
        <v>8</v>
      </c>
      <c r="L8" s="97">
        <f>SUM($C$13:L13)</f>
        <v>9</v>
      </c>
      <c r="M8" s="97">
        <f>SUM($C$13:M13)</f>
        <v>10</v>
      </c>
      <c r="N8" s="97">
        <f>SUM($C$13:N13)</f>
        <v>11</v>
      </c>
      <c r="O8" s="97">
        <f>SUM($C$13:O13)</f>
        <v>12</v>
      </c>
      <c r="P8" s="97">
        <f>SUM($C$13:P13)</f>
        <v>13</v>
      </c>
      <c r="Q8" s="97">
        <f>SUM($C$13:Q13)</f>
        <v>14</v>
      </c>
      <c r="R8" s="97">
        <f>SUM($C$13:R13)</f>
        <v>15</v>
      </c>
      <c r="S8" s="97">
        <f>SUM($C$13:S13)</f>
        <v>16</v>
      </c>
      <c r="T8" s="97">
        <f>SUM($C$13:T13)</f>
        <v>17</v>
      </c>
      <c r="U8" s="97">
        <f>SUM($C$13:U13)</f>
        <v>18</v>
      </c>
      <c r="V8" s="97">
        <f>SUM($C$13:V13)</f>
        <v>19</v>
      </c>
      <c r="W8" s="97">
        <f>SUM($C$13:W13)</f>
        <v>20</v>
      </c>
      <c r="X8" s="97">
        <f>SUM($C$13:X13)</f>
        <v>21</v>
      </c>
      <c r="Y8" s="97">
        <f>SUM($C$13:Y13)</f>
        <v>22</v>
      </c>
      <c r="Z8" s="97">
        <f>SUM($C$13:Z13)</f>
        <v>23</v>
      </c>
      <c r="AA8" s="97">
        <f>SUM($C$13:AA13)</f>
        <v>24</v>
      </c>
      <c r="AB8" s="97">
        <f>SUM($C$13:AB13)</f>
        <v>25</v>
      </c>
      <c r="AC8" s="97">
        <f>SUM($C$13:AC13)</f>
        <v>26</v>
      </c>
      <c r="AD8" s="97">
        <f>SUM($C$13:AD13)</f>
        <v>27</v>
      </c>
      <c r="AE8" s="97">
        <f>SUM($C$13:AE13)</f>
        <v>28</v>
      </c>
      <c r="AF8" s="97">
        <f>SUM($C$13:AF13)</f>
        <v>28</v>
      </c>
      <c r="AG8" s="97">
        <f>SUM($C$13:AG13)</f>
        <v>28</v>
      </c>
      <c r="AH8" s="97">
        <f>SUM($C$13:AH13)</f>
        <v>29</v>
      </c>
      <c r="AI8" s="97">
        <f>SUM($C$13:AI13)</f>
        <v>30</v>
      </c>
      <c r="AJ8" s="97">
        <f>SUM($C$13:AJ13)</f>
        <v>31</v>
      </c>
      <c r="AK8" s="97">
        <f>SUM($C$13:AK13)</f>
        <v>32</v>
      </c>
      <c r="AL8" s="97">
        <f>SUM($C$13:AL13)</f>
        <v>33</v>
      </c>
      <c r="AM8" s="97">
        <f>SUM($C$13:AM13)</f>
        <v>34</v>
      </c>
      <c r="AN8" s="97">
        <f>SUM($C$13:AN13)</f>
        <v>35</v>
      </c>
      <c r="AO8" s="97">
        <f>SUM($C$13:AO13)</f>
        <v>36</v>
      </c>
      <c r="AP8" s="97">
        <f>SUM($C$13:AP13)</f>
        <v>37</v>
      </c>
      <c r="AQ8" s="97">
        <f>SUM($C$13:AQ13)</f>
        <v>38</v>
      </c>
      <c r="AR8" s="97">
        <f>SUM($C$13:AR13)</f>
        <v>39</v>
      </c>
      <c r="AS8" s="97">
        <f>SUM($C$13:AS13)</f>
        <v>40</v>
      </c>
      <c r="AT8" s="97">
        <f>SUM($C$13:AT13)</f>
        <v>41</v>
      </c>
      <c r="AU8" s="97">
        <f>SUM($C$13:AU13)</f>
        <v>42</v>
      </c>
      <c r="AV8" s="97">
        <f>SUM($C$13:AV13)</f>
        <v>43</v>
      </c>
      <c r="AW8" s="97">
        <f>SUM($C$13:AW13)</f>
        <v>44</v>
      </c>
      <c r="AX8" s="97">
        <f>SUM($C$13:AX13)</f>
        <v>45</v>
      </c>
      <c r="AY8" s="97">
        <f>SUM($C$13:AY13)</f>
        <v>46</v>
      </c>
      <c r="AZ8" s="97">
        <f>SUM($C$13:AZ13)</f>
        <v>47</v>
      </c>
      <c r="BA8" s="97">
        <f>SUM($C$13:BA13)</f>
        <v>48</v>
      </c>
      <c r="BB8" s="97">
        <f>SUM($C$13:BB13)</f>
        <v>49</v>
      </c>
      <c r="BC8" s="97">
        <f>SUM($C$13:BC13)</f>
        <v>50</v>
      </c>
      <c r="BD8" s="97">
        <f>SUM($C$13:BD13)</f>
        <v>51</v>
      </c>
      <c r="BE8" s="97">
        <f>SUM($C$13:BE13)</f>
        <v>52</v>
      </c>
      <c r="BF8" s="97">
        <f>SUM($C$13:BF13)</f>
        <v>53</v>
      </c>
      <c r="BG8" s="97">
        <f>SUM($C$13:BG13)</f>
        <v>54</v>
      </c>
    </row>
    <row r="9" spans="1:59" x14ac:dyDescent="0.3">
      <c r="A9" s="95" t="s">
        <v>43</v>
      </c>
      <c r="B9" s="1" t="s">
        <v>196</v>
      </c>
      <c r="C9" s="1">
        <v>0</v>
      </c>
      <c r="D9" s="1" t="s">
        <v>197</v>
      </c>
      <c r="E9" s="1" t="str">
        <f>D9</f>
        <v>_________</v>
      </c>
      <c r="F9" s="1" t="str">
        <f>D9</f>
        <v>_________</v>
      </c>
      <c r="G9" s="1">
        <v>0</v>
      </c>
      <c r="H9" s="1" t="s">
        <v>197</v>
      </c>
      <c r="I9" s="1" t="str">
        <f>H9</f>
        <v>_________</v>
      </c>
      <c r="J9" s="1" t="s">
        <v>197</v>
      </c>
      <c r="K9" s="1" t="str">
        <f>J9</f>
        <v>_________</v>
      </c>
      <c r="L9" s="1" t="str">
        <f>J9</f>
        <v>_________</v>
      </c>
      <c r="M9" s="1" t="s">
        <v>197</v>
      </c>
      <c r="N9" s="1" t="s">
        <v>197</v>
      </c>
      <c r="O9" s="1" t="s">
        <v>197</v>
      </c>
      <c r="P9" s="1" t="s">
        <v>197</v>
      </c>
      <c r="Q9" s="1">
        <v>0</v>
      </c>
      <c r="R9" s="1" t="s">
        <v>197</v>
      </c>
      <c r="S9" s="1" t="s">
        <v>197</v>
      </c>
      <c r="T9" s="1" t="s">
        <v>197</v>
      </c>
      <c r="U9" s="1" t="s">
        <v>197</v>
      </c>
      <c r="V9" s="1">
        <v>1</v>
      </c>
      <c r="W9" s="1">
        <v>0</v>
      </c>
      <c r="X9" s="1">
        <v>0</v>
      </c>
      <c r="Y9" s="1">
        <v>0</v>
      </c>
      <c r="Z9" s="1">
        <v>0</v>
      </c>
      <c r="AA9" s="1"/>
      <c r="AB9" s="1"/>
      <c r="AC9" s="1">
        <v>1</v>
      </c>
      <c r="AD9" s="1">
        <v>0</v>
      </c>
      <c r="AE9" s="1">
        <v>0</v>
      </c>
      <c r="AF9" s="1" t="s">
        <v>197</v>
      </c>
      <c r="AG9" s="1" t="s">
        <v>197</v>
      </c>
      <c r="AH9" s="1" t="s">
        <v>197</v>
      </c>
      <c r="AI9" s="1" t="s">
        <v>197</v>
      </c>
      <c r="AJ9" s="1" t="s">
        <v>197</v>
      </c>
      <c r="AK9" s="1" t="s">
        <v>197</v>
      </c>
      <c r="AL9" s="1" t="s">
        <v>197</v>
      </c>
      <c r="AM9" s="1" t="s">
        <v>197</v>
      </c>
      <c r="AN9" s="1" t="s">
        <v>197</v>
      </c>
      <c r="AO9" s="1" t="s">
        <v>197</v>
      </c>
      <c r="AP9" s="1" t="s">
        <v>197</v>
      </c>
      <c r="AQ9" s="1" t="s">
        <v>197</v>
      </c>
      <c r="AR9" s="1" t="s">
        <v>197</v>
      </c>
      <c r="AS9" s="1" t="s">
        <v>197</v>
      </c>
      <c r="AT9" s="1" t="s">
        <v>197</v>
      </c>
      <c r="AU9" s="1" t="s">
        <v>197</v>
      </c>
      <c r="AV9" s="1" t="s">
        <v>197</v>
      </c>
      <c r="AW9" s="1" t="s">
        <v>197</v>
      </c>
      <c r="AX9" s="1" t="s">
        <v>197</v>
      </c>
      <c r="AY9" s="1" t="s">
        <v>197</v>
      </c>
      <c r="AZ9" s="1" t="s">
        <v>197</v>
      </c>
      <c r="BA9" s="1" t="s">
        <v>197</v>
      </c>
      <c r="BB9" s="1" t="s">
        <v>197</v>
      </c>
      <c r="BC9" s="1" t="s">
        <v>197</v>
      </c>
      <c r="BD9" s="1" t="s">
        <v>197</v>
      </c>
      <c r="BE9" s="1" t="s">
        <v>197</v>
      </c>
      <c r="BF9" s="1" t="s">
        <v>197</v>
      </c>
      <c r="BG9" s="1" t="s">
        <v>197</v>
      </c>
    </row>
    <row r="10" spans="1:59" x14ac:dyDescent="0.3">
      <c r="A10" s="95"/>
      <c r="B10" s="24" t="s">
        <v>39</v>
      </c>
      <c r="C10" s="10">
        <f>C13</f>
        <v>1</v>
      </c>
      <c r="D10" s="10">
        <f>C10+1</f>
        <v>2</v>
      </c>
      <c r="E10" s="10">
        <f t="shared" ref="E10:BG10" si="2">D10+1</f>
        <v>3</v>
      </c>
      <c r="F10" s="131">
        <f t="shared" si="2"/>
        <v>4</v>
      </c>
      <c r="G10" s="131">
        <f t="shared" si="2"/>
        <v>5</v>
      </c>
      <c r="H10" s="51">
        <f t="shared" si="2"/>
        <v>6</v>
      </c>
      <c r="I10" s="51">
        <f t="shared" si="2"/>
        <v>7</v>
      </c>
      <c r="J10" s="51">
        <f t="shared" si="2"/>
        <v>8</v>
      </c>
      <c r="K10" s="51">
        <f t="shared" si="2"/>
        <v>9</v>
      </c>
      <c r="L10" s="51">
        <f t="shared" si="2"/>
        <v>10</v>
      </c>
      <c r="M10" s="51">
        <f t="shared" si="2"/>
        <v>11</v>
      </c>
      <c r="N10" s="61">
        <f t="shared" si="2"/>
        <v>12</v>
      </c>
      <c r="O10" s="61">
        <f t="shared" si="2"/>
        <v>13</v>
      </c>
      <c r="P10" s="61">
        <f t="shared" si="2"/>
        <v>14</v>
      </c>
      <c r="Q10" s="61">
        <f t="shared" si="2"/>
        <v>15</v>
      </c>
      <c r="R10" s="4">
        <f t="shared" si="2"/>
        <v>16</v>
      </c>
      <c r="S10" s="4">
        <f t="shared" si="2"/>
        <v>17</v>
      </c>
      <c r="T10" s="4">
        <v>18</v>
      </c>
      <c r="U10" s="18">
        <f>T10+1</f>
        <v>19</v>
      </c>
      <c r="V10" s="14">
        <f>U10+1</f>
        <v>20</v>
      </c>
      <c r="W10" s="14">
        <f t="shared" si="2"/>
        <v>21</v>
      </c>
      <c r="X10" s="14">
        <f t="shared" si="2"/>
        <v>22</v>
      </c>
      <c r="Y10" s="14">
        <f t="shared" si="2"/>
        <v>23</v>
      </c>
      <c r="Z10" s="14">
        <f t="shared" si="2"/>
        <v>24</v>
      </c>
      <c r="AA10" s="4">
        <f>Z10+1</f>
        <v>25</v>
      </c>
      <c r="AB10" s="4">
        <f t="shared" si="2"/>
        <v>26</v>
      </c>
      <c r="AC10" s="4">
        <f t="shared" si="2"/>
        <v>27</v>
      </c>
      <c r="AD10" s="4">
        <f t="shared" si="2"/>
        <v>28</v>
      </c>
      <c r="AE10" s="4">
        <f t="shared" si="2"/>
        <v>29</v>
      </c>
      <c r="AF10" s="4">
        <f t="shared" si="2"/>
        <v>30</v>
      </c>
      <c r="AG10" s="52">
        <f t="shared" si="2"/>
        <v>31</v>
      </c>
      <c r="AH10" s="52">
        <f t="shared" si="2"/>
        <v>32</v>
      </c>
      <c r="AI10" s="52">
        <f t="shared" si="2"/>
        <v>33</v>
      </c>
      <c r="AJ10" s="52">
        <f t="shared" si="2"/>
        <v>34</v>
      </c>
      <c r="AK10" s="173">
        <f t="shared" si="2"/>
        <v>35</v>
      </c>
      <c r="AL10" s="52">
        <f t="shared" si="2"/>
        <v>36</v>
      </c>
      <c r="AM10" s="52">
        <f t="shared" si="2"/>
        <v>37</v>
      </c>
      <c r="AN10" s="52">
        <f t="shared" si="2"/>
        <v>38</v>
      </c>
      <c r="AO10" s="52">
        <f t="shared" si="2"/>
        <v>39</v>
      </c>
      <c r="AP10" s="52">
        <f t="shared" si="2"/>
        <v>40</v>
      </c>
      <c r="AQ10" s="52">
        <f t="shared" si="2"/>
        <v>41</v>
      </c>
      <c r="AR10" s="52">
        <f t="shared" si="2"/>
        <v>42</v>
      </c>
      <c r="AS10" s="52">
        <f t="shared" si="2"/>
        <v>43</v>
      </c>
      <c r="AT10" s="52">
        <f t="shared" si="2"/>
        <v>44</v>
      </c>
      <c r="AU10" s="52">
        <f t="shared" si="2"/>
        <v>45</v>
      </c>
      <c r="AV10" s="52">
        <f t="shared" si="2"/>
        <v>46</v>
      </c>
      <c r="AW10" s="52">
        <f t="shared" si="2"/>
        <v>47</v>
      </c>
      <c r="AX10" s="37">
        <f t="shared" si="2"/>
        <v>48</v>
      </c>
      <c r="AY10" s="37">
        <f t="shared" si="2"/>
        <v>49</v>
      </c>
      <c r="AZ10" s="37">
        <f t="shared" si="2"/>
        <v>50</v>
      </c>
      <c r="BA10" s="37">
        <f t="shared" si="2"/>
        <v>51</v>
      </c>
      <c r="BB10" s="37">
        <f t="shared" si="2"/>
        <v>52</v>
      </c>
      <c r="BC10" s="37">
        <f t="shared" si="2"/>
        <v>53</v>
      </c>
      <c r="BD10" s="37">
        <f t="shared" si="2"/>
        <v>54</v>
      </c>
      <c r="BE10" s="37">
        <f t="shared" si="2"/>
        <v>55</v>
      </c>
      <c r="BF10" s="37">
        <f t="shared" si="2"/>
        <v>56</v>
      </c>
      <c r="BG10" s="37">
        <f t="shared" si="2"/>
        <v>57</v>
      </c>
    </row>
    <row r="11" spans="1:59" x14ac:dyDescent="0.3">
      <c r="A11" s="95"/>
      <c r="B11" s="24" t="s">
        <v>198</v>
      </c>
      <c r="C11" s="10" t="s">
        <v>199</v>
      </c>
      <c r="D11" s="10" t="s">
        <v>199</v>
      </c>
      <c r="E11" s="10" t="s">
        <v>199</v>
      </c>
      <c r="F11" s="131" t="s">
        <v>199</v>
      </c>
      <c r="G11" s="131" t="s">
        <v>199</v>
      </c>
      <c r="H11" s="51" t="s">
        <v>199</v>
      </c>
      <c r="I11" s="51" t="s">
        <v>199</v>
      </c>
      <c r="J11" s="51" t="s">
        <v>199</v>
      </c>
      <c r="K11" s="51" t="s">
        <v>199</v>
      </c>
      <c r="L11" s="51" t="s">
        <v>199</v>
      </c>
      <c r="M11" s="51" t="s">
        <v>199</v>
      </c>
      <c r="N11" s="61" t="s">
        <v>199</v>
      </c>
      <c r="O11" s="61" t="s">
        <v>199</v>
      </c>
      <c r="P11" s="61" t="s">
        <v>199</v>
      </c>
      <c r="Q11" s="61" t="s">
        <v>199</v>
      </c>
      <c r="R11" s="4" t="s">
        <v>199</v>
      </c>
      <c r="S11" s="4" t="s">
        <v>199</v>
      </c>
      <c r="T11" s="4" t="s">
        <v>199</v>
      </c>
      <c r="U11" s="18" t="s">
        <v>199</v>
      </c>
      <c r="V11" s="14" t="s">
        <v>199</v>
      </c>
      <c r="W11" s="14" t="s">
        <v>199</v>
      </c>
      <c r="X11" s="14" t="s">
        <v>199</v>
      </c>
      <c r="Y11" s="14" t="s">
        <v>199</v>
      </c>
      <c r="Z11" s="14" t="s">
        <v>199</v>
      </c>
      <c r="AA11" s="4" t="s">
        <v>199</v>
      </c>
      <c r="AB11" s="4" t="s">
        <v>199</v>
      </c>
      <c r="AC11" s="4" t="s">
        <v>199</v>
      </c>
      <c r="AD11" s="4" t="s">
        <v>199</v>
      </c>
      <c r="AE11" s="4" t="s">
        <v>199</v>
      </c>
      <c r="AF11" s="4" t="s">
        <v>199</v>
      </c>
      <c r="AG11" s="52" t="s">
        <v>199</v>
      </c>
      <c r="AH11" s="52" t="s">
        <v>199</v>
      </c>
      <c r="AI11" s="52" t="s">
        <v>199</v>
      </c>
      <c r="AJ11" s="52" t="s">
        <v>199</v>
      </c>
      <c r="AK11" s="173" t="s">
        <v>199</v>
      </c>
      <c r="AL11" s="52" t="s">
        <v>199</v>
      </c>
      <c r="AM11" s="52" t="s">
        <v>199</v>
      </c>
      <c r="AN11" s="52" t="s">
        <v>199</v>
      </c>
      <c r="AO11" s="52" t="s">
        <v>199</v>
      </c>
      <c r="AP11" s="52" t="s">
        <v>199</v>
      </c>
      <c r="AQ11" s="52" t="s">
        <v>199</v>
      </c>
      <c r="AR11" s="52" t="s">
        <v>199</v>
      </c>
      <c r="AS11" s="52" t="s">
        <v>199</v>
      </c>
      <c r="AT11" s="52" t="s">
        <v>199</v>
      </c>
      <c r="AU11" s="52" t="s">
        <v>199</v>
      </c>
      <c r="AV11" s="52" t="s">
        <v>199</v>
      </c>
      <c r="AW11" s="52" t="s">
        <v>199</v>
      </c>
      <c r="AX11" s="37" t="s">
        <v>199</v>
      </c>
      <c r="AY11" s="37" t="s">
        <v>199</v>
      </c>
      <c r="AZ11" s="37" t="s">
        <v>199</v>
      </c>
      <c r="BA11" s="37" t="s">
        <v>199</v>
      </c>
      <c r="BB11" s="37" t="s">
        <v>199</v>
      </c>
      <c r="BC11" s="37" t="s">
        <v>199</v>
      </c>
      <c r="BD11" s="37" t="s">
        <v>199</v>
      </c>
      <c r="BE11" s="37" t="s">
        <v>199</v>
      </c>
      <c r="BF11" s="37" t="s">
        <v>199</v>
      </c>
      <c r="BG11" s="37" t="s">
        <v>199</v>
      </c>
    </row>
    <row r="12" spans="1:59" x14ac:dyDescent="0.3">
      <c r="A12" s="95"/>
      <c r="B12" s="24" t="s">
        <v>0</v>
      </c>
      <c r="C12" s="10" t="s">
        <v>260</v>
      </c>
      <c r="D12" s="10" t="s">
        <v>260</v>
      </c>
      <c r="E12" s="10" t="s">
        <v>272</v>
      </c>
      <c r="F12" s="131" t="s">
        <v>260</v>
      </c>
      <c r="G12" s="131" t="s">
        <v>260</v>
      </c>
      <c r="H12" s="51" t="s">
        <v>262</v>
      </c>
      <c r="I12" s="51" t="s">
        <v>262</v>
      </c>
      <c r="J12" s="51" t="s">
        <v>262</v>
      </c>
      <c r="K12" s="51" t="s">
        <v>262</v>
      </c>
      <c r="L12" s="51" t="s">
        <v>262</v>
      </c>
      <c r="M12" s="51" t="s">
        <v>262</v>
      </c>
      <c r="N12" s="61" t="s">
        <v>8</v>
      </c>
      <c r="O12" s="61" t="s">
        <v>8</v>
      </c>
      <c r="P12" s="61" t="s">
        <v>8</v>
      </c>
      <c r="Q12" s="61" t="s">
        <v>8</v>
      </c>
      <c r="R12" s="4" t="s">
        <v>263</v>
      </c>
      <c r="S12" s="4" t="s">
        <v>263</v>
      </c>
      <c r="T12" s="4" t="s">
        <v>263</v>
      </c>
      <c r="U12" s="18" t="s">
        <v>264</v>
      </c>
      <c r="V12" s="14" t="s">
        <v>76</v>
      </c>
      <c r="W12" s="14" t="s">
        <v>76</v>
      </c>
      <c r="X12" s="14" t="s">
        <v>76</v>
      </c>
      <c r="Y12" s="14" t="s">
        <v>265</v>
      </c>
      <c r="Z12" s="14" t="s">
        <v>76</v>
      </c>
      <c r="AA12" s="4" t="s">
        <v>266</v>
      </c>
      <c r="AB12" s="4" t="s">
        <v>266</v>
      </c>
      <c r="AC12" s="4" t="s">
        <v>267</v>
      </c>
      <c r="AD12" s="4" t="s">
        <v>266</v>
      </c>
      <c r="AE12" s="4" t="s">
        <v>266</v>
      </c>
      <c r="AF12" s="4" t="s">
        <v>15</v>
      </c>
      <c r="AG12" s="132" t="s">
        <v>17</v>
      </c>
      <c r="AH12" s="52" t="s">
        <v>17</v>
      </c>
      <c r="AI12" s="52" t="s">
        <v>17</v>
      </c>
      <c r="AJ12" s="52" t="s">
        <v>17</v>
      </c>
      <c r="AK12" s="173" t="s">
        <v>17</v>
      </c>
      <c r="AL12" s="52" t="s">
        <v>17</v>
      </c>
      <c r="AM12" s="52" t="s">
        <v>17</v>
      </c>
      <c r="AN12" s="52" t="s">
        <v>17</v>
      </c>
      <c r="AO12" s="52" t="s">
        <v>17</v>
      </c>
      <c r="AP12" s="52" t="s">
        <v>17</v>
      </c>
      <c r="AQ12" s="52" t="s">
        <v>17</v>
      </c>
      <c r="AR12" s="52" t="s">
        <v>17</v>
      </c>
      <c r="AS12" s="52" t="s">
        <v>17</v>
      </c>
      <c r="AT12" s="52" t="s">
        <v>17</v>
      </c>
      <c r="AU12" s="52" t="s">
        <v>17</v>
      </c>
      <c r="AV12" s="52" t="s">
        <v>17</v>
      </c>
      <c r="AW12" s="52" t="s">
        <v>17</v>
      </c>
      <c r="AX12" s="37" t="s">
        <v>269</v>
      </c>
      <c r="AY12" s="37" t="s">
        <v>270</v>
      </c>
      <c r="AZ12" s="37" t="s">
        <v>270</v>
      </c>
      <c r="BA12" s="37" t="s">
        <v>270</v>
      </c>
      <c r="BB12" s="37" t="s">
        <v>270</v>
      </c>
      <c r="BC12" s="37" t="s">
        <v>270</v>
      </c>
      <c r="BD12" s="37" t="s">
        <v>269</v>
      </c>
      <c r="BE12" s="37" t="s">
        <v>269</v>
      </c>
      <c r="BF12" s="37" t="s">
        <v>269</v>
      </c>
      <c r="BG12" s="37" t="s">
        <v>269</v>
      </c>
    </row>
    <row r="13" spans="1:59" x14ac:dyDescent="0.3">
      <c r="A13" s="95"/>
      <c r="B13" s="24" t="s">
        <v>9</v>
      </c>
      <c r="C13" s="10">
        <v>1</v>
      </c>
      <c r="D13" s="10">
        <v>1</v>
      </c>
      <c r="E13" s="10">
        <v>0</v>
      </c>
      <c r="F13" s="131">
        <v>1</v>
      </c>
      <c r="G13" s="131">
        <v>1</v>
      </c>
      <c r="H13" s="51">
        <v>1</v>
      </c>
      <c r="I13" s="51">
        <v>1</v>
      </c>
      <c r="J13" s="51">
        <v>1</v>
      </c>
      <c r="K13" s="51">
        <v>1</v>
      </c>
      <c r="L13" s="51">
        <v>1</v>
      </c>
      <c r="M13" s="51">
        <v>1</v>
      </c>
      <c r="N13" s="61">
        <v>1</v>
      </c>
      <c r="O13" s="61">
        <v>1</v>
      </c>
      <c r="P13" s="61">
        <v>1</v>
      </c>
      <c r="Q13" s="61">
        <v>1</v>
      </c>
      <c r="R13" s="4">
        <v>1</v>
      </c>
      <c r="S13" s="4">
        <v>1</v>
      </c>
      <c r="T13" s="4">
        <v>1</v>
      </c>
      <c r="U13" s="18">
        <v>1</v>
      </c>
      <c r="V13" s="14">
        <v>1</v>
      </c>
      <c r="W13" s="14">
        <v>1</v>
      </c>
      <c r="X13" s="14">
        <v>1</v>
      </c>
      <c r="Y13" s="14">
        <v>1</v>
      </c>
      <c r="Z13" s="14">
        <v>1</v>
      </c>
      <c r="AA13" s="4">
        <v>1</v>
      </c>
      <c r="AB13" s="4">
        <v>1</v>
      </c>
      <c r="AC13" s="4">
        <v>1</v>
      </c>
      <c r="AD13" s="4">
        <v>1</v>
      </c>
      <c r="AE13" s="4">
        <v>1</v>
      </c>
      <c r="AF13" s="4">
        <v>0</v>
      </c>
      <c r="AG13" s="132">
        <v>0</v>
      </c>
      <c r="AH13" s="52">
        <v>1</v>
      </c>
      <c r="AI13" s="52">
        <v>1</v>
      </c>
      <c r="AJ13" s="52">
        <v>1</v>
      </c>
      <c r="AK13" s="173">
        <v>1</v>
      </c>
      <c r="AL13" s="173">
        <v>1</v>
      </c>
      <c r="AM13" s="52">
        <v>1</v>
      </c>
      <c r="AN13" s="52">
        <v>1</v>
      </c>
      <c r="AO13" s="52">
        <v>1</v>
      </c>
      <c r="AP13" s="52">
        <v>1</v>
      </c>
      <c r="AQ13" s="52">
        <v>1</v>
      </c>
      <c r="AR13" s="52">
        <v>1</v>
      </c>
      <c r="AS13" s="52">
        <v>1</v>
      </c>
      <c r="AT13" s="52">
        <v>1</v>
      </c>
      <c r="AU13" s="52">
        <v>1</v>
      </c>
      <c r="AV13" s="52">
        <v>1</v>
      </c>
      <c r="AW13" s="52">
        <v>1</v>
      </c>
      <c r="AX13" s="37">
        <v>1</v>
      </c>
      <c r="AY13" s="37">
        <v>1</v>
      </c>
      <c r="AZ13" s="37">
        <v>1</v>
      </c>
      <c r="BA13" s="37">
        <v>1</v>
      </c>
      <c r="BB13" s="37">
        <v>1</v>
      </c>
      <c r="BC13" s="37">
        <v>1</v>
      </c>
      <c r="BD13" s="37">
        <v>1</v>
      </c>
      <c r="BE13" s="37">
        <v>1</v>
      </c>
      <c r="BF13" s="37">
        <v>1</v>
      </c>
      <c r="BG13" s="37">
        <v>1</v>
      </c>
    </row>
    <row r="14" spans="1:59" x14ac:dyDescent="0.3">
      <c r="A14" s="95" t="s">
        <v>43</v>
      </c>
      <c r="B14" s="24" t="s">
        <v>9</v>
      </c>
      <c r="C14" s="10">
        <v>0</v>
      </c>
      <c r="D14" s="10">
        <v>1</v>
      </c>
      <c r="E14" s="10">
        <v>1</v>
      </c>
      <c r="F14" s="131">
        <v>0</v>
      </c>
      <c r="G14" s="13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61">
        <v>0</v>
      </c>
      <c r="O14" s="61">
        <v>0</v>
      </c>
      <c r="P14" s="61">
        <v>0</v>
      </c>
      <c r="Q14" s="61">
        <v>0</v>
      </c>
      <c r="R14" s="4">
        <v>0</v>
      </c>
      <c r="S14" s="4">
        <v>1</v>
      </c>
      <c r="T14" s="4">
        <v>0</v>
      </c>
      <c r="U14" s="18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132">
        <v>0</v>
      </c>
      <c r="AH14" s="52">
        <v>0</v>
      </c>
      <c r="AI14" s="52">
        <v>0</v>
      </c>
      <c r="AJ14" s="52">
        <v>0</v>
      </c>
      <c r="AK14" s="173">
        <v>0</v>
      </c>
      <c r="AL14" s="173">
        <v>0</v>
      </c>
      <c r="AM14" s="52">
        <v>0</v>
      </c>
      <c r="AN14" s="52">
        <v>0</v>
      </c>
      <c r="AO14" s="52">
        <v>0</v>
      </c>
      <c r="AP14" s="52">
        <v>0</v>
      </c>
      <c r="AQ14" s="52">
        <v>0</v>
      </c>
      <c r="AR14" s="52">
        <v>0</v>
      </c>
      <c r="AS14" s="52">
        <v>0</v>
      </c>
      <c r="AT14" s="52">
        <v>0</v>
      </c>
      <c r="AU14" s="52">
        <v>0</v>
      </c>
      <c r="AV14" s="52">
        <v>0</v>
      </c>
      <c r="AW14" s="52">
        <v>0</v>
      </c>
      <c r="AX14" s="37">
        <v>0</v>
      </c>
      <c r="AY14" s="37">
        <v>0</v>
      </c>
      <c r="AZ14" s="37">
        <v>0</v>
      </c>
      <c r="BA14" s="37">
        <v>0</v>
      </c>
      <c r="BB14" s="37">
        <v>0</v>
      </c>
      <c r="BC14" s="37">
        <v>0</v>
      </c>
      <c r="BD14" s="37">
        <v>0</v>
      </c>
      <c r="BE14" s="37">
        <v>0</v>
      </c>
      <c r="BF14" s="37">
        <v>0</v>
      </c>
      <c r="BG14" s="37">
        <v>0</v>
      </c>
    </row>
    <row r="15" spans="1:59" x14ac:dyDescent="0.3">
      <c r="A15" s="95"/>
      <c r="B15" s="24" t="s">
        <v>43</v>
      </c>
      <c r="C15" s="10" t="s">
        <v>199</v>
      </c>
      <c r="D15" s="10" t="s">
        <v>199</v>
      </c>
      <c r="E15" s="10" t="s">
        <v>199</v>
      </c>
      <c r="F15" s="131" t="s">
        <v>199</v>
      </c>
      <c r="G15" s="133" t="s">
        <v>200</v>
      </c>
      <c r="H15" s="51" t="s">
        <v>199</v>
      </c>
      <c r="I15" s="51" t="s">
        <v>199</v>
      </c>
      <c r="J15" s="51" t="s">
        <v>199</v>
      </c>
      <c r="K15" s="51" t="s">
        <v>199</v>
      </c>
      <c r="L15" s="51" t="s">
        <v>199</v>
      </c>
      <c r="M15" s="51" t="s">
        <v>200</v>
      </c>
      <c r="N15" s="61" t="s">
        <v>199</v>
      </c>
      <c r="O15" s="61" t="s">
        <v>199</v>
      </c>
      <c r="P15" s="61" t="s">
        <v>199</v>
      </c>
      <c r="Q15" s="61" t="s">
        <v>200</v>
      </c>
      <c r="R15" s="4" t="s">
        <v>199</v>
      </c>
      <c r="S15" s="4" t="s">
        <v>199</v>
      </c>
      <c r="T15" s="4" t="s">
        <v>200</v>
      </c>
      <c r="U15" s="18" t="s">
        <v>200</v>
      </c>
      <c r="V15" s="14" t="s">
        <v>199</v>
      </c>
      <c r="W15" s="14" t="s">
        <v>199</v>
      </c>
      <c r="X15" s="14" t="s">
        <v>199</v>
      </c>
      <c r="Y15" s="14" t="s">
        <v>199</v>
      </c>
      <c r="Z15" s="14" t="s">
        <v>199</v>
      </c>
      <c r="AA15" s="4" t="s">
        <v>199</v>
      </c>
      <c r="AB15" s="4" t="s">
        <v>199</v>
      </c>
      <c r="AC15" s="4" t="s">
        <v>199</v>
      </c>
      <c r="AD15" s="4" t="s">
        <v>199</v>
      </c>
      <c r="AE15" s="4" t="s">
        <v>199</v>
      </c>
      <c r="AF15" s="4" t="s">
        <v>200</v>
      </c>
      <c r="AG15" s="132" t="s">
        <v>199</v>
      </c>
      <c r="AH15" s="52" t="s">
        <v>199</v>
      </c>
      <c r="AI15" s="52" t="s">
        <v>199</v>
      </c>
      <c r="AJ15" s="52" t="s">
        <v>199</v>
      </c>
      <c r="AK15" s="173" t="s">
        <v>199</v>
      </c>
      <c r="AL15" s="173" t="s">
        <v>199</v>
      </c>
      <c r="AM15" s="52" t="s">
        <v>199</v>
      </c>
      <c r="AN15" s="52" t="s">
        <v>199</v>
      </c>
      <c r="AO15" s="52" t="s">
        <v>199</v>
      </c>
      <c r="AP15" s="52" t="s">
        <v>199</v>
      </c>
      <c r="AQ15" s="52" t="s">
        <v>199</v>
      </c>
      <c r="AR15" s="52" t="s">
        <v>199</v>
      </c>
      <c r="AS15" s="52" t="s">
        <v>199</v>
      </c>
      <c r="AT15" s="52" t="s">
        <v>199</v>
      </c>
      <c r="AU15" s="52" t="s">
        <v>199</v>
      </c>
      <c r="AV15" s="52" t="s">
        <v>199</v>
      </c>
      <c r="AW15" s="52" t="s">
        <v>200</v>
      </c>
      <c r="AX15" s="37"/>
      <c r="AY15" s="37"/>
      <c r="AZ15" s="37"/>
      <c r="BA15" s="37"/>
      <c r="BB15" s="37"/>
      <c r="BC15" s="37"/>
      <c r="BD15" s="37"/>
      <c r="BE15" s="37"/>
      <c r="BF15" s="37"/>
      <c r="BG15" s="37"/>
    </row>
    <row r="16" spans="1:59" x14ac:dyDescent="0.3">
      <c r="A16" s="95"/>
      <c r="B16" s="24" t="s">
        <v>10</v>
      </c>
      <c r="C16" s="11">
        <v>315.92</v>
      </c>
      <c r="D16" s="11">
        <v>317.97000000000003</v>
      </c>
      <c r="E16" s="11">
        <v>318.01</v>
      </c>
      <c r="F16" s="134">
        <v>393.35</v>
      </c>
      <c r="G16" s="134">
        <v>422.63</v>
      </c>
      <c r="H16" s="62">
        <v>277.98</v>
      </c>
      <c r="I16" s="62">
        <v>278.02</v>
      </c>
      <c r="J16" s="62">
        <v>280.29000000000002</v>
      </c>
      <c r="K16" s="62">
        <v>285.24</v>
      </c>
      <c r="L16" s="62">
        <v>383.22</v>
      </c>
      <c r="M16" s="62">
        <v>383.83</v>
      </c>
      <c r="N16" s="63">
        <v>308.25</v>
      </c>
      <c r="O16" s="63">
        <v>309.3</v>
      </c>
      <c r="P16" s="63">
        <v>394.39</v>
      </c>
      <c r="Q16" s="63">
        <v>396.16</v>
      </c>
      <c r="R16" s="9">
        <v>250.9</v>
      </c>
      <c r="S16" s="9">
        <v>288.12</v>
      </c>
      <c r="T16" s="9">
        <v>390.53</v>
      </c>
      <c r="U16" s="19">
        <v>292.44</v>
      </c>
      <c r="V16" s="64">
        <v>334.19</v>
      </c>
      <c r="W16" s="64">
        <v>334.94</v>
      </c>
      <c r="X16" s="64">
        <v>336.15</v>
      </c>
      <c r="Y16" s="64">
        <v>337.25</v>
      </c>
      <c r="Z16" s="64">
        <v>338.39</v>
      </c>
      <c r="AA16" s="9">
        <v>293.33999999999997</v>
      </c>
      <c r="AB16" s="9">
        <v>293.94</v>
      </c>
      <c r="AC16" s="9">
        <v>294.91000000000003</v>
      </c>
      <c r="AD16" s="9">
        <v>403.08</v>
      </c>
      <c r="AE16" s="9">
        <v>403.33</v>
      </c>
      <c r="AF16" s="9">
        <v>404.12</v>
      </c>
      <c r="AG16" s="135">
        <v>249.3</v>
      </c>
      <c r="AH16" s="56">
        <v>257.56</v>
      </c>
      <c r="AI16" s="56">
        <v>259.31</v>
      </c>
      <c r="AJ16" s="56">
        <v>259.89</v>
      </c>
      <c r="AK16" s="174">
        <v>260.62</v>
      </c>
      <c r="AL16" s="174">
        <v>261.23</v>
      </c>
      <c r="AM16" s="56">
        <v>262.63</v>
      </c>
      <c r="AN16" s="56">
        <v>263.06</v>
      </c>
      <c r="AO16" s="56">
        <v>356.57</v>
      </c>
      <c r="AP16" s="56">
        <v>356.94</v>
      </c>
      <c r="AQ16" s="56">
        <v>358.16</v>
      </c>
      <c r="AR16" s="56">
        <v>360.91</v>
      </c>
      <c r="AS16" s="56">
        <v>361.93</v>
      </c>
      <c r="AT16" s="56">
        <v>363.04</v>
      </c>
      <c r="AU16" s="56">
        <v>372.03</v>
      </c>
      <c r="AV16" s="56">
        <v>373.48</v>
      </c>
      <c r="AW16" s="56">
        <v>374.93</v>
      </c>
      <c r="AX16" s="37">
        <v>267.75</v>
      </c>
      <c r="AY16" s="37">
        <v>284.37</v>
      </c>
      <c r="AZ16" s="37">
        <v>311.83999999999997</v>
      </c>
      <c r="BA16" s="37">
        <v>312.06</v>
      </c>
      <c r="BB16" s="37">
        <v>312.5</v>
      </c>
      <c r="BC16" s="37">
        <v>313.2</v>
      </c>
      <c r="BD16" s="37">
        <v>357.87</v>
      </c>
      <c r="BE16" s="37">
        <v>359.32</v>
      </c>
      <c r="BF16" s="37">
        <v>360.55</v>
      </c>
      <c r="BG16" s="37">
        <v>425.39</v>
      </c>
    </row>
    <row r="17" spans="1:59" x14ac:dyDescent="0.3">
      <c r="A17" s="95"/>
      <c r="B17" s="24" t="s">
        <v>198</v>
      </c>
      <c r="C17" s="11" t="s">
        <v>199</v>
      </c>
      <c r="D17" s="11" t="s">
        <v>199</v>
      </c>
      <c r="E17" s="11" t="s">
        <v>199</v>
      </c>
      <c r="F17" s="134" t="s">
        <v>199</v>
      </c>
      <c r="G17" s="134" t="s">
        <v>199</v>
      </c>
      <c r="H17" s="62" t="s">
        <v>199</v>
      </c>
      <c r="I17" s="62" t="s">
        <v>199</v>
      </c>
      <c r="J17" s="62" t="s">
        <v>199</v>
      </c>
      <c r="K17" s="62" t="s">
        <v>199</v>
      </c>
      <c r="L17" s="62" t="s">
        <v>199</v>
      </c>
      <c r="M17" s="62" t="s">
        <v>199</v>
      </c>
      <c r="N17" s="63" t="s">
        <v>199</v>
      </c>
      <c r="O17" s="63" t="s">
        <v>199</v>
      </c>
      <c r="P17" s="63" t="s">
        <v>199</v>
      </c>
      <c r="Q17" s="63" t="s">
        <v>199</v>
      </c>
      <c r="R17" s="9" t="s">
        <v>199</v>
      </c>
      <c r="S17" s="9" t="s">
        <v>199</v>
      </c>
      <c r="T17" s="9" t="s">
        <v>199</v>
      </c>
      <c r="U17" s="19" t="s">
        <v>199</v>
      </c>
      <c r="V17" s="64" t="s">
        <v>199</v>
      </c>
      <c r="W17" s="64" t="s">
        <v>199</v>
      </c>
      <c r="X17" s="64" t="s">
        <v>199</v>
      </c>
      <c r="Y17" s="64" t="s">
        <v>199</v>
      </c>
      <c r="Z17" s="64" t="s">
        <v>199</v>
      </c>
      <c r="AA17" s="9" t="s">
        <v>199</v>
      </c>
      <c r="AB17" s="9" t="s">
        <v>199</v>
      </c>
      <c r="AC17" s="9" t="s">
        <v>199</v>
      </c>
      <c r="AD17" s="9" t="s">
        <v>199</v>
      </c>
      <c r="AE17" s="9" t="s">
        <v>199</v>
      </c>
      <c r="AF17" s="9" t="s">
        <v>199</v>
      </c>
      <c r="AG17" s="56" t="s">
        <v>199</v>
      </c>
      <c r="AH17" s="56" t="s">
        <v>199</v>
      </c>
      <c r="AI17" s="56" t="s">
        <v>199</v>
      </c>
      <c r="AJ17" s="56" t="s">
        <v>199</v>
      </c>
      <c r="AK17" s="174" t="s">
        <v>199</v>
      </c>
      <c r="AL17" s="174" t="s">
        <v>199</v>
      </c>
      <c r="AM17" s="56" t="s">
        <v>199</v>
      </c>
      <c r="AN17" s="56" t="s">
        <v>199</v>
      </c>
      <c r="AO17" s="56" t="s">
        <v>199</v>
      </c>
      <c r="AP17" s="56" t="s">
        <v>199</v>
      </c>
      <c r="AQ17" s="56" t="s">
        <v>199</v>
      </c>
      <c r="AR17" s="56" t="s">
        <v>199</v>
      </c>
      <c r="AS17" s="56" t="s">
        <v>199</v>
      </c>
      <c r="AT17" s="56" t="s">
        <v>199</v>
      </c>
      <c r="AU17" s="56" t="s">
        <v>199</v>
      </c>
      <c r="AV17" s="56" t="s">
        <v>199</v>
      </c>
      <c r="AW17" s="56" t="s">
        <v>199</v>
      </c>
      <c r="AX17" s="37" t="s">
        <v>199</v>
      </c>
      <c r="AY17" s="37" t="s">
        <v>199</v>
      </c>
      <c r="AZ17" s="37" t="s">
        <v>199</v>
      </c>
      <c r="BA17" s="37" t="s">
        <v>199</v>
      </c>
      <c r="BB17" s="37" t="s">
        <v>199</v>
      </c>
      <c r="BC17" s="37" t="s">
        <v>199</v>
      </c>
      <c r="BD17" s="37" t="s">
        <v>199</v>
      </c>
      <c r="BE17" s="37" t="s">
        <v>199</v>
      </c>
      <c r="BF17" s="37" t="s">
        <v>199</v>
      </c>
      <c r="BG17" s="37" t="s">
        <v>199</v>
      </c>
    </row>
    <row r="18" spans="1:59" x14ac:dyDescent="0.3">
      <c r="A18" s="95"/>
      <c r="B18" s="24" t="s">
        <v>11</v>
      </c>
      <c r="C18" s="11">
        <v>315</v>
      </c>
      <c r="D18" s="11">
        <v>317</v>
      </c>
      <c r="E18" s="11">
        <v>317</v>
      </c>
      <c r="F18" s="134">
        <v>391.5</v>
      </c>
      <c r="G18" s="134">
        <v>421</v>
      </c>
      <c r="H18" s="62">
        <v>277.29000000000002</v>
      </c>
      <c r="I18" s="62">
        <v>277.29000000000002</v>
      </c>
      <c r="J18" s="62">
        <v>277.29000000000002</v>
      </c>
      <c r="K18" s="62">
        <v>284.58999999999997</v>
      </c>
      <c r="L18" s="62">
        <v>381.13</v>
      </c>
      <c r="M18" s="62">
        <v>381.13</v>
      </c>
      <c r="N18" s="63">
        <v>308</v>
      </c>
      <c r="O18" s="63">
        <v>308.55</v>
      </c>
      <c r="P18" s="63">
        <v>394.22</v>
      </c>
      <c r="Q18" s="63">
        <v>395.97</v>
      </c>
      <c r="R18" s="9">
        <v>0</v>
      </c>
      <c r="S18" s="9">
        <v>287.87</v>
      </c>
      <c r="T18" s="9">
        <v>390.36</v>
      </c>
      <c r="U18" s="19">
        <v>292.2</v>
      </c>
      <c r="V18" s="64">
        <v>333.94</v>
      </c>
      <c r="W18" s="64">
        <v>334.56</v>
      </c>
      <c r="X18" s="64">
        <v>335.74</v>
      </c>
      <c r="Y18" s="64">
        <v>336.87</v>
      </c>
      <c r="Z18" s="64">
        <v>338.15</v>
      </c>
      <c r="AA18" s="9">
        <v>293.12</v>
      </c>
      <c r="AB18" s="9">
        <v>293.51</v>
      </c>
      <c r="AC18" s="9">
        <v>294.60000000000002</v>
      </c>
      <c r="AD18" s="9">
        <v>402.81</v>
      </c>
      <c r="AE18" s="9">
        <v>402.81</v>
      </c>
      <c r="AF18" s="9">
        <v>403.95</v>
      </c>
      <c r="AG18" s="56">
        <v>0</v>
      </c>
      <c r="AH18" s="56">
        <v>257.26</v>
      </c>
      <c r="AI18" s="56">
        <v>258.99</v>
      </c>
      <c r="AJ18" s="56">
        <v>259.64</v>
      </c>
      <c r="AK18" s="174">
        <v>260.36</v>
      </c>
      <c r="AL18" s="174">
        <v>261.08</v>
      </c>
      <c r="AM18" s="56">
        <v>262.45</v>
      </c>
      <c r="AN18" s="56">
        <v>262.98</v>
      </c>
      <c r="AO18" s="56">
        <v>356.31</v>
      </c>
      <c r="AP18" s="56">
        <v>356.73</v>
      </c>
      <c r="AQ18" s="56">
        <v>357.67</v>
      </c>
      <c r="AR18" s="56">
        <v>360.36</v>
      </c>
      <c r="AS18" s="56">
        <v>361.64</v>
      </c>
      <c r="AT18" s="56">
        <v>362.73</v>
      </c>
      <c r="AU18" s="56">
        <v>371.75</v>
      </c>
      <c r="AV18" s="56">
        <v>372.56</v>
      </c>
      <c r="AW18" s="56">
        <v>374.72</v>
      </c>
      <c r="AX18" s="37">
        <v>267.64999999999998</v>
      </c>
      <c r="AY18" s="37">
        <v>284.2</v>
      </c>
      <c r="AZ18" s="37">
        <v>311.56</v>
      </c>
      <c r="BA18" s="37">
        <v>311.56</v>
      </c>
      <c r="BB18" s="37">
        <v>311.56</v>
      </c>
      <c r="BC18" s="37">
        <v>312.76</v>
      </c>
      <c r="BD18" s="37">
        <v>357.61</v>
      </c>
      <c r="BE18" s="37">
        <v>359.13</v>
      </c>
      <c r="BF18" s="37">
        <v>360.36</v>
      </c>
      <c r="BG18" s="37">
        <v>425.28</v>
      </c>
    </row>
    <row r="19" spans="1:59" x14ac:dyDescent="0.3">
      <c r="A19" s="95"/>
      <c r="B19" s="24" t="s">
        <v>12</v>
      </c>
      <c r="C19" s="11">
        <v>317</v>
      </c>
      <c r="D19" s="11">
        <v>318.89999999999998</v>
      </c>
      <c r="E19" s="11">
        <v>318.89999999999998</v>
      </c>
      <c r="F19" s="134">
        <v>395.2</v>
      </c>
      <c r="G19" s="134">
        <v>424</v>
      </c>
      <c r="H19" s="62">
        <v>282</v>
      </c>
      <c r="I19" s="62">
        <v>282</v>
      </c>
      <c r="J19" s="62">
        <v>282</v>
      </c>
      <c r="K19" s="62">
        <v>285.94</v>
      </c>
      <c r="L19" s="62">
        <v>385.27</v>
      </c>
      <c r="M19" s="62">
        <v>385.27</v>
      </c>
      <c r="N19" s="63">
        <v>308.55</v>
      </c>
      <c r="O19" s="63">
        <v>311</v>
      </c>
      <c r="P19" s="63">
        <v>394.66</v>
      </c>
      <c r="Q19" s="63">
        <v>396.43</v>
      </c>
      <c r="R19" s="9">
        <v>800</v>
      </c>
      <c r="S19" s="9">
        <v>28.51</v>
      </c>
      <c r="T19" s="9">
        <v>390.94</v>
      </c>
      <c r="U19" s="19">
        <v>292.64</v>
      </c>
      <c r="V19" s="64">
        <v>334.43</v>
      </c>
      <c r="W19" s="64">
        <v>335.23</v>
      </c>
      <c r="X19" s="64">
        <v>336.5</v>
      </c>
      <c r="Y19" s="64">
        <v>337.5</v>
      </c>
      <c r="Z19" s="64">
        <v>338.68</v>
      </c>
      <c r="AA19" s="9">
        <v>293.51</v>
      </c>
      <c r="AB19" s="9">
        <v>294.39999999999998</v>
      </c>
      <c r="AC19" s="9">
        <v>295.17</v>
      </c>
      <c r="AD19" s="9">
        <v>403.95</v>
      </c>
      <c r="AE19" s="9">
        <v>403.95</v>
      </c>
      <c r="AF19" s="9">
        <v>404.46</v>
      </c>
      <c r="AG19" s="56">
        <v>800</v>
      </c>
      <c r="AH19" s="56">
        <v>258.13</v>
      </c>
      <c r="AI19" s="56">
        <v>259.61</v>
      </c>
      <c r="AJ19" s="56">
        <v>260.29000000000002</v>
      </c>
      <c r="AK19" s="174">
        <v>260.94</v>
      </c>
      <c r="AL19" s="174">
        <v>261.33</v>
      </c>
      <c r="AM19" s="56">
        <v>262.73</v>
      </c>
      <c r="AN19" s="56">
        <v>263.45</v>
      </c>
      <c r="AO19" s="56">
        <v>356.73</v>
      </c>
      <c r="AP19" s="56">
        <v>357.32</v>
      </c>
      <c r="AQ19" s="56">
        <v>359.16</v>
      </c>
      <c r="AR19" s="56">
        <v>361.29</v>
      </c>
      <c r="AS19" s="56">
        <v>362.06</v>
      </c>
      <c r="AT19" s="56">
        <v>363.4</v>
      </c>
      <c r="AU19" s="56">
        <v>372.46</v>
      </c>
      <c r="AV19" s="56">
        <v>375.51</v>
      </c>
      <c r="AW19" s="56">
        <v>375.18</v>
      </c>
      <c r="AX19" s="37">
        <v>267.86</v>
      </c>
      <c r="AY19" s="37">
        <v>284.51</v>
      </c>
      <c r="AZ19" s="37">
        <v>312.76</v>
      </c>
      <c r="BA19" s="37">
        <v>312.76</v>
      </c>
      <c r="BB19" s="37">
        <v>312.76</v>
      </c>
      <c r="BC19" s="37">
        <v>313.79000000000002</v>
      </c>
      <c r="BD19" s="37">
        <v>358.03</v>
      </c>
      <c r="BE19" s="37">
        <v>359.78</v>
      </c>
      <c r="BF19" s="37">
        <v>360.67</v>
      </c>
      <c r="BG19" s="37">
        <v>425.67</v>
      </c>
    </row>
    <row r="20" spans="1:59" x14ac:dyDescent="0.3">
      <c r="A20" s="95"/>
      <c r="B20" s="24" t="s">
        <v>248</v>
      </c>
      <c r="C20" s="165">
        <v>0</v>
      </c>
      <c r="D20" s="165">
        <v>0</v>
      </c>
      <c r="E20" s="165">
        <v>0</v>
      </c>
      <c r="F20" s="165">
        <v>0</v>
      </c>
      <c r="G20" s="165">
        <v>0</v>
      </c>
      <c r="H20" s="166">
        <v>0</v>
      </c>
      <c r="I20" s="166">
        <v>0</v>
      </c>
      <c r="J20" s="166">
        <v>0</v>
      </c>
      <c r="K20" s="166">
        <v>0</v>
      </c>
      <c r="L20" s="166">
        <v>0</v>
      </c>
      <c r="M20" s="166">
        <v>0</v>
      </c>
      <c r="N20" s="167">
        <v>0</v>
      </c>
      <c r="O20" s="167">
        <v>0</v>
      </c>
      <c r="P20" s="167">
        <v>1</v>
      </c>
      <c r="Q20" s="167">
        <v>1</v>
      </c>
      <c r="R20" s="168">
        <v>0</v>
      </c>
      <c r="S20" s="168">
        <v>0</v>
      </c>
      <c r="T20" s="168">
        <v>0</v>
      </c>
      <c r="U20" s="169">
        <v>0</v>
      </c>
      <c r="V20" s="170">
        <v>0</v>
      </c>
      <c r="W20" s="170">
        <v>0</v>
      </c>
      <c r="X20" s="170">
        <v>0</v>
      </c>
      <c r="Y20" s="170">
        <v>0</v>
      </c>
      <c r="Z20" s="170">
        <v>0</v>
      </c>
      <c r="AA20" s="168">
        <v>0</v>
      </c>
      <c r="AB20" s="168">
        <v>0</v>
      </c>
      <c r="AC20" s="168">
        <v>0</v>
      </c>
      <c r="AD20" s="168">
        <v>0</v>
      </c>
      <c r="AE20" s="168">
        <v>0</v>
      </c>
      <c r="AF20" s="168">
        <v>0</v>
      </c>
      <c r="AG20" s="171">
        <v>0</v>
      </c>
      <c r="AH20" s="171">
        <v>0</v>
      </c>
      <c r="AI20" s="171">
        <v>0</v>
      </c>
      <c r="AJ20" s="171">
        <v>0</v>
      </c>
      <c r="AK20" s="171">
        <v>0</v>
      </c>
      <c r="AL20" s="171">
        <v>0</v>
      </c>
      <c r="AM20" s="171">
        <v>0</v>
      </c>
      <c r="AN20" s="171">
        <v>0</v>
      </c>
      <c r="AO20" s="171">
        <v>0</v>
      </c>
      <c r="AP20" s="171">
        <v>0</v>
      </c>
      <c r="AQ20" s="171">
        <v>0</v>
      </c>
      <c r="AR20" s="171">
        <v>0</v>
      </c>
      <c r="AS20" s="171">
        <v>0</v>
      </c>
      <c r="AT20" s="171">
        <v>0</v>
      </c>
      <c r="AU20" s="171">
        <v>0</v>
      </c>
      <c r="AV20" s="171">
        <v>0</v>
      </c>
      <c r="AW20" s="171">
        <v>0</v>
      </c>
      <c r="AX20" s="181">
        <v>0</v>
      </c>
      <c r="AY20" s="181">
        <v>0</v>
      </c>
      <c r="AZ20" s="181">
        <v>0</v>
      </c>
      <c r="BA20" s="181">
        <v>0</v>
      </c>
      <c r="BB20" s="181">
        <v>0</v>
      </c>
      <c r="BC20" s="181">
        <v>0</v>
      </c>
      <c r="BD20" s="181">
        <v>0</v>
      </c>
      <c r="BE20" s="181">
        <v>0</v>
      </c>
      <c r="BF20" s="181">
        <v>0</v>
      </c>
      <c r="BG20" s="181">
        <v>0</v>
      </c>
    </row>
    <row r="21" spans="1:59" x14ac:dyDescent="0.3">
      <c r="A21" t="s">
        <v>43</v>
      </c>
      <c r="B21" s="24" t="s">
        <v>40</v>
      </c>
      <c r="C21" s="65">
        <f>IF(C24=1,$D$27,$F$27)</f>
        <v>2</v>
      </c>
      <c r="D21" s="136">
        <f>$E$10</f>
        <v>3</v>
      </c>
      <c r="E21" s="136">
        <f>$D$10</f>
        <v>2</v>
      </c>
      <c r="F21" s="65">
        <f t="shared" ref="F21:R21" si="3">IF(F24=1,$D$27,$F$27)</f>
        <v>3</v>
      </c>
      <c r="G21" s="65">
        <f t="shared" si="3"/>
        <v>3</v>
      </c>
      <c r="H21" s="66">
        <f t="shared" si="3"/>
        <v>2</v>
      </c>
      <c r="I21" s="66">
        <f t="shared" si="3"/>
        <v>2</v>
      </c>
      <c r="J21" s="66">
        <f t="shared" si="3"/>
        <v>2</v>
      </c>
      <c r="K21" s="66">
        <f t="shared" si="3"/>
        <v>2</v>
      </c>
      <c r="L21" s="66">
        <f t="shared" si="3"/>
        <v>3</v>
      </c>
      <c r="M21" s="66">
        <f t="shared" si="3"/>
        <v>3</v>
      </c>
      <c r="N21" s="67">
        <f t="shared" si="3"/>
        <v>2</v>
      </c>
      <c r="O21" s="67">
        <f t="shared" si="3"/>
        <v>2</v>
      </c>
      <c r="P21" s="67">
        <f t="shared" si="3"/>
        <v>3</v>
      </c>
      <c r="Q21" s="67">
        <f t="shared" si="3"/>
        <v>3</v>
      </c>
      <c r="R21" s="68">
        <f t="shared" si="3"/>
        <v>2</v>
      </c>
      <c r="S21" s="68" t="s">
        <v>235</v>
      </c>
      <c r="T21" s="68"/>
      <c r="U21" s="69">
        <f t="shared" ref="U21:BG21" si="4">IF(U24=1,$D$27,$F$27)</f>
        <v>2</v>
      </c>
      <c r="V21" s="70">
        <f t="shared" si="4"/>
        <v>3</v>
      </c>
      <c r="W21" s="70">
        <f t="shared" si="4"/>
        <v>3</v>
      </c>
      <c r="X21" s="70">
        <f t="shared" si="4"/>
        <v>3</v>
      </c>
      <c r="Y21" s="70">
        <f t="shared" si="4"/>
        <v>3</v>
      </c>
      <c r="Z21" s="70">
        <f t="shared" si="4"/>
        <v>3</v>
      </c>
      <c r="AA21" s="68">
        <f t="shared" si="4"/>
        <v>2</v>
      </c>
      <c r="AB21" s="68">
        <f t="shared" si="4"/>
        <v>2</v>
      </c>
      <c r="AC21" s="68">
        <f t="shared" si="4"/>
        <v>2</v>
      </c>
      <c r="AD21" s="68">
        <f t="shared" si="4"/>
        <v>3</v>
      </c>
      <c r="AE21" s="68">
        <f t="shared" si="4"/>
        <v>3</v>
      </c>
      <c r="AF21" s="68">
        <f t="shared" si="4"/>
        <v>3</v>
      </c>
      <c r="AG21" s="71">
        <f t="shared" si="4"/>
        <v>2</v>
      </c>
      <c r="AH21" s="71">
        <f t="shared" si="4"/>
        <v>2</v>
      </c>
      <c r="AI21" s="71">
        <f t="shared" si="4"/>
        <v>2</v>
      </c>
      <c r="AJ21" s="71">
        <f t="shared" si="4"/>
        <v>2</v>
      </c>
      <c r="AK21" s="71">
        <f t="shared" si="4"/>
        <v>2</v>
      </c>
      <c r="AL21" s="71">
        <f t="shared" si="4"/>
        <v>2</v>
      </c>
      <c r="AM21" s="71">
        <f t="shared" si="4"/>
        <v>2</v>
      </c>
      <c r="AN21" s="71">
        <f t="shared" si="4"/>
        <v>2</v>
      </c>
      <c r="AO21" s="71">
        <f t="shared" si="4"/>
        <v>3</v>
      </c>
      <c r="AP21" s="71">
        <f t="shared" si="4"/>
        <v>3</v>
      </c>
      <c r="AQ21" s="71">
        <f t="shared" si="4"/>
        <v>3</v>
      </c>
      <c r="AR21" s="71">
        <f t="shared" si="4"/>
        <v>3</v>
      </c>
      <c r="AS21" s="71">
        <f t="shared" si="4"/>
        <v>3</v>
      </c>
      <c r="AT21" s="71">
        <f t="shared" si="4"/>
        <v>3</v>
      </c>
      <c r="AU21" s="71">
        <f t="shared" si="4"/>
        <v>3</v>
      </c>
      <c r="AV21" s="71">
        <f t="shared" si="4"/>
        <v>3</v>
      </c>
      <c r="AW21" s="71">
        <f t="shared" si="4"/>
        <v>3</v>
      </c>
      <c r="AX21" s="37">
        <f t="shared" si="4"/>
        <v>2</v>
      </c>
      <c r="AY21" s="37">
        <f t="shared" si="4"/>
        <v>2</v>
      </c>
      <c r="AZ21" s="37">
        <f t="shared" si="4"/>
        <v>2</v>
      </c>
      <c r="BA21" s="37">
        <f t="shared" si="4"/>
        <v>2</v>
      </c>
      <c r="BB21" s="37">
        <f t="shared" si="4"/>
        <v>2</v>
      </c>
      <c r="BC21" s="37">
        <f t="shared" si="4"/>
        <v>2</v>
      </c>
      <c r="BD21" s="37">
        <f t="shared" si="4"/>
        <v>3</v>
      </c>
      <c r="BE21" s="37">
        <f t="shared" si="4"/>
        <v>3</v>
      </c>
      <c r="BF21" s="37">
        <f t="shared" si="4"/>
        <v>3</v>
      </c>
      <c r="BG21" s="37">
        <f t="shared" si="4"/>
        <v>3</v>
      </c>
    </row>
    <row r="22" spans="1:59" x14ac:dyDescent="0.3">
      <c r="A22" t="s">
        <v>43</v>
      </c>
      <c r="B22" s="24" t="s">
        <v>40</v>
      </c>
      <c r="C22" s="65">
        <f t="shared" ref="C22:BG22" si="5">$D$27</f>
        <v>2</v>
      </c>
      <c r="D22" s="136">
        <f t="shared" si="5"/>
        <v>2</v>
      </c>
      <c r="E22" s="136">
        <f t="shared" si="5"/>
        <v>2</v>
      </c>
      <c r="F22" s="65">
        <f t="shared" si="5"/>
        <v>2</v>
      </c>
      <c r="G22" s="65">
        <f t="shared" si="5"/>
        <v>2</v>
      </c>
      <c r="H22" s="66">
        <f t="shared" si="5"/>
        <v>2</v>
      </c>
      <c r="I22" s="66">
        <f t="shared" si="5"/>
        <v>2</v>
      </c>
      <c r="J22" s="66">
        <f t="shared" si="5"/>
        <v>2</v>
      </c>
      <c r="K22" s="66">
        <f t="shared" si="5"/>
        <v>2</v>
      </c>
      <c r="L22" s="66">
        <f t="shared" si="5"/>
        <v>2</v>
      </c>
      <c r="M22" s="66">
        <f t="shared" si="5"/>
        <v>2</v>
      </c>
      <c r="N22" s="67">
        <f t="shared" si="5"/>
        <v>2</v>
      </c>
      <c r="O22" s="67">
        <f t="shared" si="5"/>
        <v>2</v>
      </c>
      <c r="P22" s="67">
        <f t="shared" si="5"/>
        <v>2</v>
      </c>
      <c r="Q22" s="67">
        <f t="shared" si="5"/>
        <v>2</v>
      </c>
      <c r="R22" s="68">
        <f t="shared" si="5"/>
        <v>2</v>
      </c>
      <c r="S22" s="68">
        <f t="shared" si="5"/>
        <v>2</v>
      </c>
      <c r="T22" s="68">
        <f t="shared" si="5"/>
        <v>2</v>
      </c>
      <c r="U22" s="69">
        <f t="shared" si="5"/>
        <v>2</v>
      </c>
      <c r="V22" s="70">
        <f t="shared" si="5"/>
        <v>2</v>
      </c>
      <c r="W22" s="70">
        <f t="shared" si="5"/>
        <v>2</v>
      </c>
      <c r="X22" s="70">
        <f t="shared" si="5"/>
        <v>2</v>
      </c>
      <c r="Y22" s="70">
        <f t="shared" si="5"/>
        <v>2</v>
      </c>
      <c r="Z22" s="70">
        <f t="shared" si="5"/>
        <v>2</v>
      </c>
      <c r="AA22" s="68">
        <f t="shared" si="5"/>
        <v>2</v>
      </c>
      <c r="AB22" s="68">
        <f t="shared" si="5"/>
        <v>2</v>
      </c>
      <c r="AC22" s="68">
        <f t="shared" si="5"/>
        <v>2</v>
      </c>
      <c r="AD22" s="68">
        <f t="shared" si="5"/>
        <v>2</v>
      </c>
      <c r="AE22" s="68">
        <f t="shared" si="5"/>
        <v>2</v>
      </c>
      <c r="AF22" s="68">
        <f t="shared" si="5"/>
        <v>2</v>
      </c>
      <c r="AG22" s="71">
        <f t="shared" si="5"/>
        <v>2</v>
      </c>
      <c r="AH22" s="71">
        <f t="shared" si="5"/>
        <v>2</v>
      </c>
      <c r="AI22" s="71">
        <f t="shared" si="5"/>
        <v>2</v>
      </c>
      <c r="AJ22" s="71">
        <f t="shared" si="5"/>
        <v>2</v>
      </c>
      <c r="AK22" s="71">
        <f t="shared" si="5"/>
        <v>2</v>
      </c>
      <c r="AL22" s="71">
        <f t="shared" si="5"/>
        <v>2</v>
      </c>
      <c r="AM22" s="71">
        <f t="shared" si="5"/>
        <v>2</v>
      </c>
      <c r="AN22" s="71">
        <f t="shared" si="5"/>
        <v>2</v>
      </c>
      <c r="AO22" s="71">
        <f t="shared" si="5"/>
        <v>2</v>
      </c>
      <c r="AP22" s="71">
        <f t="shared" si="5"/>
        <v>2</v>
      </c>
      <c r="AQ22" s="71">
        <f t="shared" si="5"/>
        <v>2</v>
      </c>
      <c r="AR22" s="71">
        <f t="shared" si="5"/>
        <v>2</v>
      </c>
      <c r="AS22" s="71">
        <f t="shared" si="5"/>
        <v>2</v>
      </c>
      <c r="AT22" s="71">
        <f t="shared" si="5"/>
        <v>2</v>
      </c>
      <c r="AU22" s="71">
        <f t="shared" si="5"/>
        <v>2</v>
      </c>
      <c r="AV22" s="71">
        <f t="shared" si="5"/>
        <v>2</v>
      </c>
      <c r="AW22" s="71">
        <f t="shared" si="5"/>
        <v>2</v>
      </c>
      <c r="AX22" s="37">
        <f t="shared" si="5"/>
        <v>2</v>
      </c>
      <c r="AY22" s="37">
        <f t="shared" si="5"/>
        <v>2</v>
      </c>
      <c r="AZ22" s="37">
        <f t="shared" si="5"/>
        <v>2</v>
      </c>
      <c r="BA22" s="37">
        <f t="shared" si="5"/>
        <v>2</v>
      </c>
      <c r="BB22" s="37">
        <f t="shared" si="5"/>
        <v>2</v>
      </c>
      <c r="BC22" s="37">
        <f t="shared" si="5"/>
        <v>2</v>
      </c>
      <c r="BD22" s="37">
        <f t="shared" si="5"/>
        <v>2</v>
      </c>
      <c r="BE22" s="37">
        <f t="shared" si="5"/>
        <v>2</v>
      </c>
      <c r="BF22" s="37">
        <f t="shared" si="5"/>
        <v>2</v>
      </c>
      <c r="BG22" s="37">
        <f t="shared" si="5"/>
        <v>2</v>
      </c>
    </row>
    <row r="23" spans="1:59" x14ac:dyDescent="0.3">
      <c r="B23" s="24" t="s">
        <v>40</v>
      </c>
      <c r="C23" s="65">
        <v>0</v>
      </c>
      <c r="D23" s="136">
        <v>17</v>
      </c>
      <c r="E23" s="136">
        <v>0</v>
      </c>
      <c r="F23" s="65">
        <v>0</v>
      </c>
      <c r="G23" s="65">
        <v>2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7">
        <v>0</v>
      </c>
      <c r="O23" s="67">
        <v>0</v>
      </c>
      <c r="P23" s="67">
        <v>0</v>
      </c>
      <c r="Q23" s="67">
        <v>0</v>
      </c>
      <c r="R23" s="68">
        <v>0</v>
      </c>
      <c r="S23" s="68">
        <v>2</v>
      </c>
      <c r="T23" s="68">
        <v>2</v>
      </c>
      <c r="U23" s="69">
        <v>0</v>
      </c>
      <c r="V23" s="70">
        <v>0</v>
      </c>
      <c r="W23" s="70">
        <v>0</v>
      </c>
      <c r="X23" s="70">
        <v>0</v>
      </c>
      <c r="Y23" s="70">
        <v>0</v>
      </c>
      <c r="Z23" s="70">
        <v>0</v>
      </c>
      <c r="AA23" s="68">
        <v>0</v>
      </c>
      <c r="AB23" s="68">
        <v>0</v>
      </c>
      <c r="AC23" s="68">
        <v>0</v>
      </c>
      <c r="AD23" s="68">
        <v>0</v>
      </c>
      <c r="AE23" s="68">
        <v>0</v>
      </c>
      <c r="AF23" s="68">
        <v>0</v>
      </c>
      <c r="AG23" s="71">
        <v>0</v>
      </c>
      <c r="AH23" s="71">
        <v>0</v>
      </c>
      <c r="AI23" s="71">
        <v>0</v>
      </c>
      <c r="AJ23" s="71">
        <v>0</v>
      </c>
      <c r="AK23" s="71">
        <v>0</v>
      </c>
      <c r="AL23" s="71">
        <v>0</v>
      </c>
      <c r="AM23" s="71">
        <v>0</v>
      </c>
      <c r="AN23" s="71">
        <v>0</v>
      </c>
      <c r="AO23" s="71">
        <v>0</v>
      </c>
      <c r="AP23" s="71">
        <v>0</v>
      </c>
      <c r="AQ23" s="71">
        <v>0</v>
      </c>
      <c r="AR23" s="71">
        <v>0</v>
      </c>
      <c r="AS23" s="71">
        <v>0</v>
      </c>
      <c r="AT23" s="71">
        <v>0</v>
      </c>
      <c r="AU23" s="71">
        <v>0</v>
      </c>
      <c r="AV23" s="71">
        <v>0</v>
      </c>
      <c r="AW23" s="71">
        <v>0</v>
      </c>
      <c r="AX23" s="37">
        <v>0</v>
      </c>
      <c r="AY23" s="37">
        <v>0</v>
      </c>
      <c r="AZ23" s="37">
        <v>0</v>
      </c>
      <c r="BA23" s="37">
        <v>0</v>
      </c>
      <c r="BB23" s="37">
        <v>0</v>
      </c>
      <c r="BC23" s="37">
        <v>0</v>
      </c>
      <c r="BD23" s="37">
        <v>0</v>
      </c>
      <c r="BE23" s="37">
        <v>0</v>
      </c>
      <c r="BF23" s="37">
        <v>0</v>
      </c>
      <c r="BG23" s="37">
        <v>0</v>
      </c>
    </row>
    <row r="24" spans="1:59" x14ac:dyDescent="0.3">
      <c r="A24" t="s">
        <v>43</v>
      </c>
      <c r="B24" s="24" t="s">
        <v>41</v>
      </c>
      <c r="C24" s="79">
        <v>1</v>
      </c>
      <c r="D24" s="79">
        <v>1</v>
      </c>
      <c r="E24" s="80">
        <v>2</v>
      </c>
      <c r="F24" s="80">
        <v>2</v>
      </c>
      <c r="G24" s="80">
        <v>2</v>
      </c>
      <c r="H24" s="81">
        <v>1</v>
      </c>
      <c r="I24" s="81">
        <v>1</v>
      </c>
      <c r="J24" s="81">
        <v>1</v>
      </c>
      <c r="K24" s="81">
        <v>1</v>
      </c>
      <c r="L24" s="82">
        <v>2</v>
      </c>
      <c r="M24" s="82">
        <v>2</v>
      </c>
      <c r="N24" s="83">
        <v>1</v>
      </c>
      <c r="O24" s="83">
        <v>1</v>
      </c>
      <c r="P24" s="84">
        <v>2</v>
      </c>
      <c r="Q24" s="84">
        <v>2</v>
      </c>
      <c r="R24" s="85">
        <v>1</v>
      </c>
      <c r="S24" s="85">
        <v>1</v>
      </c>
      <c r="T24" s="89">
        <v>2</v>
      </c>
      <c r="U24" s="86">
        <v>1</v>
      </c>
      <c r="V24" s="87">
        <v>2</v>
      </c>
      <c r="W24" s="87">
        <v>2</v>
      </c>
      <c r="X24" s="87">
        <v>2</v>
      </c>
      <c r="Y24" s="87">
        <v>2</v>
      </c>
      <c r="Z24" s="87">
        <v>2</v>
      </c>
      <c r="AA24" s="85">
        <v>1</v>
      </c>
      <c r="AB24" s="85">
        <v>1</v>
      </c>
      <c r="AC24" s="85">
        <v>1</v>
      </c>
      <c r="AD24" s="89">
        <v>2</v>
      </c>
      <c r="AE24" s="89">
        <v>2</v>
      </c>
      <c r="AF24" s="89">
        <v>2</v>
      </c>
      <c r="AG24" s="90">
        <v>1</v>
      </c>
      <c r="AH24" s="90">
        <v>1</v>
      </c>
      <c r="AI24" s="90">
        <v>1</v>
      </c>
      <c r="AJ24" s="90">
        <v>1</v>
      </c>
      <c r="AK24" s="90">
        <v>1</v>
      </c>
      <c r="AL24" s="90">
        <v>1</v>
      </c>
      <c r="AM24" s="90">
        <v>1</v>
      </c>
      <c r="AN24" s="90">
        <v>1</v>
      </c>
      <c r="AO24" s="57">
        <v>2</v>
      </c>
      <c r="AP24" s="57">
        <v>2</v>
      </c>
      <c r="AQ24" s="57">
        <v>2</v>
      </c>
      <c r="AR24" s="57">
        <v>2</v>
      </c>
      <c r="AS24" s="57">
        <v>2</v>
      </c>
      <c r="AT24" s="57">
        <v>2</v>
      </c>
      <c r="AU24" s="57">
        <v>2</v>
      </c>
      <c r="AV24" s="57">
        <v>2</v>
      </c>
      <c r="AW24" s="57">
        <v>2</v>
      </c>
      <c r="AX24" s="178">
        <v>1</v>
      </c>
      <c r="AY24" s="178">
        <v>1</v>
      </c>
      <c r="AZ24" s="178">
        <v>1</v>
      </c>
      <c r="BA24" s="178">
        <v>1</v>
      </c>
      <c r="BB24" s="178">
        <v>1</v>
      </c>
      <c r="BC24" s="178">
        <v>1</v>
      </c>
      <c r="BD24" s="177">
        <v>2</v>
      </c>
      <c r="BE24" s="177">
        <v>2</v>
      </c>
      <c r="BF24" s="177">
        <v>2</v>
      </c>
      <c r="BG24" s="177">
        <v>2</v>
      </c>
    </row>
    <row r="25" spans="1:59" x14ac:dyDescent="0.3">
      <c r="B25" s="24" t="s">
        <v>41</v>
      </c>
      <c r="C25" s="79">
        <v>1</v>
      </c>
      <c r="D25" s="79">
        <v>1</v>
      </c>
      <c r="E25" s="80">
        <v>1</v>
      </c>
      <c r="F25" s="80">
        <v>1</v>
      </c>
      <c r="G25" s="80">
        <v>1</v>
      </c>
      <c r="H25" s="81">
        <v>1</v>
      </c>
      <c r="I25" s="81">
        <v>1</v>
      </c>
      <c r="J25" s="81">
        <v>1</v>
      </c>
      <c r="K25" s="81">
        <v>1</v>
      </c>
      <c r="L25" s="82">
        <v>1</v>
      </c>
      <c r="M25" s="82">
        <v>1</v>
      </c>
      <c r="N25" s="83">
        <v>1</v>
      </c>
      <c r="O25" s="83">
        <v>1</v>
      </c>
      <c r="P25" s="84">
        <v>1</v>
      </c>
      <c r="Q25" s="84">
        <v>1</v>
      </c>
      <c r="R25" s="85">
        <v>1</v>
      </c>
      <c r="S25" s="85">
        <v>1</v>
      </c>
      <c r="T25" s="89">
        <v>1</v>
      </c>
      <c r="U25" s="86">
        <v>1</v>
      </c>
      <c r="V25" s="87">
        <v>1</v>
      </c>
      <c r="W25" s="87">
        <v>1</v>
      </c>
      <c r="X25" s="87">
        <v>1</v>
      </c>
      <c r="Y25" s="87">
        <v>1</v>
      </c>
      <c r="Z25" s="87">
        <v>1</v>
      </c>
      <c r="AA25" s="85">
        <v>1</v>
      </c>
      <c r="AB25" s="85">
        <v>1</v>
      </c>
      <c r="AC25" s="85">
        <v>1</v>
      </c>
      <c r="AD25" s="89">
        <v>1</v>
      </c>
      <c r="AE25" s="89">
        <v>1</v>
      </c>
      <c r="AF25" s="89">
        <v>1</v>
      </c>
      <c r="AG25" s="90">
        <v>1</v>
      </c>
      <c r="AH25" s="90">
        <v>1</v>
      </c>
      <c r="AI25" s="90">
        <v>1</v>
      </c>
      <c r="AJ25" s="90">
        <v>1</v>
      </c>
      <c r="AK25" s="90">
        <v>1</v>
      </c>
      <c r="AL25" s="90">
        <v>1</v>
      </c>
      <c r="AM25" s="90">
        <v>1</v>
      </c>
      <c r="AN25" s="90">
        <v>1</v>
      </c>
      <c r="AO25" s="57">
        <v>1</v>
      </c>
      <c r="AP25" s="57">
        <v>1</v>
      </c>
      <c r="AQ25" s="57">
        <v>1</v>
      </c>
      <c r="AR25" s="57">
        <v>1</v>
      </c>
      <c r="AS25" s="57">
        <v>1</v>
      </c>
      <c r="AT25" s="57">
        <v>1</v>
      </c>
      <c r="AU25" s="57">
        <v>1</v>
      </c>
      <c r="AV25" s="57">
        <v>1</v>
      </c>
      <c r="AW25" s="57">
        <v>1</v>
      </c>
      <c r="AX25" s="178">
        <v>1</v>
      </c>
      <c r="AY25" s="178">
        <v>1</v>
      </c>
      <c r="AZ25" s="178">
        <v>1</v>
      </c>
      <c r="BA25" s="178">
        <v>1</v>
      </c>
      <c r="BB25" s="178">
        <v>1</v>
      </c>
      <c r="BC25" s="178">
        <v>1</v>
      </c>
      <c r="BD25" s="177">
        <v>1</v>
      </c>
      <c r="BE25" s="177">
        <v>1</v>
      </c>
      <c r="BF25" s="177">
        <v>1</v>
      </c>
      <c r="BG25" s="177">
        <v>1</v>
      </c>
    </row>
    <row r="26" spans="1:59" x14ac:dyDescent="0.3">
      <c r="A26" s="95"/>
      <c r="B26" s="24" t="s">
        <v>42</v>
      </c>
      <c r="C26" s="137">
        <f>Ca</f>
        <v>1</v>
      </c>
      <c r="D26" s="137">
        <f>Ca</f>
        <v>1</v>
      </c>
      <c r="E26" s="137">
        <f>Ca</f>
        <v>1</v>
      </c>
      <c r="F26" s="137">
        <f>Ca</f>
        <v>1</v>
      </c>
      <c r="G26" s="137">
        <f>Ca</f>
        <v>1</v>
      </c>
      <c r="H26" s="138">
        <f t="shared" ref="H26:M26" si="6">Mg</f>
        <v>2</v>
      </c>
      <c r="I26" s="138">
        <f t="shared" si="6"/>
        <v>2</v>
      </c>
      <c r="J26" s="138">
        <f t="shared" si="6"/>
        <v>2</v>
      </c>
      <c r="K26" s="138">
        <f t="shared" si="6"/>
        <v>2</v>
      </c>
      <c r="L26" s="138">
        <f t="shared" si="6"/>
        <v>2</v>
      </c>
      <c r="M26" s="138">
        <f t="shared" si="6"/>
        <v>2</v>
      </c>
      <c r="N26" s="139">
        <f>Al</f>
        <v>3</v>
      </c>
      <c r="O26" s="139">
        <f>Al</f>
        <v>3</v>
      </c>
      <c r="P26" s="139">
        <f>Al</f>
        <v>3</v>
      </c>
      <c r="Q26" s="139">
        <f>Al</f>
        <v>3</v>
      </c>
      <c r="R26" s="140">
        <f>Si</f>
        <v>4</v>
      </c>
      <c r="S26" s="140">
        <f>Si</f>
        <v>4</v>
      </c>
      <c r="T26" s="140">
        <f>Si</f>
        <v>4</v>
      </c>
      <c r="U26" s="141">
        <f>V</f>
        <v>5</v>
      </c>
      <c r="V26" s="142">
        <f t="shared" ref="V26:Z26" si="7">Ti</f>
        <v>6</v>
      </c>
      <c r="W26" s="142">
        <f t="shared" si="7"/>
        <v>6</v>
      </c>
      <c r="X26" s="142">
        <f t="shared" si="7"/>
        <v>6</v>
      </c>
      <c r="Y26" s="142">
        <f t="shared" si="7"/>
        <v>6</v>
      </c>
      <c r="Z26" s="142">
        <f t="shared" si="7"/>
        <v>6</v>
      </c>
      <c r="AA26" s="140">
        <f t="shared" ref="AA26:AF26" si="8">Mn</f>
        <v>7</v>
      </c>
      <c r="AB26" s="140">
        <f t="shared" si="8"/>
        <v>7</v>
      </c>
      <c r="AC26" s="140">
        <f t="shared" si="8"/>
        <v>7</v>
      </c>
      <c r="AD26" s="140">
        <f t="shared" si="8"/>
        <v>7</v>
      </c>
      <c r="AE26" s="140">
        <f t="shared" si="8"/>
        <v>7</v>
      </c>
      <c r="AF26" s="140">
        <f t="shared" si="8"/>
        <v>7</v>
      </c>
      <c r="AG26" s="143">
        <f t="shared" ref="AG26:AW26" si="9">Fe</f>
        <v>8</v>
      </c>
      <c r="AH26" s="143">
        <f t="shared" si="9"/>
        <v>8</v>
      </c>
      <c r="AI26" s="143">
        <f t="shared" si="9"/>
        <v>8</v>
      </c>
      <c r="AJ26" s="143">
        <f t="shared" si="9"/>
        <v>8</v>
      </c>
      <c r="AK26" s="143">
        <f t="shared" si="9"/>
        <v>8</v>
      </c>
      <c r="AL26" s="143">
        <f t="shared" si="9"/>
        <v>8</v>
      </c>
      <c r="AM26" s="143">
        <f t="shared" si="9"/>
        <v>8</v>
      </c>
      <c r="AN26" s="143">
        <f t="shared" si="9"/>
        <v>8</v>
      </c>
      <c r="AO26" s="143">
        <f t="shared" si="9"/>
        <v>8</v>
      </c>
      <c r="AP26" s="143">
        <f t="shared" si="9"/>
        <v>8</v>
      </c>
      <c r="AQ26" s="143">
        <f t="shared" si="9"/>
        <v>8</v>
      </c>
      <c r="AR26" s="143">
        <f t="shared" si="9"/>
        <v>8</v>
      </c>
      <c r="AS26" s="143">
        <f t="shared" si="9"/>
        <v>8</v>
      </c>
      <c r="AT26" s="143">
        <f t="shared" si="9"/>
        <v>8</v>
      </c>
      <c r="AU26" s="143">
        <f t="shared" si="9"/>
        <v>8</v>
      </c>
      <c r="AV26" s="143">
        <f t="shared" si="9"/>
        <v>8</v>
      </c>
      <c r="AW26" s="143">
        <f t="shared" si="9"/>
        <v>8</v>
      </c>
      <c r="AX26" s="37">
        <f t="shared" ref="AX26:BG26" si="10">Cr</f>
        <v>9</v>
      </c>
      <c r="AY26" s="37">
        <f t="shared" si="10"/>
        <v>9</v>
      </c>
      <c r="AZ26" s="37">
        <f t="shared" si="10"/>
        <v>9</v>
      </c>
      <c r="BA26" s="37">
        <f t="shared" si="10"/>
        <v>9</v>
      </c>
      <c r="BB26" s="37">
        <f t="shared" si="10"/>
        <v>9</v>
      </c>
      <c r="BC26" s="37">
        <f t="shared" si="10"/>
        <v>9</v>
      </c>
      <c r="BD26" s="37">
        <f t="shared" si="10"/>
        <v>9</v>
      </c>
      <c r="BE26" s="37">
        <f t="shared" si="10"/>
        <v>9</v>
      </c>
      <c r="BF26" s="37">
        <f t="shared" si="10"/>
        <v>9</v>
      </c>
      <c r="BG26" s="37">
        <f t="shared" si="10"/>
        <v>9</v>
      </c>
    </row>
    <row r="27" spans="1:59" x14ac:dyDescent="0.3">
      <c r="A27" s="95" t="s">
        <v>43</v>
      </c>
      <c r="B27" s="144" t="s">
        <v>222</v>
      </c>
      <c r="C27" s="141" t="s">
        <v>223</v>
      </c>
      <c r="D27" s="141">
        <f>$D$10</f>
        <v>2</v>
      </c>
      <c r="E27" s="143" t="s">
        <v>224</v>
      </c>
      <c r="F27" s="143">
        <f>$E$10</f>
        <v>3</v>
      </c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</row>
    <row r="28" spans="1:59" x14ac:dyDescent="0.3">
      <c r="A28" s="95" t="s">
        <v>43</v>
      </c>
      <c r="B28" s="144" t="s">
        <v>225</v>
      </c>
      <c r="C28" s="145">
        <f>$S$10</f>
        <v>17</v>
      </c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</row>
    <row r="29" spans="1:59" x14ac:dyDescent="0.3">
      <c r="A29" s="95" t="s">
        <v>43</v>
      </c>
      <c r="B29" t="s">
        <v>226</v>
      </c>
      <c r="C29" s="58" t="s">
        <v>227</v>
      </c>
      <c r="D29" s="58"/>
      <c r="E29" s="58" t="s">
        <v>228</v>
      </c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</row>
    <row r="30" spans="1:59" x14ac:dyDescent="0.3">
      <c r="A30" s="95" t="s">
        <v>43</v>
      </c>
      <c r="B30" s="146" t="s">
        <v>229</v>
      </c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>
        <v>257.01</v>
      </c>
      <c r="AI30" s="147">
        <v>257.01</v>
      </c>
      <c r="AJ30" s="147">
        <v>257.01</v>
      </c>
      <c r="AK30" s="147">
        <v>257.01</v>
      </c>
      <c r="AL30" s="147">
        <v>257.01</v>
      </c>
      <c r="AM30" s="147">
        <v>257.01</v>
      </c>
      <c r="AN30" s="147">
        <v>257.01</v>
      </c>
      <c r="AO30" s="147">
        <v>356.14</v>
      </c>
      <c r="AP30" s="147">
        <v>356.14</v>
      </c>
      <c r="AQ30" s="147">
        <v>356.14</v>
      </c>
      <c r="AR30" s="147">
        <v>356.14</v>
      </c>
      <c r="AS30" s="147">
        <v>356.14</v>
      </c>
      <c r="AT30" s="147">
        <v>356.14</v>
      </c>
      <c r="AU30" s="147">
        <v>369.88</v>
      </c>
      <c r="AV30" s="147">
        <v>369.88</v>
      </c>
      <c r="AW30" s="147">
        <v>369.88</v>
      </c>
      <c r="AX30" s="147"/>
    </row>
    <row r="31" spans="1:59" x14ac:dyDescent="0.3">
      <c r="A31" s="95" t="s">
        <v>43</v>
      </c>
      <c r="B31" s="146" t="s">
        <v>229</v>
      </c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>
        <v>264.83999999999997</v>
      </c>
      <c r="AI31" s="147">
        <v>264.83999999999997</v>
      </c>
      <c r="AJ31" s="147">
        <v>264.83999999999997</v>
      </c>
      <c r="AK31" s="147">
        <v>264.83999999999997</v>
      </c>
      <c r="AL31" s="147">
        <v>264.83999999999997</v>
      </c>
      <c r="AM31" s="147">
        <v>264.83999999999997</v>
      </c>
      <c r="AN31" s="147">
        <v>264.83999999999997</v>
      </c>
      <c r="AO31" s="147">
        <v>366.58</v>
      </c>
      <c r="AP31" s="147">
        <v>366.58</v>
      </c>
      <c r="AQ31" s="147">
        <v>366.58</v>
      </c>
      <c r="AR31" s="147">
        <v>366.58</v>
      </c>
      <c r="AS31" s="147">
        <v>366.58</v>
      </c>
      <c r="AT31" s="147">
        <v>366.58</v>
      </c>
      <c r="AU31" s="147">
        <v>377.44</v>
      </c>
      <c r="AV31" s="147">
        <v>377.44</v>
      </c>
      <c r="AW31" s="147">
        <v>377.44</v>
      </c>
      <c r="AX31" s="147"/>
    </row>
    <row r="32" spans="1:59" x14ac:dyDescent="0.3">
      <c r="A32" s="95" t="s">
        <v>43</v>
      </c>
      <c r="B32" s="24" t="s">
        <v>11</v>
      </c>
      <c r="C32" s="11">
        <v>313.79000000000002</v>
      </c>
      <c r="D32" s="11">
        <v>313.79000000000002</v>
      </c>
      <c r="E32" s="11">
        <v>317</v>
      </c>
      <c r="F32" s="134">
        <v>391.5</v>
      </c>
      <c r="G32" s="134">
        <v>395.2</v>
      </c>
      <c r="H32" s="62">
        <v>276</v>
      </c>
      <c r="I32" s="62">
        <v>276</v>
      </c>
      <c r="J32" s="62">
        <v>276</v>
      </c>
      <c r="K32" s="62">
        <v>284</v>
      </c>
      <c r="L32" s="62">
        <v>381.13</v>
      </c>
      <c r="M32" s="62">
        <v>381.13</v>
      </c>
      <c r="N32" s="63">
        <v>308</v>
      </c>
      <c r="O32" s="63">
        <v>307</v>
      </c>
      <c r="P32" s="63">
        <v>394.18</v>
      </c>
      <c r="Q32" s="63">
        <v>395.94</v>
      </c>
      <c r="R32" s="9">
        <v>0</v>
      </c>
      <c r="S32" s="9">
        <v>287.63</v>
      </c>
      <c r="T32" s="9"/>
      <c r="U32" s="19">
        <v>292.2</v>
      </c>
      <c r="V32" s="64">
        <v>333.94</v>
      </c>
      <c r="W32" s="64">
        <v>334.56</v>
      </c>
      <c r="X32" s="64">
        <v>335.74</v>
      </c>
      <c r="Y32" s="64">
        <v>336.84</v>
      </c>
      <c r="Z32" s="64">
        <v>338.15</v>
      </c>
      <c r="AA32" s="9">
        <v>293.17</v>
      </c>
      <c r="AB32" s="9">
        <v>293.8</v>
      </c>
      <c r="AC32" s="9">
        <v>294.60000000000002</v>
      </c>
      <c r="AD32" s="9">
        <v>402.81</v>
      </c>
      <c r="AE32" s="9">
        <v>402.81</v>
      </c>
      <c r="AF32" s="9">
        <v>404.37</v>
      </c>
      <c r="AG32" s="56">
        <v>0</v>
      </c>
      <c r="AH32" s="56">
        <v>257.19</v>
      </c>
      <c r="AI32" s="56">
        <v>259.18</v>
      </c>
      <c r="AJ32" s="56">
        <v>259.64</v>
      </c>
      <c r="AK32" s="56">
        <v>260.39999999999998</v>
      </c>
      <c r="AL32" s="56">
        <v>261.08</v>
      </c>
      <c r="AM32" s="56">
        <v>262.45</v>
      </c>
      <c r="AN32" s="56">
        <v>262.98</v>
      </c>
      <c r="AO32" s="56">
        <v>356.31</v>
      </c>
      <c r="AP32" s="56">
        <v>356.73</v>
      </c>
      <c r="AQ32" s="56">
        <v>357.67</v>
      </c>
      <c r="AR32" s="56">
        <v>360.36</v>
      </c>
      <c r="AS32" s="56">
        <v>361.64</v>
      </c>
      <c r="AT32" s="56">
        <v>362.73</v>
      </c>
      <c r="AU32" s="56">
        <v>371.75</v>
      </c>
      <c r="AV32" s="56">
        <v>372.56</v>
      </c>
      <c r="AW32" s="56">
        <v>374.72</v>
      </c>
      <c r="AX32" s="56"/>
    </row>
    <row r="33" spans="1:50" x14ac:dyDescent="0.3">
      <c r="A33" s="95" t="s">
        <v>43</v>
      </c>
      <c r="B33" s="24" t="s">
        <v>12</v>
      </c>
      <c r="C33" s="11">
        <v>321.02</v>
      </c>
      <c r="D33" s="11">
        <v>321.02</v>
      </c>
      <c r="E33" s="11">
        <v>321.01</v>
      </c>
      <c r="F33" s="134">
        <v>395.2</v>
      </c>
      <c r="G33" s="134">
        <v>398.5</v>
      </c>
      <c r="H33" s="62">
        <v>282</v>
      </c>
      <c r="I33" s="62">
        <v>282</v>
      </c>
      <c r="J33" s="62">
        <v>282</v>
      </c>
      <c r="K33" s="62">
        <v>287</v>
      </c>
      <c r="L33" s="62">
        <v>385.27</v>
      </c>
      <c r="M33" s="62">
        <v>385.27</v>
      </c>
      <c r="N33" s="63">
        <v>308.51</v>
      </c>
      <c r="O33" s="63">
        <v>311.49</v>
      </c>
      <c r="P33" s="63">
        <v>394.66</v>
      </c>
      <c r="Q33" s="63">
        <v>396.39</v>
      </c>
      <c r="R33" s="9">
        <v>800</v>
      </c>
      <c r="S33" s="9">
        <v>290.16000000000003</v>
      </c>
      <c r="T33" s="9"/>
      <c r="U33" s="19">
        <v>292.70999999999998</v>
      </c>
      <c r="V33" s="64">
        <v>334.43</v>
      </c>
      <c r="W33" s="64">
        <v>335.23</v>
      </c>
      <c r="X33" s="64">
        <v>336.46</v>
      </c>
      <c r="Y33" s="64">
        <v>337.49</v>
      </c>
      <c r="Z33" s="64">
        <v>338.49</v>
      </c>
      <c r="AA33" s="9">
        <v>293.47000000000003</v>
      </c>
      <c r="AB33" s="9">
        <v>294.04000000000002</v>
      </c>
      <c r="AC33" s="9">
        <v>295.13</v>
      </c>
      <c r="AD33" s="9">
        <v>403.71</v>
      </c>
      <c r="AE33" s="9">
        <v>403.71</v>
      </c>
      <c r="AF33" s="9">
        <v>404.75</v>
      </c>
      <c r="AG33" s="56">
        <v>800</v>
      </c>
      <c r="AH33" s="56">
        <v>258.16000000000003</v>
      </c>
      <c r="AI33" s="56">
        <v>259.64</v>
      </c>
      <c r="AJ33" s="56">
        <v>260.18</v>
      </c>
      <c r="AK33" s="56">
        <v>260.87</v>
      </c>
      <c r="AL33" s="56">
        <v>261.33</v>
      </c>
      <c r="AM33" s="56">
        <v>262.73</v>
      </c>
      <c r="AN33" s="56">
        <v>263.45</v>
      </c>
      <c r="AO33" s="56">
        <v>356.73</v>
      </c>
      <c r="AP33" s="56">
        <v>357.32</v>
      </c>
      <c r="AQ33" s="56">
        <v>358.84</v>
      </c>
      <c r="AR33" s="56">
        <v>361.29</v>
      </c>
      <c r="AS33" s="56">
        <v>362.06</v>
      </c>
      <c r="AT33" s="56">
        <v>363.37</v>
      </c>
      <c r="AU33" s="56">
        <v>372.46</v>
      </c>
      <c r="AV33" s="56">
        <v>375.51</v>
      </c>
      <c r="AW33" s="56">
        <v>375.18</v>
      </c>
      <c r="AX33" s="56"/>
    </row>
    <row r="34" spans="1:50" ht="14.5" thickBot="1" x14ac:dyDescent="0.35">
      <c r="A34" s="95"/>
      <c r="B34" s="22" t="s">
        <v>201</v>
      </c>
      <c r="C34" s="22"/>
      <c r="D34" s="22"/>
      <c r="E34" s="22"/>
      <c r="F34" s="22"/>
      <c r="G34" s="22"/>
      <c r="H34" s="22"/>
      <c r="I34" s="22"/>
      <c r="J34" s="22"/>
    </row>
    <row r="35" spans="1:50" ht="14.5" thickBot="1" x14ac:dyDescent="0.35">
      <c r="A35" s="95"/>
      <c r="B35" s="22" t="s">
        <v>60</v>
      </c>
      <c r="C35" s="98" t="s">
        <v>62</v>
      </c>
      <c r="D35" s="22"/>
      <c r="E35" s="22"/>
      <c r="F35" s="22"/>
      <c r="G35" s="22"/>
      <c r="H35" s="22"/>
      <c r="I35" s="22"/>
      <c r="J35" s="22"/>
    </row>
    <row r="36" spans="1:50" x14ac:dyDescent="0.3">
      <c r="A36" s="95"/>
      <c r="B36" s="24" t="s">
        <v>43</v>
      </c>
      <c r="C36" s="10">
        <v>1</v>
      </c>
      <c r="D36" s="51">
        <v>2</v>
      </c>
      <c r="E36" s="61">
        <v>3</v>
      </c>
      <c r="F36" s="4">
        <v>4</v>
      </c>
      <c r="G36" s="18">
        <v>5</v>
      </c>
      <c r="H36" s="14">
        <v>6</v>
      </c>
      <c r="I36" s="4">
        <v>7</v>
      </c>
      <c r="J36" s="52">
        <v>8</v>
      </c>
      <c r="K36" s="37">
        <v>9</v>
      </c>
    </row>
    <row r="37" spans="1:50" ht="15" customHeight="1" x14ac:dyDescent="0.3">
      <c r="A37" s="95"/>
      <c r="B37" s="24" t="s">
        <v>44</v>
      </c>
      <c r="C37" s="10" t="s">
        <v>181</v>
      </c>
      <c r="D37" s="51" t="s">
        <v>3</v>
      </c>
      <c r="E37" s="61" t="s">
        <v>7</v>
      </c>
      <c r="F37" s="4" t="s">
        <v>1</v>
      </c>
      <c r="G37" s="18" t="s">
        <v>184</v>
      </c>
      <c r="H37" s="14" t="s">
        <v>185</v>
      </c>
      <c r="I37" s="4" t="s">
        <v>6</v>
      </c>
      <c r="J37" s="52" t="s">
        <v>5</v>
      </c>
      <c r="K37" s="37" t="s">
        <v>85</v>
      </c>
    </row>
    <row r="38" spans="1:50" x14ac:dyDescent="0.3">
      <c r="A38" s="95"/>
      <c r="B38" s="22" t="s">
        <v>202</v>
      </c>
      <c r="C38" s="22"/>
      <c r="D38" s="22"/>
      <c r="E38" s="22"/>
      <c r="F38" s="22"/>
      <c r="G38" s="22"/>
      <c r="H38" s="22"/>
      <c r="I38" s="22"/>
      <c r="J38" s="22"/>
      <c r="K38" s="22"/>
    </row>
    <row r="39" spans="1:50" x14ac:dyDescent="0.3">
      <c r="A39" s="95"/>
      <c r="B39" s="24" t="s">
        <v>61</v>
      </c>
      <c r="C39" s="10">
        <v>1</v>
      </c>
      <c r="D39" s="51">
        <v>1</v>
      </c>
      <c r="E39" s="61">
        <v>1</v>
      </c>
      <c r="F39" s="4">
        <v>1</v>
      </c>
      <c r="G39" s="18">
        <v>1</v>
      </c>
      <c r="H39" s="14">
        <v>1</v>
      </c>
      <c r="I39" s="4">
        <v>1</v>
      </c>
      <c r="J39" s="52">
        <v>1</v>
      </c>
      <c r="K39" s="37">
        <v>1</v>
      </c>
    </row>
    <row r="40" spans="1:50" x14ac:dyDescent="0.3">
      <c r="A40" s="95"/>
      <c r="B40" s="22" t="s">
        <v>43</v>
      </c>
      <c r="C40" s="22">
        <v>0.13600000000000001</v>
      </c>
      <c r="D40" s="22">
        <v>0.14299999999999999</v>
      </c>
      <c r="E40" s="22">
        <v>7.5999999999999998E-2</v>
      </c>
      <c r="F40" s="22">
        <v>0.26900000000000002</v>
      </c>
      <c r="G40" s="22">
        <v>7.0000000000000007E-2</v>
      </c>
      <c r="H40" s="22">
        <v>3.2000000000000001E-2</v>
      </c>
      <c r="I40" s="22">
        <v>0.06</v>
      </c>
      <c r="J40" s="22">
        <v>0.21299999999999999</v>
      </c>
    </row>
    <row r="41" spans="1:50" x14ac:dyDescent="0.3">
      <c r="A41" s="95" t="s">
        <v>43</v>
      </c>
      <c r="B41" s="1" t="s">
        <v>203</v>
      </c>
      <c r="C41" s="1"/>
      <c r="D41" s="1"/>
      <c r="E41" s="1"/>
      <c r="F41" s="1"/>
      <c r="G41" s="1"/>
      <c r="H41" s="1"/>
      <c r="I41" s="1"/>
      <c r="J41" s="1"/>
    </row>
    <row r="42" spans="1:50" x14ac:dyDescent="0.3">
      <c r="A42" s="95"/>
    </row>
    <row r="43" spans="1:50" x14ac:dyDescent="0.3">
      <c r="A43" s="95"/>
    </row>
    <row r="44" spans="1:50" ht="14.5" thickBot="1" x14ac:dyDescent="0.35">
      <c r="A44" s="95"/>
      <c r="B44" s="22" t="s">
        <v>23</v>
      </c>
      <c r="C44" s="22"/>
      <c r="D44" s="22"/>
      <c r="E44" s="22"/>
      <c r="F44" s="22"/>
      <c r="G44" s="22"/>
      <c r="H44" s="22"/>
      <c r="I44" s="22"/>
      <c r="J44" s="22"/>
      <c r="K44" s="22"/>
    </row>
    <row r="45" spans="1:50" ht="14.5" thickBot="1" x14ac:dyDescent="0.35">
      <c r="A45" s="95"/>
      <c r="B45" s="22" t="s">
        <v>24</v>
      </c>
      <c r="C45" s="176">
        <v>0</v>
      </c>
      <c r="D45" s="22"/>
      <c r="E45" s="22"/>
      <c r="F45" s="22"/>
      <c r="G45" s="22"/>
      <c r="H45" s="22"/>
      <c r="I45" s="22"/>
      <c r="J45" s="22"/>
      <c r="K45" s="22"/>
    </row>
    <row r="46" spans="1:50" x14ac:dyDescent="0.3">
      <c r="A46" s="95"/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1:50" ht="15" customHeight="1" x14ac:dyDescent="0.3">
      <c r="A47" s="95"/>
      <c r="B47" s="22" t="s">
        <v>204</v>
      </c>
      <c r="C47" s="22"/>
      <c r="D47" s="22"/>
      <c r="E47" s="22"/>
      <c r="F47" s="22"/>
      <c r="G47" s="22"/>
      <c r="H47" s="22"/>
      <c r="I47" s="22"/>
      <c r="J47" s="22"/>
      <c r="K47" s="22"/>
    </row>
    <row r="48" spans="1:50" ht="14.5" thickBot="1" x14ac:dyDescent="0.35">
      <c r="A48" s="95"/>
      <c r="B48" s="22" t="s">
        <v>27</v>
      </c>
      <c r="C48" s="22"/>
      <c r="D48" s="22"/>
      <c r="E48" s="22"/>
      <c r="F48" s="22"/>
      <c r="G48" s="22"/>
      <c r="H48" s="22"/>
      <c r="I48" s="22"/>
      <c r="J48" s="22"/>
      <c r="K48" s="22"/>
    </row>
    <row r="49" spans="1:11" ht="14.5" thickBot="1" x14ac:dyDescent="0.35">
      <c r="A49" s="95"/>
      <c r="B49" s="22" t="s">
        <v>28</v>
      </c>
      <c r="C49" s="98" t="s">
        <v>247</v>
      </c>
      <c r="D49" s="22"/>
      <c r="E49" s="22"/>
      <c r="F49" s="22"/>
      <c r="G49" s="22"/>
      <c r="H49" s="22"/>
      <c r="I49" s="22"/>
      <c r="J49" s="22"/>
      <c r="K49" s="22"/>
    </row>
    <row r="50" spans="1:11" ht="14.5" thickBot="1" x14ac:dyDescent="0.35">
      <c r="A50" s="95"/>
      <c r="B50" s="22" t="s">
        <v>30</v>
      </c>
      <c r="C50" s="179" t="s">
        <v>249</v>
      </c>
      <c r="D50" s="22"/>
      <c r="E50" s="22"/>
      <c r="F50" s="22"/>
      <c r="G50" s="22"/>
      <c r="H50" s="22"/>
      <c r="I50" s="22"/>
      <c r="J50" s="22"/>
      <c r="K50" s="22"/>
    </row>
    <row r="51" spans="1:11" ht="15" customHeight="1" x14ac:dyDescent="0.3">
      <c r="A51" s="95"/>
      <c r="B51" s="22"/>
      <c r="C51" s="22"/>
      <c r="D51" s="22"/>
      <c r="E51" s="22"/>
      <c r="F51" s="22"/>
      <c r="G51" s="22"/>
      <c r="H51" s="22"/>
      <c r="I51" s="22"/>
      <c r="J51" s="22"/>
      <c r="K51" s="22"/>
    </row>
    <row r="52" spans="1:11" x14ac:dyDescent="0.3">
      <c r="A52" s="95"/>
      <c r="B52" s="22" t="s">
        <v>189</v>
      </c>
      <c r="C52" s="22"/>
      <c r="D52" s="22"/>
      <c r="E52" s="22"/>
      <c r="F52" s="22"/>
      <c r="G52" s="22"/>
      <c r="H52" s="22"/>
      <c r="I52" s="22"/>
      <c r="J52" s="22"/>
      <c r="K52" s="22"/>
    </row>
    <row r="53" spans="1:11" x14ac:dyDescent="0.3">
      <c r="A53" s="95"/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ht="14.5" thickBot="1" x14ac:dyDescent="0.35">
      <c r="A54" s="95"/>
      <c r="B54" s="22" t="s">
        <v>31</v>
      </c>
      <c r="C54" s="22"/>
      <c r="D54" s="22"/>
      <c r="E54" s="22"/>
      <c r="F54" s="22"/>
      <c r="G54" s="22"/>
      <c r="H54" s="22"/>
      <c r="I54" s="22"/>
      <c r="J54" s="22"/>
      <c r="K54" s="22"/>
    </row>
    <row r="55" spans="1:11" ht="14.5" thickBot="1" x14ac:dyDescent="0.35">
      <c r="A55" s="95"/>
      <c r="B55" s="22" t="s">
        <v>32</v>
      </c>
      <c r="C55" s="176">
        <v>0</v>
      </c>
      <c r="D55" s="22"/>
      <c r="E55" s="22"/>
      <c r="F55" s="22"/>
      <c r="G55" s="22"/>
      <c r="H55" s="22"/>
      <c r="I55" s="22"/>
      <c r="J55" s="22"/>
      <c r="K55" s="22"/>
    </row>
    <row r="56" spans="1:11" ht="14.5" thickBot="1" x14ac:dyDescent="0.35">
      <c r="A56" s="95"/>
      <c r="B56" s="22" t="s">
        <v>295</v>
      </c>
      <c r="C56" s="22"/>
      <c r="D56" s="22"/>
      <c r="E56" s="22"/>
      <c r="F56" s="22"/>
      <c r="G56" s="22"/>
      <c r="H56" s="22"/>
      <c r="I56" s="22"/>
      <c r="J56" s="22"/>
      <c r="K56" s="22"/>
    </row>
    <row r="57" spans="1:11" ht="14.5" thickBot="1" x14ac:dyDescent="0.35">
      <c r="A57" s="95"/>
      <c r="B57" s="22" t="s">
        <v>276</v>
      </c>
      <c r="C57" s="98">
        <v>0</v>
      </c>
      <c r="D57" s="22"/>
      <c r="E57" s="22"/>
      <c r="F57" s="22"/>
      <c r="G57" s="22"/>
      <c r="H57" s="22"/>
      <c r="I57" s="22"/>
      <c r="J57" s="22"/>
      <c r="K57" s="22"/>
    </row>
    <row r="58" spans="1:11" x14ac:dyDescent="0.3">
      <c r="A58" s="95"/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1" x14ac:dyDescent="0.3">
      <c r="A59" s="95"/>
      <c r="B59" s="22" t="s">
        <v>54</v>
      </c>
      <c r="C59" s="22"/>
      <c r="D59" s="22"/>
      <c r="E59" s="22"/>
      <c r="F59" s="22"/>
      <c r="G59" s="22"/>
      <c r="H59" s="22"/>
      <c r="I59" s="22"/>
      <c r="J59" s="22"/>
      <c r="K59" s="22"/>
    </row>
    <row r="60" spans="1:11" x14ac:dyDescent="0.3">
      <c r="A60" s="95"/>
      <c r="B60" s="22" t="s">
        <v>55</v>
      </c>
      <c r="C60" s="22"/>
      <c r="D60" s="22"/>
      <c r="E60" s="22"/>
      <c r="F60" s="22"/>
      <c r="G60" s="22"/>
      <c r="H60" s="22"/>
      <c r="I60" s="22"/>
      <c r="J60" s="22"/>
      <c r="K60" s="22"/>
    </row>
    <row r="61" spans="1:11" ht="14.5" thickBot="1" x14ac:dyDescent="0.35">
      <c r="A61" s="95"/>
      <c r="B61" s="22" t="s">
        <v>206</v>
      </c>
      <c r="C61" s="22"/>
      <c r="D61" s="22"/>
      <c r="E61" s="22"/>
      <c r="F61" s="22"/>
      <c r="G61" s="22"/>
      <c r="H61" s="22"/>
      <c r="I61" s="22"/>
      <c r="J61" s="22"/>
      <c r="K61" s="22"/>
    </row>
    <row r="62" spans="1:11" ht="14.5" thickBot="1" x14ac:dyDescent="0.35">
      <c r="A62" s="95"/>
      <c r="B62" s="22" t="s">
        <v>34</v>
      </c>
      <c r="C62" s="98" t="s">
        <v>58</v>
      </c>
      <c r="D62" s="98" t="s">
        <v>57</v>
      </c>
      <c r="E62" s="22"/>
      <c r="F62" s="22"/>
      <c r="G62" s="22"/>
      <c r="H62" s="22"/>
      <c r="I62" s="22"/>
      <c r="J62" s="22"/>
      <c r="K62" s="22"/>
    </row>
    <row r="63" spans="1:11" ht="14.5" thickBot="1" x14ac:dyDescent="0.35">
      <c r="A63" s="95"/>
      <c r="B63" s="22" t="s">
        <v>207</v>
      </c>
      <c r="C63" s="22"/>
      <c r="D63" s="22"/>
      <c r="E63" s="22"/>
      <c r="F63" s="22"/>
      <c r="G63" s="22"/>
      <c r="H63" s="22"/>
      <c r="I63" s="22"/>
      <c r="J63" s="22"/>
      <c r="K63" s="22"/>
    </row>
    <row r="64" spans="1:11" ht="14.5" thickBot="1" x14ac:dyDescent="0.35">
      <c r="A64" s="95"/>
      <c r="B64" s="22" t="s">
        <v>33</v>
      </c>
      <c r="C64" s="98">
        <v>1000</v>
      </c>
      <c r="D64" s="98" t="s">
        <v>57</v>
      </c>
      <c r="E64" s="22"/>
      <c r="F64" s="22"/>
      <c r="G64" s="22"/>
      <c r="H64" s="22"/>
      <c r="I64" s="22"/>
      <c r="J64" s="22"/>
      <c r="K64" s="22"/>
    </row>
    <row r="65" spans="1:11" x14ac:dyDescent="0.3">
      <c r="A65" s="95" t="s">
        <v>43</v>
      </c>
      <c r="B65" s="22" t="s">
        <v>208</v>
      </c>
      <c r="C65" s="22"/>
      <c r="D65" s="22"/>
      <c r="E65" s="22"/>
      <c r="F65" s="22"/>
      <c r="G65" s="22"/>
      <c r="H65" s="22"/>
      <c r="I65" s="22"/>
      <c r="J65" s="22"/>
      <c r="K65" s="22"/>
    </row>
    <row r="66" spans="1:11" x14ac:dyDescent="0.3">
      <c r="A66" s="95"/>
      <c r="B66" s="22"/>
      <c r="C66" s="22"/>
      <c r="D66" s="22"/>
      <c r="E66" s="22"/>
      <c r="F66" s="22"/>
      <c r="G66" s="22"/>
      <c r="H66" s="22"/>
      <c r="I66" s="22"/>
      <c r="J66" s="22"/>
      <c r="K66" s="22"/>
    </row>
    <row r="67" spans="1:11" x14ac:dyDescent="0.3">
      <c r="A67" s="95"/>
      <c r="B67" s="22" t="s">
        <v>35</v>
      </c>
      <c r="C67" s="22"/>
      <c r="D67" s="22"/>
      <c r="E67" s="22"/>
      <c r="F67" s="22"/>
      <c r="G67" s="22"/>
      <c r="H67" s="22"/>
      <c r="I67" s="22"/>
      <c r="J67" s="22"/>
      <c r="K67" s="22"/>
    </row>
    <row r="68" spans="1:11" x14ac:dyDescent="0.3">
      <c r="A68" s="95"/>
      <c r="B68" s="22" t="s">
        <v>36</v>
      </c>
      <c r="C68" s="22"/>
      <c r="D68" s="22"/>
      <c r="E68" s="22"/>
      <c r="F68" s="22"/>
      <c r="G68" s="22"/>
      <c r="H68" s="22"/>
      <c r="I68" s="22"/>
      <c r="J68" s="22"/>
      <c r="K68" s="22"/>
    </row>
    <row r="69" spans="1:11" ht="14.5" thickBot="1" x14ac:dyDescent="0.35">
      <c r="A69" s="95"/>
      <c r="B69" s="22" t="s">
        <v>37</v>
      </c>
      <c r="C69" s="22"/>
      <c r="D69" s="22"/>
      <c r="E69" s="22"/>
      <c r="F69" s="22"/>
      <c r="G69" s="22"/>
      <c r="H69" s="22"/>
      <c r="I69" s="22"/>
      <c r="J69" s="22"/>
      <c r="K69" s="22"/>
    </row>
    <row r="70" spans="1:11" ht="14.5" thickBot="1" x14ac:dyDescent="0.35">
      <c r="A70" s="95"/>
      <c r="B70" s="22" t="s">
        <v>38</v>
      </c>
      <c r="C70" s="98">
        <v>65000</v>
      </c>
      <c r="D70" s="22"/>
      <c r="E70" s="22"/>
      <c r="F70" s="22"/>
      <c r="G70" s="22"/>
      <c r="H70" s="22"/>
      <c r="I70" s="22"/>
      <c r="J70" s="22"/>
      <c r="K70" s="22"/>
    </row>
    <row r="71" spans="1:11" x14ac:dyDescent="0.3">
      <c r="A71" s="95"/>
      <c r="B71" s="22"/>
      <c r="C71" s="22"/>
      <c r="D71" s="22"/>
      <c r="E71" s="22"/>
      <c r="F71" s="22"/>
      <c r="G71" s="22"/>
      <c r="H71" s="22"/>
      <c r="I71" s="22"/>
      <c r="J71" s="22"/>
      <c r="K71" s="22"/>
    </row>
    <row r="72" spans="1:11" x14ac:dyDescent="0.3">
      <c r="A72" s="95"/>
      <c r="B72" s="22" t="s">
        <v>46</v>
      </c>
      <c r="C72" s="22"/>
      <c r="D72" s="22"/>
      <c r="E72" s="22"/>
      <c r="F72" s="22"/>
      <c r="G72" s="22"/>
      <c r="H72" s="22"/>
      <c r="I72" s="22"/>
      <c r="J72" s="22"/>
      <c r="K72" s="22"/>
    </row>
    <row r="73" spans="1:11" ht="14.5" thickBot="1" x14ac:dyDescent="0.35">
      <c r="A73" s="95"/>
      <c r="B73" s="22" t="s">
        <v>47</v>
      </c>
      <c r="C73" s="22"/>
      <c r="D73" s="22"/>
      <c r="E73" s="22"/>
      <c r="F73" s="22"/>
      <c r="G73" s="22"/>
      <c r="H73" s="22"/>
      <c r="I73" s="22"/>
      <c r="J73" s="22"/>
      <c r="K73" s="22"/>
    </row>
    <row r="74" spans="1:11" ht="14.5" thickBot="1" x14ac:dyDescent="0.35">
      <c r="A74" s="95"/>
      <c r="B74" s="22" t="s">
        <v>48</v>
      </c>
      <c r="C74" s="98">
        <v>0</v>
      </c>
      <c r="D74" s="22"/>
      <c r="E74" s="22"/>
      <c r="F74" s="22"/>
      <c r="G74" s="22"/>
      <c r="H74" s="22"/>
      <c r="I74" s="22"/>
      <c r="J74" s="22"/>
      <c r="K74" s="22"/>
    </row>
    <row r="75" spans="1:11" ht="14.5" thickBot="1" x14ac:dyDescent="0.35">
      <c r="A75" s="95" t="s">
        <v>43</v>
      </c>
      <c r="B75" s="22" t="s">
        <v>210</v>
      </c>
      <c r="C75" s="22"/>
      <c r="D75" s="98" t="s">
        <v>209</v>
      </c>
      <c r="E75" s="22"/>
      <c r="F75" s="22"/>
      <c r="G75" s="22"/>
      <c r="H75" s="22"/>
      <c r="I75" s="22"/>
      <c r="J75" s="22"/>
      <c r="K75" s="22"/>
    </row>
    <row r="76" spans="1:11" x14ac:dyDescent="0.3">
      <c r="A76" s="95"/>
      <c r="B76" s="22"/>
      <c r="C76" s="22"/>
      <c r="D76" s="22"/>
      <c r="E76" s="22"/>
      <c r="F76" s="22"/>
      <c r="G76" s="22"/>
      <c r="H76" s="22"/>
      <c r="I76" s="22"/>
      <c r="J76" s="22"/>
      <c r="K76" s="22"/>
    </row>
    <row r="77" spans="1:11" ht="14.5" thickBot="1" x14ac:dyDescent="0.35">
      <c r="A77" s="95"/>
      <c r="B77" s="22" t="s">
        <v>279</v>
      </c>
      <c r="C77" s="22"/>
      <c r="D77" s="22"/>
      <c r="E77" s="22"/>
      <c r="F77" s="22"/>
      <c r="G77" s="22"/>
      <c r="H77" s="22"/>
      <c r="I77" s="22"/>
      <c r="J77" s="22"/>
      <c r="K77" s="22"/>
    </row>
    <row r="78" spans="1:11" ht="14.5" thickBot="1" x14ac:dyDescent="0.35">
      <c r="A78" s="95"/>
      <c r="B78" s="22" t="s">
        <v>278</v>
      </c>
      <c r="C78" s="179" t="s">
        <v>296</v>
      </c>
      <c r="D78" s="22"/>
      <c r="E78" s="22"/>
      <c r="F78" s="22"/>
      <c r="G78" s="22"/>
      <c r="H78" s="22"/>
      <c r="I78" s="22"/>
      <c r="J78" s="22"/>
      <c r="K78" s="22"/>
    </row>
    <row r="79" spans="1:11" x14ac:dyDescent="0.3">
      <c r="A79" s="95"/>
      <c r="B79" s="22"/>
      <c r="C79" s="22"/>
      <c r="D79" s="22"/>
      <c r="E79" s="22"/>
      <c r="F79" s="22"/>
      <c r="G79" s="22"/>
      <c r="H79" s="22"/>
      <c r="I79" s="22"/>
      <c r="J79" s="22"/>
      <c r="K79" s="22"/>
    </row>
    <row r="80" spans="1:11" ht="14.5" thickBot="1" x14ac:dyDescent="0.35">
      <c r="A80" s="95"/>
      <c r="B80" s="22" t="s">
        <v>189</v>
      </c>
      <c r="C80" s="22"/>
      <c r="D80" s="22"/>
      <c r="E80" s="22"/>
      <c r="F80" s="22"/>
      <c r="G80" s="22"/>
      <c r="H80" s="22"/>
      <c r="I80" s="22"/>
      <c r="J80" s="22"/>
      <c r="K80" s="22"/>
    </row>
    <row r="81" spans="1:11" ht="14.5" thickBot="1" x14ac:dyDescent="0.35">
      <c r="A81" s="95"/>
      <c r="B81" s="22" t="s">
        <v>50</v>
      </c>
      <c r="C81" s="98" t="s">
        <v>51</v>
      </c>
      <c r="D81" s="22"/>
      <c r="E81" s="22"/>
      <c r="F81" s="22"/>
      <c r="G81" s="22"/>
      <c r="H81" s="22"/>
      <c r="I81" s="22"/>
      <c r="J81" s="22"/>
      <c r="K81" s="22"/>
    </row>
    <row r="82" spans="1:11" x14ac:dyDescent="0.3">
      <c r="A82" s="95"/>
      <c r="B82" s="22"/>
      <c r="C82" s="22"/>
      <c r="D82" s="22"/>
      <c r="E82" s="22"/>
      <c r="F82" s="22"/>
      <c r="G82" s="22"/>
      <c r="H82" s="22"/>
      <c r="I82" s="22"/>
      <c r="J82" s="22"/>
      <c r="K82" s="22"/>
    </row>
    <row r="83" spans="1:11" ht="14.5" thickBot="1" x14ac:dyDescent="0.35">
      <c r="A83" s="95"/>
      <c r="B83" s="22" t="s">
        <v>211</v>
      </c>
      <c r="C83" s="22"/>
      <c r="D83" s="22"/>
      <c r="E83" s="22"/>
      <c r="F83" s="22"/>
      <c r="G83" s="22"/>
      <c r="H83" s="22"/>
      <c r="I83" s="22"/>
      <c r="J83" s="22"/>
      <c r="K83" s="22"/>
    </row>
    <row r="84" spans="1:11" ht="14.5" thickBot="1" x14ac:dyDescent="0.35">
      <c r="A84" s="95"/>
      <c r="B84" s="22" t="s">
        <v>212</v>
      </c>
      <c r="C84" s="98" t="s">
        <v>215</v>
      </c>
      <c r="D84" s="22"/>
      <c r="E84" s="22"/>
      <c r="F84" s="22"/>
      <c r="G84" s="22"/>
      <c r="H84" s="22"/>
      <c r="I84" s="22"/>
      <c r="J84" s="22"/>
      <c r="K84" s="22"/>
    </row>
    <row r="85" spans="1:11" x14ac:dyDescent="0.3">
      <c r="A85" s="95"/>
      <c r="B85" s="22"/>
      <c r="C85" s="22"/>
      <c r="D85" s="22"/>
      <c r="E85" s="22"/>
      <c r="F85" s="22"/>
      <c r="G85" s="22"/>
      <c r="H85" s="22"/>
      <c r="I85" s="22"/>
      <c r="J85" s="22"/>
      <c r="K85" s="22"/>
    </row>
  </sheetData>
  <mergeCells count="1">
    <mergeCell ref="V5:Z5"/>
  </mergeCells>
  <conditionalFormatting sqref="C45">
    <cfRule type="colorScale" priority="3">
      <colorScale>
        <cfvo type="num" val="0"/>
        <cfvo type="num" val="1"/>
        <color theme="7" tint="0.39997558519241921"/>
        <color theme="8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">
      <colorScale>
        <cfvo type="num" val="0"/>
        <cfvo type="num" val="10"/>
        <color theme="8"/>
        <color rgb="FFFF0000"/>
      </colorScale>
    </cfRule>
  </conditionalFormatting>
  <conditionalFormatting sqref="C57">
    <cfRule type="colorScale" priority="1">
      <colorScale>
        <cfvo type="num" val="0"/>
        <cfvo type="num" val="1"/>
        <cfvo type="num" val="1000"/>
        <color theme="8"/>
        <color rgb="FFFFC000"/>
        <color theme="7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85"/>
  <sheetViews>
    <sheetView zoomScale="80" zoomScaleNormal="80" workbookViewId="0">
      <selection activeCell="P60" sqref="P60"/>
    </sheetView>
  </sheetViews>
  <sheetFormatPr defaultRowHeight="14" x14ac:dyDescent="0.3"/>
  <cols>
    <col min="1" max="1" width="2.5" bestFit="1" customWidth="1"/>
    <col min="2" max="2" width="16.58203125" customWidth="1"/>
    <col min="3" max="50" width="7.58203125" customWidth="1"/>
  </cols>
  <sheetData>
    <row r="1" spans="1:59" x14ac:dyDescent="0.3">
      <c r="A1" s="95" t="s">
        <v>43</v>
      </c>
      <c r="B1" s="96" t="s">
        <v>194</v>
      </c>
    </row>
    <row r="2" spans="1:59" x14ac:dyDescent="0.3">
      <c r="A2" s="95"/>
      <c r="B2" s="40" t="s">
        <v>217</v>
      </c>
      <c r="C2" s="7">
        <f>MIN(C16:F16,H16:BI16)</f>
        <v>249.3</v>
      </c>
    </row>
    <row r="3" spans="1:59" x14ac:dyDescent="0.3">
      <c r="A3" s="95"/>
      <c r="B3" t="s">
        <v>43</v>
      </c>
      <c r="I3" s="57" t="s">
        <v>179</v>
      </c>
      <c r="J3" s="57" t="s">
        <v>179</v>
      </c>
      <c r="K3" s="57" t="s">
        <v>179</v>
      </c>
      <c r="AK3" t="s">
        <v>243</v>
      </c>
      <c r="AL3" t="s">
        <v>15</v>
      </c>
      <c r="BD3" t="s">
        <v>244</v>
      </c>
      <c r="BE3" s="40" t="s">
        <v>245</v>
      </c>
      <c r="BF3" t="s">
        <v>246</v>
      </c>
      <c r="BG3" s="40" t="s">
        <v>245</v>
      </c>
    </row>
    <row r="4" spans="1:59" x14ac:dyDescent="0.3">
      <c r="A4" s="95" t="s">
        <v>43</v>
      </c>
      <c r="B4" t="s">
        <v>218</v>
      </c>
      <c r="H4">
        <v>1</v>
      </c>
      <c r="I4" s="57">
        <v>0</v>
      </c>
      <c r="J4" s="57">
        <v>0</v>
      </c>
      <c r="K4" s="57">
        <v>0</v>
      </c>
      <c r="L4" s="58">
        <v>1</v>
      </c>
      <c r="M4" s="58">
        <v>1</v>
      </c>
      <c r="N4" s="58">
        <v>0</v>
      </c>
      <c r="O4" s="58">
        <v>0</v>
      </c>
      <c r="P4" s="59">
        <v>1</v>
      </c>
      <c r="Q4" s="59">
        <v>1</v>
      </c>
      <c r="R4" s="58">
        <v>0</v>
      </c>
      <c r="S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 s="41">
        <v>1</v>
      </c>
      <c r="AB4" s="41">
        <v>1</v>
      </c>
      <c r="AC4">
        <v>1</v>
      </c>
      <c r="AD4" s="60">
        <v>0</v>
      </c>
      <c r="AE4" s="60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59" x14ac:dyDescent="0.3">
      <c r="A5" s="95" t="s">
        <v>43</v>
      </c>
      <c r="B5" t="s">
        <v>219</v>
      </c>
      <c r="H5" s="60">
        <v>1</v>
      </c>
      <c r="I5" s="58">
        <v>0</v>
      </c>
      <c r="J5" s="58">
        <v>0</v>
      </c>
      <c r="K5" s="58">
        <v>0</v>
      </c>
      <c r="L5" s="58">
        <v>1</v>
      </c>
      <c r="M5" s="58">
        <v>1</v>
      </c>
      <c r="N5" s="59">
        <v>1</v>
      </c>
      <c r="O5" s="58"/>
      <c r="P5" s="59">
        <v>1</v>
      </c>
      <c r="Q5" s="59">
        <v>1</v>
      </c>
      <c r="R5" s="58"/>
      <c r="U5">
        <v>1</v>
      </c>
      <c r="V5" s="293" t="s">
        <v>180</v>
      </c>
      <c r="W5" s="293"/>
      <c r="X5" s="293"/>
      <c r="Y5" s="293"/>
      <c r="Z5" s="293"/>
      <c r="AC5">
        <v>0</v>
      </c>
      <c r="AD5" s="60">
        <v>0</v>
      </c>
      <c r="AE5" s="60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s="41">
        <v>1</v>
      </c>
      <c r="AP5" s="41">
        <v>1</v>
      </c>
      <c r="AQ5" s="41">
        <v>1</v>
      </c>
      <c r="AR5" s="41">
        <v>1</v>
      </c>
      <c r="AS5" s="41">
        <v>1</v>
      </c>
      <c r="AT5" s="41">
        <v>1</v>
      </c>
      <c r="AU5" s="41">
        <v>1</v>
      </c>
      <c r="AV5" s="41">
        <v>1</v>
      </c>
      <c r="AW5" s="41">
        <v>1</v>
      </c>
      <c r="AX5" s="41"/>
    </row>
    <row r="6" spans="1:59" x14ac:dyDescent="0.3">
      <c r="A6" s="95" t="s">
        <v>43</v>
      </c>
      <c r="B6" t="s">
        <v>220</v>
      </c>
      <c r="C6">
        <v>1</v>
      </c>
      <c r="I6" s="58"/>
      <c r="J6" s="58"/>
      <c r="K6" s="58"/>
      <c r="L6" s="58"/>
      <c r="M6" s="58"/>
      <c r="N6" s="58"/>
      <c r="O6" s="58">
        <v>0</v>
      </c>
      <c r="P6" s="59"/>
      <c r="Q6" s="59"/>
      <c r="R6" s="58"/>
      <c r="AD6" s="60"/>
      <c r="AE6" s="60"/>
    </row>
    <row r="7" spans="1:59" x14ac:dyDescent="0.3">
      <c r="A7" s="95" t="s">
        <v>43</v>
      </c>
      <c r="B7" s="97" t="s">
        <v>221</v>
      </c>
      <c r="C7" s="97"/>
      <c r="D7" s="97"/>
      <c r="E7" s="97"/>
      <c r="F7" s="97"/>
      <c r="G7" s="97"/>
      <c r="H7" s="129">
        <f>$S$10</f>
        <v>17</v>
      </c>
      <c r="I7" s="97"/>
      <c r="J7" s="97"/>
      <c r="K7" s="97"/>
      <c r="L7" s="130">
        <f t="shared" ref="L7:Q7" si="0">$S$10</f>
        <v>17</v>
      </c>
      <c r="M7" s="130">
        <f t="shared" si="0"/>
        <v>17</v>
      </c>
      <c r="N7" s="130">
        <f t="shared" si="0"/>
        <v>17</v>
      </c>
      <c r="O7" s="97"/>
      <c r="P7" s="130">
        <f t="shared" si="0"/>
        <v>17</v>
      </c>
      <c r="Q7" s="130">
        <f t="shared" si="0"/>
        <v>17</v>
      </c>
      <c r="R7" s="97"/>
      <c r="S7" s="97"/>
      <c r="T7" s="97"/>
      <c r="U7" s="97"/>
      <c r="V7" s="97"/>
      <c r="W7" s="130">
        <f>$S$10</f>
        <v>17</v>
      </c>
      <c r="X7" s="97"/>
      <c r="Y7" s="97"/>
      <c r="Z7" s="97"/>
      <c r="AA7" s="130">
        <f>$S$10</f>
        <v>17</v>
      </c>
      <c r="AB7" s="97"/>
      <c r="AC7" s="130">
        <f>$S$10</f>
        <v>17</v>
      </c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130">
        <f>$S$10</f>
        <v>17</v>
      </c>
      <c r="AP7" s="130">
        <f t="shared" ref="AP7:BG7" si="1">$S$10</f>
        <v>17</v>
      </c>
      <c r="AQ7" s="130">
        <f t="shared" si="1"/>
        <v>17</v>
      </c>
      <c r="AR7" s="130">
        <f t="shared" si="1"/>
        <v>17</v>
      </c>
      <c r="AS7" s="130">
        <f t="shared" si="1"/>
        <v>17</v>
      </c>
      <c r="AT7" s="130">
        <f t="shared" si="1"/>
        <v>17</v>
      </c>
      <c r="AU7" s="130">
        <f t="shared" si="1"/>
        <v>17</v>
      </c>
      <c r="AV7" s="130">
        <f t="shared" si="1"/>
        <v>17</v>
      </c>
      <c r="AW7" s="130">
        <f t="shared" si="1"/>
        <v>17</v>
      </c>
      <c r="AX7" s="130">
        <f t="shared" si="1"/>
        <v>17</v>
      </c>
      <c r="AY7" s="130">
        <f t="shared" si="1"/>
        <v>17</v>
      </c>
      <c r="AZ7" s="130">
        <f t="shared" si="1"/>
        <v>17</v>
      </c>
      <c r="BA7" s="130">
        <f t="shared" si="1"/>
        <v>17</v>
      </c>
      <c r="BB7" s="130">
        <f t="shared" si="1"/>
        <v>17</v>
      </c>
      <c r="BC7" s="130">
        <f t="shared" si="1"/>
        <v>17</v>
      </c>
      <c r="BD7" s="130">
        <f t="shared" si="1"/>
        <v>17</v>
      </c>
      <c r="BE7" s="130">
        <f t="shared" si="1"/>
        <v>17</v>
      </c>
      <c r="BF7" s="130">
        <f t="shared" si="1"/>
        <v>17</v>
      </c>
      <c r="BG7" s="130">
        <f t="shared" si="1"/>
        <v>17</v>
      </c>
    </row>
    <row r="8" spans="1:59" x14ac:dyDescent="0.3">
      <c r="A8" s="95" t="s">
        <v>43</v>
      </c>
      <c r="B8" s="97" t="s">
        <v>195</v>
      </c>
      <c r="C8" s="97">
        <f>SUM($C$13:C13)</f>
        <v>1</v>
      </c>
      <c r="D8" s="97">
        <f>SUM($C$13:D13)</f>
        <v>2</v>
      </c>
      <c r="E8" s="97">
        <f>SUM($C$13:E13)</f>
        <v>2</v>
      </c>
      <c r="F8" s="97">
        <f>SUM($C$13:F13)</f>
        <v>2</v>
      </c>
      <c r="G8" s="97">
        <f>SUM($C$13:G13)</f>
        <v>3</v>
      </c>
      <c r="H8" s="97">
        <f>SUM($C$13:H13)</f>
        <v>3</v>
      </c>
      <c r="I8" s="97">
        <f>SUM($C$13:I13)</f>
        <v>3</v>
      </c>
      <c r="J8" s="97">
        <f>SUM($C$13:J13)</f>
        <v>3</v>
      </c>
      <c r="K8" s="97">
        <f>SUM($C$13:K13)</f>
        <v>4</v>
      </c>
      <c r="L8" s="97">
        <f>SUM($C$13:L13)</f>
        <v>5</v>
      </c>
      <c r="M8" s="97">
        <f>SUM($C$13:M13)</f>
        <v>6</v>
      </c>
      <c r="N8" s="97">
        <f>SUM($C$13:N13)</f>
        <v>7</v>
      </c>
      <c r="O8" s="97">
        <f>SUM($C$13:O13)</f>
        <v>8</v>
      </c>
      <c r="P8" s="97">
        <f>SUM($C$13:P13)</f>
        <v>9</v>
      </c>
      <c r="Q8" s="97">
        <f>SUM($C$13:Q13)</f>
        <v>10</v>
      </c>
      <c r="R8" s="97">
        <f>SUM($C$13:R13)</f>
        <v>10</v>
      </c>
      <c r="S8" s="97">
        <f>SUM($C$13:S13)</f>
        <v>11</v>
      </c>
      <c r="T8" s="97">
        <f>SUM($C$13:T13)</f>
        <v>12</v>
      </c>
      <c r="U8" s="97">
        <f>SUM($C$13:U13)</f>
        <v>13</v>
      </c>
      <c r="V8" s="97">
        <f>SUM($C$13:V13)</f>
        <v>14</v>
      </c>
      <c r="W8" s="97">
        <f>SUM($C$13:W13)</f>
        <v>15</v>
      </c>
      <c r="X8" s="97">
        <f>SUM($C$13:X13)</f>
        <v>16</v>
      </c>
      <c r="Y8" s="97">
        <f>SUM($C$13:Y13)</f>
        <v>17</v>
      </c>
      <c r="Z8" s="97">
        <f>SUM($C$13:Z13)</f>
        <v>18</v>
      </c>
      <c r="AA8" s="97">
        <f>SUM($C$13:AA13)</f>
        <v>19</v>
      </c>
      <c r="AB8" s="97">
        <f>SUM($C$13:AB13)</f>
        <v>20</v>
      </c>
      <c r="AC8" s="97">
        <f>SUM($C$13:AC13)</f>
        <v>21</v>
      </c>
      <c r="AD8" s="97">
        <f>SUM($C$13:AD13)</f>
        <v>22</v>
      </c>
      <c r="AE8" s="97">
        <f>SUM($C$13:AE13)</f>
        <v>23</v>
      </c>
      <c r="AF8" s="97">
        <f>SUM($C$13:AF13)</f>
        <v>23</v>
      </c>
      <c r="AG8" s="97">
        <f>SUM($C$13:AG13)</f>
        <v>23</v>
      </c>
      <c r="AH8" s="97">
        <f>SUM($C$13:AH13)</f>
        <v>24</v>
      </c>
      <c r="AI8" s="97">
        <f>SUM($C$13:AI13)</f>
        <v>25</v>
      </c>
      <c r="AJ8" s="97">
        <f>SUM($C$13:AJ13)</f>
        <v>26</v>
      </c>
      <c r="AK8" s="97">
        <f>SUM($C$13:AK13)</f>
        <v>26</v>
      </c>
      <c r="AL8" s="97">
        <f>SUM($C$13:AL13)</f>
        <v>26</v>
      </c>
      <c r="AM8" s="97">
        <f>SUM($C$13:AM13)</f>
        <v>26</v>
      </c>
      <c r="AN8" s="97">
        <f>SUM($C$13:AN13)</f>
        <v>27</v>
      </c>
      <c r="AO8" s="97">
        <f>SUM($C$13:AO13)</f>
        <v>27</v>
      </c>
      <c r="AP8" s="97">
        <f>SUM($C$13:AP13)</f>
        <v>28</v>
      </c>
      <c r="AQ8" s="97">
        <f>SUM($C$13:AQ13)</f>
        <v>28</v>
      </c>
      <c r="AR8" s="97">
        <f>SUM($C$13:AR13)</f>
        <v>28</v>
      </c>
      <c r="AS8" s="97">
        <f>SUM($C$13:AS13)</f>
        <v>28</v>
      </c>
      <c r="AT8" s="97">
        <f>SUM($C$13:AT13)</f>
        <v>29</v>
      </c>
      <c r="AU8" s="97">
        <f>SUM($C$13:AU13)</f>
        <v>29</v>
      </c>
      <c r="AV8" s="97">
        <f>SUM($C$13:AV13)</f>
        <v>29</v>
      </c>
      <c r="AW8" s="97">
        <f>SUM($C$13:AW13)</f>
        <v>29</v>
      </c>
      <c r="AX8" s="97">
        <f>SUM($C$13:AX13)</f>
        <v>29</v>
      </c>
      <c r="AY8" s="97">
        <f>SUM($C$13:AY13)</f>
        <v>29</v>
      </c>
      <c r="AZ8" s="97">
        <f>SUM($C$13:AZ13)</f>
        <v>29</v>
      </c>
      <c r="BA8" s="97">
        <f>SUM($C$13:BA13)</f>
        <v>29</v>
      </c>
      <c r="BB8" s="97">
        <f>SUM($C$13:BB13)</f>
        <v>29</v>
      </c>
      <c r="BC8" s="97">
        <f>SUM($C$13:BC13)</f>
        <v>29</v>
      </c>
      <c r="BD8" s="97">
        <f>SUM($C$13:BD13)</f>
        <v>30</v>
      </c>
      <c r="BE8" s="97">
        <f>SUM($C$13:BE13)</f>
        <v>31</v>
      </c>
      <c r="BF8" s="97">
        <f>SUM($C$13:BF13)</f>
        <v>32</v>
      </c>
      <c r="BG8" s="97">
        <f>SUM($C$13:BG13)</f>
        <v>33</v>
      </c>
    </row>
    <row r="9" spans="1:59" x14ac:dyDescent="0.3">
      <c r="A9" s="95" t="s">
        <v>43</v>
      </c>
      <c r="B9" s="1" t="s">
        <v>196</v>
      </c>
      <c r="C9" s="1">
        <v>0</v>
      </c>
      <c r="D9" s="1" t="s">
        <v>197</v>
      </c>
      <c r="E9" s="1" t="str">
        <f>D9</f>
        <v>_________</v>
      </c>
      <c r="F9" s="1" t="str">
        <f>D9</f>
        <v>_________</v>
      </c>
      <c r="G9" s="1">
        <v>0</v>
      </c>
      <c r="H9" s="1" t="s">
        <v>197</v>
      </c>
      <c r="I9" s="1" t="str">
        <f>H9</f>
        <v>_________</v>
      </c>
      <c r="J9" s="1" t="s">
        <v>197</v>
      </c>
      <c r="K9" s="1" t="str">
        <f>J9</f>
        <v>_________</v>
      </c>
      <c r="L9" s="1" t="str">
        <f>J9</f>
        <v>_________</v>
      </c>
      <c r="M9" s="1" t="s">
        <v>197</v>
      </c>
      <c r="N9" s="1" t="s">
        <v>197</v>
      </c>
      <c r="O9" s="1" t="s">
        <v>197</v>
      </c>
      <c r="P9" s="1" t="s">
        <v>197</v>
      </c>
      <c r="Q9" s="1">
        <v>0</v>
      </c>
      <c r="R9" s="1" t="s">
        <v>197</v>
      </c>
      <c r="S9" s="1" t="s">
        <v>197</v>
      </c>
      <c r="T9" s="1" t="s">
        <v>197</v>
      </c>
      <c r="U9" s="1" t="s">
        <v>197</v>
      </c>
      <c r="V9" s="1">
        <v>1</v>
      </c>
      <c r="W9" s="1">
        <v>0</v>
      </c>
      <c r="X9" s="1">
        <v>0</v>
      </c>
      <c r="Y9" s="1">
        <v>0</v>
      </c>
      <c r="Z9" s="1">
        <v>0</v>
      </c>
      <c r="AA9" s="1"/>
      <c r="AB9" s="1"/>
      <c r="AC9" s="1">
        <v>1</v>
      </c>
      <c r="AD9" s="1">
        <v>0</v>
      </c>
      <c r="AE9" s="1">
        <v>0</v>
      </c>
      <c r="AF9" s="1" t="s">
        <v>197</v>
      </c>
      <c r="AG9" s="1" t="s">
        <v>197</v>
      </c>
      <c r="AH9" s="1" t="s">
        <v>197</v>
      </c>
      <c r="AI9" s="1" t="s">
        <v>197</v>
      </c>
      <c r="AJ9" s="1" t="s">
        <v>197</v>
      </c>
      <c r="AK9" s="1" t="s">
        <v>197</v>
      </c>
      <c r="AL9" s="1" t="s">
        <v>197</v>
      </c>
      <c r="AM9" s="1" t="s">
        <v>197</v>
      </c>
      <c r="AN9" s="1" t="s">
        <v>197</v>
      </c>
      <c r="AO9" s="1" t="s">
        <v>197</v>
      </c>
      <c r="AP9" s="1" t="s">
        <v>197</v>
      </c>
      <c r="AQ9" s="1" t="s">
        <v>197</v>
      </c>
      <c r="AR9" s="1" t="s">
        <v>197</v>
      </c>
      <c r="AS9" s="1" t="s">
        <v>197</v>
      </c>
      <c r="AT9" s="1" t="s">
        <v>197</v>
      </c>
      <c r="AU9" s="1" t="s">
        <v>197</v>
      </c>
      <c r="AV9" s="1" t="s">
        <v>197</v>
      </c>
      <c r="AW9" s="1" t="s">
        <v>197</v>
      </c>
      <c r="AX9" s="1" t="s">
        <v>197</v>
      </c>
      <c r="AY9" s="1" t="s">
        <v>197</v>
      </c>
      <c r="AZ9" s="1" t="s">
        <v>197</v>
      </c>
      <c r="BA9" s="1" t="s">
        <v>197</v>
      </c>
      <c r="BB9" s="1" t="s">
        <v>197</v>
      </c>
      <c r="BC9" s="1" t="s">
        <v>197</v>
      </c>
      <c r="BD9" s="1" t="s">
        <v>197</v>
      </c>
      <c r="BE9" s="1" t="s">
        <v>197</v>
      </c>
      <c r="BF9" s="1" t="s">
        <v>197</v>
      </c>
      <c r="BG9" s="1" t="s">
        <v>197</v>
      </c>
    </row>
    <row r="10" spans="1:59" x14ac:dyDescent="0.3">
      <c r="A10" s="95"/>
      <c r="B10" s="24" t="s">
        <v>39</v>
      </c>
      <c r="C10" s="10">
        <f>C13</f>
        <v>1</v>
      </c>
      <c r="D10" s="10">
        <f>C10+1</f>
        <v>2</v>
      </c>
      <c r="E10" s="10">
        <f t="shared" ref="E10:AV10" si="2">D10+1</f>
        <v>3</v>
      </c>
      <c r="F10" s="131">
        <f t="shared" si="2"/>
        <v>4</v>
      </c>
      <c r="G10" s="131">
        <f t="shared" si="2"/>
        <v>5</v>
      </c>
      <c r="H10" s="51">
        <f t="shared" si="2"/>
        <v>6</v>
      </c>
      <c r="I10" s="51">
        <f t="shared" si="2"/>
        <v>7</v>
      </c>
      <c r="J10" s="51">
        <f t="shared" si="2"/>
        <v>8</v>
      </c>
      <c r="K10" s="51">
        <f t="shared" si="2"/>
        <v>9</v>
      </c>
      <c r="L10" s="51">
        <f t="shared" si="2"/>
        <v>10</v>
      </c>
      <c r="M10" s="51">
        <f t="shared" si="2"/>
        <v>11</v>
      </c>
      <c r="N10" s="61">
        <f t="shared" si="2"/>
        <v>12</v>
      </c>
      <c r="O10" s="61">
        <f t="shared" si="2"/>
        <v>13</v>
      </c>
      <c r="P10" s="61">
        <f t="shared" si="2"/>
        <v>14</v>
      </c>
      <c r="Q10" s="61">
        <f t="shared" si="2"/>
        <v>15</v>
      </c>
      <c r="R10" s="4">
        <f t="shared" si="2"/>
        <v>16</v>
      </c>
      <c r="S10" s="4">
        <f t="shared" si="2"/>
        <v>17</v>
      </c>
      <c r="T10" s="4">
        <v>18</v>
      </c>
      <c r="U10" s="18">
        <f>T10+1</f>
        <v>19</v>
      </c>
      <c r="V10" s="14">
        <f>U10+1</f>
        <v>20</v>
      </c>
      <c r="W10" s="14">
        <f t="shared" si="2"/>
        <v>21</v>
      </c>
      <c r="X10" s="14">
        <f t="shared" si="2"/>
        <v>22</v>
      </c>
      <c r="Y10" s="14">
        <f t="shared" si="2"/>
        <v>23</v>
      </c>
      <c r="Z10" s="14">
        <f t="shared" si="2"/>
        <v>24</v>
      </c>
      <c r="AA10" s="4">
        <f>Z10+1</f>
        <v>25</v>
      </c>
      <c r="AB10" s="4">
        <f t="shared" si="2"/>
        <v>26</v>
      </c>
      <c r="AC10" s="4">
        <f t="shared" si="2"/>
        <v>27</v>
      </c>
      <c r="AD10" s="4">
        <f t="shared" si="2"/>
        <v>28</v>
      </c>
      <c r="AE10" s="4">
        <f t="shared" si="2"/>
        <v>29</v>
      </c>
      <c r="AF10" s="4">
        <f t="shared" si="2"/>
        <v>30</v>
      </c>
      <c r="AG10" s="52">
        <f t="shared" si="2"/>
        <v>31</v>
      </c>
      <c r="AH10" s="52">
        <f t="shared" si="2"/>
        <v>32</v>
      </c>
      <c r="AI10" s="52">
        <f t="shared" si="2"/>
        <v>33</v>
      </c>
      <c r="AJ10" s="52">
        <f t="shared" si="2"/>
        <v>34</v>
      </c>
      <c r="AK10" s="173">
        <f t="shared" si="2"/>
        <v>35</v>
      </c>
      <c r="AL10" s="52">
        <f t="shared" si="2"/>
        <v>36</v>
      </c>
      <c r="AM10" s="52">
        <f t="shared" si="2"/>
        <v>37</v>
      </c>
      <c r="AN10" s="52">
        <f t="shared" si="2"/>
        <v>38</v>
      </c>
      <c r="AO10" s="52">
        <f t="shared" si="2"/>
        <v>39</v>
      </c>
      <c r="AP10" s="52">
        <f t="shared" si="2"/>
        <v>40</v>
      </c>
      <c r="AQ10" s="52">
        <f t="shared" si="2"/>
        <v>41</v>
      </c>
      <c r="AR10" s="52">
        <f t="shared" si="2"/>
        <v>42</v>
      </c>
      <c r="AS10" s="52">
        <f t="shared" si="2"/>
        <v>43</v>
      </c>
      <c r="AT10" s="52">
        <f t="shared" si="2"/>
        <v>44</v>
      </c>
      <c r="AU10" s="52">
        <f t="shared" si="2"/>
        <v>45</v>
      </c>
      <c r="AV10" s="52">
        <f t="shared" si="2"/>
        <v>46</v>
      </c>
      <c r="AW10" s="52">
        <f t="shared" ref="AW10:BG10" si="3">AV10+1</f>
        <v>47</v>
      </c>
      <c r="AX10" s="37">
        <f t="shared" si="3"/>
        <v>48</v>
      </c>
      <c r="AY10" s="37">
        <f t="shared" si="3"/>
        <v>49</v>
      </c>
      <c r="AZ10" s="37">
        <f t="shared" si="3"/>
        <v>50</v>
      </c>
      <c r="BA10" s="37">
        <f t="shared" si="3"/>
        <v>51</v>
      </c>
      <c r="BB10" s="37">
        <f t="shared" si="3"/>
        <v>52</v>
      </c>
      <c r="BC10" s="37">
        <f t="shared" si="3"/>
        <v>53</v>
      </c>
      <c r="BD10" s="37">
        <f t="shared" si="3"/>
        <v>54</v>
      </c>
      <c r="BE10" s="37">
        <f t="shared" si="3"/>
        <v>55</v>
      </c>
      <c r="BF10" s="37">
        <f t="shared" si="3"/>
        <v>56</v>
      </c>
      <c r="BG10" s="37">
        <f t="shared" si="3"/>
        <v>57</v>
      </c>
    </row>
    <row r="11" spans="1:59" x14ac:dyDescent="0.3">
      <c r="A11" s="95"/>
      <c r="B11" s="24" t="s">
        <v>198</v>
      </c>
      <c r="C11" s="10" t="s">
        <v>199</v>
      </c>
      <c r="D11" s="10" t="s">
        <v>199</v>
      </c>
      <c r="E11" s="10" t="s">
        <v>199</v>
      </c>
      <c r="F11" s="131" t="s">
        <v>199</v>
      </c>
      <c r="G11" s="131" t="s">
        <v>199</v>
      </c>
      <c r="H11" s="51" t="s">
        <v>199</v>
      </c>
      <c r="I11" s="51" t="s">
        <v>199</v>
      </c>
      <c r="J11" s="51" t="s">
        <v>199</v>
      </c>
      <c r="K11" s="51" t="s">
        <v>199</v>
      </c>
      <c r="L11" s="51" t="s">
        <v>199</v>
      </c>
      <c r="M11" s="51" t="s">
        <v>199</v>
      </c>
      <c r="N11" s="61" t="s">
        <v>199</v>
      </c>
      <c r="O11" s="61" t="s">
        <v>199</v>
      </c>
      <c r="P11" s="61" t="s">
        <v>199</v>
      </c>
      <c r="Q11" s="61" t="s">
        <v>199</v>
      </c>
      <c r="R11" s="4" t="s">
        <v>199</v>
      </c>
      <c r="S11" s="4" t="s">
        <v>199</v>
      </c>
      <c r="T11" s="4" t="s">
        <v>199</v>
      </c>
      <c r="U11" s="18" t="s">
        <v>199</v>
      </c>
      <c r="V11" s="14" t="s">
        <v>199</v>
      </c>
      <c r="W11" s="14" t="s">
        <v>199</v>
      </c>
      <c r="X11" s="14" t="s">
        <v>199</v>
      </c>
      <c r="Y11" s="14" t="s">
        <v>199</v>
      </c>
      <c r="Z11" s="14" t="s">
        <v>199</v>
      </c>
      <c r="AA11" s="4" t="s">
        <v>199</v>
      </c>
      <c r="AB11" s="4" t="s">
        <v>199</v>
      </c>
      <c r="AC11" s="4" t="s">
        <v>199</v>
      </c>
      <c r="AD11" s="4" t="s">
        <v>199</v>
      </c>
      <c r="AE11" s="4" t="s">
        <v>199</v>
      </c>
      <c r="AF11" s="4" t="s">
        <v>199</v>
      </c>
      <c r="AG11" s="52" t="s">
        <v>199</v>
      </c>
      <c r="AH11" s="52" t="s">
        <v>199</v>
      </c>
      <c r="AI11" s="52" t="s">
        <v>199</v>
      </c>
      <c r="AJ11" s="52" t="s">
        <v>199</v>
      </c>
      <c r="AK11" s="173" t="s">
        <v>199</v>
      </c>
      <c r="AL11" s="52" t="s">
        <v>199</v>
      </c>
      <c r="AM11" s="52" t="s">
        <v>199</v>
      </c>
      <c r="AN11" s="52" t="s">
        <v>199</v>
      </c>
      <c r="AO11" s="52" t="s">
        <v>199</v>
      </c>
      <c r="AP11" s="52" t="s">
        <v>199</v>
      </c>
      <c r="AQ11" s="52" t="s">
        <v>199</v>
      </c>
      <c r="AR11" s="52" t="s">
        <v>199</v>
      </c>
      <c r="AS11" s="52" t="s">
        <v>199</v>
      </c>
      <c r="AT11" s="52" t="s">
        <v>199</v>
      </c>
      <c r="AU11" s="52" t="s">
        <v>199</v>
      </c>
      <c r="AV11" s="52" t="s">
        <v>199</v>
      </c>
      <c r="AW11" s="52" t="s">
        <v>199</v>
      </c>
      <c r="AX11" s="37" t="s">
        <v>199</v>
      </c>
      <c r="AY11" s="37" t="s">
        <v>199</v>
      </c>
      <c r="AZ11" s="37" t="s">
        <v>199</v>
      </c>
      <c r="BA11" s="37" t="s">
        <v>199</v>
      </c>
      <c r="BB11" s="37" t="s">
        <v>199</v>
      </c>
      <c r="BC11" s="37" t="s">
        <v>199</v>
      </c>
      <c r="BD11" s="37" t="s">
        <v>199</v>
      </c>
      <c r="BE11" s="37" t="s">
        <v>199</v>
      </c>
      <c r="BF11" s="37" t="s">
        <v>199</v>
      </c>
      <c r="BG11" s="37" t="s">
        <v>199</v>
      </c>
    </row>
    <row r="12" spans="1:59" x14ac:dyDescent="0.3">
      <c r="A12" s="95"/>
      <c r="B12" s="24" t="s">
        <v>0</v>
      </c>
      <c r="C12" s="10" t="s">
        <v>260</v>
      </c>
      <c r="D12" s="10" t="s">
        <v>260</v>
      </c>
      <c r="E12" s="10" t="s">
        <v>272</v>
      </c>
      <c r="F12" s="131" t="s">
        <v>260</v>
      </c>
      <c r="G12" s="131" t="s">
        <v>260</v>
      </c>
      <c r="H12" s="51" t="s">
        <v>262</v>
      </c>
      <c r="I12" s="51" t="s">
        <v>262</v>
      </c>
      <c r="J12" s="51" t="s">
        <v>262</v>
      </c>
      <c r="K12" s="51" t="s">
        <v>262</v>
      </c>
      <c r="L12" s="51" t="s">
        <v>262</v>
      </c>
      <c r="M12" s="51" t="s">
        <v>262</v>
      </c>
      <c r="N12" s="61" t="s">
        <v>8</v>
      </c>
      <c r="O12" s="61" t="s">
        <v>8</v>
      </c>
      <c r="P12" s="61" t="s">
        <v>8</v>
      </c>
      <c r="Q12" s="61" t="s">
        <v>8</v>
      </c>
      <c r="R12" s="4" t="s">
        <v>263</v>
      </c>
      <c r="S12" s="4" t="s">
        <v>263</v>
      </c>
      <c r="T12" s="4" t="s">
        <v>263</v>
      </c>
      <c r="U12" s="18" t="s">
        <v>264</v>
      </c>
      <c r="V12" s="14" t="s">
        <v>76</v>
      </c>
      <c r="W12" s="14" t="s">
        <v>76</v>
      </c>
      <c r="X12" s="14" t="s">
        <v>76</v>
      </c>
      <c r="Y12" s="14" t="s">
        <v>265</v>
      </c>
      <c r="Z12" s="14" t="s">
        <v>76</v>
      </c>
      <c r="AA12" s="4" t="s">
        <v>266</v>
      </c>
      <c r="AB12" s="4" t="s">
        <v>266</v>
      </c>
      <c r="AC12" s="4" t="s">
        <v>267</v>
      </c>
      <c r="AD12" s="4" t="s">
        <v>266</v>
      </c>
      <c r="AE12" s="4" t="s">
        <v>266</v>
      </c>
      <c r="AF12" s="4" t="s">
        <v>15</v>
      </c>
      <c r="AG12" s="132" t="s">
        <v>17</v>
      </c>
      <c r="AH12" s="52" t="s">
        <v>17</v>
      </c>
      <c r="AI12" s="52" t="s">
        <v>17</v>
      </c>
      <c r="AJ12" s="52" t="s">
        <v>17</v>
      </c>
      <c r="AK12" s="173" t="s">
        <v>17</v>
      </c>
      <c r="AL12" s="52" t="s">
        <v>17</v>
      </c>
      <c r="AM12" s="52" t="s">
        <v>17</v>
      </c>
      <c r="AN12" s="52" t="s">
        <v>17</v>
      </c>
      <c r="AO12" s="52" t="s">
        <v>17</v>
      </c>
      <c r="AP12" s="52" t="s">
        <v>17</v>
      </c>
      <c r="AQ12" s="52" t="s">
        <v>17</v>
      </c>
      <c r="AR12" s="52" t="s">
        <v>17</v>
      </c>
      <c r="AS12" s="52" t="s">
        <v>17</v>
      </c>
      <c r="AT12" s="52" t="s">
        <v>17</v>
      </c>
      <c r="AU12" s="52" t="s">
        <v>17</v>
      </c>
      <c r="AV12" s="52" t="s">
        <v>17</v>
      </c>
      <c r="AW12" s="52" t="s">
        <v>17</v>
      </c>
      <c r="AX12" s="37" t="s">
        <v>269</v>
      </c>
      <c r="AY12" s="37" t="s">
        <v>270</v>
      </c>
      <c r="AZ12" s="37" t="s">
        <v>270</v>
      </c>
      <c r="BA12" s="37" t="s">
        <v>270</v>
      </c>
      <c r="BB12" s="37" t="s">
        <v>270</v>
      </c>
      <c r="BC12" s="37" t="s">
        <v>270</v>
      </c>
      <c r="BD12" s="37" t="s">
        <v>269</v>
      </c>
      <c r="BE12" s="37" t="s">
        <v>269</v>
      </c>
      <c r="BF12" s="37" t="s">
        <v>269</v>
      </c>
      <c r="BG12" s="37" t="s">
        <v>269</v>
      </c>
    </row>
    <row r="13" spans="1:59" x14ac:dyDescent="0.3">
      <c r="A13" s="95"/>
      <c r="B13" s="24" t="s">
        <v>9</v>
      </c>
      <c r="C13" s="10">
        <v>1</v>
      </c>
      <c r="D13" s="10">
        <v>1</v>
      </c>
      <c r="E13" s="10">
        <v>0</v>
      </c>
      <c r="F13" s="131">
        <v>0</v>
      </c>
      <c r="G13" s="131">
        <v>1</v>
      </c>
      <c r="H13" s="51">
        <v>0</v>
      </c>
      <c r="I13" s="51">
        <v>0</v>
      </c>
      <c r="J13" s="51">
        <v>0</v>
      </c>
      <c r="K13" s="51">
        <v>1</v>
      </c>
      <c r="L13" s="51">
        <v>1</v>
      </c>
      <c r="M13" s="51">
        <v>1</v>
      </c>
      <c r="N13" s="61">
        <v>1</v>
      </c>
      <c r="O13" s="61">
        <v>1</v>
      </c>
      <c r="P13" s="61">
        <v>1</v>
      </c>
      <c r="Q13" s="61">
        <v>1</v>
      </c>
      <c r="R13" s="4">
        <v>0</v>
      </c>
      <c r="S13" s="4">
        <v>1</v>
      </c>
      <c r="T13" s="4">
        <v>1</v>
      </c>
      <c r="U13" s="18">
        <v>1</v>
      </c>
      <c r="V13" s="14">
        <v>1</v>
      </c>
      <c r="W13" s="14">
        <v>1</v>
      </c>
      <c r="X13" s="14">
        <v>1</v>
      </c>
      <c r="Y13" s="14">
        <v>1</v>
      </c>
      <c r="Z13" s="14">
        <v>1</v>
      </c>
      <c r="AA13" s="4">
        <v>1</v>
      </c>
      <c r="AB13" s="4">
        <v>1</v>
      </c>
      <c r="AC13" s="4">
        <v>1</v>
      </c>
      <c r="AD13" s="4">
        <v>1</v>
      </c>
      <c r="AE13" s="4">
        <v>1</v>
      </c>
      <c r="AF13" s="4">
        <v>0</v>
      </c>
      <c r="AG13" s="132">
        <v>0</v>
      </c>
      <c r="AH13" s="52">
        <v>1</v>
      </c>
      <c r="AI13" s="52">
        <v>1</v>
      </c>
      <c r="AJ13" s="52">
        <v>1</v>
      </c>
      <c r="AK13" s="173">
        <v>0</v>
      </c>
      <c r="AL13" s="173">
        <v>0</v>
      </c>
      <c r="AM13" s="52">
        <v>0</v>
      </c>
      <c r="AN13" s="52">
        <v>1</v>
      </c>
      <c r="AO13" s="52">
        <v>0</v>
      </c>
      <c r="AP13" s="52">
        <v>1</v>
      </c>
      <c r="AQ13" s="52">
        <v>0</v>
      </c>
      <c r="AR13" s="52">
        <v>0</v>
      </c>
      <c r="AS13" s="52">
        <v>0</v>
      </c>
      <c r="AT13" s="52">
        <v>1</v>
      </c>
      <c r="AU13" s="52">
        <v>0</v>
      </c>
      <c r="AV13" s="52">
        <v>0</v>
      </c>
      <c r="AW13" s="52">
        <v>0</v>
      </c>
      <c r="AX13" s="37">
        <v>0</v>
      </c>
      <c r="AY13" s="37">
        <v>0</v>
      </c>
      <c r="AZ13" s="37">
        <v>0</v>
      </c>
      <c r="BA13" s="37">
        <v>0</v>
      </c>
      <c r="BB13" s="37">
        <v>0</v>
      </c>
      <c r="BC13" s="37">
        <v>0</v>
      </c>
      <c r="BD13" s="37">
        <v>1</v>
      </c>
      <c r="BE13" s="37">
        <v>1</v>
      </c>
      <c r="BF13" s="37">
        <v>1</v>
      </c>
      <c r="BG13" s="37">
        <v>1</v>
      </c>
    </row>
    <row r="14" spans="1:59" x14ac:dyDescent="0.3">
      <c r="A14" s="95" t="s">
        <v>43</v>
      </c>
      <c r="B14" s="24" t="s">
        <v>9</v>
      </c>
      <c r="C14" s="10">
        <v>0</v>
      </c>
      <c r="D14" s="10">
        <v>1</v>
      </c>
      <c r="E14" s="10">
        <v>1</v>
      </c>
      <c r="F14" s="131">
        <v>0</v>
      </c>
      <c r="G14" s="13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61">
        <v>0</v>
      </c>
      <c r="O14" s="61">
        <v>0</v>
      </c>
      <c r="P14" s="61">
        <v>0</v>
      </c>
      <c r="Q14" s="61">
        <v>0</v>
      </c>
      <c r="R14" s="4">
        <v>0</v>
      </c>
      <c r="S14" s="4">
        <v>1</v>
      </c>
      <c r="T14" s="4">
        <v>0</v>
      </c>
      <c r="U14" s="18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132">
        <v>0</v>
      </c>
      <c r="AH14" s="52">
        <v>0</v>
      </c>
      <c r="AI14" s="52">
        <v>0</v>
      </c>
      <c r="AJ14" s="52">
        <v>0</v>
      </c>
      <c r="AK14" s="173">
        <v>0</v>
      </c>
      <c r="AL14" s="173">
        <v>0</v>
      </c>
      <c r="AM14" s="52">
        <v>0</v>
      </c>
      <c r="AN14" s="52">
        <v>0</v>
      </c>
      <c r="AO14" s="52">
        <v>0</v>
      </c>
      <c r="AP14" s="52">
        <v>0</v>
      </c>
      <c r="AQ14" s="52">
        <v>0</v>
      </c>
      <c r="AR14" s="52">
        <v>0</v>
      </c>
      <c r="AS14" s="52">
        <v>0</v>
      </c>
      <c r="AT14" s="52">
        <v>0</v>
      </c>
      <c r="AU14" s="52">
        <v>0</v>
      </c>
      <c r="AV14" s="52">
        <v>0</v>
      </c>
      <c r="AW14" s="52">
        <v>0</v>
      </c>
      <c r="AX14" s="37">
        <v>0</v>
      </c>
      <c r="AY14" s="37">
        <v>0</v>
      </c>
      <c r="AZ14" s="37">
        <v>0</v>
      </c>
      <c r="BA14" s="37">
        <v>0</v>
      </c>
      <c r="BB14" s="37">
        <v>0</v>
      </c>
      <c r="BC14" s="37">
        <v>0</v>
      </c>
      <c r="BD14" s="37">
        <v>0</v>
      </c>
      <c r="BE14" s="37">
        <v>0</v>
      </c>
      <c r="BF14" s="37">
        <v>0</v>
      </c>
      <c r="BG14" s="37">
        <v>0</v>
      </c>
    </row>
    <row r="15" spans="1:59" x14ac:dyDescent="0.3">
      <c r="A15" s="95"/>
      <c r="B15" s="24" t="s">
        <v>43</v>
      </c>
      <c r="C15" s="10" t="s">
        <v>199</v>
      </c>
      <c r="D15" s="10" t="s">
        <v>199</v>
      </c>
      <c r="E15" s="10" t="s">
        <v>199</v>
      </c>
      <c r="F15" s="131" t="s">
        <v>199</v>
      </c>
      <c r="G15" s="133" t="s">
        <v>200</v>
      </c>
      <c r="H15" s="51" t="s">
        <v>199</v>
      </c>
      <c r="I15" s="51" t="s">
        <v>199</v>
      </c>
      <c r="J15" s="51" t="s">
        <v>199</v>
      </c>
      <c r="K15" s="51" t="s">
        <v>199</v>
      </c>
      <c r="L15" s="51" t="s">
        <v>199</v>
      </c>
      <c r="M15" s="51" t="s">
        <v>200</v>
      </c>
      <c r="N15" s="61" t="s">
        <v>199</v>
      </c>
      <c r="O15" s="61" t="s">
        <v>199</v>
      </c>
      <c r="P15" s="61" t="s">
        <v>199</v>
      </c>
      <c r="Q15" s="61" t="s">
        <v>200</v>
      </c>
      <c r="R15" s="4" t="s">
        <v>199</v>
      </c>
      <c r="S15" s="4" t="s">
        <v>199</v>
      </c>
      <c r="T15" s="4" t="s">
        <v>200</v>
      </c>
      <c r="U15" s="18" t="s">
        <v>200</v>
      </c>
      <c r="V15" s="14" t="s">
        <v>199</v>
      </c>
      <c r="W15" s="14" t="s">
        <v>199</v>
      </c>
      <c r="X15" s="14" t="s">
        <v>199</v>
      </c>
      <c r="Y15" s="14" t="s">
        <v>199</v>
      </c>
      <c r="Z15" s="14" t="s">
        <v>199</v>
      </c>
      <c r="AA15" s="4" t="s">
        <v>199</v>
      </c>
      <c r="AB15" s="4" t="s">
        <v>199</v>
      </c>
      <c r="AC15" s="4" t="s">
        <v>199</v>
      </c>
      <c r="AD15" s="4" t="s">
        <v>199</v>
      </c>
      <c r="AE15" s="4" t="s">
        <v>199</v>
      </c>
      <c r="AF15" s="4" t="s">
        <v>200</v>
      </c>
      <c r="AG15" s="132" t="s">
        <v>199</v>
      </c>
      <c r="AH15" s="52" t="s">
        <v>199</v>
      </c>
      <c r="AI15" s="52" t="s">
        <v>199</v>
      </c>
      <c r="AJ15" s="52" t="s">
        <v>199</v>
      </c>
      <c r="AK15" s="173" t="s">
        <v>199</v>
      </c>
      <c r="AL15" s="173" t="s">
        <v>199</v>
      </c>
      <c r="AM15" s="52" t="s">
        <v>199</v>
      </c>
      <c r="AN15" s="52" t="s">
        <v>199</v>
      </c>
      <c r="AO15" s="52" t="s">
        <v>199</v>
      </c>
      <c r="AP15" s="52" t="s">
        <v>199</v>
      </c>
      <c r="AQ15" s="52" t="s">
        <v>199</v>
      </c>
      <c r="AR15" s="52" t="s">
        <v>199</v>
      </c>
      <c r="AS15" s="52" t="s">
        <v>199</v>
      </c>
      <c r="AT15" s="52" t="s">
        <v>199</v>
      </c>
      <c r="AU15" s="52" t="s">
        <v>199</v>
      </c>
      <c r="AV15" s="52" t="s">
        <v>199</v>
      </c>
      <c r="AW15" s="52" t="s">
        <v>200</v>
      </c>
      <c r="AX15" s="37"/>
      <c r="AY15" s="37"/>
      <c r="AZ15" s="37"/>
      <c r="BA15" s="37"/>
      <c r="BB15" s="37"/>
      <c r="BC15" s="37"/>
      <c r="BD15" s="37"/>
      <c r="BE15" s="37"/>
      <c r="BF15" s="37"/>
      <c r="BG15" s="37"/>
    </row>
    <row r="16" spans="1:59" x14ac:dyDescent="0.3">
      <c r="A16" s="95"/>
      <c r="B16" s="24" t="s">
        <v>10</v>
      </c>
      <c r="C16" s="11">
        <v>315.92</v>
      </c>
      <c r="D16" s="11">
        <v>317.97000000000003</v>
      </c>
      <c r="E16" s="11">
        <v>318.01</v>
      </c>
      <c r="F16" s="134">
        <v>393.35</v>
      </c>
      <c r="G16" s="134">
        <v>422.63</v>
      </c>
      <c r="H16" s="62">
        <v>277.98</v>
      </c>
      <c r="I16" s="62">
        <v>278.02</v>
      </c>
      <c r="J16" s="62">
        <v>280.29000000000002</v>
      </c>
      <c r="K16" s="62">
        <v>285.24</v>
      </c>
      <c r="L16" s="62">
        <v>383.22</v>
      </c>
      <c r="M16" s="62">
        <v>383.83</v>
      </c>
      <c r="N16" s="63">
        <v>308.25</v>
      </c>
      <c r="O16" s="63">
        <v>309.3</v>
      </c>
      <c r="P16" s="63">
        <v>394.39</v>
      </c>
      <c r="Q16" s="63">
        <v>396.16</v>
      </c>
      <c r="R16" s="9">
        <v>250.9</v>
      </c>
      <c r="S16" s="9">
        <v>288.12</v>
      </c>
      <c r="T16" s="9">
        <v>390.53</v>
      </c>
      <c r="U16" s="19">
        <v>292.44</v>
      </c>
      <c r="V16" s="64">
        <v>334.19</v>
      </c>
      <c r="W16" s="64">
        <v>334.94</v>
      </c>
      <c r="X16" s="64">
        <v>336.15</v>
      </c>
      <c r="Y16" s="64">
        <v>337.25</v>
      </c>
      <c r="Z16" s="64">
        <v>338.39</v>
      </c>
      <c r="AA16" s="9">
        <v>293.33999999999997</v>
      </c>
      <c r="AB16" s="9">
        <v>293.94</v>
      </c>
      <c r="AC16" s="9">
        <v>294.91000000000003</v>
      </c>
      <c r="AD16" s="9">
        <v>403.08</v>
      </c>
      <c r="AE16" s="9">
        <v>403.33</v>
      </c>
      <c r="AF16" s="9">
        <v>404.12</v>
      </c>
      <c r="AG16" s="135">
        <v>249.3</v>
      </c>
      <c r="AH16" s="56">
        <v>257.56</v>
      </c>
      <c r="AI16" s="56">
        <v>259.31</v>
      </c>
      <c r="AJ16" s="56">
        <v>259.89</v>
      </c>
      <c r="AK16" s="174">
        <v>260.62</v>
      </c>
      <c r="AL16" s="174">
        <v>261.23</v>
      </c>
      <c r="AM16" s="56">
        <v>262.63</v>
      </c>
      <c r="AN16" s="56">
        <v>263.06</v>
      </c>
      <c r="AO16" s="56">
        <v>356.57</v>
      </c>
      <c r="AP16" s="56">
        <v>356.94</v>
      </c>
      <c r="AQ16" s="56">
        <v>358.16</v>
      </c>
      <c r="AR16" s="56">
        <v>360.91</v>
      </c>
      <c r="AS16" s="56">
        <v>361.93</v>
      </c>
      <c r="AT16" s="56">
        <v>363.04</v>
      </c>
      <c r="AU16" s="56">
        <v>372.03</v>
      </c>
      <c r="AV16" s="56">
        <v>373.48</v>
      </c>
      <c r="AW16" s="56">
        <v>374.93</v>
      </c>
      <c r="AX16" s="37">
        <v>267.75</v>
      </c>
      <c r="AY16" s="37">
        <v>284.37</v>
      </c>
      <c r="AZ16" s="37">
        <v>311.83999999999997</v>
      </c>
      <c r="BA16" s="37">
        <v>312.06</v>
      </c>
      <c r="BB16" s="37">
        <v>312.5</v>
      </c>
      <c r="BC16" s="37">
        <v>313.2</v>
      </c>
      <c r="BD16" s="37">
        <v>357.87</v>
      </c>
      <c r="BE16" s="37">
        <v>359.32</v>
      </c>
      <c r="BF16" s="37">
        <v>360.55</v>
      </c>
      <c r="BG16" s="37">
        <v>425.39</v>
      </c>
    </row>
    <row r="17" spans="1:59" x14ac:dyDescent="0.3">
      <c r="A17" s="95"/>
      <c r="B17" s="24" t="s">
        <v>198</v>
      </c>
      <c r="C17" s="11" t="s">
        <v>199</v>
      </c>
      <c r="D17" s="11" t="s">
        <v>199</v>
      </c>
      <c r="E17" s="11" t="s">
        <v>199</v>
      </c>
      <c r="F17" s="134" t="s">
        <v>199</v>
      </c>
      <c r="G17" s="134" t="s">
        <v>199</v>
      </c>
      <c r="H17" s="62" t="s">
        <v>199</v>
      </c>
      <c r="I17" s="62" t="s">
        <v>199</v>
      </c>
      <c r="J17" s="62" t="s">
        <v>199</v>
      </c>
      <c r="K17" s="62" t="s">
        <v>199</v>
      </c>
      <c r="L17" s="62" t="s">
        <v>199</v>
      </c>
      <c r="M17" s="62" t="s">
        <v>199</v>
      </c>
      <c r="N17" s="63" t="s">
        <v>199</v>
      </c>
      <c r="O17" s="63" t="s">
        <v>199</v>
      </c>
      <c r="P17" s="63" t="s">
        <v>199</v>
      </c>
      <c r="Q17" s="63" t="s">
        <v>199</v>
      </c>
      <c r="R17" s="9" t="s">
        <v>199</v>
      </c>
      <c r="S17" s="9" t="s">
        <v>199</v>
      </c>
      <c r="T17" s="9" t="s">
        <v>199</v>
      </c>
      <c r="U17" s="19" t="s">
        <v>199</v>
      </c>
      <c r="V17" s="64" t="s">
        <v>199</v>
      </c>
      <c r="W17" s="64" t="s">
        <v>199</v>
      </c>
      <c r="X17" s="64" t="s">
        <v>199</v>
      </c>
      <c r="Y17" s="64" t="s">
        <v>199</v>
      </c>
      <c r="Z17" s="64" t="s">
        <v>199</v>
      </c>
      <c r="AA17" s="9" t="s">
        <v>199</v>
      </c>
      <c r="AB17" s="9" t="s">
        <v>199</v>
      </c>
      <c r="AC17" s="9" t="s">
        <v>199</v>
      </c>
      <c r="AD17" s="9" t="s">
        <v>199</v>
      </c>
      <c r="AE17" s="9" t="s">
        <v>199</v>
      </c>
      <c r="AF17" s="9" t="s">
        <v>199</v>
      </c>
      <c r="AG17" s="56" t="s">
        <v>199</v>
      </c>
      <c r="AH17" s="56" t="s">
        <v>199</v>
      </c>
      <c r="AI17" s="56" t="s">
        <v>199</v>
      </c>
      <c r="AJ17" s="56" t="s">
        <v>199</v>
      </c>
      <c r="AK17" s="174" t="s">
        <v>199</v>
      </c>
      <c r="AL17" s="174" t="s">
        <v>199</v>
      </c>
      <c r="AM17" s="56" t="s">
        <v>199</v>
      </c>
      <c r="AN17" s="56" t="s">
        <v>199</v>
      </c>
      <c r="AO17" s="56" t="s">
        <v>199</v>
      </c>
      <c r="AP17" s="56" t="s">
        <v>199</v>
      </c>
      <c r="AQ17" s="56" t="s">
        <v>199</v>
      </c>
      <c r="AR17" s="56" t="s">
        <v>199</v>
      </c>
      <c r="AS17" s="56" t="s">
        <v>199</v>
      </c>
      <c r="AT17" s="56" t="s">
        <v>199</v>
      </c>
      <c r="AU17" s="56" t="s">
        <v>199</v>
      </c>
      <c r="AV17" s="56" t="s">
        <v>199</v>
      </c>
      <c r="AW17" s="56" t="s">
        <v>199</v>
      </c>
      <c r="AX17" s="37" t="s">
        <v>199</v>
      </c>
      <c r="AY17" s="37" t="s">
        <v>199</v>
      </c>
      <c r="AZ17" s="37" t="s">
        <v>199</v>
      </c>
      <c r="BA17" s="37" t="s">
        <v>199</v>
      </c>
      <c r="BB17" s="37" t="s">
        <v>199</v>
      </c>
      <c r="BC17" s="37" t="s">
        <v>199</v>
      </c>
      <c r="BD17" s="37" t="s">
        <v>199</v>
      </c>
      <c r="BE17" s="37" t="s">
        <v>199</v>
      </c>
      <c r="BF17" s="37" t="s">
        <v>199</v>
      </c>
      <c r="BG17" s="37" t="s">
        <v>199</v>
      </c>
    </row>
    <row r="18" spans="1:59" x14ac:dyDescent="0.3">
      <c r="A18" s="95"/>
      <c r="B18" s="24" t="s">
        <v>11</v>
      </c>
      <c r="C18" s="11">
        <v>315</v>
      </c>
      <c r="D18" s="11">
        <v>317</v>
      </c>
      <c r="E18" s="11">
        <v>317</v>
      </c>
      <c r="F18" s="134">
        <v>391.5</v>
      </c>
      <c r="G18" s="134">
        <v>421</v>
      </c>
      <c r="H18" s="62">
        <v>277.29000000000002</v>
      </c>
      <c r="I18" s="62">
        <v>277.29000000000002</v>
      </c>
      <c r="J18" s="62">
        <v>277.29000000000002</v>
      </c>
      <c r="K18" s="62">
        <v>284.58999999999997</v>
      </c>
      <c r="L18" s="62">
        <v>381.13</v>
      </c>
      <c r="M18" s="62">
        <v>381.13</v>
      </c>
      <c r="N18" s="63">
        <v>308</v>
      </c>
      <c r="O18" s="63">
        <v>308.55</v>
      </c>
      <c r="P18" s="63">
        <v>394.22</v>
      </c>
      <c r="Q18" s="63">
        <v>395.97</v>
      </c>
      <c r="R18" s="9">
        <v>0</v>
      </c>
      <c r="S18" s="9">
        <v>287.87</v>
      </c>
      <c r="T18" s="9">
        <v>390.36</v>
      </c>
      <c r="U18" s="19">
        <v>292.2</v>
      </c>
      <c r="V18" s="64">
        <v>333.94</v>
      </c>
      <c r="W18" s="64">
        <v>334.56</v>
      </c>
      <c r="X18" s="64">
        <v>335.74</v>
      </c>
      <c r="Y18" s="64">
        <v>336.87</v>
      </c>
      <c r="Z18" s="64">
        <v>338.15</v>
      </c>
      <c r="AA18" s="9">
        <v>293.12</v>
      </c>
      <c r="AB18" s="9">
        <v>293.51</v>
      </c>
      <c r="AC18" s="9">
        <v>294.60000000000002</v>
      </c>
      <c r="AD18" s="9">
        <v>402.81</v>
      </c>
      <c r="AE18" s="9">
        <v>402.81</v>
      </c>
      <c r="AF18" s="9">
        <v>403.95</v>
      </c>
      <c r="AG18" s="56">
        <v>0</v>
      </c>
      <c r="AH18" s="56">
        <v>257.26</v>
      </c>
      <c r="AI18" s="56">
        <v>258.99</v>
      </c>
      <c r="AJ18" s="56">
        <v>259.64</v>
      </c>
      <c r="AK18" s="174">
        <v>260.36</v>
      </c>
      <c r="AL18" s="174">
        <v>261.08</v>
      </c>
      <c r="AM18" s="56">
        <v>262.45</v>
      </c>
      <c r="AN18" s="56">
        <v>262.98</v>
      </c>
      <c r="AO18" s="56">
        <v>356.31</v>
      </c>
      <c r="AP18" s="56">
        <v>356.73</v>
      </c>
      <c r="AQ18" s="56">
        <v>357.67</v>
      </c>
      <c r="AR18" s="56">
        <v>360.36</v>
      </c>
      <c r="AS18" s="56">
        <v>361.64</v>
      </c>
      <c r="AT18" s="56">
        <v>362.73</v>
      </c>
      <c r="AU18" s="56">
        <v>371.75</v>
      </c>
      <c r="AV18" s="56">
        <v>372.56</v>
      </c>
      <c r="AW18" s="56">
        <v>374.72</v>
      </c>
      <c r="AX18" s="37">
        <v>267.64999999999998</v>
      </c>
      <c r="AY18" s="37">
        <v>284.2</v>
      </c>
      <c r="AZ18" s="37">
        <v>311.56</v>
      </c>
      <c r="BA18" s="37">
        <v>311.56</v>
      </c>
      <c r="BB18" s="37">
        <v>311.56</v>
      </c>
      <c r="BC18" s="37">
        <v>312.76</v>
      </c>
      <c r="BD18" s="37">
        <v>357.61</v>
      </c>
      <c r="BE18" s="37">
        <v>359.13</v>
      </c>
      <c r="BF18" s="37">
        <v>360.36</v>
      </c>
      <c r="BG18" s="37">
        <v>425.28</v>
      </c>
    </row>
    <row r="19" spans="1:59" x14ac:dyDescent="0.3">
      <c r="A19" s="95"/>
      <c r="B19" s="24" t="s">
        <v>12</v>
      </c>
      <c r="C19" s="11">
        <v>317</v>
      </c>
      <c r="D19" s="11">
        <v>318.89999999999998</v>
      </c>
      <c r="E19" s="11">
        <v>318.89999999999998</v>
      </c>
      <c r="F19" s="134">
        <v>395.2</v>
      </c>
      <c r="G19" s="134">
        <v>424</v>
      </c>
      <c r="H19" s="62">
        <v>282</v>
      </c>
      <c r="I19" s="62">
        <v>282</v>
      </c>
      <c r="J19" s="62">
        <v>282</v>
      </c>
      <c r="K19" s="62">
        <v>285.94</v>
      </c>
      <c r="L19" s="62">
        <v>385.27</v>
      </c>
      <c r="M19" s="62">
        <v>385.27</v>
      </c>
      <c r="N19" s="63">
        <v>308.55</v>
      </c>
      <c r="O19" s="63">
        <v>311</v>
      </c>
      <c r="P19" s="63">
        <v>394.66</v>
      </c>
      <c r="Q19" s="63">
        <v>396.43</v>
      </c>
      <c r="R19" s="9">
        <v>800</v>
      </c>
      <c r="S19" s="9">
        <v>28.51</v>
      </c>
      <c r="T19" s="9">
        <v>390.94</v>
      </c>
      <c r="U19" s="19">
        <v>292.64</v>
      </c>
      <c r="V19" s="64">
        <v>334.43</v>
      </c>
      <c r="W19" s="64">
        <v>335.23</v>
      </c>
      <c r="X19" s="64">
        <v>336.5</v>
      </c>
      <c r="Y19" s="64">
        <v>337.5</v>
      </c>
      <c r="Z19" s="64">
        <v>338.68</v>
      </c>
      <c r="AA19" s="9">
        <v>293.51</v>
      </c>
      <c r="AB19" s="9">
        <v>294.39999999999998</v>
      </c>
      <c r="AC19" s="9">
        <v>295.17</v>
      </c>
      <c r="AD19" s="9">
        <v>403.95</v>
      </c>
      <c r="AE19" s="9">
        <v>403.95</v>
      </c>
      <c r="AF19" s="9">
        <v>404.46</v>
      </c>
      <c r="AG19" s="56">
        <v>800</v>
      </c>
      <c r="AH19" s="56">
        <v>258.13</v>
      </c>
      <c r="AI19" s="56">
        <v>259.61</v>
      </c>
      <c r="AJ19" s="56">
        <v>260.29000000000002</v>
      </c>
      <c r="AK19" s="174">
        <v>260.94</v>
      </c>
      <c r="AL19" s="174">
        <v>261.33</v>
      </c>
      <c r="AM19" s="56">
        <v>262.73</v>
      </c>
      <c r="AN19" s="56">
        <v>263.45</v>
      </c>
      <c r="AO19" s="56">
        <v>356.73</v>
      </c>
      <c r="AP19" s="56">
        <v>357.32</v>
      </c>
      <c r="AQ19" s="56">
        <v>359.16</v>
      </c>
      <c r="AR19" s="56">
        <v>361.29</v>
      </c>
      <c r="AS19" s="56">
        <v>362.06</v>
      </c>
      <c r="AT19" s="56">
        <v>363.4</v>
      </c>
      <c r="AU19" s="56">
        <v>372.46</v>
      </c>
      <c r="AV19" s="56">
        <v>375.51</v>
      </c>
      <c r="AW19" s="56">
        <v>375.18</v>
      </c>
      <c r="AX19" s="37">
        <v>267.86</v>
      </c>
      <c r="AY19" s="37">
        <v>284.51</v>
      </c>
      <c r="AZ19" s="37">
        <v>312.76</v>
      </c>
      <c r="BA19" s="37">
        <v>312.76</v>
      </c>
      <c r="BB19" s="37">
        <v>312.76</v>
      </c>
      <c r="BC19" s="37">
        <v>313.79000000000002</v>
      </c>
      <c r="BD19" s="37">
        <v>358.03</v>
      </c>
      <c r="BE19" s="37">
        <v>359.78</v>
      </c>
      <c r="BF19" s="37">
        <v>360.67</v>
      </c>
      <c r="BG19" s="37">
        <v>425.67</v>
      </c>
    </row>
    <row r="20" spans="1:59" x14ac:dyDescent="0.3">
      <c r="A20" s="95"/>
      <c r="B20" s="24" t="s">
        <v>248</v>
      </c>
      <c r="C20" s="165">
        <v>0</v>
      </c>
      <c r="D20" s="165">
        <v>0</v>
      </c>
      <c r="E20" s="165">
        <v>0</v>
      </c>
      <c r="F20" s="165">
        <v>0</v>
      </c>
      <c r="G20" s="165">
        <v>0</v>
      </c>
      <c r="H20" s="166">
        <v>0</v>
      </c>
      <c r="I20" s="166">
        <v>0</v>
      </c>
      <c r="J20" s="166">
        <v>0</v>
      </c>
      <c r="K20" s="166">
        <v>0</v>
      </c>
      <c r="L20" s="166">
        <v>0</v>
      </c>
      <c r="M20" s="166">
        <v>0</v>
      </c>
      <c r="N20" s="167">
        <v>0</v>
      </c>
      <c r="O20" s="167">
        <v>0</v>
      </c>
      <c r="P20" s="167">
        <v>1</v>
      </c>
      <c r="Q20" s="167">
        <v>1</v>
      </c>
      <c r="R20" s="168">
        <v>0</v>
      </c>
      <c r="S20" s="168">
        <v>0</v>
      </c>
      <c r="T20" s="168">
        <v>0</v>
      </c>
      <c r="U20" s="169">
        <v>0</v>
      </c>
      <c r="V20" s="170">
        <v>0</v>
      </c>
      <c r="W20" s="170">
        <v>0</v>
      </c>
      <c r="X20" s="170">
        <v>0</v>
      </c>
      <c r="Y20" s="170">
        <v>0</v>
      </c>
      <c r="Z20" s="170">
        <v>0</v>
      </c>
      <c r="AA20" s="168">
        <v>0</v>
      </c>
      <c r="AB20" s="168">
        <v>0</v>
      </c>
      <c r="AC20" s="168">
        <v>0</v>
      </c>
      <c r="AD20" s="168">
        <v>0</v>
      </c>
      <c r="AE20" s="168">
        <v>0</v>
      </c>
      <c r="AF20" s="168">
        <v>0</v>
      </c>
      <c r="AG20" s="171">
        <v>0</v>
      </c>
      <c r="AH20" s="171">
        <v>0</v>
      </c>
      <c r="AI20" s="171">
        <v>0</v>
      </c>
      <c r="AJ20" s="171">
        <v>0</v>
      </c>
      <c r="AK20" s="171">
        <v>0</v>
      </c>
      <c r="AL20" s="171">
        <v>0</v>
      </c>
      <c r="AM20" s="171">
        <v>0</v>
      </c>
      <c r="AN20" s="171">
        <v>0</v>
      </c>
      <c r="AO20" s="171">
        <v>0</v>
      </c>
      <c r="AP20" s="171">
        <v>0</v>
      </c>
      <c r="AQ20" s="171">
        <v>0</v>
      </c>
      <c r="AR20" s="171">
        <v>0</v>
      </c>
      <c r="AS20" s="171">
        <v>0</v>
      </c>
      <c r="AT20" s="171">
        <v>0</v>
      </c>
      <c r="AU20" s="171">
        <v>0</v>
      </c>
      <c r="AV20" s="171">
        <v>0</v>
      </c>
      <c r="AW20" s="171">
        <v>0</v>
      </c>
      <c r="AX20" s="181">
        <v>0</v>
      </c>
      <c r="AY20" s="181">
        <v>0</v>
      </c>
      <c r="AZ20" s="181">
        <v>0</v>
      </c>
      <c r="BA20" s="181">
        <v>0</v>
      </c>
      <c r="BB20" s="181">
        <v>0</v>
      </c>
      <c r="BC20" s="181">
        <v>0</v>
      </c>
      <c r="BD20" s="181">
        <v>0</v>
      </c>
      <c r="BE20" s="181">
        <v>0</v>
      </c>
      <c r="BF20" s="181">
        <v>0</v>
      </c>
      <c r="BG20" s="181">
        <v>0</v>
      </c>
    </row>
    <row r="21" spans="1:59" x14ac:dyDescent="0.3">
      <c r="A21" t="s">
        <v>43</v>
      </c>
      <c r="B21" s="24" t="s">
        <v>40</v>
      </c>
      <c r="C21" s="65">
        <f>IF(C24=1,$D$27,$F$27)</f>
        <v>2</v>
      </c>
      <c r="D21" s="136">
        <f>$E$10</f>
        <v>3</v>
      </c>
      <c r="E21" s="136">
        <f>$D$10</f>
        <v>2</v>
      </c>
      <c r="F21" s="65">
        <f t="shared" ref="F21:R21" si="4">IF(F24=1,$D$27,$F$27)</f>
        <v>3</v>
      </c>
      <c r="G21" s="65">
        <f t="shared" si="4"/>
        <v>3</v>
      </c>
      <c r="H21" s="66">
        <f t="shared" si="4"/>
        <v>2</v>
      </c>
      <c r="I21" s="66">
        <f t="shared" si="4"/>
        <v>2</v>
      </c>
      <c r="J21" s="66">
        <f t="shared" si="4"/>
        <v>2</v>
      </c>
      <c r="K21" s="66">
        <f t="shared" si="4"/>
        <v>2</v>
      </c>
      <c r="L21" s="66">
        <f t="shared" si="4"/>
        <v>3</v>
      </c>
      <c r="M21" s="66">
        <f t="shared" si="4"/>
        <v>3</v>
      </c>
      <c r="N21" s="67">
        <f t="shared" si="4"/>
        <v>2</v>
      </c>
      <c r="O21" s="67">
        <f t="shared" si="4"/>
        <v>2</v>
      </c>
      <c r="P21" s="67">
        <f t="shared" si="4"/>
        <v>3</v>
      </c>
      <c r="Q21" s="67">
        <f t="shared" si="4"/>
        <v>3</v>
      </c>
      <c r="R21" s="68">
        <f t="shared" si="4"/>
        <v>2</v>
      </c>
      <c r="S21" s="68" t="s">
        <v>235</v>
      </c>
      <c r="T21" s="68"/>
      <c r="U21" s="69">
        <f t="shared" ref="U21:BG21" si="5">IF(U24=1,$D$27,$F$27)</f>
        <v>2</v>
      </c>
      <c r="V21" s="70">
        <f t="shared" si="5"/>
        <v>3</v>
      </c>
      <c r="W21" s="70">
        <f t="shared" si="5"/>
        <v>3</v>
      </c>
      <c r="X21" s="70">
        <f t="shared" si="5"/>
        <v>3</v>
      </c>
      <c r="Y21" s="70">
        <f t="shared" si="5"/>
        <v>3</v>
      </c>
      <c r="Z21" s="70">
        <f t="shared" si="5"/>
        <v>3</v>
      </c>
      <c r="AA21" s="68">
        <f t="shared" si="5"/>
        <v>2</v>
      </c>
      <c r="AB21" s="68">
        <f t="shared" si="5"/>
        <v>2</v>
      </c>
      <c r="AC21" s="68">
        <f t="shared" si="5"/>
        <v>2</v>
      </c>
      <c r="AD21" s="68">
        <f t="shared" si="5"/>
        <v>3</v>
      </c>
      <c r="AE21" s="68">
        <f t="shared" si="5"/>
        <v>3</v>
      </c>
      <c r="AF21" s="68">
        <f t="shared" si="5"/>
        <v>3</v>
      </c>
      <c r="AG21" s="71">
        <f t="shared" si="5"/>
        <v>2</v>
      </c>
      <c r="AH21" s="71">
        <f t="shared" si="5"/>
        <v>2</v>
      </c>
      <c r="AI21" s="71">
        <f t="shared" si="5"/>
        <v>2</v>
      </c>
      <c r="AJ21" s="71">
        <f t="shared" si="5"/>
        <v>2</v>
      </c>
      <c r="AK21" s="71">
        <f t="shared" si="5"/>
        <v>2</v>
      </c>
      <c r="AL21" s="71">
        <f t="shared" si="5"/>
        <v>2</v>
      </c>
      <c r="AM21" s="71">
        <f t="shared" si="5"/>
        <v>2</v>
      </c>
      <c r="AN21" s="71">
        <f t="shared" si="5"/>
        <v>2</v>
      </c>
      <c r="AO21" s="71">
        <f t="shared" si="5"/>
        <v>3</v>
      </c>
      <c r="AP21" s="71">
        <f t="shared" si="5"/>
        <v>3</v>
      </c>
      <c r="AQ21" s="71">
        <f t="shared" si="5"/>
        <v>3</v>
      </c>
      <c r="AR21" s="71">
        <f t="shared" si="5"/>
        <v>3</v>
      </c>
      <c r="AS21" s="71">
        <f t="shared" si="5"/>
        <v>3</v>
      </c>
      <c r="AT21" s="71">
        <f t="shared" si="5"/>
        <v>3</v>
      </c>
      <c r="AU21" s="71">
        <f t="shared" si="5"/>
        <v>3</v>
      </c>
      <c r="AV21" s="71">
        <f t="shared" si="5"/>
        <v>3</v>
      </c>
      <c r="AW21" s="71">
        <f t="shared" si="5"/>
        <v>3</v>
      </c>
      <c r="AX21" s="37">
        <f t="shared" si="5"/>
        <v>2</v>
      </c>
      <c r="AY21" s="37">
        <f t="shared" si="5"/>
        <v>2</v>
      </c>
      <c r="AZ21" s="37">
        <f t="shared" si="5"/>
        <v>2</v>
      </c>
      <c r="BA21" s="37">
        <f t="shared" si="5"/>
        <v>2</v>
      </c>
      <c r="BB21" s="37">
        <f t="shared" si="5"/>
        <v>2</v>
      </c>
      <c r="BC21" s="37">
        <f t="shared" si="5"/>
        <v>2</v>
      </c>
      <c r="BD21" s="37">
        <f t="shared" si="5"/>
        <v>3</v>
      </c>
      <c r="BE21" s="37">
        <f t="shared" si="5"/>
        <v>3</v>
      </c>
      <c r="BF21" s="37">
        <f t="shared" si="5"/>
        <v>3</v>
      </c>
      <c r="BG21" s="37">
        <f t="shared" si="5"/>
        <v>3</v>
      </c>
    </row>
    <row r="22" spans="1:59" x14ac:dyDescent="0.3">
      <c r="A22" t="s">
        <v>43</v>
      </c>
      <c r="B22" s="24" t="s">
        <v>40</v>
      </c>
      <c r="C22" s="65">
        <f t="shared" ref="C22:AH22" si="6">$D$27</f>
        <v>2</v>
      </c>
      <c r="D22" s="136">
        <f t="shared" si="6"/>
        <v>2</v>
      </c>
      <c r="E22" s="136">
        <f t="shared" si="6"/>
        <v>2</v>
      </c>
      <c r="F22" s="65">
        <f t="shared" si="6"/>
        <v>2</v>
      </c>
      <c r="G22" s="65">
        <f t="shared" si="6"/>
        <v>2</v>
      </c>
      <c r="H22" s="66">
        <f t="shared" si="6"/>
        <v>2</v>
      </c>
      <c r="I22" s="66">
        <f t="shared" si="6"/>
        <v>2</v>
      </c>
      <c r="J22" s="66">
        <f t="shared" si="6"/>
        <v>2</v>
      </c>
      <c r="K22" s="66">
        <f t="shared" si="6"/>
        <v>2</v>
      </c>
      <c r="L22" s="66">
        <f t="shared" si="6"/>
        <v>2</v>
      </c>
      <c r="M22" s="66">
        <f t="shared" si="6"/>
        <v>2</v>
      </c>
      <c r="N22" s="67">
        <f t="shared" si="6"/>
        <v>2</v>
      </c>
      <c r="O22" s="67">
        <f t="shared" si="6"/>
        <v>2</v>
      </c>
      <c r="P22" s="67">
        <f t="shared" si="6"/>
        <v>2</v>
      </c>
      <c r="Q22" s="67">
        <f t="shared" si="6"/>
        <v>2</v>
      </c>
      <c r="R22" s="68">
        <f t="shared" si="6"/>
        <v>2</v>
      </c>
      <c r="S22" s="68">
        <f t="shared" si="6"/>
        <v>2</v>
      </c>
      <c r="T22" s="68">
        <f t="shared" si="6"/>
        <v>2</v>
      </c>
      <c r="U22" s="69">
        <f t="shared" si="6"/>
        <v>2</v>
      </c>
      <c r="V22" s="70">
        <f t="shared" si="6"/>
        <v>2</v>
      </c>
      <c r="W22" s="70">
        <f t="shared" si="6"/>
        <v>2</v>
      </c>
      <c r="X22" s="70">
        <f t="shared" si="6"/>
        <v>2</v>
      </c>
      <c r="Y22" s="70">
        <f t="shared" si="6"/>
        <v>2</v>
      </c>
      <c r="Z22" s="70">
        <f t="shared" si="6"/>
        <v>2</v>
      </c>
      <c r="AA22" s="68">
        <f t="shared" si="6"/>
        <v>2</v>
      </c>
      <c r="AB22" s="68">
        <f t="shared" si="6"/>
        <v>2</v>
      </c>
      <c r="AC22" s="68">
        <f t="shared" si="6"/>
        <v>2</v>
      </c>
      <c r="AD22" s="68">
        <f t="shared" si="6"/>
        <v>2</v>
      </c>
      <c r="AE22" s="68">
        <f t="shared" si="6"/>
        <v>2</v>
      </c>
      <c r="AF22" s="68">
        <f t="shared" si="6"/>
        <v>2</v>
      </c>
      <c r="AG22" s="71">
        <f t="shared" si="6"/>
        <v>2</v>
      </c>
      <c r="AH22" s="71">
        <f t="shared" si="6"/>
        <v>2</v>
      </c>
      <c r="AI22" s="71">
        <f t="shared" ref="AI22:BG22" si="7">$D$27</f>
        <v>2</v>
      </c>
      <c r="AJ22" s="71">
        <f t="shared" si="7"/>
        <v>2</v>
      </c>
      <c r="AK22" s="71">
        <f t="shared" si="7"/>
        <v>2</v>
      </c>
      <c r="AL22" s="71">
        <f t="shared" si="7"/>
        <v>2</v>
      </c>
      <c r="AM22" s="71">
        <f t="shared" si="7"/>
        <v>2</v>
      </c>
      <c r="AN22" s="71">
        <f t="shared" si="7"/>
        <v>2</v>
      </c>
      <c r="AO22" s="71">
        <f t="shared" si="7"/>
        <v>2</v>
      </c>
      <c r="AP22" s="71">
        <f t="shared" si="7"/>
        <v>2</v>
      </c>
      <c r="AQ22" s="71">
        <f t="shared" si="7"/>
        <v>2</v>
      </c>
      <c r="AR22" s="71">
        <f t="shared" si="7"/>
        <v>2</v>
      </c>
      <c r="AS22" s="71">
        <f t="shared" si="7"/>
        <v>2</v>
      </c>
      <c r="AT22" s="71">
        <f t="shared" si="7"/>
        <v>2</v>
      </c>
      <c r="AU22" s="71">
        <f t="shared" si="7"/>
        <v>2</v>
      </c>
      <c r="AV22" s="71">
        <f t="shared" si="7"/>
        <v>2</v>
      </c>
      <c r="AW22" s="71">
        <f t="shared" si="7"/>
        <v>2</v>
      </c>
      <c r="AX22" s="37">
        <f t="shared" si="7"/>
        <v>2</v>
      </c>
      <c r="AY22" s="37">
        <f t="shared" si="7"/>
        <v>2</v>
      </c>
      <c r="AZ22" s="37">
        <f t="shared" si="7"/>
        <v>2</v>
      </c>
      <c r="BA22" s="37">
        <f t="shared" si="7"/>
        <v>2</v>
      </c>
      <c r="BB22" s="37">
        <f t="shared" si="7"/>
        <v>2</v>
      </c>
      <c r="BC22" s="37">
        <f t="shared" si="7"/>
        <v>2</v>
      </c>
      <c r="BD22" s="37">
        <f t="shared" si="7"/>
        <v>2</v>
      </c>
      <c r="BE22" s="37">
        <f t="shared" si="7"/>
        <v>2</v>
      </c>
      <c r="BF22" s="37">
        <f t="shared" si="7"/>
        <v>2</v>
      </c>
      <c r="BG22" s="37">
        <f t="shared" si="7"/>
        <v>2</v>
      </c>
    </row>
    <row r="23" spans="1:59" x14ac:dyDescent="0.3">
      <c r="B23" s="24" t="s">
        <v>40</v>
      </c>
      <c r="C23" s="65">
        <v>0</v>
      </c>
      <c r="D23" s="136">
        <v>17</v>
      </c>
      <c r="E23" s="136">
        <v>0</v>
      </c>
      <c r="F23" s="65">
        <v>0</v>
      </c>
      <c r="G23" s="65">
        <v>2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7">
        <v>0</v>
      </c>
      <c r="O23" s="67">
        <v>0</v>
      </c>
      <c r="P23" s="67">
        <v>0</v>
      </c>
      <c r="Q23" s="67">
        <v>0</v>
      </c>
      <c r="R23" s="68">
        <v>0</v>
      </c>
      <c r="S23" s="68">
        <v>2</v>
      </c>
      <c r="T23" s="68">
        <v>2</v>
      </c>
      <c r="U23" s="69">
        <v>0</v>
      </c>
      <c r="V23" s="70">
        <v>0</v>
      </c>
      <c r="W23" s="70">
        <v>0</v>
      </c>
      <c r="X23" s="70">
        <v>0</v>
      </c>
      <c r="Y23" s="70">
        <v>0</v>
      </c>
      <c r="Z23" s="70">
        <v>0</v>
      </c>
      <c r="AA23" s="68">
        <v>0</v>
      </c>
      <c r="AB23" s="68">
        <v>0</v>
      </c>
      <c r="AC23" s="68">
        <v>0</v>
      </c>
      <c r="AD23" s="68">
        <v>0</v>
      </c>
      <c r="AE23" s="68">
        <v>0</v>
      </c>
      <c r="AF23" s="68">
        <v>0</v>
      </c>
      <c r="AG23" s="71">
        <v>0</v>
      </c>
      <c r="AH23" s="71">
        <v>0</v>
      </c>
      <c r="AI23" s="71">
        <v>0</v>
      </c>
      <c r="AJ23" s="71">
        <v>0</v>
      </c>
      <c r="AK23" s="71">
        <v>0</v>
      </c>
      <c r="AL23" s="71">
        <v>0</v>
      </c>
      <c r="AM23" s="71">
        <v>0</v>
      </c>
      <c r="AN23" s="71">
        <v>0</v>
      </c>
      <c r="AO23" s="71">
        <v>0</v>
      </c>
      <c r="AP23" s="71">
        <v>0</v>
      </c>
      <c r="AQ23" s="71">
        <v>0</v>
      </c>
      <c r="AR23" s="71">
        <v>0</v>
      </c>
      <c r="AS23" s="71">
        <v>0</v>
      </c>
      <c r="AT23" s="71">
        <v>0</v>
      </c>
      <c r="AU23" s="71">
        <v>0</v>
      </c>
      <c r="AV23" s="71">
        <v>0</v>
      </c>
      <c r="AW23" s="71">
        <v>0</v>
      </c>
      <c r="AX23" s="37">
        <v>0</v>
      </c>
      <c r="AY23" s="37">
        <v>0</v>
      </c>
      <c r="AZ23" s="37">
        <v>0</v>
      </c>
      <c r="BA23" s="37">
        <v>0</v>
      </c>
      <c r="BB23" s="37">
        <v>0</v>
      </c>
      <c r="BC23" s="37">
        <v>0</v>
      </c>
      <c r="BD23" s="37">
        <v>0</v>
      </c>
      <c r="BE23" s="37">
        <v>0</v>
      </c>
      <c r="BF23" s="37">
        <v>0</v>
      </c>
      <c r="BG23" s="37">
        <v>0</v>
      </c>
    </row>
    <row r="24" spans="1:59" x14ac:dyDescent="0.3">
      <c r="A24" t="s">
        <v>43</v>
      </c>
      <c r="B24" s="24" t="s">
        <v>41</v>
      </c>
      <c r="C24" s="79">
        <v>1</v>
      </c>
      <c r="D24" s="79">
        <v>1</v>
      </c>
      <c r="E24" s="80">
        <v>2</v>
      </c>
      <c r="F24" s="80">
        <v>2</v>
      </c>
      <c r="G24" s="80">
        <v>2</v>
      </c>
      <c r="H24" s="81">
        <v>1</v>
      </c>
      <c r="I24" s="81">
        <v>1</v>
      </c>
      <c r="J24" s="81">
        <v>1</v>
      </c>
      <c r="K24" s="81">
        <v>1</v>
      </c>
      <c r="L24" s="82">
        <v>2</v>
      </c>
      <c r="M24" s="82">
        <v>2</v>
      </c>
      <c r="N24" s="83">
        <v>1</v>
      </c>
      <c r="O24" s="83">
        <v>1</v>
      </c>
      <c r="P24" s="84">
        <v>2</v>
      </c>
      <c r="Q24" s="84">
        <v>2</v>
      </c>
      <c r="R24" s="85">
        <v>1</v>
      </c>
      <c r="S24" s="85">
        <v>1</v>
      </c>
      <c r="T24" s="89">
        <v>2</v>
      </c>
      <c r="U24" s="86">
        <v>1</v>
      </c>
      <c r="V24" s="87">
        <v>2</v>
      </c>
      <c r="W24" s="87">
        <v>2</v>
      </c>
      <c r="X24" s="87">
        <v>2</v>
      </c>
      <c r="Y24" s="87">
        <v>2</v>
      </c>
      <c r="Z24" s="87">
        <v>2</v>
      </c>
      <c r="AA24" s="85">
        <v>1</v>
      </c>
      <c r="AB24" s="85">
        <v>1</v>
      </c>
      <c r="AC24" s="85">
        <v>1</v>
      </c>
      <c r="AD24" s="89">
        <v>2</v>
      </c>
      <c r="AE24" s="89">
        <v>2</v>
      </c>
      <c r="AF24" s="89">
        <v>2</v>
      </c>
      <c r="AG24" s="90">
        <v>1</v>
      </c>
      <c r="AH24" s="90">
        <v>1</v>
      </c>
      <c r="AI24" s="90">
        <v>1</v>
      </c>
      <c r="AJ24" s="90">
        <v>1</v>
      </c>
      <c r="AK24" s="90">
        <v>1</v>
      </c>
      <c r="AL24" s="90">
        <v>1</v>
      </c>
      <c r="AM24" s="90">
        <v>1</v>
      </c>
      <c r="AN24" s="90">
        <v>1</v>
      </c>
      <c r="AO24" s="57">
        <v>2</v>
      </c>
      <c r="AP24" s="57">
        <v>2</v>
      </c>
      <c r="AQ24" s="57">
        <v>2</v>
      </c>
      <c r="AR24" s="57">
        <v>2</v>
      </c>
      <c r="AS24" s="57">
        <v>2</v>
      </c>
      <c r="AT24" s="57">
        <v>2</v>
      </c>
      <c r="AU24" s="57">
        <v>2</v>
      </c>
      <c r="AV24" s="57">
        <v>2</v>
      </c>
      <c r="AW24" s="57">
        <v>2</v>
      </c>
      <c r="AX24" s="178">
        <v>1</v>
      </c>
      <c r="AY24" s="178">
        <v>1</v>
      </c>
      <c r="AZ24" s="178">
        <v>1</v>
      </c>
      <c r="BA24" s="178">
        <v>1</v>
      </c>
      <c r="BB24" s="178">
        <v>1</v>
      </c>
      <c r="BC24" s="178">
        <v>1</v>
      </c>
      <c r="BD24" s="177">
        <v>2</v>
      </c>
      <c r="BE24" s="177">
        <v>2</v>
      </c>
      <c r="BF24" s="177">
        <v>2</v>
      </c>
      <c r="BG24" s="177">
        <v>2</v>
      </c>
    </row>
    <row r="25" spans="1:59" x14ac:dyDescent="0.3">
      <c r="B25" s="24" t="s">
        <v>41</v>
      </c>
      <c r="C25" s="79">
        <v>1</v>
      </c>
      <c r="D25" s="79">
        <v>1</v>
      </c>
      <c r="E25" s="80">
        <v>1</v>
      </c>
      <c r="F25" s="80">
        <v>1</v>
      </c>
      <c r="G25" s="80">
        <v>1</v>
      </c>
      <c r="H25" s="81">
        <v>1</v>
      </c>
      <c r="I25" s="81">
        <v>1</v>
      </c>
      <c r="J25" s="81">
        <v>1</v>
      </c>
      <c r="K25" s="81">
        <v>1</v>
      </c>
      <c r="L25" s="82">
        <v>1</v>
      </c>
      <c r="M25" s="82">
        <v>1</v>
      </c>
      <c r="N25" s="83">
        <v>1</v>
      </c>
      <c r="O25" s="83">
        <v>1</v>
      </c>
      <c r="P25" s="84">
        <v>1</v>
      </c>
      <c r="Q25" s="84">
        <v>1</v>
      </c>
      <c r="R25" s="85">
        <v>1</v>
      </c>
      <c r="S25" s="85">
        <v>1</v>
      </c>
      <c r="T25" s="89">
        <v>1</v>
      </c>
      <c r="U25" s="86">
        <v>1</v>
      </c>
      <c r="V25" s="87">
        <v>1</v>
      </c>
      <c r="W25" s="87">
        <v>1</v>
      </c>
      <c r="X25" s="87">
        <v>1</v>
      </c>
      <c r="Y25" s="87">
        <v>1</v>
      </c>
      <c r="Z25" s="87">
        <v>1</v>
      </c>
      <c r="AA25" s="85">
        <v>1</v>
      </c>
      <c r="AB25" s="85">
        <v>1</v>
      </c>
      <c r="AC25" s="85">
        <v>1</v>
      </c>
      <c r="AD25" s="89">
        <v>1</v>
      </c>
      <c r="AE25" s="89">
        <v>1</v>
      </c>
      <c r="AF25" s="89">
        <v>1</v>
      </c>
      <c r="AG25" s="90">
        <v>1</v>
      </c>
      <c r="AH25" s="90">
        <v>1</v>
      </c>
      <c r="AI25" s="90">
        <v>1</v>
      </c>
      <c r="AJ25" s="90">
        <v>1</v>
      </c>
      <c r="AK25" s="90">
        <v>1</v>
      </c>
      <c r="AL25" s="90">
        <v>1</v>
      </c>
      <c r="AM25" s="90">
        <v>1</v>
      </c>
      <c r="AN25" s="90">
        <v>1</v>
      </c>
      <c r="AO25" s="57">
        <v>1</v>
      </c>
      <c r="AP25" s="57">
        <v>1</v>
      </c>
      <c r="AQ25" s="57">
        <v>1</v>
      </c>
      <c r="AR25" s="57">
        <v>1</v>
      </c>
      <c r="AS25" s="57">
        <v>1</v>
      </c>
      <c r="AT25" s="57">
        <v>1</v>
      </c>
      <c r="AU25" s="57">
        <v>1</v>
      </c>
      <c r="AV25" s="57">
        <v>1</v>
      </c>
      <c r="AW25" s="57">
        <v>1</v>
      </c>
      <c r="AX25" s="178">
        <v>1</v>
      </c>
      <c r="AY25" s="178">
        <v>1</v>
      </c>
      <c r="AZ25" s="178">
        <v>1</v>
      </c>
      <c r="BA25" s="178">
        <v>1</v>
      </c>
      <c r="BB25" s="178">
        <v>1</v>
      </c>
      <c r="BC25" s="178">
        <v>1</v>
      </c>
      <c r="BD25" s="177">
        <v>1</v>
      </c>
      <c r="BE25" s="177">
        <v>1</v>
      </c>
      <c r="BF25" s="177">
        <v>1</v>
      </c>
      <c r="BG25" s="177">
        <v>1</v>
      </c>
    </row>
    <row r="26" spans="1:59" x14ac:dyDescent="0.3">
      <c r="A26" s="95"/>
      <c r="B26" s="24" t="s">
        <v>42</v>
      </c>
      <c r="C26" s="137">
        <f>Ca</f>
        <v>1</v>
      </c>
      <c r="D26" s="137">
        <f>Ca</f>
        <v>1</v>
      </c>
      <c r="E26" s="137">
        <f>Ca</f>
        <v>1</v>
      </c>
      <c r="F26" s="137">
        <f>Ca</f>
        <v>1</v>
      </c>
      <c r="G26" s="137">
        <f>Ca</f>
        <v>1</v>
      </c>
      <c r="H26" s="138">
        <f t="shared" ref="H26:M26" si="8">Mg</f>
        <v>2</v>
      </c>
      <c r="I26" s="138">
        <f t="shared" si="8"/>
        <v>2</v>
      </c>
      <c r="J26" s="138">
        <f t="shared" si="8"/>
        <v>2</v>
      </c>
      <c r="K26" s="138">
        <f t="shared" si="8"/>
        <v>2</v>
      </c>
      <c r="L26" s="138">
        <f t="shared" si="8"/>
        <v>2</v>
      </c>
      <c r="M26" s="138">
        <f t="shared" si="8"/>
        <v>2</v>
      </c>
      <c r="N26" s="139">
        <f>Al</f>
        <v>3</v>
      </c>
      <c r="O26" s="139">
        <f>Al</f>
        <v>3</v>
      </c>
      <c r="P26" s="139">
        <f>Al</f>
        <v>3</v>
      </c>
      <c r="Q26" s="139">
        <f>Al</f>
        <v>3</v>
      </c>
      <c r="R26" s="140">
        <f>Si</f>
        <v>4</v>
      </c>
      <c r="S26" s="140">
        <f>Si</f>
        <v>4</v>
      </c>
      <c r="T26" s="140">
        <f>Si</f>
        <v>4</v>
      </c>
      <c r="U26" s="141">
        <f>V</f>
        <v>5</v>
      </c>
      <c r="V26" s="142">
        <f t="shared" ref="V26:Z26" si="9">Ti</f>
        <v>6</v>
      </c>
      <c r="W26" s="142">
        <f t="shared" si="9"/>
        <v>6</v>
      </c>
      <c r="X26" s="142">
        <f t="shared" si="9"/>
        <v>6</v>
      </c>
      <c r="Y26" s="142">
        <f t="shared" si="9"/>
        <v>6</v>
      </c>
      <c r="Z26" s="142">
        <f t="shared" si="9"/>
        <v>6</v>
      </c>
      <c r="AA26" s="140">
        <f t="shared" ref="AA26:AF26" si="10">Mn</f>
        <v>7</v>
      </c>
      <c r="AB26" s="140">
        <f t="shared" si="10"/>
        <v>7</v>
      </c>
      <c r="AC26" s="140">
        <f t="shared" si="10"/>
        <v>7</v>
      </c>
      <c r="AD26" s="140">
        <f t="shared" si="10"/>
        <v>7</v>
      </c>
      <c r="AE26" s="140">
        <f t="shared" si="10"/>
        <v>7</v>
      </c>
      <c r="AF26" s="140">
        <f t="shared" si="10"/>
        <v>7</v>
      </c>
      <c r="AG26" s="143">
        <f t="shared" ref="AG26:AW26" si="11">Fe</f>
        <v>8</v>
      </c>
      <c r="AH26" s="143">
        <f t="shared" si="11"/>
        <v>8</v>
      </c>
      <c r="AI26" s="143">
        <f t="shared" si="11"/>
        <v>8</v>
      </c>
      <c r="AJ26" s="143">
        <f t="shared" si="11"/>
        <v>8</v>
      </c>
      <c r="AK26" s="143">
        <f t="shared" si="11"/>
        <v>8</v>
      </c>
      <c r="AL26" s="143">
        <f t="shared" si="11"/>
        <v>8</v>
      </c>
      <c r="AM26" s="143">
        <f t="shared" si="11"/>
        <v>8</v>
      </c>
      <c r="AN26" s="143">
        <f t="shared" si="11"/>
        <v>8</v>
      </c>
      <c r="AO26" s="143">
        <f t="shared" si="11"/>
        <v>8</v>
      </c>
      <c r="AP26" s="143">
        <f t="shared" si="11"/>
        <v>8</v>
      </c>
      <c r="AQ26" s="143">
        <f t="shared" si="11"/>
        <v>8</v>
      </c>
      <c r="AR26" s="143">
        <f t="shared" si="11"/>
        <v>8</v>
      </c>
      <c r="AS26" s="143">
        <f t="shared" si="11"/>
        <v>8</v>
      </c>
      <c r="AT26" s="143">
        <f t="shared" si="11"/>
        <v>8</v>
      </c>
      <c r="AU26" s="143">
        <f t="shared" si="11"/>
        <v>8</v>
      </c>
      <c r="AV26" s="143">
        <f t="shared" si="11"/>
        <v>8</v>
      </c>
      <c r="AW26" s="143">
        <f t="shared" si="11"/>
        <v>8</v>
      </c>
      <c r="AX26" s="37">
        <f t="shared" ref="AX26:BG26" si="12">Cr</f>
        <v>9</v>
      </c>
      <c r="AY26" s="37">
        <f t="shared" si="12"/>
        <v>9</v>
      </c>
      <c r="AZ26" s="37">
        <f t="shared" si="12"/>
        <v>9</v>
      </c>
      <c r="BA26" s="37">
        <f t="shared" si="12"/>
        <v>9</v>
      </c>
      <c r="BB26" s="37">
        <f t="shared" si="12"/>
        <v>9</v>
      </c>
      <c r="BC26" s="37">
        <f t="shared" si="12"/>
        <v>9</v>
      </c>
      <c r="BD26" s="37">
        <f t="shared" si="12"/>
        <v>9</v>
      </c>
      <c r="BE26" s="37">
        <f t="shared" si="12"/>
        <v>9</v>
      </c>
      <c r="BF26" s="37">
        <f t="shared" si="12"/>
        <v>9</v>
      </c>
      <c r="BG26" s="37">
        <f t="shared" si="12"/>
        <v>9</v>
      </c>
    </row>
    <row r="27" spans="1:59" x14ac:dyDescent="0.3">
      <c r="A27" s="95" t="s">
        <v>43</v>
      </c>
      <c r="B27" s="144" t="s">
        <v>222</v>
      </c>
      <c r="C27" s="141" t="s">
        <v>223</v>
      </c>
      <c r="D27" s="141">
        <f>$D$10</f>
        <v>2</v>
      </c>
      <c r="E27" s="143" t="s">
        <v>224</v>
      </c>
      <c r="F27" s="143">
        <f>$E$10</f>
        <v>3</v>
      </c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</row>
    <row r="28" spans="1:59" x14ac:dyDescent="0.3">
      <c r="A28" s="95" t="s">
        <v>43</v>
      </c>
      <c r="B28" s="144" t="s">
        <v>225</v>
      </c>
      <c r="C28" s="145">
        <f>$S$10</f>
        <v>17</v>
      </c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</row>
    <row r="29" spans="1:59" x14ac:dyDescent="0.3">
      <c r="A29" s="95" t="s">
        <v>43</v>
      </c>
      <c r="B29" t="s">
        <v>226</v>
      </c>
      <c r="C29" s="58" t="s">
        <v>227</v>
      </c>
      <c r="D29" s="58"/>
      <c r="E29" s="58" t="s">
        <v>228</v>
      </c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</row>
    <row r="30" spans="1:59" x14ac:dyDescent="0.3">
      <c r="A30" s="95" t="s">
        <v>43</v>
      </c>
      <c r="B30" s="146" t="s">
        <v>229</v>
      </c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>
        <v>257.01</v>
      </c>
      <c r="AI30" s="147">
        <v>257.01</v>
      </c>
      <c r="AJ30" s="147">
        <v>257.01</v>
      </c>
      <c r="AK30" s="147">
        <v>257.01</v>
      </c>
      <c r="AL30" s="147">
        <v>257.01</v>
      </c>
      <c r="AM30" s="147">
        <v>257.01</v>
      </c>
      <c r="AN30" s="147">
        <v>257.01</v>
      </c>
      <c r="AO30" s="147">
        <v>356.14</v>
      </c>
      <c r="AP30" s="147">
        <v>356.14</v>
      </c>
      <c r="AQ30" s="147">
        <v>356.14</v>
      </c>
      <c r="AR30" s="147">
        <v>356.14</v>
      </c>
      <c r="AS30" s="147">
        <v>356.14</v>
      </c>
      <c r="AT30" s="147">
        <v>356.14</v>
      </c>
      <c r="AU30" s="147">
        <v>369.88</v>
      </c>
      <c r="AV30" s="147">
        <v>369.88</v>
      </c>
      <c r="AW30" s="147">
        <v>369.88</v>
      </c>
      <c r="AX30" s="147"/>
    </row>
    <row r="31" spans="1:59" x14ac:dyDescent="0.3">
      <c r="A31" s="95" t="s">
        <v>43</v>
      </c>
      <c r="B31" s="146" t="s">
        <v>229</v>
      </c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>
        <v>264.83999999999997</v>
      </c>
      <c r="AI31" s="147">
        <v>264.83999999999997</v>
      </c>
      <c r="AJ31" s="147">
        <v>264.83999999999997</v>
      </c>
      <c r="AK31" s="147">
        <v>264.83999999999997</v>
      </c>
      <c r="AL31" s="147">
        <v>264.83999999999997</v>
      </c>
      <c r="AM31" s="147">
        <v>264.83999999999997</v>
      </c>
      <c r="AN31" s="147">
        <v>264.83999999999997</v>
      </c>
      <c r="AO31" s="147">
        <v>366.58</v>
      </c>
      <c r="AP31" s="147">
        <v>366.58</v>
      </c>
      <c r="AQ31" s="147">
        <v>366.58</v>
      </c>
      <c r="AR31" s="147">
        <v>366.58</v>
      </c>
      <c r="AS31" s="147">
        <v>366.58</v>
      </c>
      <c r="AT31" s="147">
        <v>366.58</v>
      </c>
      <c r="AU31" s="147">
        <v>377.44</v>
      </c>
      <c r="AV31" s="147">
        <v>377.44</v>
      </c>
      <c r="AW31" s="147">
        <v>377.44</v>
      </c>
      <c r="AX31" s="147"/>
    </row>
    <row r="32" spans="1:59" x14ac:dyDescent="0.3">
      <c r="A32" s="95" t="s">
        <v>43</v>
      </c>
      <c r="B32" s="24" t="s">
        <v>11</v>
      </c>
      <c r="C32" s="11">
        <v>313.79000000000002</v>
      </c>
      <c r="D32" s="11">
        <v>313.79000000000002</v>
      </c>
      <c r="E32" s="11">
        <v>317</v>
      </c>
      <c r="F32" s="134">
        <v>391.5</v>
      </c>
      <c r="G32" s="134">
        <v>395.2</v>
      </c>
      <c r="H32" s="62">
        <v>276</v>
      </c>
      <c r="I32" s="62">
        <v>276</v>
      </c>
      <c r="J32" s="62">
        <v>276</v>
      </c>
      <c r="K32" s="62">
        <v>284</v>
      </c>
      <c r="L32" s="62">
        <v>381.13</v>
      </c>
      <c r="M32" s="62">
        <v>381.13</v>
      </c>
      <c r="N32" s="63">
        <v>308</v>
      </c>
      <c r="O32" s="63">
        <v>307</v>
      </c>
      <c r="P32" s="63">
        <v>394.18</v>
      </c>
      <c r="Q32" s="63">
        <v>395.94</v>
      </c>
      <c r="R32" s="9">
        <v>0</v>
      </c>
      <c r="S32" s="9">
        <v>287.63</v>
      </c>
      <c r="T32" s="9"/>
      <c r="U32" s="19">
        <v>292.2</v>
      </c>
      <c r="V32" s="64">
        <v>333.94</v>
      </c>
      <c r="W32" s="64">
        <v>334.56</v>
      </c>
      <c r="X32" s="64">
        <v>335.74</v>
      </c>
      <c r="Y32" s="64">
        <v>336.84</v>
      </c>
      <c r="Z32" s="64">
        <v>338.15</v>
      </c>
      <c r="AA32" s="9">
        <v>293.17</v>
      </c>
      <c r="AB32" s="9">
        <v>293.8</v>
      </c>
      <c r="AC32" s="9">
        <v>294.60000000000002</v>
      </c>
      <c r="AD32" s="9">
        <v>402.81</v>
      </c>
      <c r="AE32" s="9">
        <v>402.81</v>
      </c>
      <c r="AF32" s="9">
        <v>404.37</v>
      </c>
      <c r="AG32" s="56">
        <v>0</v>
      </c>
      <c r="AH32" s="56">
        <v>257.19</v>
      </c>
      <c r="AI32" s="56">
        <v>259.18</v>
      </c>
      <c r="AJ32" s="56">
        <v>259.64</v>
      </c>
      <c r="AK32" s="56">
        <v>260.39999999999998</v>
      </c>
      <c r="AL32" s="56">
        <v>261.08</v>
      </c>
      <c r="AM32" s="56">
        <v>262.45</v>
      </c>
      <c r="AN32" s="56">
        <v>262.98</v>
      </c>
      <c r="AO32" s="56">
        <v>356.31</v>
      </c>
      <c r="AP32" s="56">
        <v>356.73</v>
      </c>
      <c r="AQ32" s="56">
        <v>357.67</v>
      </c>
      <c r="AR32" s="56">
        <v>360.36</v>
      </c>
      <c r="AS32" s="56">
        <v>361.64</v>
      </c>
      <c r="AT32" s="56">
        <v>362.73</v>
      </c>
      <c r="AU32" s="56">
        <v>371.75</v>
      </c>
      <c r="AV32" s="56">
        <v>372.56</v>
      </c>
      <c r="AW32" s="56">
        <v>374.72</v>
      </c>
      <c r="AX32" s="56"/>
    </row>
    <row r="33" spans="1:50" x14ac:dyDescent="0.3">
      <c r="A33" s="95" t="s">
        <v>43</v>
      </c>
      <c r="B33" s="24" t="s">
        <v>12</v>
      </c>
      <c r="C33" s="11">
        <v>321.02</v>
      </c>
      <c r="D33" s="11">
        <v>321.02</v>
      </c>
      <c r="E33" s="11">
        <v>321.01</v>
      </c>
      <c r="F33" s="134">
        <v>395.2</v>
      </c>
      <c r="G33" s="134">
        <v>398.5</v>
      </c>
      <c r="H33" s="62">
        <v>282</v>
      </c>
      <c r="I33" s="62">
        <v>282</v>
      </c>
      <c r="J33" s="62">
        <v>282</v>
      </c>
      <c r="K33" s="62">
        <v>287</v>
      </c>
      <c r="L33" s="62">
        <v>385.27</v>
      </c>
      <c r="M33" s="62">
        <v>385.27</v>
      </c>
      <c r="N33" s="63">
        <v>308.51</v>
      </c>
      <c r="O33" s="63">
        <v>311.49</v>
      </c>
      <c r="P33" s="63">
        <v>394.66</v>
      </c>
      <c r="Q33" s="63">
        <v>396.39</v>
      </c>
      <c r="R33" s="9">
        <v>800</v>
      </c>
      <c r="S33" s="9">
        <v>290.16000000000003</v>
      </c>
      <c r="T33" s="9"/>
      <c r="U33" s="19">
        <v>292.70999999999998</v>
      </c>
      <c r="V33" s="64">
        <v>334.43</v>
      </c>
      <c r="W33" s="64">
        <v>335.23</v>
      </c>
      <c r="X33" s="64">
        <v>336.46</v>
      </c>
      <c r="Y33" s="64">
        <v>337.49</v>
      </c>
      <c r="Z33" s="64">
        <v>338.49</v>
      </c>
      <c r="AA33" s="9">
        <v>293.47000000000003</v>
      </c>
      <c r="AB33" s="9">
        <v>294.04000000000002</v>
      </c>
      <c r="AC33" s="9">
        <v>295.13</v>
      </c>
      <c r="AD33" s="9">
        <v>403.71</v>
      </c>
      <c r="AE33" s="9">
        <v>403.71</v>
      </c>
      <c r="AF33" s="9">
        <v>404.75</v>
      </c>
      <c r="AG33" s="56">
        <v>800</v>
      </c>
      <c r="AH33" s="56">
        <v>258.16000000000003</v>
      </c>
      <c r="AI33" s="56">
        <v>259.64</v>
      </c>
      <c r="AJ33" s="56">
        <v>260.18</v>
      </c>
      <c r="AK33" s="56">
        <v>260.87</v>
      </c>
      <c r="AL33" s="56">
        <v>261.33</v>
      </c>
      <c r="AM33" s="56">
        <v>262.73</v>
      </c>
      <c r="AN33" s="56">
        <v>263.45</v>
      </c>
      <c r="AO33" s="56">
        <v>356.73</v>
      </c>
      <c r="AP33" s="56">
        <v>357.32</v>
      </c>
      <c r="AQ33" s="56">
        <v>358.84</v>
      </c>
      <c r="AR33" s="56">
        <v>361.29</v>
      </c>
      <c r="AS33" s="56">
        <v>362.06</v>
      </c>
      <c r="AT33" s="56">
        <v>363.37</v>
      </c>
      <c r="AU33" s="56">
        <v>372.46</v>
      </c>
      <c r="AV33" s="56">
        <v>375.51</v>
      </c>
      <c r="AW33" s="56">
        <v>375.18</v>
      </c>
      <c r="AX33" s="56"/>
    </row>
    <row r="34" spans="1:50" ht="14.5" thickBot="1" x14ac:dyDescent="0.35">
      <c r="A34" s="95"/>
      <c r="B34" s="22" t="s">
        <v>201</v>
      </c>
      <c r="C34" s="22"/>
      <c r="D34" s="22"/>
      <c r="E34" s="22"/>
      <c r="F34" s="22"/>
      <c r="G34" s="22"/>
      <c r="H34" s="22"/>
      <c r="I34" s="22"/>
      <c r="J34" s="22"/>
    </row>
    <row r="35" spans="1:50" ht="14.5" thickBot="1" x14ac:dyDescent="0.35">
      <c r="A35" s="95"/>
      <c r="B35" s="22" t="s">
        <v>60</v>
      </c>
      <c r="C35" s="98" t="s">
        <v>62</v>
      </c>
      <c r="D35" s="22"/>
      <c r="E35" s="22"/>
      <c r="F35" s="22"/>
      <c r="G35" s="22"/>
      <c r="H35" s="22"/>
      <c r="I35" s="22"/>
      <c r="J35" s="22"/>
    </row>
    <row r="36" spans="1:50" x14ac:dyDescent="0.3">
      <c r="A36" s="95"/>
      <c r="B36" s="24" t="s">
        <v>43</v>
      </c>
      <c r="C36" s="10">
        <v>1</v>
      </c>
      <c r="D36" s="51">
        <v>2</v>
      </c>
      <c r="E36" s="61">
        <v>3</v>
      </c>
      <c r="F36" s="4">
        <v>4</v>
      </c>
      <c r="G36" s="18">
        <v>5</v>
      </c>
      <c r="H36" s="14">
        <v>6</v>
      </c>
      <c r="I36" s="4">
        <v>7</v>
      </c>
      <c r="J36" s="52">
        <v>8</v>
      </c>
      <c r="K36" s="37">
        <v>9</v>
      </c>
    </row>
    <row r="37" spans="1:50" ht="15" customHeight="1" x14ac:dyDescent="0.3">
      <c r="A37" s="95"/>
      <c r="B37" s="24" t="s">
        <v>44</v>
      </c>
      <c r="C37" s="10" t="s">
        <v>181</v>
      </c>
      <c r="D37" s="51" t="s">
        <v>3</v>
      </c>
      <c r="E37" s="61" t="s">
        <v>7</v>
      </c>
      <c r="F37" s="4" t="s">
        <v>1</v>
      </c>
      <c r="G37" s="18" t="s">
        <v>184</v>
      </c>
      <c r="H37" s="14" t="s">
        <v>185</v>
      </c>
      <c r="I37" s="4" t="s">
        <v>6</v>
      </c>
      <c r="J37" s="52" t="s">
        <v>5</v>
      </c>
      <c r="K37" s="37" t="s">
        <v>82</v>
      </c>
    </row>
    <row r="38" spans="1:50" x14ac:dyDescent="0.3">
      <c r="A38" s="95"/>
      <c r="B38" s="22" t="s">
        <v>202</v>
      </c>
      <c r="C38" s="22"/>
      <c r="D38" s="22"/>
      <c r="E38" s="22"/>
      <c r="F38" s="22"/>
      <c r="G38" s="22"/>
      <c r="H38" s="22"/>
      <c r="I38" s="22"/>
      <c r="J38" s="22"/>
      <c r="K38" s="22"/>
    </row>
    <row r="39" spans="1:50" x14ac:dyDescent="0.3">
      <c r="A39" s="95"/>
      <c r="B39" s="24" t="s">
        <v>61</v>
      </c>
      <c r="C39" s="10">
        <v>1</v>
      </c>
      <c r="D39" s="51">
        <v>1</v>
      </c>
      <c r="E39" s="61">
        <v>1</v>
      </c>
      <c r="F39" s="4">
        <v>1</v>
      </c>
      <c r="G39" s="18">
        <v>1</v>
      </c>
      <c r="H39" s="14">
        <v>1</v>
      </c>
      <c r="I39" s="4">
        <v>1</v>
      </c>
      <c r="J39" s="52">
        <v>1</v>
      </c>
      <c r="K39" s="37">
        <v>1</v>
      </c>
    </row>
    <row r="40" spans="1:50" x14ac:dyDescent="0.3">
      <c r="A40" s="95"/>
      <c r="B40" s="22" t="s">
        <v>43</v>
      </c>
      <c r="C40" s="22">
        <v>0.13600000000000001</v>
      </c>
      <c r="D40" s="22">
        <v>0.14299999999999999</v>
      </c>
      <c r="E40" s="22">
        <v>7.5999999999999998E-2</v>
      </c>
      <c r="F40" s="22">
        <v>0.26900000000000002</v>
      </c>
      <c r="G40" s="22">
        <v>7.0000000000000007E-2</v>
      </c>
      <c r="H40" s="22">
        <v>3.2000000000000001E-2</v>
      </c>
      <c r="I40" s="22">
        <v>0.06</v>
      </c>
      <c r="J40" s="22">
        <v>0.21299999999999999</v>
      </c>
    </row>
    <row r="41" spans="1:50" x14ac:dyDescent="0.3">
      <c r="A41" s="95" t="s">
        <v>43</v>
      </c>
      <c r="B41" s="1" t="s">
        <v>203</v>
      </c>
      <c r="C41" s="1"/>
      <c r="D41" s="1"/>
      <c r="E41" s="1"/>
      <c r="F41" s="1"/>
      <c r="G41" s="1"/>
      <c r="H41" s="1"/>
      <c r="I41" s="1"/>
      <c r="J41" s="1"/>
    </row>
    <row r="42" spans="1:50" x14ac:dyDescent="0.3">
      <c r="A42" s="95"/>
    </row>
    <row r="43" spans="1:50" x14ac:dyDescent="0.3">
      <c r="A43" s="95"/>
    </row>
    <row r="44" spans="1:50" ht="14.5" thickBot="1" x14ac:dyDescent="0.35">
      <c r="A44" s="95"/>
      <c r="B44" s="22" t="s">
        <v>23</v>
      </c>
      <c r="C44" s="22"/>
      <c r="D44" s="22"/>
      <c r="E44" s="22"/>
      <c r="F44" s="22"/>
      <c r="G44" s="22"/>
      <c r="H44" s="22"/>
      <c r="I44" s="22"/>
      <c r="J44" s="22"/>
      <c r="K44" s="22"/>
    </row>
    <row r="45" spans="1:50" ht="14.5" thickBot="1" x14ac:dyDescent="0.35">
      <c r="A45" s="95"/>
      <c r="B45" s="22" t="s">
        <v>24</v>
      </c>
      <c r="C45" s="176">
        <v>0</v>
      </c>
      <c r="D45" s="22"/>
      <c r="E45" s="22"/>
      <c r="F45" s="22"/>
      <c r="G45" s="22"/>
      <c r="H45" s="22"/>
      <c r="I45" s="22"/>
      <c r="J45" s="22"/>
      <c r="K45" s="22"/>
    </row>
    <row r="46" spans="1:50" x14ac:dyDescent="0.3">
      <c r="A46" s="95"/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1:50" ht="15" customHeight="1" x14ac:dyDescent="0.3">
      <c r="A47" s="95"/>
      <c r="B47" s="22" t="s">
        <v>204</v>
      </c>
      <c r="C47" s="22"/>
      <c r="D47" s="22"/>
      <c r="E47" s="22"/>
      <c r="F47" s="22"/>
      <c r="G47" s="22"/>
      <c r="H47" s="22"/>
      <c r="I47" s="22"/>
      <c r="J47" s="22"/>
      <c r="K47" s="22"/>
    </row>
    <row r="48" spans="1:50" ht="14.5" thickBot="1" x14ac:dyDescent="0.35">
      <c r="A48" s="95"/>
      <c r="B48" s="22" t="s">
        <v>27</v>
      </c>
      <c r="C48" s="22"/>
      <c r="D48" s="22"/>
      <c r="E48" s="22"/>
      <c r="F48" s="22"/>
      <c r="G48" s="22"/>
      <c r="H48" s="22"/>
      <c r="I48" s="22"/>
      <c r="J48" s="22"/>
      <c r="K48" s="22"/>
    </row>
    <row r="49" spans="1:11" ht="14.5" thickBot="1" x14ac:dyDescent="0.35">
      <c r="A49" s="95"/>
      <c r="B49" s="22" t="s">
        <v>28</v>
      </c>
      <c r="C49" s="98" t="s">
        <v>247</v>
      </c>
      <c r="D49" s="22"/>
      <c r="E49" s="22"/>
      <c r="F49" s="22"/>
      <c r="G49" s="22"/>
      <c r="H49" s="22"/>
      <c r="I49" s="22"/>
      <c r="J49" s="22"/>
      <c r="K49" s="22"/>
    </row>
    <row r="50" spans="1:11" ht="14.5" thickBot="1" x14ac:dyDescent="0.35">
      <c r="A50" s="95"/>
      <c r="B50" s="22" t="s">
        <v>30</v>
      </c>
      <c r="C50" s="179" t="s">
        <v>249</v>
      </c>
      <c r="D50" s="22"/>
      <c r="E50" s="22"/>
      <c r="F50" s="22"/>
      <c r="G50" s="22"/>
      <c r="H50" s="22"/>
      <c r="I50" s="22"/>
      <c r="J50" s="22"/>
      <c r="K50" s="22"/>
    </row>
    <row r="51" spans="1:11" ht="15" customHeight="1" x14ac:dyDescent="0.3">
      <c r="A51" s="95"/>
      <c r="B51" s="22"/>
      <c r="C51" s="22"/>
      <c r="D51" s="22"/>
      <c r="E51" s="22"/>
      <c r="F51" s="22"/>
      <c r="G51" s="22"/>
      <c r="H51" s="22"/>
      <c r="I51" s="22"/>
      <c r="J51" s="22"/>
      <c r="K51" s="22"/>
    </row>
    <row r="52" spans="1:11" x14ac:dyDescent="0.3">
      <c r="A52" s="95"/>
      <c r="B52" s="22" t="s">
        <v>189</v>
      </c>
      <c r="C52" s="22"/>
      <c r="D52" s="22"/>
      <c r="E52" s="22"/>
      <c r="F52" s="22"/>
      <c r="G52" s="22"/>
      <c r="H52" s="22"/>
      <c r="I52" s="22"/>
      <c r="J52" s="22"/>
      <c r="K52" s="22"/>
    </row>
    <row r="53" spans="1:11" x14ac:dyDescent="0.3">
      <c r="A53" s="95"/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ht="14.5" thickBot="1" x14ac:dyDescent="0.35">
      <c r="A54" s="95"/>
      <c r="B54" s="22" t="s">
        <v>31</v>
      </c>
      <c r="C54" s="22"/>
      <c r="D54" s="22"/>
      <c r="E54" s="22"/>
      <c r="F54" s="22"/>
      <c r="G54" s="22"/>
      <c r="H54" s="22"/>
      <c r="I54" s="22"/>
      <c r="J54" s="22"/>
      <c r="K54" s="22"/>
    </row>
    <row r="55" spans="1:11" ht="14.5" thickBot="1" x14ac:dyDescent="0.35">
      <c r="A55" s="95"/>
      <c r="B55" s="22" t="s">
        <v>32</v>
      </c>
      <c r="C55" s="176">
        <v>0</v>
      </c>
      <c r="D55" s="22"/>
      <c r="E55" s="22"/>
      <c r="F55" s="22"/>
      <c r="G55" s="22"/>
      <c r="H55" s="22"/>
      <c r="I55" s="22"/>
      <c r="J55" s="22"/>
      <c r="K55" s="22"/>
    </row>
    <row r="56" spans="1:11" ht="14.5" thickBot="1" x14ac:dyDescent="0.35">
      <c r="A56" s="95"/>
      <c r="B56" s="22" t="s">
        <v>295</v>
      </c>
      <c r="C56" s="22"/>
      <c r="D56" s="22"/>
      <c r="E56" s="22"/>
      <c r="F56" s="22"/>
      <c r="G56" s="22"/>
      <c r="H56" s="22"/>
      <c r="I56" s="22"/>
      <c r="J56" s="22"/>
      <c r="K56" s="22"/>
    </row>
    <row r="57" spans="1:11" ht="14.5" thickBot="1" x14ac:dyDescent="0.35">
      <c r="A57" s="95"/>
      <c r="B57" s="22" t="s">
        <v>276</v>
      </c>
      <c r="C57" s="98">
        <v>0</v>
      </c>
      <c r="D57" s="22"/>
      <c r="E57" s="22"/>
      <c r="F57" s="22"/>
      <c r="G57" s="22"/>
      <c r="H57" s="22"/>
      <c r="I57" s="22"/>
      <c r="J57" s="22"/>
      <c r="K57" s="22"/>
    </row>
    <row r="58" spans="1:11" x14ac:dyDescent="0.3">
      <c r="A58" s="95"/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1" x14ac:dyDescent="0.3">
      <c r="A59" s="95"/>
      <c r="B59" s="22" t="s">
        <v>54</v>
      </c>
      <c r="C59" s="22"/>
      <c r="D59" s="22"/>
      <c r="E59" s="22"/>
      <c r="F59" s="22"/>
      <c r="G59" s="22"/>
      <c r="H59" s="22"/>
      <c r="I59" s="22"/>
      <c r="J59" s="22"/>
      <c r="K59" s="22"/>
    </row>
    <row r="60" spans="1:11" x14ac:dyDescent="0.3">
      <c r="A60" s="95"/>
      <c r="B60" s="22" t="s">
        <v>55</v>
      </c>
      <c r="C60" s="22"/>
      <c r="D60" s="22"/>
      <c r="E60" s="22"/>
      <c r="F60" s="22"/>
      <c r="G60" s="22"/>
      <c r="H60" s="22"/>
      <c r="I60" s="22"/>
      <c r="J60" s="22"/>
      <c r="K60" s="22"/>
    </row>
    <row r="61" spans="1:11" ht="14.5" thickBot="1" x14ac:dyDescent="0.35">
      <c r="A61" s="95"/>
      <c r="B61" s="22" t="s">
        <v>206</v>
      </c>
      <c r="C61" s="22"/>
      <c r="D61" s="22"/>
      <c r="E61" s="22"/>
      <c r="F61" s="22"/>
      <c r="G61" s="22"/>
      <c r="H61" s="22"/>
      <c r="I61" s="22"/>
      <c r="J61" s="22"/>
      <c r="K61" s="22"/>
    </row>
    <row r="62" spans="1:11" ht="14.5" thickBot="1" x14ac:dyDescent="0.35">
      <c r="A62" s="95"/>
      <c r="B62" s="22" t="s">
        <v>34</v>
      </c>
      <c r="C62" s="98" t="s">
        <v>58</v>
      </c>
      <c r="D62" s="98" t="s">
        <v>57</v>
      </c>
      <c r="E62" s="22"/>
      <c r="F62" s="22"/>
      <c r="G62" s="22"/>
      <c r="H62" s="22"/>
      <c r="I62" s="22"/>
      <c r="J62" s="22"/>
      <c r="K62" s="22"/>
    </row>
    <row r="63" spans="1:11" ht="14.5" thickBot="1" x14ac:dyDescent="0.35">
      <c r="A63" s="95"/>
      <c r="B63" s="22" t="s">
        <v>207</v>
      </c>
      <c r="C63" s="22"/>
      <c r="D63" s="22"/>
      <c r="E63" s="22"/>
      <c r="F63" s="22"/>
      <c r="G63" s="22"/>
      <c r="H63" s="22"/>
      <c r="I63" s="22"/>
      <c r="J63" s="22"/>
      <c r="K63" s="22"/>
    </row>
    <row r="64" spans="1:11" ht="14.5" thickBot="1" x14ac:dyDescent="0.35">
      <c r="A64" s="95"/>
      <c r="B64" s="22" t="s">
        <v>33</v>
      </c>
      <c r="C64" s="98">
        <v>1000</v>
      </c>
      <c r="D64" s="98" t="s">
        <v>57</v>
      </c>
      <c r="E64" s="22"/>
      <c r="F64" s="22"/>
      <c r="G64" s="22"/>
      <c r="H64" s="22"/>
      <c r="I64" s="22"/>
      <c r="J64" s="22"/>
      <c r="K64" s="22"/>
    </row>
    <row r="65" spans="1:11" x14ac:dyDescent="0.3">
      <c r="A65" s="95" t="s">
        <v>43</v>
      </c>
      <c r="B65" s="22" t="s">
        <v>208</v>
      </c>
      <c r="C65" s="22"/>
      <c r="D65" s="22"/>
      <c r="E65" s="22"/>
      <c r="F65" s="22"/>
      <c r="G65" s="22"/>
      <c r="H65" s="22"/>
      <c r="I65" s="22"/>
      <c r="J65" s="22"/>
      <c r="K65" s="22"/>
    </row>
    <row r="66" spans="1:11" x14ac:dyDescent="0.3">
      <c r="A66" s="95"/>
      <c r="B66" s="22"/>
      <c r="C66" s="22"/>
      <c r="D66" s="22"/>
      <c r="E66" s="22"/>
      <c r="F66" s="22"/>
      <c r="G66" s="22"/>
      <c r="H66" s="22"/>
      <c r="I66" s="22"/>
      <c r="J66" s="22"/>
      <c r="K66" s="22"/>
    </row>
    <row r="67" spans="1:11" x14ac:dyDescent="0.3">
      <c r="A67" s="95"/>
      <c r="B67" s="22" t="s">
        <v>35</v>
      </c>
      <c r="C67" s="22"/>
      <c r="D67" s="22"/>
      <c r="E67" s="22"/>
      <c r="F67" s="22"/>
      <c r="G67" s="22"/>
      <c r="H67" s="22"/>
      <c r="I67" s="22"/>
      <c r="J67" s="22"/>
      <c r="K67" s="22"/>
    </row>
    <row r="68" spans="1:11" x14ac:dyDescent="0.3">
      <c r="A68" s="95"/>
      <c r="B68" s="22" t="s">
        <v>36</v>
      </c>
      <c r="C68" s="22"/>
      <c r="D68" s="22"/>
      <c r="E68" s="22"/>
      <c r="F68" s="22"/>
      <c r="G68" s="22"/>
      <c r="H68" s="22"/>
      <c r="I68" s="22"/>
      <c r="J68" s="22"/>
      <c r="K68" s="22"/>
    </row>
    <row r="69" spans="1:11" ht="14.5" thickBot="1" x14ac:dyDescent="0.35">
      <c r="A69" s="95"/>
      <c r="B69" s="22" t="s">
        <v>37</v>
      </c>
      <c r="C69" s="22"/>
      <c r="D69" s="22"/>
      <c r="E69" s="22"/>
      <c r="F69" s="22"/>
      <c r="G69" s="22"/>
      <c r="H69" s="22"/>
      <c r="I69" s="22"/>
      <c r="J69" s="22"/>
      <c r="K69" s="22"/>
    </row>
    <row r="70" spans="1:11" ht="14.5" thickBot="1" x14ac:dyDescent="0.35">
      <c r="A70" s="95"/>
      <c r="B70" s="22" t="s">
        <v>38</v>
      </c>
      <c r="C70" s="98">
        <v>65000</v>
      </c>
      <c r="D70" s="22"/>
      <c r="E70" s="22"/>
      <c r="F70" s="22"/>
      <c r="G70" s="22"/>
      <c r="H70" s="22"/>
      <c r="I70" s="22"/>
      <c r="J70" s="22"/>
      <c r="K70" s="22"/>
    </row>
    <row r="71" spans="1:11" x14ac:dyDescent="0.3">
      <c r="A71" s="95"/>
      <c r="B71" s="22"/>
      <c r="C71" s="22"/>
      <c r="D71" s="22"/>
      <c r="E71" s="22"/>
      <c r="F71" s="22"/>
      <c r="G71" s="22"/>
      <c r="H71" s="22"/>
      <c r="I71" s="22"/>
      <c r="J71" s="22"/>
      <c r="K71" s="22"/>
    </row>
    <row r="72" spans="1:11" x14ac:dyDescent="0.3">
      <c r="A72" s="95"/>
      <c r="B72" s="22" t="s">
        <v>46</v>
      </c>
      <c r="C72" s="22"/>
      <c r="D72" s="22"/>
      <c r="E72" s="22"/>
      <c r="F72" s="22"/>
      <c r="G72" s="22"/>
      <c r="H72" s="22"/>
      <c r="I72" s="22"/>
      <c r="J72" s="22"/>
      <c r="K72" s="22"/>
    </row>
    <row r="73" spans="1:11" ht="14.5" thickBot="1" x14ac:dyDescent="0.35">
      <c r="A73" s="95"/>
      <c r="B73" s="22" t="s">
        <v>47</v>
      </c>
      <c r="C73" s="22"/>
      <c r="D73" s="22"/>
      <c r="E73" s="22"/>
      <c r="F73" s="22"/>
      <c r="G73" s="22"/>
      <c r="H73" s="22"/>
      <c r="I73" s="22"/>
      <c r="J73" s="22"/>
      <c r="K73" s="22"/>
    </row>
    <row r="74" spans="1:11" ht="14.5" thickBot="1" x14ac:dyDescent="0.35">
      <c r="A74" s="95"/>
      <c r="B74" s="22" t="s">
        <v>48</v>
      </c>
      <c r="C74" s="98">
        <v>0</v>
      </c>
      <c r="D74" s="22"/>
      <c r="E74" s="22"/>
      <c r="F74" s="22"/>
      <c r="G74" s="22"/>
      <c r="H74" s="22"/>
      <c r="I74" s="22"/>
      <c r="J74" s="22"/>
      <c r="K74" s="22"/>
    </row>
    <row r="75" spans="1:11" ht="14.5" thickBot="1" x14ac:dyDescent="0.35">
      <c r="A75" s="95" t="s">
        <v>43</v>
      </c>
      <c r="B75" s="22" t="s">
        <v>210</v>
      </c>
      <c r="C75" s="22"/>
      <c r="D75" s="98" t="s">
        <v>209</v>
      </c>
      <c r="E75" s="22"/>
      <c r="F75" s="22"/>
      <c r="G75" s="22"/>
      <c r="H75" s="22"/>
      <c r="I75" s="22"/>
      <c r="J75" s="22"/>
      <c r="K75" s="22"/>
    </row>
    <row r="76" spans="1:11" x14ac:dyDescent="0.3">
      <c r="A76" s="95"/>
      <c r="B76" s="22"/>
      <c r="C76" s="22"/>
      <c r="D76" s="22"/>
      <c r="E76" s="22"/>
      <c r="F76" s="22"/>
      <c r="G76" s="22"/>
      <c r="H76" s="22"/>
      <c r="I76" s="22"/>
      <c r="J76" s="22"/>
      <c r="K76" s="22"/>
    </row>
    <row r="77" spans="1:11" ht="14.5" thickBot="1" x14ac:dyDescent="0.35">
      <c r="A77" s="95"/>
      <c r="B77" s="22" t="s">
        <v>279</v>
      </c>
      <c r="C77" s="22"/>
      <c r="D77" s="22"/>
      <c r="E77" s="22"/>
      <c r="F77" s="22"/>
      <c r="G77" s="22"/>
      <c r="H77" s="22"/>
      <c r="I77" s="22"/>
      <c r="J77" s="22"/>
      <c r="K77" s="22"/>
    </row>
    <row r="78" spans="1:11" ht="14.5" thickBot="1" x14ac:dyDescent="0.35">
      <c r="A78" s="95"/>
      <c r="B78" s="22" t="s">
        <v>278</v>
      </c>
      <c r="C78" s="179" t="s">
        <v>296</v>
      </c>
      <c r="D78" s="22"/>
      <c r="E78" s="22"/>
      <c r="F78" s="22"/>
      <c r="G78" s="22"/>
      <c r="H78" s="22"/>
      <c r="I78" s="22"/>
      <c r="J78" s="22"/>
      <c r="K78" s="22"/>
    </row>
    <row r="79" spans="1:11" x14ac:dyDescent="0.3">
      <c r="A79" s="95"/>
      <c r="B79" s="22"/>
      <c r="C79" s="22"/>
      <c r="D79" s="22"/>
      <c r="E79" s="22"/>
      <c r="F79" s="22"/>
      <c r="G79" s="22"/>
      <c r="H79" s="22"/>
      <c r="I79" s="22"/>
      <c r="J79" s="22"/>
      <c r="K79" s="22"/>
    </row>
    <row r="80" spans="1:11" ht="14.5" thickBot="1" x14ac:dyDescent="0.35">
      <c r="A80" s="95"/>
      <c r="B80" s="22" t="s">
        <v>189</v>
      </c>
      <c r="C80" s="22"/>
      <c r="D80" s="22"/>
      <c r="E80" s="22"/>
      <c r="F80" s="22"/>
      <c r="G80" s="22"/>
      <c r="H80" s="22"/>
      <c r="I80" s="22"/>
      <c r="J80" s="22"/>
      <c r="K80" s="22"/>
    </row>
    <row r="81" spans="1:11" ht="14.5" thickBot="1" x14ac:dyDescent="0.35">
      <c r="A81" s="95"/>
      <c r="B81" s="22" t="s">
        <v>50</v>
      </c>
      <c r="C81" s="98" t="s">
        <v>51</v>
      </c>
      <c r="D81" s="22"/>
      <c r="E81" s="22"/>
      <c r="F81" s="22"/>
      <c r="G81" s="22"/>
      <c r="H81" s="22"/>
      <c r="I81" s="22"/>
      <c r="J81" s="22"/>
      <c r="K81" s="22"/>
    </row>
    <row r="82" spans="1:11" x14ac:dyDescent="0.3">
      <c r="A82" s="95"/>
      <c r="B82" s="22"/>
      <c r="C82" s="22"/>
      <c r="D82" s="22"/>
      <c r="E82" s="22"/>
      <c r="F82" s="22"/>
      <c r="G82" s="22"/>
      <c r="H82" s="22"/>
      <c r="I82" s="22"/>
      <c r="J82" s="22"/>
      <c r="K82" s="22"/>
    </row>
    <row r="83" spans="1:11" ht="14.5" thickBot="1" x14ac:dyDescent="0.35">
      <c r="A83" s="95"/>
      <c r="B83" s="22" t="s">
        <v>211</v>
      </c>
      <c r="C83" s="22"/>
      <c r="D83" s="22"/>
      <c r="E83" s="22"/>
      <c r="F83" s="22"/>
      <c r="G83" s="22"/>
      <c r="H83" s="22"/>
      <c r="I83" s="22"/>
      <c r="J83" s="22"/>
      <c r="K83" s="22"/>
    </row>
    <row r="84" spans="1:11" ht="14.5" thickBot="1" x14ac:dyDescent="0.35">
      <c r="A84" s="95"/>
      <c r="B84" s="22" t="s">
        <v>212</v>
      </c>
      <c r="C84" s="98" t="s">
        <v>215</v>
      </c>
      <c r="D84" s="22"/>
      <c r="E84" s="22"/>
      <c r="F84" s="22"/>
      <c r="G84" s="22"/>
      <c r="H84" s="22"/>
      <c r="I84" s="22"/>
      <c r="J84" s="22"/>
      <c r="K84" s="22"/>
    </row>
    <row r="85" spans="1:11" x14ac:dyDescent="0.3">
      <c r="A85" s="95"/>
      <c r="B85" s="22"/>
      <c r="C85" s="22"/>
      <c r="D85" s="22"/>
      <c r="E85" s="22"/>
      <c r="F85" s="22"/>
      <c r="G85" s="22"/>
      <c r="H85" s="22"/>
      <c r="I85" s="22"/>
      <c r="J85" s="22"/>
      <c r="K85" s="22"/>
    </row>
  </sheetData>
  <mergeCells count="1">
    <mergeCell ref="V5:Z5"/>
  </mergeCells>
  <conditionalFormatting sqref="C45">
    <cfRule type="colorScale" priority="5">
      <colorScale>
        <cfvo type="num" val="0"/>
        <cfvo type="num" val="1"/>
        <color theme="7" tint="0.39997558519241921"/>
        <color theme="8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4">
      <colorScale>
        <cfvo type="num" val="0"/>
        <cfvo type="num" val="10"/>
        <color theme="8"/>
        <color rgb="FFFF0000"/>
      </colorScale>
    </cfRule>
  </conditionalFormatting>
  <conditionalFormatting sqref="C57">
    <cfRule type="colorScale" priority="1">
      <colorScale>
        <cfvo type="num" val="0"/>
        <cfvo type="num" val="1"/>
        <cfvo type="num" val="1000"/>
        <color theme="8"/>
        <color rgb="FFFFC000"/>
        <color theme="7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A78"/>
  <sheetViews>
    <sheetView topLeftCell="A3" zoomScale="80" zoomScaleNormal="80" workbookViewId="0">
      <selection activeCell="G9" sqref="G9"/>
    </sheetView>
  </sheetViews>
  <sheetFormatPr defaultRowHeight="14" x14ac:dyDescent="0.3"/>
  <cols>
    <col min="1" max="1" width="2.5" bestFit="1" customWidth="1"/>
    <col min="2" max="2" width="16.58203125" customWidth="1"/>
    <col min="3" max="53" width="7.58203125" customWidth="1"/>
  </cols>
  <sheetData>
    <row r="1" spans="1:53" x14ac:dyDescent="0.3">
      <c r="A1" s="95" t="s">
        <v>43</v>
      </c>
      <c r="B1" s="96" t="s">
        <v>194</v>
      </c>
    </row>
    <row r="2" spans="1:53" x14ac:dyDescent="0.3">
      <c r="A2" s="95"/>
      <c r="B2" s="40" t="s">
        <v>217</v>
      </c>
      <c r="C2" s="7">
        <f>MIN(C15:F15,H15:BF15)</f>
        <v>249.3</v>
      </c>
    </row>
    <row r="3" spans="1:53" x14ac:dyDescent="0.3">
      <c r="A3" s="95"/>
      <c r="B3" t="s">
        <v>43</v>
      </c>
      <c r="I3" s="57" t="s">
        <v>179</v>
      </c>
      <c r="J3" s="57" t="s">
        <v>179</v>
      </c>
      <c r="K3" s="57" t="s">
        <v>179</v>
      </c>
    </row>
    <row r="4" spans="1:53" x14ac:dyDescent="0.3">
      <c r="A4" s="95" t="s">
        <v>43</v>
      </c>
      <c r="B4" t="s">
        <v>218</v>
      </c>
      <c r="H4">
        <v>1</v>
      </c>
      <c r="I4" s="57">
        <v>0</v>
      </c>
      <c r="J4" s="57">
        <v>0</v>
      </c>
      <c r="K4" s="57">
        <v>0</v>
      </c>
      <c r="L4" s="58">
        <v>1</v>
      </c>
      <c r="M4" s="58">
        <v>1</v>
      </c>
      <c r="N4" s="58">
        <v>0</v>
      </c>
      <c r="O4" s="58">
        <v>0</v>
      </c>
      <c r="P4" s="59">
        <v>1</v>
      </c>
      <c r="Q4" s="59">
        <v>1</v>
      </c>
      <c r="R4" s="58">
        <v>0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60">
        <v>1</v>
      </c>
      <c r="AB4" s="60">
        <v>1</v>
      </c>
      <c r="AC4">
        <v>0</v>
      </c>
      <c r="AD4">
        <v>0</v>
      </c>
      <c r="AE4" s="41">
        <v>1</v>
      </c>
      <c r="AF4" s="41">
        <v>1</v>
      </c>
      <c r="AG4">
        <v>1</v>
      </c>
      <c r="AH4" s="60">
        <v>0</v>
      </c>
      <c r="AI4" s="60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3" x14ac:dyDescent="0.3">
      <c r="A5" s="95" t="s">
        <v>43</v>
      </c>
      <c r="B5" t="s">
        <v>219</v>
      </c>
      <c r="H5" s="60">
        <v>1</v>
      </c>
      <c r="I5" s="58">
        <v>0</v>
      </c>
      <c r="J5" s="58">
        <v>0</v>
      </c>
      <c r="K5" s="58">
        <v>0</v>
      </c>
      <c r="L5" s="58">
        <v>1</v>
      </c>
      <c r="M5" s="58">
        <v>1</v>
      </c>
      <c r="N5" s="59">
        <v>1</v>
      </c>
      <c r="O5" s="58"/>
      <c r="P5" s="59">
        <v>1</v>
      </c>
      <c r="Q5" s="59">
        <v>1</v>
      </c>
      <c r="R5" s="58"/>
      <c r="T5">
        <v>1</v>
      </c>
      <c r="U5" s="293" t="s">
        <v>180</v>
      </c>
      <c r="V5" s="293"/>
      <c r="W5" s="293"/>
      <c r="X5" s="293"/>
      <c r="Y5" s="293"/>
      <c r="Z5" s="293"/>
      <c r="AA5" s="293"/>
      <c r="AB5" s="293"/>
      <c r="AC5" s="293"/>
      <c r="AD5" s="293"/>
      <c r="AG5">
        <v>0</v>
      </c>
      <c r="AH5" s="60">
        <v>0</v>
      </c>
      <c r="AI5" s="60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 s="41">
        <v>1</v>
      </c>
      <c r="AT5" s="41">
        <v>1</v>
      </c>
      <c r="AU5" s="41">
        <v>1</v>
      </c>
      <c r="AV5" s="41">
        <v>1</v>
      </c>
      <c r="AW5" s="41">
        <v>1</v>
      </c>
      <c r="AX5" s="41">
        <v>1</v>
      </c>
      <c r="AY5" s="41">
        <v>1</v>
      </c>
      <c r="AZ5" s="41">
        <v>1</v>
      </c>
      <c r="BA5" s="41">
        <v>1</v>
      </c>
    </row>
    <row r="6" spans="1:53" x14ac:dyDescent="0.3">
      <c r="A6" s="95" t="s">
        <v>43</v>
      </c>
      <c r="B6" t="s">
        <v>220</v>
      </c>
      <c r="C6">
        <v>1</v>
      </c>
      <c r="I6" s="58"/>
      <c r="J6" s="58"/>
      <c r="K6" s="58"/>
      <c r="L6" s="58"/>
      <c r="M6" s="58"/>
      <c r="N6" s="58"/>
      <c r="O6" s="58">
        <v>0</v>
      </c>
      <c r="P6" s="59"/>
      <c r="Q6" s="59"/>
      <c r="R6" s="58"/>
      <c r="AA6" s="60"/>
      <c r="AB6" s="60"/>
      <c r="AH6" s="60"/>
      <c r="AI6" s="60"/>
    </row>
    <row r="7" spans="1:53" x14ac:dyDescent="0.3">
      <c r="A7" s="95" t="s">
        <v>43</v>
      </c>
      <c r="B7" s="97" t="s">
        <v>221</v>
      </c>
      <c r="C7" s="97"/>
      <c r="D7" s="97"/>
      <c r="E7" s="97"/>
      <c r="F7" s="97"/>
      <c r="G7" s="97"/>
      <c r="H7" s="129">
        <f>$S$10</f>
        <v>17</v>
      </c>
      <c r="I7" s="97"/>
      <c r="J7" s="97"/>
      <c r="K7" s="97"/>
      <c r="L7" s="130">
        <f t="shared" ref="L7:Q7" si="0">$S$10</f>
        <v>17</v>
      </c>
      <c r="M7" s="130">
        <f t="shared" si="0"/>
        <v>17</v>
      </c>
      <c r="N7" s="130">
        <f t="shared" si="0"/>
        <v>17</v>
      </c>
      <c r="O7" s="97"/>
      <c r="P7" s="130">
        <f t="shared" si="0"/>
        <v>17</v>
      </c>
      <c r="Q7" s="130">
        <f t="shared" si="0"/>
        <v>17</v>
      </c>
      <c r="R7" s="97"/>
      <c r="S7" s="97"/>
      <c r="T7" s="97"/>
      <c r="U7" s="97"/>
      <c r="V7" s="130">
        <f>$S$10</f>
        <v>17</v>
      </c>
      <c r="W7" s="97"/>
      <c r="X7" s="97"/>
      <c r="Y7" s="97"/>
      <c r="Z7" s="97"/>
      <c r="AA7" s="129">
        <f>$S$10</f>
        <v>17</v>
      </c>
      <c r="AB7" s="129">
        <f>$S$10</f>
        <v>17</v>
      </c>
      <c r="AC7" s="97"/>
      <c r="AD7" s="97"/>
      <c r="AE7" s="130">
        <f>$S$10</f>
        <v>17</v>
      </c>
      <c r="AF7" s="97"/>
      <c r="AG7" s="130">
        <f>$S$10</f>
        <v>17</v>
      </c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130">
        <f>$S$10</f>
        <v>17</v>
      </c>
      <c r="AT7" s="130">
        <f t="shared" ref="AT7:BA7" si="1">$S$10</f>
        <v>17</v>
      </c>
      <c r="AU7" s="130">
        <f t="shared" si="1"/>
        <v>17</v>
      </c>
      <c r="AV7" s="130">
        <f t="shared" si="1"/>
        <v>17</v>
      </c>
      <c r="AW7" s="130">
        <f t="shared" si="1"/>
        <v>17</v>
      </c>
      <c r="AX7" s="130">
        <f t="shared" si="1"/>
        <v>17</v>
      </c>
      <c r="AY7" s="130">
        <f t="shared" si="1"/>
        <v>17</v>
      </c>
      <c r="AZ7" s="130">
        <f t="shared" si="1"/>
        <v>17</v>
      </c>
      <c r="BA7" s="130">
        <f t="shared" si="1"/>
        <v>17</v>
      </c>
    </row>
    <row r="8" spans="1:53" x14ac:dyDescent="0.3">
      <c r="A8" s="95" t="s">
        <v>43</v>
      </c>
      <c r="B8" s="97" t="s">
        <v>195</v>
      </c>
      <c r="C8" s="97">
        <f>SUM($C$13:C13)</f>
        <v>1</v>
      </c>
      <c r="D8" s="97">
        <f>SUM($C$13:D13)</f>
        <v>2</v>
      </c>
      <c r="E8" s="97">
        <f>SUM($C$13:E13)</f>
        <v>3</v>
      </c>
      <c r="F8" s="97">
        <f>SUM($C$13:F13)</f>
        <v>3</v>
      </c>
      <c r="G8" s="97">
        <f>SUM($C$13:G13)</f>
        <v>4</v>
      </c>
      <c r="H8" s="97">
        <f>SUM($C$13:H13)</f>
        <v>5</v>
      </c>
      <c r="I8" s="97">
        <f>SUM($C$13:I13)</f>
        <v>6</v>
      </c>
      <c r="J8" s="97">
        <f>SUM($C$13:J13)</f>
        <v>7</v>
      </c>
      <c r="K8" s="97">
        <f>SUM($C$13:K13)</f>
        <v>8</v>
      </c>
      <c r="L8" s="97">
        <f>SUM($C$13:L13)</f>
        <v>9</v>
      </c>
      <c r="M8" s="97">
        <f>SUM($C$13:M13)</f>
        <v>10</v>
      </c>
      <c r="N8" s="97">
        <f>SUM($C$13:N13)</f>
        <v>11</v>
      </c>
      <c r="O8" s="97">
        <f>SUM($C$13:O13)</f>
        <v>12</v>
      </c>
      <c r="P8" s="97">
        <f>SUM($C$13:P13)</f>
        <v>13</v>
      </c>
      <c r="Q8" s="97">
        <f>SUM($C$13:Q13)</f>
        <v>14</v>
      </c>
      <c r="R8" s="97">
        <f>SUM($C$13:R13)</f>
        <v>14</v>
      </c>
      <c r="S8" s="97">
        <f>SUM($C$13:S13)</f>
        <v>15</v>
      </c>
      <c r="T8" s="97">
        <f>SUM($C$13:T13)</f>
        <v>16</v>
      </c>
      <c r="U8" s="97">
        <f>SUM($C$13:U13)</f>
        <v>17</v>
      </c>
      <c r="V8" s="97">
        <f>SUM($C$13:V13)</f>
        <v>18</v>
      </c>
      <c r="W8" s="97">
        <f>SUM($C$13:W13)</f>
        <v>19</v>
      </c>
      <c r="X8" s="97">
        <f>SUM($C$13:X13)</f>
        <v>20</v>
      </c>
      <c r="Y8" s="97">
        <f>SUM($C$13:Y13)</f>
        <v>21</v>
      </c>
      <c r="Z8" s="97">
        <f>SUM($C$13:Z13)</f>
        <v>22</v>
      </c>
      <c r="AA8" s="97">
        <f>SUM($C$13:AA13)</f>
        <v>23</v>
      </c>
      <c r="AB8" s="97">
        <f>SUM($C$13:AB13)</f>
        <v>24</v>
      </c>
      <c r="AC8" s="97">
        <f>SUM($C$13:AC13)</f>
        <v>25</v>
      </c>
      <c r="AD8" s="97">
        <f>SUM($C$13:AD13)</f>
        <v>26</v>
      </c>
      <c r="AE8" s="97">
        <f>SUM($C$13:AE13)</f>
        <v>27</v>
      </c>
      <c r="AF8" s="97">
        <f>SUM($C$13:AF13)</f>
        <v>28</v>
      </c>
      <c r="AG8" s="97">
        <f>SUM($C$13:AG13)</f>
        <v>29</v>
      </c>
      <c r="AH8" s="97">
        <f>SUM($C$13:AH13)</f>
        <v>30</v>
      </c>
      <c r="AI8" s="97">
        <f>SUM($C$13:AI13)</f>
        <v>31</v>
      </c>
      <c r="AJ8" s="97">
        <f>SUM($C$13:AJ13)</f>
        <v>31</v>
      </c>
      <c r="AK8" s="97">
        <f>SUM($C$13:AK13)</f>
        <v>31</v>
      </c>
      <c r="AL8" s="97">
        <f>SUM($C$13:AL13)</f>
        <v>32</v>
      </c>
      <c r="AM8" s="97">
        <f>SUM($C$13:AM13)</f>
        <v>33</v>
      </c>
      <c r="AN8" s="97">
        <f>SUM($C$13:AN13)</f>
        <v>34</v>
      </c>
      <c r="AO8" s="97">
        <f>SUM($C$13:AO13)</f>
        <v>35</v>
      </c>
      <c r="AP8" s="97">
        <f>SUM($C$13:AP13)</f>
        <v>36</v>
      </c>
      <c r="AQ8" s="97">
        <f>SUM($C$13:AQ13)</f>
        <v>37</v>
      </c>
      <c r="AR8" s="97">
        <f>SUM($C$13:AR13)</f>
        <v>38</v>
      </c>
      <c r="AS8" s="97">
        <f>SUM($C$13:AS13)</f>
        <v>39</v>
      </c>
      <c r="AT8" s="97">
        <f>SUM($C$13:AT13)</f>
        <v>40</v>
      </c>
      <c r="AU8" s="97">
        <f>SUM($C$13:AU13)</f>
        <v>41</v>
      </c>
      <c r="AV8" s="97">
        <f>SUM($C$13:AV13)</f>
        <v>42</v>
      </c>
      <c r="AW8" s="97">
        <f>SUM($C$13:AW13)</f>
        <v>43</v>
      </c>
      <c r="AX8" s="97">
        <f>SUM($C$13:AX13)</f>
        <v>44</v>
      </c>
      <c r="AY8" s="97">
        <f>SUM($C$13:AY13)</f>
        <v>45</v>
      </c>
      <c r="AZ8" s="97">
        <f>SUM($C$13:AZ13)</f>
        <v>46</v>
      </c>
      <c r="BA8" s="97">
        <f>SUM($C$13:BA13)</f>
        <v>47</v>
      </c>
    </row>
    <row r="9" spans="1:53" x14ac:dyDescent="0.3">
      <c r="A9" s="95"/>
      <c r="B9" s="1" t="s">
        <v>196</v>
      </c>
      <c r="C9" s="1">
        <v>0</v>
      </c>
      <c r="D9" s="1" t="s">
        <v>197</v>
      </c>
      <c r="E9" s="1" t="str">
        <f>D9</f>
        <v>_________</v>
      </c>
      <c r="F9" s="1" t="str">
        <f>D9</f>
        <v>_________</v>
      </c>
      <c r="G9" s="1">
        <v>0</v>
      </c>
      <c r="H9" s="1" t="s">
        <v>197</v>
      </c>
      <c r="I9" s="1" t="str">
        <f>H9</f>
        <v>_________</v>
      </c>
      <c r="J9" s="1" t="s">
        <v>197</v>
      </c>
      <c r="K9" s="1" t="str">
        <f>J9</f>
        <v>_________</v>
      </c>
      <c r="L9" s="1" t="str">
        <f>J9</f>
        <v>_________</v>
      </c>
      <c r="M9" s="1" t="s">
        <v>197</v>
      </c>
      <c r="N9" s="1" t="s">
        <v>197</v>
      </c>
      <c r="O9" s="1" t="s">
        <v>197</v>
      </c>
      <c r="P9" s="1" t="s">
        <v>197</v>
      </c>
      <c r="Q9" s="1">
        <v>0</v>
      </c>
      <c r="R9" s="1" t="s">
        <v>197</v>
      </c>
      <c r="S9" s="1" t="s">
        <v>197</v>
      </c>
      <c r="T9" s="1" t="s">
        <v>197</v>
      </c>
      <c r="U9" s="1">
        <v>1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 t="s">
        <v>197</v>
      </c>
      <c r="AC9" s="1" t="s">
        <v>197</v>
      </c>
      <c r="AD9" s="1">
        <v>0</v>
      </c>
      <c r="AE9" s="1">
        <f>AD9</f>
        <v>0</v>
      </c>
      <c r="AF9" s="1">
        <f>AE9</f>
        <v>0</v>
      </c>
      <c r="AG9" s="1">
        <v>1</v>
      </c>
      <c r="AH9" s="1">
        <v>0</v>
      </c>
      <c r="AI9" s="1">
        <v>0</v>
      </c>
      <c r="AJ9" s="1" t="s">
        <v>197</v>
      </c>
      <c r="AK9" s="1" t="s">
        <v>197</v>
      </c>
      <c r="AL9" s="1" t="s">
        <v>197</v>
      </c>
      <c r="AM9" s="1" t="s">
        <v>197</v>
      </c>
      <c r="AN9" s="1" t="s">
        <v>197</v>
      </c>
      <c r="AO9" s="1" t="s">
        <v>197</v>
      </c>
      <c r="AP9" s="1" t="s">
        <v>197</v>
      </c>
      <c r="AQ9" s="1" t="s">
        <v>197</v>
      </c>
      <c r="AR9" s="1" t="s">
        <v>197</v>
      </c>
      <c r="AS9" s="1" t="s">
        <v>197</v>
      </c>
      <c r="AT9" s="1" t="s">
        <v>197</v>
      </c>
      <c r="AU9" s="1" t="s">
        <v>197</v>
      </c>
      <c r="AV9" s="1" t="s">
        <v>197</v>
      </c>
      <c r="AW9" s="1" t="s">
        <v>197</v>
      </c>
      <c r="AX9" s="1" t="s">
        <v>197</v>
      </c>
      <c r="AY9" s="1" t="s">
        <v>197</v>
      </c>
      <c r="AZ9" s="1" t="s">
        <v>197</v>
      </c>
      <c r="BA9" s="1" t="s">
        <v>197</v>
      </c>
    </row>
    <row r="10" spans="1:53" x14ac:dyDescent="0.3">
      <c r="A10" s="95"/>
      <c r="B10" s="24" t="s">
        <v>39</v>
      </c>
      <c r="C10" s="10">
        <f>C13</f>
        <v>1</v>
      </c>
      <c r="D10" s="10">
        <f>C10+1</f>
        <v>2</v>
      </c>
      <c r="E10" s="10">
        <f t="shared" ref="E10:BA10" si="2">D10+1</f>
        <v>3</v>
      </c>
      <c r="F10" s="131">
        <f t="shared" si="2"/>
        <v>4</v>
      </c>
      <c r="G10" s="131">
        <f t="shared" si="2"/>
        <v>5</v>
      </c>
      <c r="H10" s="51">
        <f t="shared" si="2"/>
        <v>6</v>
      </c>
      <c r="I10" s="51">
        <f t="shared" si="2"/>
        <v>7</v>
      </c>
      <c r="J10" s="51">
        <f t="shared" si="2"/>
        <v>8</v>
      </c>
      <c r="K10" s="51">
        <f t="shared" si="2"/>
        <v>9</v>
      </c>
      <c r="L10" s="51">
        <f t="shared" si="2"/>
        <v>10</v>
      </c>
      <c r="M10" s="51">
        <f t="shared" si="2"/>
        <v>11</v>
      </c>
      <c r="N10" s="61">
        <f t="shared" si="2"/>
        <v>12</v>
      </c>
      <c r="O10" s="61">
        <f t="shared" si="2"/>
        <v>13</v>
      </c>
      <c r="P10" s="61">
        <f t="shared" si="2"/>
        <v>14</v>
      </c>
      <c r="Q10" s="61">
        <f t="shared" si="2"/>
        <v>15</v>
      </c>
      <c r="R10" s="4">
        <f t="shared" si="2"/>
        <v>16</v>
      </c>
      <c r="S10" s="4">
        <f t="shared" si="2"/>
        <v>17</v>
      </c>
      <c r="T10" s="18">
        <f t="shared" si="2"/>
        <v>18</v>
      </c>
      <c r="U10" s="14">
        <f t="shared" si="2"/>
        <v>19</v>
      </c>
      <c r="V10" s="14">
        <f t="shared" si="2"/>
        <v>20</v>
      </c>
      <c r="W10" s="14">
        <f t="shared" si="2"/>
        <v>21</v>
      </c>
      <c r="X10" s="14">
        <f t="shared" si="2"/>
        <v>22</v>
      </c>
      <c r="Y10" s="14">
        <f t="shared" si="2"/>
        <v>23</v>
      </c>
      <c r="Z10" s="14">
        <f t="shared" si="2"/>
        <v>24</v>
      </c>
      <c r="AA10" s="14">
        <f t="shared" si="2"/>
        <v>25</v>
      </c>
      <c r="AB10" s="14">
        <f t="shared" si="2"/>
        <v>26</v>
      </c>
      <c r="AC10" s="14">
        <f t="shared" si="2"/>
        <v>27</v>
      </c>
      <c r="AD10" s="14">
        <f t="shared" si="2"/>
        <v>28</v>
      </c>
      <c r="AE10" s="4">
        <f t="shared" si="2"/>
        <v>29</v>
      </c>
      <c r="AF10" s="4">
        <f t="shared" si="2"/>
        <v>30</v>
      </c>
      <c r="AG10" s="4">
        <f t="shared" si="2"/>
        <v>31</v>
      </c>
      <c r="AH10" s="4">
        <f t="shared" si="2"/>
        <v>32</v>
      </c>
      <c r="AI10" s="4">
        <f t="shared" si="2"/>
        <v>33</v>
      </c>
      <c r="AJ10" s="4">
        <f t="shared" si="2"/>
        <v>34</v>
      </c>
      <c r="AK10" s="52">
        <f t="shared" si="2"/>
        <v>35</v>
      </c>
      <c r="AL10" s="52">
        <f t="shared" si="2"/>
        <v>36</v>
      </c>
      <c r="AM10" s="52">
        <f t="shared" si="2"/>
        <v>37</v>
      </c>
      <c r="AN10" s="52">
        <f t="shared" si="2"/>
        <v>38</v>
      </c>
      <c r="AO10" s="52">
        <f t="shared" si="2"/>
        <v>39</v>
      </c>
      <c r="AP10" s="52">
        <f t="shared" si="2"/>
        <v>40</v>
      </c>
      <c r="AQ10" s="52">
        <f t="shared" si="2"/>
        <v>41</v>
      </c>
      <c r="AR10" s="52">
        <f t="shared" si="2"/>
        <v>42</v>
      </c>
      <c r="AS10" s="52">
        <f t="shared" si="2"/>
        <v>43</v>
      </c>
      <c r="AT10" s="52">
        <f t="shared" si="2"/>
        <v>44</v>
      </c>
      <c r="AU10" s="52">
        <f t="shared" si="2"/>
        <v>45</v>
      </c>
      <c r="AV10" s="52">
        <f t="shared" si="2"/>
        <v>46</v>
      </c>
      <c r="AW10" s="52">
        <f t="shared" si="2"/>
        <v>47</v>
      </c>
      <c r="AX10" s="52">
        <f t="shared" si="2"/>
        <v>48</v>
      </c>
      <c r="AY10" s="52">
        <f t="shared" si="2"/>
        <v>49</v>
      </c>
      <c r="AZ10" s="52">
        <f t="shared" si="2"/>
        <v>50</v>
      </c>
      <c r="BA10" s="52">
        <f t="shared" si="2"/>
        <v>51</v>
      </c>
    </row>
    <row r="11" spans="1:53" x14ac:dyDescent="0.3">
      <c r="A11" s="95"/>
      <c r="B11" s="24" t="s">
        <v>198</v>
      </c>
      <c r="C11" s="10" t="s">
        <v>199</v>
      </c>
      <c r="D11" s="10" t="s">
        <v>199</v>
      </c>
      <c r="E11" s="10" t="s">
        <v>199</v>
      </c>
      <c r="F11" s="131" t="s">
        <v>199</v>
      </c>
      <c r="G11" s="131" t="s">
        <v>199</v>
      </c>
      <c r="H11" s="51" t="s">
        <v>199</v>
      </c>
      <c r="I11" s="51" t="s">
        <v>199</v>
      </c>
      <c r="J11" s="51" t="s">
        <v>199</v>
      </c>
      <c r="K11" s="51" t="s">
        <v>199</v>
      </c>
      <c r="L11" s="51" t="s">
        <v>199</v>
      </c>
      <c r="M11" s="51" t="s">
        <v>199</v>
      </c>
      <c r="N11" s="61" t="s">
        <v>199</v>
      </c>
      <c r="O11" s="61" t="s">
        <v>199</v>
      </c>
      <c r="P11" s="61" t="s">
        <v>199</v>
      </c>
      <c r="Q11" s="61" t="s">
        <v>199</v>
      </c>
      <c r="R11" s="4" t="s">
        <v>199</v>
      </c>
      <c r="S11" s="4" t="s">
        <v>199</v>
      </c>
      <c r="T11" s="18" t="s">
        <v>199</v>
      </c>
      <c r="U11" s="14" t="s">
        <v>199</v>
      </c>
      <c r="V11" s="14" t="s">
        <v>199</v>
      </c>
      <c r="W11" s="14" t="s">
        <v>199</v>
      </c>
      <c r="X11" s="14" t="s">
        <v>199</v>
      </c>
      <c r="Y11" s="14" t="s">
        <v>199</v>
      </c>
      <c r="Z11" s="14" t="s">
        <v>199</v>
      </c>
      <c r="AA11" s="14" t="s">
        <v>199</v>
      </c>
      <c r="AB11" s="14" t="s">
        <v>199</v>
      </c>
      <c r="AC11" s="14" t="s">
        <v>199</v>
      </c>
      <c r="AD11" s="14" t="s">
        <v>199</v>
      </c>
      <c r="AE11" s="4" t="s">
        <v>199</v>
      </c>
      <c r="AF11" s="4" t="s">
        <v>199</v>
      </c>
      <c r="AG11" s="4" t="s">
        <v>199</v>
      </c>
      <c r="AH11" s="4" t="s">
        <v>199</v>
      </c>
      <c r="AI11" s="4" t="s">
        <v>199</v>
      </c>
      <c r="AJ11" s="4" t="s">
        <v>199</v>
      </c>
      <c r="AK11" s="52" t="s">
        <v>199</v>
      </c>
      <c r="AL11" s="52" t="s">
        <v>199</v>
      </c>
      <c r="AM11" s="52" t="s">
        <v>199</v>
      </c>
      <c r="AN11" s="52" t="s">
        <v>199</v>
      </c>
      <c r="AO11" s="52" t="s">
        <v>199</v>
      </c>
      <c r="AP11" s="52" t="s">
        <v>199</v>
      </c>
      <c r="AQ11" s="52" t="s">
        <v>199</v>
      </c>
      <c r="AR11" s="52" t="s">
        <v>199</v>
      </c>
      <c r="AS11" s="52" t="s">
        <v>199</v>
      </c>
      <c r="AT11" s="52" t="s">
        <v>199</v>
      </c>
      <c r="AU11" s="52" t="s">
        <v>199</v>
      </c>
      <c r="AV11" s="52" t="s">
        <v>199</v>
      </c>
      <c r="AW11" s="52" t="s">
        <v>199</v>
      </c>
      <c r="AX11" s="52" t="s">
        <v>199</v>
      </c>
      <c r="AY11" s="52" t="s">
        <v>199</v>
      </c>
      <c r="AZ11" s="52" t="s">
        <v>199</v>
      </c>
      <c r="BA11" s="52" t="s">
        <v>199</v>
      </c>
    </row>
    <row r="12" spans="1:53" x14ac:dyDescent="0.3">
      <c r="A12" s="95"/>
      <c r="B12" s="24" t="s">
        <v>0</v>
      </c>
      <c r="C12" s="10" t="s">
        <v>260</v>
      </c>
      <c r="D12" s="10" t="s">
        <v>261</v>
      </c>
      <c r="E12" s="10" t="s">
        <v>272</v>
      </c>
      <c r="F12" s="131" t="s">
        <v>260</v>
      </c>
      <c r="G12" s="131" t="s">
        <v>260</v>
      </c>
      <c r="H12" s="51" t="s">
        <v>262</v>
      </c>
      <c r="I12" s="51" t="s">
        <v>262</v>
      </c>
      <c r="J12" s="51" t="s">
        <v>262</v>
      </c>
      <c r="K12" s="51" t="s">
        <v>262</v>
      </c>
      <c r="L12" s="51" t="s">
        <v>262</v>
      </c>
      <c r="M12" s="51" t="s">
        <v>262</v>
      </c>
      <c r="N12" s="61" t="s">
        <v>8</v>
      </c>
      <c r="O12" s="61" t="s">
        <v>8</v>
      </c>
      <c r="P12" s="61" t="s">
        <v>8</v>
      </c>
      <c r="Q12" s="61" t="s">
        <v>8</v>
      </c>
      <c r="R12" s="4" t="s">
        <v>263</v>
      </c>
      <c r="S12" s="4" t="s">
        <v>263</v>
      </c>
      <c r="T12" s="18" t="s">
        <v>264</v>
      </c>
      <c r="U12" s="14" t="s">
        <v>76</v>
      </c>
      <c r="V12" s="14" t="s">
        <v>76</v>
      </c>
      <c r="W12" s="14" t="s">
        <v>76</v>
      </c>
      <c r="X12" s="14" t="s">
        <v>265</v>
      </c>
      <c r="Y12" s="14" t="s">
        <v>76</v>
      </c>
      <c r="Z12" s="14" t="s">
        <v>76</v>
      </c>
      <c r="AA12" s="14" t="s">
        <v>76</v>
      </c>
      <c r="AB12" s="14" t="s">
        <v>76</v>
      </c>
      <c r="AC12" s="14" t="s">
        <v>76</v>
      </c>
      <c r="AD12" s="14" t="s">
        <v>76</v>
      </c>
      <c r="AE12" s="4" t="s">
        <v>266</v>
      </c>
      <c r="AF12" s="4" t="s">
        <v>266</v>
      </c>
      <c r="AG12" s="4" t="s">
        <v>267</v>
      </c>
      <c r="AH12" s="4" t="s">
        <v>266</v>
      </c>
      <c r="AI12" s="4" t="s">
        <v>266</v>
      </c>
      <c r="AJ12" s="4" t="s">
        <v>15</v>
      </c>
      <c r="AK12" s="132" t="s">
        <v>17</v>
      </c>
      <c r="AL12" s="52" t="s">
        <v>17</v>
      </c>
      <c r="AM12" s="52" t="s">
        <v>17</v>
      </c>
      <c r="AN12" s="52" t="s">
        <v>17</v>
      </c>
      <c r="AO12" s="52" t="s">
        <v>17</v>
      </c>
      <c r="AP12" s="52" t="s">
        <v>17</v>
      </c>
      <c r="AQ12" s="52" t="s">
        <v>17</v>
      </c>
      <c r="AR12" s="52" t="s">
        <v>17</v>
      </c>
      <c r="AS12" s="52" t="s">
        <v>17</v>
      </c>
      <c r="AT12" s="52" t="s">
        <v>17</v>
      </c>
      <c r="AU12" s="52" t="s">
        <v>17</v>
      </c>
      <c r="AV12" s="52" t="s">
        <v>17</v>
      </c>
      <c r="AW12" s="52" t="s">
        <v>17</v>
      </c>
      <c r="AX12" s="52" t="s">
        <v>17</v>
      </c>
      <c r="AY12" s="52" t="s">
        <v>17</v>
      </c>
      <c r="AZ12" s="52" t="s">
        <v>17</v>
      </c>
      <c r="BA12" s="52" t="s">
        <v>17</v>
      </c>
    </row>
    <row r="13" spans="1:53" x14ac:dyDescent="0.3">
      <c r="A13" s="95"/>
      <c r="B13" s="24" t="s">
        <v>9</v>
      </c>
      <c r="C13" s="10">
        <v>1</v>
      </c>
      <c r="D13" s="10">
        <v>1</v>
      </c>
      <c r="E13" s="10">
        <v>1</v>
      </c>
      <c r="F13" s="131">
        <v>0</v>
      </c>
      <c r="G13" s="131">
        <v>1</v>
      </c>
      <c r="H13" s="51">
        <v>1</v>
      </c>
      <c r="I13" s="51">
        <v>1</v>
      </c>
      <c r="J13" s="51">
        <v>1</v>
      </c>
      <c r="K13" s="51">
        <v>1</v>
      </c>
      <c r="L13" s="51">
        <v>1</v>
      </c>
      <c r="M13" s="51">
        <v>1</v>
      </c>
      <c r="N13" s="61">
        <v>1</v>
      </c>
      <c r="O13" s="61">
        <v>1</v>
      </c>
      <c r="P13" s="61">
        <v>1</v>
      </c>
      <c r="Q13" s="61">
        <v>1</v>
      </c>
      <c r="R13" s="4">
        <v>0</v>
      </c>
      <c r="S13" s="4">
        <v>1</v>
      </c>
      <c r="T13" s="18">
        <v>1</v>
      </c>
      <c r="U13" s="14">
        <v>1</v>
      </c>
      <c r="V13" s="14">
        <v>1</v>
      </c>
      <c r="W13" s="14">
        <v>1</v>
      </c>
      <c r="X13" s="14">
        <v>1</v>
      </c>
      <c r="Y13" s="14">
        <v>1</v>
      </c>
      <c r="Z13" s="14">
        <v>1</v>
      </c>
      <c r="AA13" s="14">
        <v>1</v>
      </c>
      <c r="AB13" s="14">
        <v>1</v>
      </c>
      <c r="AC13" s="14">
        <v>1</v>
      </c>
      <c r="AD13" s="14">
        <v>1</v>
      </c>
      <c r="AE13" s="4">
        <v>1</v>
      </c>
      <c r="AF13" s="4">
        <v>1</v>
      </c>
      <c r="AG13" s="4">
        <v>1</v>
      </c>
      <c r="AH13" s="4">
        <v>1</v>
      </c>
      <c r="AI13" s="4">
        <v>1</v>
      </c>
      <c r="AJ13" s="4">
        <v>0</v>
      </c>
      <c r="AK13" s="132">
        <v>0</v>
      </c>
      <c r="AL13" s="52">
        <v>1</v>
      </c>
      <c r="AM13" s="52">
        <v>1</v>
      </c>
      <c r="AN13" s="52">
        <v>1</v>
      </c>
      <c r="AO13" s="52">
        <v>1</v>
      </c>
      <c r="AP13" s="52">
        <v>1</v>
      </c>
      <c r="AQ13" s="52">
        <v>1</v>
      </c>
      <c r="AR13" s="52">
        <v>1</v>
      </c>
      <c r="AS13" s="52">
        <v>1</v>
      </c>
      <c r="AT13" s="52">
        <v>1</v>
      </c>
      <c r="AU13" s="52">
        <v>1</v>
      </c>
      <c r="AV13" s="52">
        <v>1</v>
      </c>
      <c r="AW13" s="52">
        <v>1</v>
      </c>
      <c r="AX13" s="52">
        <v>1</v>
      </c>
      <c r="AY13" s="52">
        <v>1</v>
      </c>
      <c r="AZ13" s="52">
        <v>1</v>
      </c>
      <c r="BA13" s="52">
        <v>1</v>
      </c>
    </row>
    <row r="14" spans="1:53" x14ac:dyDescent="0.3">
      <c r="A14" s="95"/>
      <c r="B14" s="24" t="s">
        <v>43</v>
      </c>
      <c r="C14" s="10" t="s">
        <v>199</v>
      </c>
      <c r="D14" s="10" t="s">
        <v>199</v>
      </c>
      <c r="E14" s="10" t="s">
        <v>199</v>
      </c>
      <c r="F14" s="131" t="s">
        <v>199</v>
      </c>
      <c r="G14" s="133" t="s">
        <v>200</v>
      </c>
      <c r="H14" s="51" t="s">
        <v>199</v>
      </c>
      <c r="I14" s="51" t="s">
        <v>199</v>
      </c>
      <c r="J14" s="51" t="s">
        <v>199</v>
      </c>
      <c r="K14" s="51" t="s">
        <v>199</v>
      </c>
      <c r="L14" s="51" t="s">
        <v>199</v>
      </c>
      <c r="M14" s="51" t="s">
        <v>200</v>
      </c>
      <c r="N14" s="61" t="s">
        <v>199</v>
      </c>
      <c r="O14" s="61" t="s">
        <v>199</v>
      </c>
      <c r="P14" s="61" t="s">
        <v>199</v>
      </c>
      <c r="Q14" s="61" t="s">
        <v>200</v>
      </c>
      <c r="R14" s="4" t="s">
        <v>199</v>
      </c>
      <c r="S14" s="4" t="s">
        <v>200</v>
      </c>
      <c r="T14" s="18" t="s">
        <v>200</v>
      </c>
      <c r="U14" s="14" t="s">
        <v>199</v>
      </c>
      <c r="V14" s="14" t="s">
        <v>199</v>
      </c>
      <c r="W14" s="14" t="s">
        <v>199</v>
      </c>
      <c r="X14" s="14" t="s">
        <v>199</v>
      </c>
      <c r="Y14" s="14" t="s">
        <v>199</v>
      </c>
      <c r="Z14" s="14" t="s">
        <v>199</v>
      </c>
      <c r="AA14" s="14" t="s">
        <v>199</v>
      </c>
      <c r="AB14" s="14" t="s">
        <v>199</v>
      </c>
      <c r="AC14" s="14" t="s">
        <v>199</v>
      </c>
      <c r="AD14" s="14" t="s">
        <v>200</v>
      </c>
      <c r="AE14" s="4" t="s">
        <v>199</v>
      </c>
      <c r="AF14" s="4" t="s">
        <v>199</v>
      </c>
      <c r="AG14" s="4" t="s">
        <v>199</v>
      </c>
      <c r="AH14" s="4" t="s">
        <v>199</v>
      </c>
      <c r="AI14" s="4" t="s">
        <v>199</v>
      </c>
      <c r="AJ14" s="4" t="s">
        <v>200</v>
      </c>
      <c r="AK14" s="132" t="s">
        <v>199</v>
      </c>
      <c r="AL14" s="52" t="s">
        <v>199</v>
      </c>
      <c r="AM14" s="52" t="s">
        <v>199</v>
      </c>
      <c r="AN14" s="52" t="s">
        <v>199</v>
      </c>
      <c r="AO14" s="52" t="s">
        <v>199</v>
      </c>
      <c r="AP14" s="52" t="s">
        <v>199</v>
      </c>
      <c r="AQ14" s="52" t="s">
        <v>199</v>
      </c>
      <c r="AR14" s="52" t="s">
        <v>199</v>
      </c>
      <c r="AS14" s="52" t="s">
        <v>199</v>
      </c>
      <c r="AT14" s="52" t="s">
        <v>199</v>
      </c>
      <c r="AU14" s="52" t="s">
        <v>199</v>
      </c>
      <c r="AV14" s="52" t="s">
        <v>199</v>
      </c>
      <c r="AW14" s="52" t="s">
        <v>199</v>
      </c>
      <c r="AX14" s="52" t="s">
        <v>199</v>
      </c>
      <c r="AY14" s="52" t="s">
        <v>199</v>
      </c>
      <c r="AZ14" s="52" t="s">
        <v>199</v>
      </c>
      <c r="BA14" s="52" t="s">
        <v>200</v>
      </c>
    </row>
    <row r="15" spans="1:53" x14ac:dyDescent="0.3">
      <c r="A15" s="95"/>
      <c r="B15" s="24" t="s">
        <v>10</v>
      </c>
      <c r="C15" s="11">
        <v>315.92</v>
      </c>
      <c r="D15" s="11">
        <v>317.97000000000003</v>
      </c>
      <c r="E15" s="11">
        <v>318.11</v>
      </c>
      <c r="F15" s="134">
        <v>393.35</v>
      </c>
      <c r="G15" s="134">
        <v>422.6</v>
      </c>
      <c r="H15" s="62">
        <v>277.98</v>
      </c>
      <c r="I15" s="62">
        <v>279.57</v>
      </c>
      <c r="J15" s="62">
        <v>280.29000000000002</v>
      </c>
      <c r="K15" s="62">
        <v>285.22000000000003</v>
      </c>
      <c r="L15" s="62">
        <v>383.22</v>
      </c>
      <c r="M15" s="62">
        <v>383.83</v>
      </c>
      <c r="N15" s="63">
        <v>308.22000000000003</v>
      </c>
      <c r="O15" s="63">
        <v>309.27</v>
      </c>
      <c r="P15" s="63">
        <v>394.44</v>
      </c>
      <c r="Q15" s="63">
        <v>396.16</v>
      </c>
      <c r="R15" s="9">
        <v>250.9</v>
      </c>
      <c r="S15" s="9">
        <v>288.17</v>
      </c>
      <c r="T15" s="19">
        <v>292.39999999999998</v>
      </c>
      <c r="U15" s="64">
        <v>334.19</v>
      </c>
      <c r="V15" s="64">
        <v>334.91</v>
      </c>
      <c r="W15" s="64">
        <v>336.12</v>
      </c>
      <c r="X15" s="64">
        <v>337.25</v>
      </c>
      <c r="Y15" s="64">
        <v>338.35</v>
      </c>
      <c r="Z15" s="64">
        <v>334.12</v>
      </c>
      <c r="AA15" s="64">
        <v>334.88</v>
      </c>
      <c r="AB15" s="64">
        <v>336.07</v>
      </c>
      <c r="AC15" s="64">
        <v>337.14</v>
      </c>
      <c r="AD15" s="64">
        <v>338.32</v>
      </c>
      <c r="AE15" s="9">
        <v>293.31</v>
      </c>
      <c r="AF15" s="9">
        <v>293.94</v>
      </c>
      <c r="AG15" s="9">
        <v>294.89999999999998</v>
      </c>
      <c r="AH15" s="9">
        <v>403.03</v>
      </c>
      <c r="AI15" s="9">
        <v>403.28</v>
      </c>
      <c r="AJ15" s="9">
        <v>404.56</v>
      </c>
      <c r="AK15" s="135">
        <v>249.3</v>
      </c>
      <c r="AL15" s="56">
        <v>257.62</v>
      </c>
      <c r="AM15" s="56">
        <v>259.39</v>
      </c>
      <c r="AN15" s="56">
        <v>259.97000000000003</v>
      </c>
      <c r="AO15" s="56">
        <v>260.58</v>
      </c>
      <c r="AP15" s="56">
        <v>261.19</v>
      </c>
      <c r="AQ15" s="56">
        <v>262.55</v>
      </c>
      <c r="AR15" s="56">
        <v>263.16000000000003</v>
      </c>
      <c r="AS15" s="56">
        <v>356.53</v>
      </c>
      <c r="AT15" s="56">
        <v>356.99</v>
      </c>
      <c r="AU15" s="56">
        <v>358.13</v>
      </c>
      <c r="AV15" s="56">
        <v>360.87</v>
      </c>
      <c r="AW15" s="56">
        <v>361.87</v>
      </c>
      <c r="AX15" s="56">
        <v>363.15</v>
      </c>
      <c r="AY15" s="56">
        <v>371.97</v>
      </c>
      <c r="AZ15" s="56">
        <v>373.48</v>
      </c>
      <c r="BA15" s="56">
        <v>374.9</v>
      </c>
    </row>
    <row r="16" spans="1:53" x14ac:dyDescent="0.3">
      <c r="A16" s="95"/>
      <c r="B16" s="24" t="s">
        <v>198</v>
      </c>
      <c r="C16" s="11" t="s">
        <v>199</v>
      </c>
      <c r="D16" s="11" t="s">
        <v>199</v>
      </c>
      <c r="E16" s="11" t="s">
        <v>199</v>
      </c>
      <c r="F16" s="134" t="s">
        <v>199</v>
      </c>
      <c r="G16" s="134" t="s">
        <v>199</v>
      </c>
      <c r="H16" s="62" t="s">
        <v>199</v>
      </c>
      <c r="I16" s="62" t="s">
        <v>199</v>
      </c>
      <c r="J16" s="62" t="s">
        <v>199</v>
      </c>
      <c r="K16" s="62" t="s">
        <v>199</v>
      </c>
      <c r="L16" s="62" t="s">
        <v>199</v>
      </c>
      <c r="M16" s="62" t="s">
        <v>199</v>
      </c>
      <c r="N16" s="63" t="s">
        <v>199</v>
      </c>
      <c r="O16" s="63" t="s">
        <v>199</v>
      </c>
      <c r="P16" s="63" t="s">
        <v>199</v>
      </c>
      <c r="Q16" s="63" t="s">
        <v>199</v>
      </c>
      <c r="R16" s="9" t="s">
        <v>199</v>
      </c>
      <c r="S16" s="9" t="s">
        <v>199</v>
      </c>
      <c r="T16" s="19" t="s">
        <v>199</v>
      </c>
      <c r="U16" s="64" t="s">
        <v>199</v>
      </c>
      <c r="V16" s="64" t="s">
        <v>199</v>
      </c>
      <c r="W16" s="64" t="s">
        <v>199</v>
      </c>
      <c r="X16" s="64" t="s">
        <v>199</v>
      </c>
      <c r="Y16" s="64" t="s">
        <v>199</v>
      </c>
      <c r="Z16" s="64" t="s">
        <v>199</v>
      </c>
      <c r="AA16" s="64" t="s">
        <v>199</v>
      </c>
      <c r="AB16" s="64" t="s">
        <v>199</v>
      </c>
      <c r="AC16" s="64" t="s">
        <v>199</v>
      </c>
      <c r="AD16" s="64" t="s">
        <v>199</v>
      </c>
      <c r="AE16" s="9" t="s">
        <v>199</v>
      </c>
      <c r="AF16" s="9" t="s">
        <v>199</v>
      </c>
      <c r="AG16" s="9" t="s">
        <v>199</v>
      </c>
      <c r="AH16" s="9" t="s">
        <v>199</v>
      </c>
      <c r="AI16" s="9" t="s">
        <v>199</v>
      </c>
      <c r="AJ16" s="9" t="s">
        <v>199</v>
      </c>
      <c r="AK16" s="56" t="s">
        <v>199</v>
      </c>
      <c r="AL16" s="56" t="s">
        <v>199</v>
      </c>
      <c r="AM16" s="56" t="s">
        <v>199</v>
      </c>
      <c r="AN16" s="56" t="s">
        <v>199</v>
      </c>
      <c r="AO16" s="56" t="s">
        <v>199</v>
      </c>
      <c r="AP16" s="56" t="s">
        <v>199</v>
      </c>
      <c r="AQ16" s="56" t="s">
        <v>199</v>
      </c>
      <c r="AR16" s="56" t="s">
        <v>199</v>
      </c>
      <c r="AS16" s="56" t="s">
        <v>199</v>
      </c>
      <c r="AT16" s="56" t="s">
        <v>199</v>
      </c>
      <c r="AU16" s="56" t="s">
        <v>199</v>
      </c>
      <c r="AV16" s="56" t="s">
        <v>199</v>
      </c>
      <c r="AW16" s="56" t="s">
        <v>199</v>
      </c>
      <c r="AX16" s="56" t="s">
        <v>199</v>
      </c>
      <c r="AY16" s="56" t="s">
        <v>199</v>
      </c>
      <c r="AZ16" s="56" t="s">
        <v>199</v>
      </c>
      <c r="BA16" s="56" t="s">
        <v>199</v>
      </c>
    </row>
    <row r="17" spans="1:53" x14ac:dyDescent="0.3">
      <c r="A17" s="95"/>
      <c r="B17" s="24" t="s">
        <v>11</v>
      </c>
      <c r="C17" s="11">
        <v>313.79000000000002</v>
      </c>
      <c r="D17" s="11">
        <v>313.79000000000002</v>
      </c>
      <c r="E17" s="11">
        <v>317</v>
      </c>
      <c r="F17" s="134">
        <v>391.5</v>
      </c>
      <c r="G17" s="134">
        <v>421</v>
      </c>
      <c r="H17" s="62">
        <v>276</v>
      </c>
      <c r="I17" s="62">
        <v>276</v>
      </c>
      <c r="J17" s="62">
        <v>276</v>
      </c>
      <c r="K17" s="62">
        <v>284</v>
      </c>
      <c r="L17" s="62">
        <v>381.13</v>
      </c>
      <c r="M17" s="62">
        <v>381.13</v>
      </c>
      <c r="N17" s="63">
        <v>308</v>
      </c>
      <c r="O17" s="63">
        <v>307</v>
      </c>
      <c r="P17" s="63">
        <v>394.18</v>
      </c>
      <c r="Q17" s="63">
        <v>395.94</v>
      </c>
      <c r="R17" s="9">
        <v>0</v>
      </c>
      <c r="S17" s="9">
        <v>287.63</v>
      </c>
      <c r="T17" s="19">
        <v>292.2</v>
      </c>
      <c r="U17" s="64">
        <v>333.94</v>
      </c>
      <c r="V17" s="64">
        <v>334.56</v>
      </c>
      <c r="W17" s="64">
        <v>335.74</v>
      </c>
      <c r="X17" s="64">
        <v>336.84</v>
      </c>
      <c r="Y17" s="64">
        <v>338.15</v>
      </c>
      <c r="Z17" s="64">
        <v>333.89</v>
      </c>
      <c r="AA17" s="64">
        <v>334.53</v>
      </c>
      <c r="AB17" s="114">
        <v>335.66</v>
      </c>
      <c r="AC17" s="64">
        <v>336.85</v>
      </c>
      <c r="AD17" s="64">
        <v>338.12</v>
      </c>
      <c r="AE17" s="9">
        <v>293.17</v>
      </c>
      <c r="AF17" s="9">
        <v>293.8</v>
      </c>
      <c r="AG17" s="9">
        <v>294.60000000000002</v>
      </c>
      <c r="AH17" s="9">
        <v>402.81</v>
      </c>
      <c r="AI17" s="9">
        <v>402.81</v>
      </c>
      <c r="AJ17" s="9">
        <v>404.37</v>
      </c>
      <c r="AK17" s="56">
        <v>0</v>
      </c>
      <c r="AL17" s="56">
        <v>257.19</v>
      </c>
      <c r="AM17" s="56">
        <v>259.18</v>
      </c>
      <c r="AN17" s="56">
        <v>259.64</v>
      </c>
      <c r="AO17" s="56">
        <v>260.39999999999998</v>
      </c>
      <c r="AP17" s="56">
        <v>261.08</v>
      </c>
      <c r="AQ17" s="56">
        <v>262.45</v>
      </c>
      <c r="AR17" s="56">
        <v>262.98</v>
      </c>
      <c r="AS17" s="56">
        <v>356.31</v>
      </c>
      <c r="AT17" s="56">
        <v>356.73</v>
      </c>
      <c r="AU17" s="56">
        <v>357.67</v>
      </c>
      <c r="AV17" s="56">
        <v>360.36</v>
      </c>
      <c r="AW17" s="56">
        <v>361.64</v>
      </c>
      <c r="AX17" s="56">
        <v>362.73</v>
      </c>
      <c r="AY17" s="56">
        <v>371.75</v>
      </c>
      <c r="AZ17" s="56">
        <v>372.56</v>
      </c>
      <c r="BA17" s="56">
        <v>374.72</v>
      </c>
    </row>
    <row r="18" spans="1:53" x14ac:dyDescent="0.3">
      <c r="A18" s="95"/>
      <c r="B18" s="24" t="s">
        <v>12</v>
      </c>
      <c r="C18" s="11">
        <v>321.02</v>
      </c>
      <c r="D18" s="11">
        <v>321.02</v>
      </c>
      <c r="E18" s="11">
        <v>321.01</v>
      </c>
      <c r="F18" s="134">
        <v>395.2</v>
      </c>
      <c r="G18" s="134">
        <v>424</v>
      </c>
      <c r="H18" s="62">
        <v>282</v>
      </c>
      <c r="I18" s="62">
        <v>282</v>
      </c>
      <c r="J18" s="62">
        <v>282</v>
      </c>
      <c r="K18" s="62">
        <v>287</v>
      </c>
      <c r="L18" s="62">
        <v>385.27</v>
      </c>
      <c r="M18" s="62">
        <v>385.27</v>
      </c>
      <c r="N18" s="63">
        <v>308.51</v>
      </c>
      <c r="O18" s="63">
        <v>311.49</v>
      </c>
      <c r="P18" s="63">
        <v>394.66</v>
      </c>
      <c r="Q18" s="63">
        <v>396.39</v>
      </c>
      <c r="R18" s="9">
        <v>800</v>
      </c>
      <c r="S18" s="9">
        <v>290.16000000000003</v>
      </c>
      <c r="T18" s="19">
        <v>292.70999999999998</v>
      </c>
      <c r="U18" s="64">
        <v>334.43</v>
      </c>
      <c r="V18" s="64">
        <v>335.23</v>
      </c>
      <c r="W18" s="64">
        <v>336.46</v>
      </c>
      <c r="X18" s="64">
        <v>337.49</v>
      </c>
      <c r="Y18" s="64">
        <v>338.49</v>
      </c>
      <c r="Z18" s="64">
        <v>334.33</v>
      </c>
      <c r="AA18" s="64">
        <v>335.23</v>
      </c>
      <c r="AB18" s="114">
        <v>336.5</v>
      </c>
      <c r="AC18" s="64">
        <v>337.51</v>
      </c>
      <c r="AD18" s="64">
        <v>338.69</v>
      </c>
      <c r="AE18" s="9">
        <v>293.47000000000003</v>
      </c>
      <c r="AF18" s="9">
        <v>294.04000000000002</v>
      </c>
      <c r="AG18" s="9">
        <v>295.13</v>
      </c>
      <c r="AH18" s="9">
        <v>403.71</v>
      </c>
      <c r="AI18" s="9">
        <v>403.71</v>
      </c>
      <c r="AJ18" s="9">
        <v>404.75</v>
      </c>
      <c r="AK18" s="56">
        <v>800</v>
      </c>
      <c r="AL18" s="56">
        <v>258.16000000000003</v>
      </c>
      <c r="AM18" s="56">
        <v>259.64</v>
      </c>
      <c r="AN18" s="56">
        <v>260.18</v>
      </c>
      <c r="AO18" s="56">
        <v>260.87</v>
      </c>
      <c r="AP18" s="56">
        <v>261.33</v>
      </c>
      <c r="AQ18" s="56">
        <v>262.73</v>
      </c>
      <c r="AR18" s="56">
        <v>263.45</v>
      </c>
      <c r="AS18" s="56">
        <v>356.73</v>
      </c>
      <c r="AT18" s="56">
        <v>357.32</v>
      </c>
      <c r="AU18" s="56">
        <v>358.84</v>
      </c>
      <c r="AV18" s="56">
        <v>361.29</v>
      </c>
      <c r="AW18" s="56">
        <v>362.06</v>
      </c>
      <c r="AX18" s="56">
        <v>363.37</v>
      </c>
      <c r="AY18" s="56">
        <v>372.46</v>
      </c>
      <c r="AZ18" s="56">
        <v>375.51</v>
      </c>
      <c r="BA18" s="56">
        <v>375.18</v>
      </c>
    </row>
    <row r="19" spans="1:53" x14ac:dyDescent="0.3">
      <c r="B19" s="24" t="s">
        <v>40</v>
      </c>
      <c r="C19" s="65">
        <f>IF(C22=1,$D$25,$F$25)</f>
        <v>2</v>
      </c>
      <c r="D19" s="136">
        <f>$E$10</f>
        <v>3</v>
      </c>
      <c r="E19" s="136">
        <f>$D$10</f>
        <v>2</v>
      </c>
      <c r="F19" s="65">
        <f t="shared" ref="F19:BA19" si="3">IF(F22=1,$D$25,$F$25)</f>
        <v>3</v>
      </c>
      <c r="G19" s="65">
        <f t="shared" si="3"/>
        <v>3</v>
      </c>
      <c r="H19" s="66">
        <f t="shared" si="3"/>
        <v>2</v>
      </c>
      <c r="I19" s="66">
        <f t="shared" si="3"/>
        <v>2</v>
      </c>
      <c r="J19" s="66">
        <f t="shared" si="3"/>
        <v>2</v>
      </c>
      <c r="K19" s="66">
        <f t="shared" si="3"/>
        <v>2</v>
      </c>
      <c r="L19" s="66">
        <f t="shared" si="3"/>
        <v>3</v>
      </c>
      <c r="M19" s="66">
        <f t="shared" si="3"/>
        <v>3</v>
      </c>
      <c r="N19" s="67">
        <f t="shared" si="3"/>
        <v>2</v>
      </c>
      <c r="O19" s="67">
        <f t="shared" si="3"/>
        <v>2</v>
      </c>
      <c r="P19" s="67">
        <f t="shared" si="3"/>
        <v>3</v>
      </c>
      <c r="Q19" s="67">
        <f t="shared" si="3"/>
        <v>3</v>
      </c>
      <c r="R19" s="68">
        <f t="shared" si="3"/>
        <v>2</v>
      </c>
      <c r="S19" s="68" t="s">
        <v>235</v>
      </c>
      <c r="T19" s="69">
        <f t="shared" si="3"/>
        <v>2</v>
      </c>
      <c r="U19" s="70">
        <f t="shared" si="3"/>
        <v>3</v>
      </c>
      <c r="V19" s="70">
        <f t="shared" si="3"/>
        <v>3</v>
      </c>
      <c r="W19" s="70">
        <f t="shared" si="3"/>
        <v>3</v>
      </c>
      <c r="X19" s="70">
        <f t="shared" si="3"/>
        <v>3</v>
      </c>
      <c r="Y19" s="70">
        <f t="shared" si="3"/>
        <v>3</v>
      </c>
      <c r="Z19" s="70">
        <f t="shared" si="3"/>
        <v>2</v>
      </c>
      <c r="AA19" s="70">
        <f t="shared" si="3"/>
        <v>2</v>
      </c>
      <c r="AB19" s="70">
        <f t="shared" si="3"/>
        <v>2</v>
      </c>
      <c r="AC19" s="70">
        <f t="shared" si="3"/>
        <v>2</v>
      </c>
      <c r="AD19" s="70">
        <f t="shared" si="3"/>
        <v>2</v>
      </c>
      <c r="AE19" s="68">
        <f t="shared" si="3"/>
        <v>2</v>
      </c>
      <c r="AF19" s="68">
        <f t="shared" si="3"/>
        <v>2</v>
      </c>
      <c r="AG19" s="68">
        <f t="shared" si="3"/>
        <v>2</v>
      </c>
      <c r="AH19" s="68">
        <f t="shared" si="3"/>
        <v>3</v>
      </c>
      <c r="AI19" s="68">
        <f t="shared" si="3"/>
        <v>3</v>
      </c>
      <c r="AJ19" s="68">
        <f t="shared" si="3"/>
        <v>3</v>
      </c>
      <c r="AK19" s="71">
        <f t="shared" si="3"/>
        <v>2</v>
      </c>
      <c r="AL19" s="71">
        <f t="shared" si="3"/>
        <v>2</v>
      </c>
      <c r="AM19" s="71">
        <f t="shared" si="3"/>
        <v>2</v>
      </c>
      <c r="AN19" s="71">
        <f t="shared" si="3"/>
        <v>2</v>
      </c>
      <c r="AO19" s="71">
        <f t="shared" si="3"/>
        <v>2</v>
      </c>
      <c r="AP19" s="71">
        <f t="shared" si="3"/>
        <v>2</v>
      </c>
      <c r="AQ19" s="71">
        <f t="shared" si="3"/>
        <v>2</v>
      </c>
      <c r="AR19" s="71">
        <f t="shared" si="3"/>
        <v>2</v>
      </c>
      <c r="AS19" s="71">
        <f t="shared" si="3"/>
        <v>3</v>
      </c>
      <c r="AT19" s="71">
        <f t="shared" si="3"/>
        <v>3</v>
      </c>
      <c r="AU19" s="71">
        <f t="shared" si="3"/>
        <v>3</v>
      </c>
      <c r="AV19" s="71">
        <f t="shared" si="3"/>
        <v>3</v>
      </c>
      <c r="AW19" s="71">
        <f t="shared" si="3"/>
        <v>3</v>
      </c>
      <c r="AX19" s="71">
        <f t="shared" si="3"/>
        <v>3</v>
      </c>
      <c r="AY19" s="71">
        <f t="shared" si="3"/>
        <v>3</v>
      </c>
      <c r="AZ19" s="71">
        <f t="shared" si="3"/>
        <v>3</v>
      </c>
      <c r="BA19" s="71">
        <f t="shared" si="3"/>
        <v>3</v>
      </c>
    </row>
    <row r="20" spans="1:53" x14ac:dyDescent="0.3">
      <c r="A20" s="95" t="s">
        <v>43</v>
      </c>
      <c r="B20" s="24" t="s">
        <v>40</v>
      </c>
      <c r="C20" s="65">
        <f t="shared" ref="C20:T20" si="4">IF(C22=1,$AA$10,$V$10)</f>
        <v>25</v>
      </c>
      <c r="D20" s="65">
        <f t="shared" si="4"/>
        <v>25</v>
      </c>
      <c r="E20" s="65">
        <f t="shared" si="4"/>
        <v>20</v>
      </c>
      <c r="F20" s="65">
        <f t="shared" si="4"/>
        <v>20</v>
      </c>
      <c r="G20" s="65">
        <f t="shared" si="4"/>
        <v>20</v>
      </c>
      <c r="H20" s="66">
        <f t="shared" si="4"/>
        <v>25</v>
      </c>
      <c r="I20" s="66">
        <f t="shared" si="4"/>
        <v>25</v>
      </c>
      <c r="J20" s="66">
        <f t="shared" si="4"/>
        <v>25</v>
      </c>
      <c r="K20" s="66">
        <f t="shared" si="4"/>
        <v>25</v>
      </c>
      <c r="L20" s="66">
        <f t="shared" si="4"/>
        <v>20</v>
      </c>
      <c r="M20" s="66">
        <f t="shared" si="4"/>
        <v>20</v>
      </c>
      <c r="N20" s="67">
        <f t="shared" si="4"/>
        <v>25</v>
      </c>
      <c r="O20" s="67">
        <f t="shared" si="4"/>
        <v>25</v>
      </c>
      <c r="P20" s="67">
        <f t="shared" si="4"/>
        <v>20</v>
      </c>
      <c r="Q20" s="67">
        <f t="shared" si="4"/>
        <v>20</v>
      </c>
      <c r="R20" s="68">
        <f t="shared" si="4"/>
        <v>25</v>
      </c>
      <c r="S20" s="68">
        <f t="shared" si="4"/>
        <v>25</v>
      </c>
      <c r="T20" s="69">
        <f t="shared" si="4"/>
        <v>25</v>
      </c>
      <c r="U20" s="70">
        <f t="shared" ref="U20:AD20" si="5">$C$26</f>
        <v>17</v>
      </c>
      <c r="V20" s="70">
        <f t="shared" si="5"/>
        <v>17</v>
      </c>
      <c r="W20" s="70">
        <f t="shared" si="5"/>
        <v>17</v>
      </c>
      <c r="X20" s="70">
        <f t="shared" si="5"/>
        <v>17</v>
      </c>
      <c r="Y20" s="70">
        <v>381</v>
      </c>
      <c r="Z20" s="70">
        <v>381</v>
      </c>
      <c r="AA20" s="70">
        <f t="shared" si="5"/>
        <v>17</v>
      </c>
      <c r="AB20" s="70">
        <f t="shared" si="5"/>
        <v>17</v>
      </c>
      <c r="AC20" s="70">
        <f t="shared" si="5"/>
        <v>17</v>
      </c>
      <c r="AD20" s="70">
        <f t="shared" si="5"/>
        <v>17</v>
      </c>
      <c r="AE20" s="68">
        <f t="shared" ref="AE20:AJ20" si="6">IF(AE22=1,$AA$10,$V$10)</f>
        <v>25</v>
      </c>
      <c r="AF20" s="68">
        <f t="shared" si="6"/>
        <v>25</v>
      </c>
      <c r="AG20" s="68">
        <f t="shared" si="6"/>
        <v>25</v>
      </c>
      <c r="AH20" s="68">
        <f t="shared" si="6"/>
        <v>20</v>
      </c>
      <c r="AI20" s="68">
        <f t="shared" si="6"/>
        <v>20</v>
      </c>
      <c r="AJ20" s="68">
        <f t="shared" si="6"/>
        <v>20</v>
      </c>
      <c r="AK20" s="71">
        <f>IF(AK22=1,$AA$10,$V$10)</f>
        <v>25</v>
      </c>
      <c r="AL20" s="71">
        <f t="shared" ref="AL20:BA20" si="7">IF(AL22=1,$AA$10,$V$10)</f>
        <v>25</v>
      </c>
      <c r="AM20" s="71">
        <f t="shared" si="7"/>
        <v>25</v>
      </c>
      <c r="AN20" s="71">
        <f t="shared" si="7"/>
        <v>25</v>
      </c>
      <c r="AO20" s="71">
        <f t="shared" si="7"/>
        <v>25</v>
      </c>
      <c r="AP20" s="71">
        <f t="shared" si="7"/>
        <v>25</v>
      </c>
      <c r="AQ20" s="71">
        <f t="shared" si="7"/>
        <v>25</v>
      </c>
      <c r="AR20" s="71">
        <f t="shared" si="7"/>
        <v>25</v>
      </c>
      <c r="AS20" s="71">
        <f t="shared" si="7"/>
        <v>20</v>
      </c>
      <c r="AT20" s="71">
        <f t="shared" si="7"/>
        <v>20</v>
      </c>
      <c r="AU20" s="71">
        <f t="shared" si="7"/>
        <v>20</v>
      </c>
      <c r="AV20" s="71">
        <f t="shared" si="7"/>
        <v>20</v>
      </c>
      <c r="AW20" s="71">
        <f t="shared" si="7"/>
        <v>20</v>
      </c>
      <c r="AX20" s="71">
        <f t="shared" si="7"/>
        <v>20</v>
      </c>
      <c r="AY20" s="71">
        <f t="shared" si="7"/>
        <v>20</v>
      </c>
      <c r="AZ20" s="71">
        <f t="shared" si="7"/>
        <v>20</v>
      </c>
      <c r="BA20" s="71">
        <f t="shared" si="7"/>
        <v>20</v>
      </c>
    </row>
    <row r="21" spans="1:53" x14ac:dyDescent="0.3">
      <c r="A21" s="95" t="s">
        <v>43</v>
      </c>
      <c r="B21" s="24" t="s">
        <v>40</v>
      </c>
      <c r="C21" s="72">
        <f t="shared" ref="C21:AH21" si="8">$C$26</f>
        <v>17</v>
      </c>
      <c r="D21" s="72">
        <f t="shared" si="8"/>
        <v>17</v>
      </c>
      <c r="E21" s="72">
        <f t="shared" si="8"/>
        <v>17</v>
      </c>
      <c r="F21" s="72">
        <f t="shared" si="8"/>
        <v>17</v>
      </c>
      <c r="G21" s="72">
        <f t="shared" si="8"/>
        <v>17</v>
      </c>
      <c r="H21" s="73">
        <f t="shared" si="8"/>
        <v>17</v>
      </c>
      <c r="I21" s="73">
        <f t="shared" si="8"/>
        <v>17</v>
      </c>
      <c r="J21" s="73">
        <f t="shared" si="8"/>
        <v>17</v>
      </c>
      <c r="K21" s="73">
        <f t="shared" si="8"/>
        <v>17</v>
      </c>
      <c r="L21" s="73">
        <f t="shared" si="8"/>
        <v>17</v>
      </c>
      <c r="M21" s="73">
        <f t="shared" si="8"/>
        <v>17</v>
      </c>
      <c r="N21" s="74">
        <f t="shared" si="8"/>
        <v>17</v>
      </c>
      <c r="O21" s="74">
        <f t="shared" si="8"/>
        <v>17</v>
      </c>
      <c r="P21" s="74">
        <f t="shared" si="8"/>
        <v>17</v>
      </c>
      <c r="Q21" s="74">
        <f t="shared" si="8"/>
        <v>17</v>
      </c>
      <c r="R21" s="75">
        <f t="shared" si="8"/>
        <v>17</v>
      </c>
      <c r="S21" s="75">
        <f t="shared" si="8"/>
        <v>17</v>
      </c>
      <c r="T21" s="76">
        <f t="shared" si="8"/>
        <v>17</v>
      </c>
      <c r="U21" s="77">
        <f t="shared" si="8"/>
        <v>17</v>
      </c>
      <c r="V21" s="77">
        <f t="shared" si="8"/>
        <v>17</v>
      </c>
      <c r="W21" s="77">
        <f t="shared" si="8"/>
        <v>17</v>
      </c>
      <c r="X21" s="77">
        <f t="shared" si="8"/>
        <v>17</v>
      </c>
      <c r="Y21" s="77">
        <v>385</v>
      </c>
      <c r="Z21" s="77">
        <v>385</v>
      </c>
      <c r="AA21" s="77">
        <f t="shared" si="8"/>
        <v>17</v>
      </c>
      <c r="AB21" s="77">
        <f t="shared" si="8"/>
        <v>17</v>
      </c>
      <c r="AC21" s="77">
        <f t="shared" si="8"/>
        <v>17</v>
      </c>
      <c r="AD21" s="77">
        <f t="shared" si="8"/>
        <v>17</v>
      </c>
      <c r="AE21" s="75">
        <f t="shared" si="8"/>
        <v>17</v>
      </c>
      <c r="AF21" s="75">
        <f t="shared" si="8"/>
        <v>17</v>
      </c>
      <c r="AG21" s="75">
        <f t="shared" si="8"/>
        <v>17</v>
      </c>
      <c r="AH21" s="75">
        <f t="shared" si="8"/>
        <v>17</v>
      </c>
      <c r="AI21" s="75">
        <f t="shared" ref="AI21:BA21" si="9">$C$26</f>
        <v>17</v>
      </c>
      <c r="AJ21" s="75">
        <f t="shared" si="9"/>
        <v>17</v>
      </c>
      <c r="AK21" s="78">
        <f t="shared" si="9"/>
        <v>17</v>
      </c>
      <c r="AL21" s="78">
        <f t="shared" si="9"/>
        <v>17</v>
      </c>
      <c r="AM21" s="78">
        <f t="shared" si="9"/>
        <v>17</v>
      </c>
      <c r="AN21" s="78">
        <f t="shared" si="9"/>
        <v>17</v>
      </c>
      <c r="AO21" s="78">
        <f t="shared" si="9"/>
        <v>17</v>
      </c>
      <c r="AP21" s="78">
        <f t="shared" si="9"/>
        <v>17</v>
      </c>
      <c r="AQ21" s="78">
        <f t="shared" si="9"/>
        <v>17</v>
      </c>
      <c r="AR21" s="78">
        <f t="shared" si="9"/>
        <v>17</v>
      </c>
      <c r="AS21" s="78">
        <f t="shared" si="9"/>
        <v>17</v>
      </c>
      <c r="AT21" s="78">
        <f t="shared" si="9"/>
        <v>17</v>
      </c>
      <c r="AU21" s="78">
        <f t="shared" si="9"/>
        <v>17</v>
      </c>
      <c r="AV21" s="78">
        <f t="shared" si="9"/>
        <v>17</v>
      </c>
      <c r="AW21" s="78">
        <f t="shared" si="9"/>
        <v>17</v>
      </c>
      <c r="AX21" s="78">
        <f t="shared" si="9"/>
        <v>17</v>
      </c>
      <c r="AY21" s="78">
        <f t="shared" si="9"/>
        <v>17</v>
      </c>
      <c r="AZ21" s="78">
        <f t="shared" si="9"/>
        <v>17</v>
      </c>
      <c r="BA21" s="78">
        <f t="shared" si="9"/>
        <v>17</v>
      </c>
    </row>
    <row r="22" spans="1:53" x14ac:dyDescent="0.3">
      <c r="B22" s="24" t="s">
        <v>41</v>
      </c>
      <c r="C22" s="79">
        <v>1</v>
      </c>
      <c r="D22" s="79">
        <v>1</v>
      </c>
      <c r="E22" s="80">
        <v>2</v>
      </c>
      <c r="F22" s="80">
        <v>2</v>
      </c>
      <c r="G22" s="80">
        <v>2</v>
      </c>
      <c r="H22" s="81">
        <v>1</v>
      </c>
      <c r="I22" s="81">
        <v>1</v>
      </c>
      <c r="J22" s="81">
        <v>1</v>
      </c>
      <c r="K22" s="81">
        <v>1</v>
      </c>
      <c r="L22" s="82">
        <v>2</v>
      </c>
      <c r="M22" s="82">
        <v>2</v>
      </c>
      <c r="N22" s="83">
        <v>1</v>
      </c>
      <c r="O22" s="83">
        <v>1</v>
      </c>
      <c r="P22" s="84">
        <v>2</v>
      </c>
      <c r="Q22" s="84">
        <v>2</v>
      </c>
      <c r="R22" s="85">
        <v>1</v>
      </c>
      <c r="S22" s="85">
        <v>1</v>
      </c>
      <c r="T22" s="86">
        <v>1</v>
      </c>
      <c r="U22" s="87">
        <v>2</v>
      </c>
      <c r="V22" s="87">
        <v>2</v>
      </c>
      <c r="W22" s="87">
        <v>2</v>
      </c>
      <c r="X22" s="87">
        <v>2</v>
      </c>
      <c r="Y22" s="87">
        <v>2</v>
      </c>
      <c r="Z22" s="88">
        <v>1</v>
      </c>
      <c r="AA22" s="88">
        <v>1</v>
      </c>
      <c r="AB22" s="88">
        <v>1</v>
      </c>
      <c r="AC22" s="88">
        <v>1</v>
      </c>
      <c r="AD22" s="88">
        <v>1</v>
      </c>
      <c r="AE22" s="85">
        <v>1</v>
      </c>
      <c r="AF22" s="85">
        <v>1</v>
      </c>
      <c r="AG22" s="85">
        <v>1</v>
      </c>
      <c r="AH22" s="89">
        <v>2</v>
      </c>
      <c r="AI22" s="89">
        <v>2</v>
      </c>
      <c r="AJ22" s="89">
        <v>2</v>
      </c>
      <c r="AK22" s="90">
        <v>1</v>
      </c>
      <c r="AL22" s="90">
        <v>1</v>
      </c>
      <c r="AM22" s="90">
        <v>1</v>
      </c>
      <c r="AN22" s="90">
        <v>1</v>
      </c>
      <c r="AO22" s="90">
        <v>1</v>
      </c>
      <c r="AP22" s="90">
        <v>1</v>
      </c>
      <c r="AQ22" s="90">
        <v>1</v>
      </c>
      <c r="AR22" s="90">
        <v>1</v>
      </c>
      <c r="AS22" s="57">
        <v>2</v>
      </c>
      <c r="AT22" s="57">
        <v>2</v>
      </c>
      <c r="AU22" s="57">
        <v>2</v>
      </c>
      <c r="AV22" s="57">
        <v>2</v>
      </c>
      <c r="AW22" s="57">
        <v>2</v>
      </c>
      <c r="AX22" s="57">
        <v>2</v>
      </c>
      <c r="AY22" s="57">
        <v>2</v>
      </c>
      <c r="AZ22" s="57">
        <v>2</v>
      </c>
      <c r="BA22" s="57">
        <v>2</v>
      </c>
    </row>
    <row r="23" spans="1:53" x14ac:dyDescent="0.3">
      <c r="A23" s="95" t="s">
        <v>43</v>
      </c>
      <c r="B23" s="24" t="s">
        <v>41</v>
      </c>
      <c r="C23" s="165">
        <v>1</v>
      </c>
      <c r="D23" s="165">
        <v>1</v>
      </c>
      <c r="E23" s="165">
        <v>1</v>
      </c>
      <c r="F23" s="165">
        <v>1</v>
      </c>
      <c r="G23" s="165">
        <v>1</v>
      </c>
      <c r="H23" s="166">
        <v>1</v>
      </c>
      <c r="I23" s="166">
        <v>1</v>
      </c>
      <c r="J23" s="166">
        <v>1</v>
      </c>
      <c r="K23" s="166">
        <v>1</v>
      </c>
      <c r="L23" s="166">
        <v>1</v>
      </c>
      <c r="M23" s="166">
        <v>1</v>
      </c>
      <c r="N23" s="167">
        <v>1</v>
      </c>
      <c r="O23" s="167">
        <v>1</v>
      </c>
      <c r="P23" s="167">
        <v>1</v>
      </c>
      <c r="Q23" s="167">
        <v>1</v>
      </c>
      <c r="R23" s="168">
        <v>1</v>
      </c>
      <c r="S23" s="168">
        <v>1</v>
      </c>
      <c r="T23" s="169">
        <v>1</v>
      </c>
      <c r="U23" s="170">
        <v>1</v>
      </c>
      <c r="V23" s="170">
        <v>1</v>
      </c>
      <c r="W23" s="170">
        <v>1</v>
      </c>
      <c r="X23" s="170">
        <v>1</v>
      </c>
      <c r="Y23" s="170">
        <v>1</v>
      </c>
      <c r="Z23" s="170">
        <v>1</v>
      </c>
      <c r="AA23" s="170">
        <v>1</v>
      </c>
      <c r="AB23" s="170">
        <v>1</v>
      </c>
      <c r="AC23" s="170">
        <v>1</v>
      </c>
      <c r="AD23" s="170">
        <v>1</v>
      </c>
      <c r="AE23" s="168">
        <v>1</v>
      </c>
      <c r="AF23" s="168">
        <v>1</v>
      </c>
      <c r="AG23" s="168">
        <v>1</v>
      </c>
      <c r="AH23" s="168">
        <v>1</v>
      </c>
      <c r="AI23" s="168">
        <v>1</v>
      </c>
      <c r="AJ23" s="168">
        <v>1</v>
      </c>
      <c r="AK23" s="171">
        <v>1</v>
      </c>
      <c r="AL23" s="171">
        <v>1</v>
      </c>
      <c r="AM23" s="171">
        <v>1</v>
      </c>
      <c r="AN23" s="171">
        <v>1</v>
      </c>
      <c r="AO23" s="171">
        <v>1</v>
      </c>
      <c r="AP23" s="171">
        <v>1</v>
      </c>
      <c r="AQ23" s="171">
        <v>1</v>
      </c>
      <c r="AR23" s="171">
        <v>1</v>
      </c>
      <c r="AS23" s="171">
        <v>1</v>
      </c>
      <c r="AT23" s="171">
        <v>1</v>
      </c>
      <c r="AU23" s="171">
        <v>1</v>
      </c>
      <c r="AV23" s="171">
        <v>1</v>
      </c>
      <c r="AW23" s="171">
        <v>1</v>
      </c>
      <c r="AX23" s="171">
        <v>1</v>
      </c>
      <c r="AY23" s="171">
        <v>1</v>
      </c>
      <c r="AZ23" s="171">
        <v>1</v>
      </c>
      <c r="BA23" s="171">
        <v>1</v>
      </c>
    </row>
    <row r="24" spans="1:53" x14ac:dyDescent="0.3">
      <c r="A24" s="95"/>
      <c r="B24" s="24" t="s">
        <v>42</v>
      </c>
      <c r="C24" s="137">
        <f>Ca</f>
        <v>1</v>
      </c>
      <c r="D24" s="137">
        <f>Ca</f>
        <v>1</v>
      </c>
      <c r="E24" s="137">
        <f>Ca</f>
        <v>1</v>
      </c>
      <c r="F24" s="137">
        <f>Ca</f>
        <v>1</v>
      </c>
      <c r="G24" s="137">
        <f>Ca</f>
        <v>1</v>
      </c>
      <c r="H24" s="138">
        <f t="shared" ref="H24:M24" si="10">Mg</f>
        <v>2</v>
      </c>
      <c r="I24" s="138">
        <f t="shared" si="10"/>
        <v>2</v>
      </c>
      <c r="J24" s="138">
        <f t="shared" si="10"/>
        <v>2</v>
      </c>
      <c r="K24" s="138">
        <f t="shared" si="10"/>
        <v>2</v>
      </c>
      <c r="L24" s="138">
        <f t="shared" si="10"/>
        <v>2</v>
      </c>
      <c r="M24" s="138">
        <f t="shared" si="10"/>
        <v>2</v>
      </c>
      <c r="N24" s="139">
        <f>Al</f>
        <v>3</v>
      </c>
      <c r="O24" s="139">
        <f>Al</f>
        <v>3</v>
      </c>
      <c r="P24" s="139">
        <f>Al</f>
        <v>3</v>
      </c>
      <c r="Q24" s="139">
        <f>Al</f>
        <v>3</v>
      </c>
      <c r="R24" s="140">
        <f>Si</f>
        <v>4</v>
      </c>
      <c r="S24" s="140">
        <f>Si</f>
        <v>4</v>
      </c>
      <c r="T24" s="141">
        <f>V</f>
        <v>5</v>
      </c>
      <c r="U24" s="142">
        <f t="shared" ref="U24:AD24" si="11">Ti</f>
        <v>6</v>
      </c>
      <c r="V24" s="142">
        <f t="shared" si="11"/>
        <v>6</v>
      </c>
      <c r="W24" s="142">
        <f t="shared" si="11"/>
        <v>6</v>
      </c>
      <c r="X24" s="142">
        <f t="shared" si="11"/>
        <v>6</v>
      </c>
      <c r="Y24" s="142">
        <f t="shared" si="11"/>
        <v>6</v>
      </c>
      <c r="Z24" s="142">
        <f t="shared" si="11"/>
        <v>6</v>
      </c>
      <c r="AA24" s="142">
        <f t="shared" si="11"/>
        <v>6</v>
      </c>
      <c r="AB24" s="142">
        <f t="shared" si="11"/>
        <v>6</v>
      </c>
      <c r="AC24" s="142">
        <f t="shared" si="11"/>
        <v>6</v>
      </c>
      <c r="AD24" s="142">
        <f t="shared" si="11"/>
        <v>6</v>
      </c>
      <c r="AE24" s="140">
        <f t="shared" ref="AE24:AJ24" si="12">Mn</f>
        <v>7</v>
      </c>
      <c r="AF24" s="140">
        <f t="shared" si="12"/>
        <v>7</v>
      </c>
      <c r="AG24" s="140">
        <f t="shared" si="12"/>
        <v>7</v>
      </c>
      <c r="AH24" s="140">
        <f t="shared" si="12"/>
        <v>7</v>
      </c>
      <c r="AI24" s="140">
        <f t="shared" si="12"/>
        <v>7</v>
      </c>
      <c r="AJ24" s="140">
        <f t="shared" si="12"/>
        <v>7</v>
      </c>
      <c r="AK24" s="143">
        <f t="shared" ref="AK24:BA24" si="13">Fe</f>
        <v>8</v>
      </c>
      <c r="AL24" s="143">
        <f t="shared" si="13"/>
        <v>8</v>
      </c>
      <c r="AM24" s="143">
        <f t="shared" si="13"/>
        <v>8</v>
      </c>
      <c r="AN24" s="143">
        <f t="shared" si="13"/>
        <v>8</v>
      </c>
      <c r="AO24" s="143">
        <f t="shared" si="13"/>
        <v>8</v>
      </c>
      <c r="AP24" s="143">
        <f t="shared" si="13"/>
        <v>8</v>
      </c>
      <c r="AQ24" s="143">
        <f t="shared" si="13"/>
        <v>8</v>
      </c>
      <c r="AR24" s="143">
        <f t="shared" si="13"/>
        <v>8</v>
      </c>
      <c r="AS24" s="143">
        <f t="shared" si="13"/>
        <v>8</v>
      </c>
      <c r="AT24" s="143">
        <f t="shared" si="13"/>
        <v>8</v>
      </c>
      <c r="AU24" s="143">
        <f t="shared" si="13"/>
        <v>8</v>
      </c>
      <c r="AV24" s="143">
        <f t="shared" si="13"/>
        <v>8</v>
      </c>
      <c r="AW24" s="143">
        <f t="shared" si="13"/>
        <v>8</v>
      </c>
      <c r="AX24" s="143">
        <f t="shared" si="13"/>
        <v>8</v>
      </c>
      <c r="AY24" s="143">
        <f t="shared" si="13"/>
        <v>8</v>
      </c>
      <c r="AZ24" s="143">
        <f t="shared" si="13"/>
        <v>8</v>
      </c>
      <c r="BA24" s="143">
        <f t="shared" si="13"/>
        <v>8</v>
      </c>
    </row>
    <row r="25" spans="1:53" x14ac:dyDescent="0.3">
      <c r="A25" s="95" t="s">
        <v>43</v>
      </c>
      <c r="B25" s="144" t="s">
        <v>222</v>
      </c>
      <c r="C25" s="141" t="s">
        <v>223</v>
      </c>
      <c r="D25" s="141">
        <f>$D$10</f>
        <v>2</v>
      </c>
      <c r="E25" s="143" t="s">
        <v>224</v>
      </c>
      <c r="F25" s="143">
        <f>$E$10</f>
        <v>3</v>
      </c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</row>
    <row r="26" spans="1:53" x14ac:dyDescent="0.3">
      <c r="A26" s="95" t="s">
        <v>43</v>
      </c>
      <c r="B26" s="144" t="s">
        <v>225</v>
      </c>
      <c r="C26" s="145">
        <f>$S$10</f>
        <v>17</v>
      </c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</row>
    <row r="27" spans="1:53" x14ac:dyDescent="0.3">
      <c r="A27" s="95"/>
      <c r="B27" t="s">
        <v>226</v>
      </c>
      <c r="C27" s="58" t="s">
        <v>227</v>
      </c>
      <c r="D27" s="58"/>
      <c r="E27" s="58" t="s">
        <v>228</v>
      </c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</row>
    <row r="28" spans="1:53" x14ac:dyDescent="0.3">
      <c r="A28" s="95" t="s">
        <v>43</v>
      </c>
      <c r="B28" s="146" t="s">
        <v>229</v>
      </c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>
        <v>257.01</v>
      </c>
      <c r="AM28" s="147">
        <v>257.01</v>
      </c>
      <c r="AN28" s="147">
        <v>257.01</v>
      </c>
      <c r="AO28" s="147">
        <v>257.01</v>
      </c>
      <c r="AP28" s="147">
        <v>257.01</v>
      </c>
      <c r="AQ28" s="147">
        <v>257.01</v>
      </c>
      <c r="AR28" s="147">
        <v>257.01</v>
      </c>
      <c r="AS28" s="147">
        <v>356.14</v>
      </c>
      <c r="AT28" s="147">
        <v>356.14</v>
      </c>
      <c r="AU28" s="147">
        <v>356.14</v>
      </c>
      <c r="AV28" s="147">
        <v>356.14</v>
      </c>
      <c r="AW28" s="147">
        <v>356.14</v>
      </c>
      <c r="AX28" s="147">
        <v>356.14</v>
      </c>
      <c r="AY28" s="147">
        <v>369.88</v>
      </c>
      <c r="AZ28" s="147">
        <v>369.88</v>
      </c>
      <c r="BA28" s="147">
        <v>369.88</v>
      </c>
    </row>
    <row r="29" spans="1:53" x14ac:dyDescent="0.3">
      <c r="A29" s="95" t="s">
        <v>43</v>
      </c>
      <c r="B29" s="146" t="s">
        <v>229</v>
      </c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>
        <v>264.83999999999997</v>
      </c>
      <c r="AM29" s="147">
        <v>264.83999999999997</v>
      </c>
      <c r="AN29" s="147">
        <v>264.83999999999997</v>
      </c>
      <c r="AO29" s="147">
        <v>264.83999999999997</v>
      </c>
      <c r="AP29" s="147">
        <v>264.83999999999997</v>
      </c>
      <c r="AQ29" s="147">
        <v>264.83999999999997</v>
      </c>
      <c r="AR29" s="147">
        <v>264.83999999999997</v>
      </c>
      <c r="AS29" s="147">
        <v>366.58</v>
      </c>
      <c r="AT29" s="147">
        <v>366.58</v>
      </c>
      <c r="AU29" s="147">
        <v>366.58</v>
      </c>
      <c r="AV29" s="147">
        <v>366.58</v>
      </c>
      <c r="AW29" s="147">
        <v>366.58</v>
      </c>
      <c r="AX29" s="147">
        <v>366.58</v>
      </c>
      <c r="AY29" s="147">
        <v>377.44</v>
      </c>
      <c r="AZ29" s="147">
        <v>377.44</v>
      </c>
      <c r="BA29" s="147">
        <v>377.44</v>
      </c>
    </row>
    <row r="30" spans="1:53" x14ac:dyDescent="0.3">
      <c r="A30" s="95" t="s">
        <v>43</v>
      </c>
      <c r="B30" s="24" t="s">
        <v>11</v>
      </c>
      <c r="C30" s="11">
        <v>313.79000000000002</v>
      </c>
      <c r="D30" s="11">
        <v>313.79000000000002</v>
      </c>
      <c r="E30" s="11">
        <v>317</v>
      </c>
      <c r="F30" s="134">
        <v>391.5</v>
      </c>
      <c r="G30" s="134">
        <v>395.2</v>
      </c>
      <c r="H30" s="62">
        <v>276</v>
      </c>
      <c r="I30" s="62">
        <v>276</v>
      </c>
      <c r="J30" s="62">
        <v>276</v>
      </c>
      <c r="K30" s="62">
        <v>284</v>
      </c>
      <c r="L30" s="62">
        <v>381.13</v>
      </c>
      <c r="M30" s="62">
        <v>381.13</v>
      </c>
      <c r="N30" s="63">
        <v>308</v>
      </c>
      <c r="O30" s="63">
        <v>307</v>
      </c>
      <c r="P30" s="63">
        <v>394.18</v>
      </c>
      <c r="Q30" s="63">
        <v>395.94</v>
      </c>
      <c r="R30" s="9">
        <v>0</v>
      </c>
      <c r="S30" s="9">
        <v>287.63</v>
      </c>
      <c r="T30" s="19">
        <v>292.2</v>
      </c>
      <c r="U30" s="64">
        <v>333.94</v>
      </c>
      <c r="V30" s="64">
        <v>334.56</v>
      </c>
      <c r="W30" s="64">
        <v>335.74</v>
      </c>
      <c r="X30" s="64">
        <v>336.84</v>
      </c>
      <c r="Y30" s="64">
        <v>338.15</v>
      </c>
      <c r="Z30" s="64">
        <v>333.89</v>
      </c>
      <c r="AA30" s="64">
        <v>334.53</v>
      </c>
      <c r="AB30" s="114">
        <v>335.66</v>
      </c>
      <c r="AC30" s="64">
        <v>336.85</v>
      </c>
      <c r="AD30" s="64">
        <v>338.12</v>
      </c>
      <c r="AE30" s="9">
        <v>293.17</v>
      </c>
      <c r="AF30" s="9">
        <v>293.8</v>
      </c>
      <c r="AG30" s="9">
        <v>294.60000000000002</v>
      </c>
      <c r="AH30" s="9">
        <v>402.81</v>
      </c>
      <c r="AI30" s="9">
        <v>402.81</v>
      </c>
      <c r="AJ30" s="9">
        <v>404.37</v>
      </c>
      <c r="AK30" s="56">
        <v>0</v>
      </c>
      <c r="AL30" s="56">
        <v>257.19</v>
      </c>
      <c r="AM30" s="56">
        <v>259.18</v>
      </c>
      <c r="AN30" s="56">
        <v>259.64</v>
      </c>
      <c r="AO30" s="56">
        <v>260.39999999999998</v>
      </c>
      <c r="AP30" s="56">
        <v>261.08</v>
      </c>
      <c r="AQ30" s="56">
        <v>262.45</v>
      </c>
      <c r="AR30" s="56">
        <v>262.98</v>
      </c>
      <c r="AS30" s="56">
        <v>356.31</v>
      </c>
      <c r="AT30" s="56">
        <v>356.73</v>
      </c>
      <c r="AU30" s="56">
        <v>357.67</v>
      </c>
      <c r="AV30" s="56">
        <v>360.36</v>
      </c>
      <c r="AW30" s="56">
        <v>361.64</v>
      </c>
      <c r="AX30" s="56">
        <v>362.73</v>
      </c>
      <c r="AY30" s="56">
        <v>371.75</v>
      </c>
      <c r="AZ30" s="56">
        <v>372.56</v>
      </c>
      <c r="BA30" s="56">
        <v>374.72</v>
      </c>
    </row>
    <row r="31" spans="1:53" x14ac:dyDescent="0.3">
      <c r="A31" s="95" t="s">
        <v>43</v>
      </c>
      <c r="B31" s="24" t="s">
        <v>12</v>
      </c>
      <c r="C31" s="11">
        <v>321.02</v>
      </c>
      <c r="D31" s="11">
        <v>321.02</v>
      </c>
      <c r="E31" s="11">
        <v>321.01</v>
      </c>
      <c r="F31" s="134">
        <v>395.2</v>
      </c>
      <c r="G31" s="134">
        <v>398.5</v>
      </c>
      <c r="H31" s="62">
        <v>282</v>
      </c>
      <c r="I31" s="62">
        <v>282</v>
      </c>
      <c r="J31" s="62">
        <v>282</v>
      </c>
      <c r="K31" s="62">
        <v>287</v>
      </c>
      <c r="L31" s="62">
        <v>385.27</v>
      </c>
      <c r="M31" s="62">
        <v>385.27</v>
      </c>
      <c r="N31" s="63">
        <v>308.51</v>
      </c>
      <c r="O31" s="63">
        <v>311.49</v>
      </c>
      <c r="P31" s="63">
        <v>394.66</v>
      </c>
      <c r="Q31" s="63">
        <v>396.39</v>
      </c>
      <c r="R31" s="9">
        <v>800</v>
      </c>
      <c r="S31" s="9">
        <v>290.16000000000003</v>
      </c>
      <c r="T31" s="19">
        <v>292.70999999999998</v>
      </c>
      <c r="U31" s="64">
        <v>334.43</v>
      </c>
      <c r="V31" s="64">
        <v>335.23</v>
      </c>
      <c r="W31" s="64">
        <v>336.46</v>
      </c>
      <c r="X31" s="64">
        <v>337.49</v>
      </c>
      <c r="Y31" s="64">
        <v>338.49</v>
      </c>
      <c r="Z31" s="64">
        <v>334.33</v>
      </c>
      <c r="AA31" s="64">
        <v>335.23</v>
      </c>
      <c r="AB31" s="114">
        <v>336.5</v>
      </c>
      <c r="AC31" s="64">
        <v>337.51</v>
      </c>
      <c r="AD31" s="64">
        <v>338.69</v>
      </c>
      <c r="AE31" s="9">
        <v>293.47000000000003</v>
      </c>
      <c r="AF31" s="9">
        <v>294.04000000000002</v>
      </c>
      <c r="AG31" s="9">
        <v>295.13</v>
      </c>
      <c r="AH31" s="9">
        <v>403.71</v>
      </c>
      <c r="AI31" s="9">
        <v>403.71</v>
      </c>
      <c r="AJ31" s="9">
        <v>404.75</v>
      </c>
      <c r="AK31" s="56">
        <v>800</v>
      </c>
      <c r="AL31" s="56">
        <v>258.16000000000003</v>
      </c>
      <c r="AM31" s="56">
        <v>259.64</v>
      </c>
      <c r="AN31" s="56">
        <v>260.18</v>
      </c>
      <c r="AO31" s="56">
        <v>260.87</v>
      </c>
      <c r="AP31" s="56">
        <v>261.33</v>
      </c>
      <c r="AQ31" s="56">
        <v>262.73</v>
      </c>
      <c r="AR31" s="56">
        <v>263.45</v>
      </c>
      <c r="AS31" s="56">
        <v>356.73</v>
      </c>
      <c r="AT31" s="56">
        <v>357.32</v>
      </c>
      <c r="AU31" s="56">
        <v>358.84</v>
      </c>
      <c r="AV31" s="56">
        <v>361.29</v>
      </c>
      <c r="AW31" s="56">
        <v>362.06</v>
      </c>
      <c r="AX31" s="56">
        <v>363.37</v>
      </c>
      <c r="AY31" s="56">
        <v>372.46</v>
      </c>
      <c r="AZ31" s="56">
        <v>375.51</v>
      </c>
      <c r="BA31" s="56">
        <v>375.18</v>
      </c>
    </row>
    <row r="32" spans="1:53" ht="14.5" thickBot="1" x14ac:dyDescent="0.35">
      <c r="A32" s="95"/>
      <c r="B32" s="22" t="s">
        <v>201</v>
      </c>
      <c r="C32" s="22"/>
      <c r="D32" s="22"/>
      <c r="E32" s="22"/>
      <c r="F32" s="22"/>
      <c r="G32" s="22"/>
      <c r="H32" s="22"/>
      <c r="I32" s="22"/>
      <c r="J32" s="22"/>
    </row>
    <row r="33" spans="1:11" ht="14.5" thickBot="1" x14ac:dyDescent="0.35">
      <c r="A33" s="95"/>
      <c r="B33" s="22" t="s">
        <v>60</v>
      </c>
      <c r="C33" s="98" t="s">
        <v>62</v>
      </c>
      <c r="D33" s="22"/>
      <c r="E33" s="22"/>
      <c r="F33" s="22"/>
      <c r="G33" s="22"/>
      <c r="H33" s="22"/>
      <c r="I33" s="22"/>
      <c r="J33" s="22"/>
    </row>
    <row r="34" spans="1:11" x14ac:dyDescent="0.3">
      <c r="A34" s="95"/>
      <c r="B34" s="24" t="s">
        <v>43</v>
      </c>
      <c r="C34" s="10">
        <v>1</v>
      </c>
      <c r="D34" s="51">
        <v>2</v>
      </c>
      <c r="E34" s="61">
        <v>3</v>
      </c>
      <c r="F34" s="4">
        <v>4</v>
      </c>
      <c r="G34" s="18">
        <v>5</v>
      </c>
      <c r="H34" s="14">
        <v>6</v>
      </c>
      <c r="I34" s="4">
        <v>7</v>
      </c>
      <c r="J34" s="52">
        <v>8</v>
      </c>
    </row>
    <row r="35" spans="1:11" ht="15" customHeight="1" x14ac:dyDescent="0.3">
      <c r="A35" s="95"/>
      <c r="B35" s="24" t="s">
        <v>44</v>
      </c>
      <c r="C35" s="10" t="s">
        <v>181</v>
      </c>
      <c r="D35" s="51" t="s">
        <v>3</v>
      </c>
      <c r="E35" s="61" t="s">
        <v>7</v>
      </c>
      <c r="F35" s="4" t="s">
        <v>1</v>
      </c>
      <c r="G35" s="18" t="s">
        <v>184</v>
      </c>
      <c r="H35" s="14" t="s">
        <v>185</v>
      </c>
      <c r="I35" s="4" t="s">
        <v>6</v>
      </c>
      <c r="J35" s="52" t="s">
        <v>17</v>
      </c>
    </row>
    <row r="36" spans="1:11" x14ac:dyDescent="0.3">
      <c r="A36" s="95"/>
      <c r="B36" s="22" t="s">
        <v>202</v>
      </c>
      <c r="C36" s="22"/>
      <c r="D36" s="22"/>
      <c r="E36" s="22"/>
      <c r="F36" s="22"/>
      <c r="G36" s="22"/>
      <c r="H36" s="22"/>
      <c r="I36" s="22"/>
      <c r="J36" s="22"/>
    </row>
    <row r="37" spans="1:11" x14ac:dyDescent="0.3">
      <c r="A37" s="95"/>
      <c r="B37" s="24" t="s">
        <v>61</v>
      </c>
      <c r="C37" s="10">
        <v>1</v>
      </c>
      <c r="D37" s="51">
        <v>1</v>
      </c>
      <c r="E37" s="61">
        <v>1</v>
      </c>
      <c r="F37" s="4">
        <v>1</v>
      </c>
      <c r="G37" s="18">
        <v>1</v>
      </c>
      <c r="H37" s="14">
        <v>1</v>
      </c>
      <c r="I37" s="4">
        <v>1</v>
      </c>
      <c r="J37" s="52">
        <v>1</v>
      </c>
    </row>
    <row r="38" spans="1:11" x14ac:dyDescent="0.3">
      <c r="A38" s="95"/>
      <c r="B38" s="22" t="s">
        <v>43</v>
      </c>
      <c r="C38" s="22">
        <v>0.13600000000000001</v>
      </c>
      <c r="D38" s="22">
        <v>0.14299999999999999</v>
      </c>
      <c r="E38" s="22">
        <v>7.5999999999999998E-2</v>
      </c>
      <c r="F38" s="22">
        <v>0.26900000000000002</v>
      </c>
      <c r="G38" s="22">
        <v>7.0000000000000007E-2</v>
      </c>
      <c r="H38" s="22">
        <v>3.2000000000000001E-2</v>
      </c>
      <c r="I38" s="22">
        <v>0.06</v>
      </c>
      <c r="J38" s="22">
        <v>0.21299999999999999</v>
      </c>
    </row>
    <row r="39" spans="1:11" x14ac:dyDescent="0.3">
      <c r="A39" s="95" t="s">
        <v>43</v>
      </c>
      <c r="B39" s="1" t="s">
        <v>203</v>
      </c>
      <c r="C39" s="1"/>
      <c r="D39" s="1"/>
      <c r="E39" s="1"/>
      <c r="F39" s="1"/>
      <c r="G39" s="1"/>
      <c r="H39" s="1"/>
      <c r="I39" s="1"/>
      <c r="J39" s="1"/>
    </row>
    <row r="40" spans="1:11" x14ac:dyDescent="0.3">
      <c r="A40" s="95"/>
    </row>
    <row r="41" spans="1:11" x14ac:dyDescent="0.3">
      <c r="A41" s="95"/>
    </row>
    <row r="42" spans="1:11" ht="14.5" thickBot="1" x14ac:dyDescent="0.35">
      <c r="A42" s="95"/>
      <c r="B42" s="22" t="s">
        <v>23</v>
      </c>
      <c r="C42" s="22"/>
      <c r="D42" s="22"/>
      <c r="E42" s="22"/>
      <c r="F42" s="22"/>
      <c r="G42" s="22"/>
      <c r="H42" s="22"/>
      <c r="I42" s="22"/>
      <c r="J42" s="22"/>
      <c r="K42" s="22"/>
    </row>
    <row r="43" spans="1:11" ht="14.5" thickBot="1" x14ac:dyDescent="0.35">
      <c r="A43" s="95"/>
      <c r="B43" s="22" t="s">
        <v>24</v>
      </c>
      <c r="C43" s="98">
        <v>1</v>
      </c>
      <c r="D43" s="22"/>
      <c r="E43" s="22"/>
      <c r="F43" s="22"/>
      <c r="G43" s="22"/>
      <c r="H43" s="22"/>
      <c r="I43" s="22"/>
      <c r="J43" s="22"/>
      <c r="K43" s="22"/>
    </row>
    <row r="44" spans="1:11" x14ac:dyDescent="0.3">
      <c r="A44" s="95"/>
      <c r="B44" s="22"/>
      <c r="C44" s="22"/>
      <c r="D44" s="22"/>
      <c r="E44" s="22"/>
      <c r="F44" s="22"/>
      <c r="G44" s="22"/>
      <c r="H44" s="22"/>
      <c r="I44" s="22"/>
      <c r="J44" s="22"/>
      <c r="K44" s="22"/>
    </row>
    <row r="45" spans="1:11" ht="15" customHeight="1" x14ac:dyDescent="0.3">
      <c r="A45" s="95"/>
      <c r="B45" s="22" t="s">
        <v>204</v>
      </c>
      <c r="C45" s="22"/>
      <c r="D45" s="22"/>
      <c r="E45" s="22"/>
      <c r="F45" s="22"/>
      <c r="G45" s="22"/>
      <c r="H45" s="22"/>
      <c r="I45" s="22"/>
      <c r="J45" s="22"/>
      <c r="K45" s="22"/>
    </row>
    <row r="46" spans="1:11" ht="14.5" thickBot="1" x14ac:dyDescent="0.35">
      <c r="A46" s="95"/>
      <c r="B46" s="22" t="s">
        <v>27</v>
      </c>
      <c r="C46" s="22"/>
      <c r="D46" s="22"/>
      <c r="E46" s="22"/>
      <c r="F46" s="22"/>
      <c r="G46" s="22"/>
      <c r="H46" s="22"/>
      <c r="I46" s="22"/>
      <c r="J46" s="22"/>
      <c r="K46" s="22"/>
    </row>
    <row r="47" spans="1:11" ht="14.5" thickBot="1" x14ac:dyDescent="0.35">
      <c r="A47" s="95"/>
      <c r="B47" s="22" t="s">
        <v>28</v>
      </c>
      <c r="C47" s="98" t="s">
        <v>205</v>
      </c>
      <c r="D47" s="22"/>
      <c r="E47" s="22"/>
      <c r="F47" s="22"/>
      <c r="G47" s="22"/>
      <c r="H47" s="22"/>
      <c r="I47" s="22"/>
      <c r="J47" s="22"/>
      <c r="K47" s="22"/>
    </row>
    <row r="48" spans="1:11" ht="14.5" thickBot="1" x14ac:dyDescent="0.35">
      <c r="A48" s="95"/>
      <c r="B48" s="22" t="s">
        <v>30</v>
      </c>
      <c r="C48" s="98" t="s">
        <v>45</v>
      </c>
      <c r="D48" s="22"/>
      <c r="E48" s="22"/>
      <c r="F48" s="22"/>
      <c r="G48" s="22"/>
      <c r="H48" s="22"/>
      <c r="I48" s="22"/>
      <c r="J48" s="22"/>
      <c r="K48" s="22"/>
    </row>
    <row r="49" spans="1:11" ht="15" customHeight="1" x14ac:dyDescent="0.3">
      <c r="A49" s="95"/>
      <c r="B49" s="22"/>
      <c r="C49" s="22"/>
      <c r="D49" s="22"/>
      <c r="E49" s="22"/>
      <c r="F49" s="22"/>
      <c r="G49" s="22"/>
      <c r="H49" s="22"/>
      <c r="I49" s="22"/>
      <c r="J49" s="22"/>
      <c r="K49" s="22"/>
    </row>
    <row r="50" spans="1:11" x14ac:dyDescent="0.3">
      <c r="A50" s="95"/>
      <c r="B50" s="22" t="s">
        <v>189</v>
      </c>
      <c r="C50" s="22"/>
      <c r="D50" s="22"/>
      <c r="E50" s="22"/>
      <c r="F50" s="22"/>
      <c r="G50" s="22"/>
      <c r="H50" s="22"/>
      <c r="I50" s="22"/>
      <c r="J50" s="22"/>
      <c r="K50" s="22"/>
    </row>
    <row r="51" spans="1:11" x14ac:dyDescent="0.3">
      <c r="A51" s="95"/>
      <c r="B51" s="22"/>
      <c r="C51" s="22"/>
      <c r="D51" s="22"/>
      <c r="E51" s="22"/>
      <c r="F51" s="22"/>
      <c r="G51" s="22"/>
      <c r="H51" s="22"/>
      <c r="I51" s="22"/>
      <c r="J51" s="22"/>
      <c r="K51" s="22"/>
    </row>
    <row r="52" spans="1:11" ht="14.5" thickBot="1" x14ac:dyDescent="0.35">
      <c r="A52" s="95"/>
      <c r="B52" s="22" t="s">
        <v>31</v>
      </c>
      <c r="C52" s="22"/>
      <c r="D52" s="22"/>
      <c r="E52" s="22"/>
      <c r="F52" s="22"/>
      <c r="G52" s="22"/>
      <c r="H52" s="22"/>
      <c r="I52" s="22"/>
      <c r="J52" s="22"/>
      <c r="K52" s="22"/>
    </row>
    <row r="53" spans="1:11" ht="14.5" thickBot="1" x14ac:dyDescent="0.35">
      <c r="A53" s="95"/>
      <c r="B53" s="22" t="s">
        <v>32</v>
      </c>
      <c r="C53" s="98">
        <v>0</v>
      </c>
      <c r="D53" s="22"/>
      <c r="E53" s="22"/>
      <c r="F53" s="22"/>
      <c r="G53" s="22"/>
      <c r="H53" s="22"/>
      <c r="I53" s="22"/>
      <c r="J53" s="22"/>
      <c r="K53" s="22"/>
    </row>
    <row r="54" spans="1:11" x14ac:dyDescent="0.3">
      <c r="A54" s="95"/>
      <c r="B54" s="22"/>
      <c r="C54" s="22"/>
      <c r="D54" s="22"/>
      <c r="E54" s="22"/>
      <c r="F54" s="22"/>
      <c r="G54" s="22"/>
      <c r="H54" s="22"/>
      <c r="I54" s="22"/>
      <c r="J54" s="22"/>
      <c r="K54" s="22"/>
    </row>
    <row r="55" spans="1:11" x14ac:dyDescent="0.3">
      <c r="A55" s="95"/>
      <c r="B55" s="22" t="s">
        <v>54</v>
      </c>
      <c r="C55" s="22"/>
      <c r="D55" s="22"/>
      <c r="E55" s="22"/>
      <c r="F55" s="22"/>
      <c r="G55" s="22"/>
      <c r="H55" s="22"/>
      <c r="I55" s="22"/>
      <c r="J55" s="22"/>
      <c r="K55" s="22"/>
    </row>
    <row r="56" spans="1:11" x14ac:dyDescent="0.3">
      <c r="A56" s="95"/>
      <c r="B56" s="22" t="s">
        <v>55</v>
      </c>
      <c r="C56" s="22"/>
      <c r="D56" s="22"/>
      <c r="E56" s="22"/>
      <c r="F56" s="22"/>
      <c r="G56" s="22"/>
      <c r="H56" s="22"/>
      <c r="I56" s="22"/>
      <c r="J56" s="22"/>
      <c r="K56" s="22"/>
    </row>
    <row r="57" spans="1:11" ht="14.5" thickBot="1" x14ac:dyDescent="0.35">
      <c r="A57" s="95"/>
      <c r="B57" s="22" t="s">
        <v>206</v>
      </c>
      <c r="C57" s="22"/>
      <c r="D57" s="22"/>
      <c r="E57" s="22"/>
      <c r="F57" s="22"/>
      <c r="G57" s="22"/>
      <c r="H57" s="22"/>
      <c r="I57" s="22"/>
      <c r="J57" s="22"/>
      <c r="K57" s="22"/>
    </row>
    <row r="58" spans="1:11" ht="14.5" thickBot="1" x14ac:dyDescent="0.35">
      <c r="A58" s="95"/>
      <c r="B58" s="22" t="s">
        <v>34</v>
      </c>
      <c r="C58" s="98" t="s">
        <v>58</v>
      </c>
      <c r="D58" s="98" t="s">
        <v>57</v>
      </c>
      <c r="E58" s="22"/>
      <c r="F58" s="22"/>
      <c r="G58" s="22"/>
      <c r="H58" s="22"/>
      <c r="I58" s="22"/>
      <c r="J58" s="22"/>
      <c r="K58" s="22"/>
    </row>
    <row r="59" spans="1:11" ht="14.5" thickBot="1" x14ac:dyDescent="0.35">
      <c r="A59" s="95"/>
      <c r="B59" s="22" t="s">
        <v>207</v>
      </c>
      <c r="C59" s="22"/>
      <c r="D59" s="22"/>
      <c r="E59" s="22"/>
      <c r="F59" s="22"/>
      <c r="G59" s="22"/>
      <c r="H59" s="22"/>
      <c r="I59" s="22"/>
      <c r="J59" s="22"/>
      <c r="K59" s="22"/>
    </row>
    <row r="60" spans="1:11" ht="14.5" thickBot="1" x14ac:dyDescent="0.35">
      <c r="A60" s="95"/>
      <c r="B60" s="22" t="s">
        <v>33</v>
      </c>
      <c r="C60" s="98">
        <v>500</v>
      </c>
      <c r="D60" s="98" t="s">
        <v>57</v>
      </c>
      <c r="E60" s="22"/>
      <c r="F60" s="22"/>
      <c r="G60" s="22"/>
      <c r="H60" s="22"/>
      <c r="I60" s="22"/>
      <c r="J60" s="22"/>
      <c r="K60" s="22"/>
    </row>
    <row r="61" spans="1:11" x14ac:dyDescent="0.3">
      <c r="A61" s="95" t="s">
        <v>43</v>
      </c>
      <c r="B61" s="22" t="s">
        <v>208</v>
      </c>
      <c r="C61" s="22"/>
      <c r="D61" s="22"/>
      <c r="E61" s="22"/>
      <c r="F61" s="22"/>
      <c r="G61" s="22"/>
      <c r="H61" s="22"/>
      <c r="I61" s="22"/>
      <c r="J61" s="22"/>
      <c r="K61" s="22"/>
    </row>
    <row r="62" spans="1:11" x14ac:dyDescent="0.3">
      <c r="A62" s="95"/>
      <c r="B62" s="22"/>
      <c r="C62" s="22"/>
      <c r="D62" s="22"/>
      <c r="E62" s="22"/>
      <c r="F62" s="22"/>
      <c r="G62" s="22"/>
      <c r="H62" s="22"/>
      <c r="I62" s="22"/>
      <c r="J62" s="22"/>
      <c r="K62" s="22"/>
    </row>
    <row r="63" spans="1:11" x14ac:dyDescent="0.3">
      <c r="A63" s="95"/>
      <c r="B63" s="22" t="s">
        <v>35</v>
      </c>
      <c r="C63" s="22"/>
      <c r="D63" s="22"/>
      <c r="E63" s="22"/>
      <c r="F63" s="22"/>
      <c r="G63" s="22"/>
      <c r="H63" s="22"/>
      <c r="I63" s="22"/>
      <c r="J63" s="22"/>
      <c r="K63" s="22"/>
    </row>
    <row r="64" spans="1:11" x14ac:dyDescent="0.3">
      <c r="A64" s="95"/>
      <c r="B64" s="22" t="s">
        <v>36</v>
      </c>
      <c r="C64" s="22"/>
      <c r="D64" s="22"/>
      <c r="E64" s="22"/>
      <c r="F64" s="22"/>
      <c r="G64" s="22"/>
      <c r="H64" s="22"/>
      <c r="I64" s="22"/>
      <c r="J64" s="22"/>
      <c r="K64" s="22"/>
    </row>
    <row r="65" spans="1:11" ht="14.5" thickBot="1" x14ac:dyDescent="0.35">
      <c r="A65" s="95"/>
      <c r="B65" s="22" t="s">
        <v>37</v>
      </c>
      <c r="C65" s="22"/>
      <c r="D65" s="22"/>
      <c r="E65" s="22"/>
      <c r="F65" s="22"/>
      <c r="G65" s="22"/>
      <c r="H65" s="22"/>
      <c r="I65" s="22"/>
      <c r="J65" s="22"/>
      <c r="K65" s="22"/>
    </row>
    <row r="66" spans="1:11" ht="14.5" thickBot="1" x14ac:dyDescent="0.35">
      <c r="A66" s="95"/>
      <c r="B66" s="22" t="s">
        <v>38</v>
      </c>
      <c r="C66" s="98">
        <v>61000</v>
      </c>
      <c r="D66" s="22"/>
      <c r="E66" s="22"/>
      <c r="F66" s="22"/>
      <c r="G66" s="22"/>
      <c r="H66" s="22"/>
      <c r="I66" s="22"/>
      <c r="J66" s="22"/>
      <c r="K66" s="22"/>
    </row>
    <row r="67" spans="1:11" x14ac:dyDescent="0.3">
      <c r="A67" s="95"/>
      <c r="B67" s="22"/>
      <c r="C67" s="22"/>
      <c r="D67" s="22"/>
      <c r="E67" s="22"/>
      <c r="F67" s="22"/>
      <c r="G67" s="22"/>
      <c r="H67" s="22"/>
      <c r="I67" s="22"/>
      <c r="J67" s="22"/>
      <c r="K67" s="22"/>
    </row>
    <row r="68" spans="1:11" x14ac:dyDescent="0.3">
      <c r="A68" s="95"/>
      <c r="B68" s="22" t="s">
        <v>46</v>
      </c>
      <c r="C68" s="22"/>
      <c r="D68" s="22"/>
      <c r="E68" s="22"/>
      <c r="F68" s="22"/>
      <c r="G68" s="22"/>
      <c r="H68" s="22"/>
      <c r="I68" s="22"/>
      <c r="J68" s="22"/>
      <c r="K68" s="22"/>
    </row>
    <row r="69" spans="1:11" ht="14.5" thickBot="1" x14ac:dyDescent="0.35">
      <c r="A69" s="95"/>
      <c r="B69" s="22" t="s">
        <v>47</v>
      </c>
      <c r="C69" s="22"/>
      <c r="D69" s="22"/>
      <c r="E69" s="22"/>
      <c r="F69" s="22"/>
      <c r="G69" s="22"/>
      <c r="H69" s="22"/>
      <c r="I69" s="22"/>
      <c r="J69" s="22"/>
      <c r="K69" s="22"/>
    </row>
    <row r="70" spans="1:11" ht="14.5" thickBot="1" x14ac:dyDescent="0.35">
      <c r="A70" s="95"/>
      <c r="B70" s="22" t="s">
        <v>48</v>
      </c>
      <c r="C70" s="98">
        <v>0</v>
      </c>
      <c r="D70" s="22"/>
      <c r="E70" s="22"/>
      <c r="F70" s="22"/>
      <c r="G70" s="22"/>
      <c r="H70" s="22"/>
      <c r="I70" s="22"/>
      <c r="J70" s="22"/>
      <c r="K70" s="22"/>
    </row>
    <row r="71" spans="1:11" ht="14.5" thickBot="1" x14ac:dyDescent="0.35">
      <c r="A71" s="95" t="s">
        <v>43</v>
      </c>
      <c r="B71" s="22" t="s">
        <v>210</v>
      </c>
      <c r="C71" s="22"/>
      <c r="D71" s="98" t="s">
        <v>209</v>
      </c>
      <c r="E71" s="22"/>
      <c r="F71" s="22"/>
      <c r="G71" s="22"/>
      <c r="H71" s="22"/>
      <c r="I71" s="22"/>
      <c r="J71" s="22"/>
      <c r="K71" s="22"/>
    </row>
    <row r="72" spans="1:11" x14ac:dyDescent="0.3">
      <c r="A72" s="95"/>
      <c r="B72" s="22"/>
      <c r="C72" s="22"/>
      <c r="D72" s="22"/>
      <c r="E72" s="22"/>
      <c r="F72" s="22"/>
      <c r="G72" s="22"/>
      <c r="H72" s="22"/>
      <c r="I72" s="22"/>
      <c r="J72" s="22"/>
      <c r="K72" s="22"/>
    </row>
    <row r="73" spans="1:11" ht="14.5" thickBot="1" x14ac:dyDescent="0.35">
      <c r="A73" s="95"/>
      <c r="B73" s="22" t="s">
        <v>189</v>
      </c>
      <c r="C73" s="22"/>
      <c r="D73" s="22"/>
      <c r="E73" s="22"/>
      <c r="F73" s="22"/>
      <c r="G73" s="22"/>
      <c r="H73" s="22"/>
      <c r="I73" s="22"/>
      <c r="J73" s="22"/>
      <c r="K73" s="22"/>
    </row>
    <row r="74" spans="1:11" ht="14.5" thickBot="1" x14ac:dyDescent="0.35">
      <c r="A74" s="95"/>
      <c r="B74" s="22" t="s">
        <v>50</v>
      </c>
      <c r="C74" s="98" t="s">
        <v>51</v>
      </c>
      <c r="D74" s="22"/>
      <c r="E74" s="22"/>
      <c r="F74" s="22"/>
      <c r="G74" s="22"/>
      <c r="H74" s="22"/>
      <c r="I74" s="22"/>
      <c r="J74" s="22"/>
      <c r="K74" s="22"/>
    </row>
    <row r="75" spans="1:11" x14ac:dyDescent="0.3">
      <c r="A75" s="95"/>
      <c r="B75" s="22"/>
      <c r="C75" s="22"/>
      <c r="D75" s="22"/>
      <c r="E75" s="22"/>
      <c r="F75" s="22"/>
      <c r="G75" s="22"/>
      <c r="H75" s="22"/>
      <c r="I75" s="22"/>
      <c r="J75" s="22"/>
      <c r="K75" s="22"/>
    </row>
    <row r="76" spans="1:11" ht="14.5" thickBot="1" x14ac:dyDescent="0.35">
      <c r="A76" s="95"/>
      <c r="B76" s="22" t="s">
        <v>211</v>
      </c>
      <c r="C76" s="22"/>
      <c r="D76" s="22"/>
      <c r="E76" s="22"/>
      <c r="F76" s="22"/>
      <c r="G76" s="22"/>
      <c r="H76" s="22"/>
      <c r="I76" s="22"/>
      <c r="J76" s="22"/>
      <c r="K76" s="22"/>
    </row>
    <row r="77" spans="1:11" ht="14.5" thickBot="1" x14ac:dyDescent="0.35">
      <c r="A77" s="95"/>
      <c r="B77" s="22" t="s">
        <v>212</v>
      </c>
      <c r="C77" s="98" t="s">
        <v>215</v>
      </c>
      <c r="D77" s="22"/>
      <c r="E77" s="22"/>
      <c r="F77" s="22"/>
      <c r="G77" s="22"/>
      <c r="H77" s="22"/>
      <c r="I77" s="22"/>
      <c r="J77" s="22"/>
      <c r="K77" s="22"/>
    </row>
    <row r="78" spans="1:11" x14ac:dyDescent="0.3">
      <c r="A78" s="95"/>
      <c r="B78" s="22"/>
      <c r="C78" s="22"/>
      <c r="D78" s="22"/>
      <c r="E78" s="22"/>
      <c r="F78" s="22"/>
      <c r="G78" s="22"/>
      <c r="H78" s="22"/>
      <c r="I78" s="22"/>
      <c r="J78" s="22"/>
      <c r="K78" s="22"/>
    </row>
  </sheetData>
  <mergeCells count="1">
    <mergeCell ref="U5:AD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FC34-3C45-443F-A4F0-F3BA0000514F}">
  <dimension ref="A1:T75"/>
  <sheetViews>
    <sheetView zoomScale="80" zoomScaleNormal="80" workbookViewId="0">
      <selection activeCell="E12" sqref="E12"/>
    </sheetView>
  </sheetViews>
  <sheetFormatPr defaultRowHeight="14" x14ac:dyDescent="0.3"/>
  <cols>
    <col min="1" max="1" width="2.5" bestFit="1" customWidth="1"/>
    <col min="2" max="2" width="16.58203125" customWidth="1"/>
    <col min="3" max="14" width="7.58203125" customWidth="1"/>
    <col min="15" max="15" width="7.83203125" customWidth="1"/>
    <col min="16" max="18" width="7.58203125" customWidth="1"/>
  </cols>
  <sheetData>
    <row r="1" spans="1:20" x14ac:dyDescent="0.3">
      <c r="A1" s="95" t="s">
        <v>43</v>
      </c>
      <c r="B1" s="96" t="s">
        <v>194</v>
      </c>
    </row>
    <row r="2" spans="1:20" x14ac:dyDescent="0.3">
      <c r="A2" s="95"/>
      <c r="B2" s="40" t="s">
        <v>313</v>
      </c>
      <c r="C2" s="7" t="e">
        <f>MIN(#REF!,C12:R12)</f>
        <v>#REF!</v>
      </c>
    </row>
    <row r="3" spans="1:20" x14ac:dyDescent="0.3">
      <c r="A3" s="95" t="s">
        <v>43</v>
      </c>
      <c r="B3" t="s">
        <v>220</v>
      </c>
      <c r="C3">
        <v>1</v>
      </c>
      <c r="I3" s="58"/>
      <c r="J3" s="58"/>
      <c r="K3" s="58"/>
      <c r="L3" s="58"/>
      <c r="M3" s="58"/>
      <c r="N3" s="58"/>
      <c r="O3" s="58"/>
      <c r="P3" s="58">
        <v>0</v>
      </c>
      <c r="Q3" s="60"/>
    </row>
    <row r="4" spans="1:20" x14ac:dyDescent="0.3">
      <c r="A4" s="95" t="s">
        <v>43</v>
      </c>
      <c r="B4" s="97" t="s">
        <v>221</v>
      </c>
      <c r="C4" s="97"/>
      <c r="D4" s="97"/>
      <c r="E4" s="97"/>
      <c r="F4" s="129" t="e">
        <f>#REF!</f>
        <v>#REF!</v>
      </c>
      <c r="G4" s="97"/>
      <c r="H4" s="97"/>
      <c r="I4" s="97"/>
      <c r="J4" s="130" t="e">
        <f>#REF!</f>
        <v>#REF!</v>
      </c>
      <c r="K4" s="130" t="e">
        <f>#REF!</f>
        <v>#REF!</v>
      </c>
      <c r="L4" s="130"/>
      <c r="M4" s="97"/>
      <c r="N4" s="97"/>
      <c r="O4" s="97"/>
      <c r="P4" s="130">
        <f>$D$7</f>
        <v>2</v>
      </c>
      <c r="Q4" s="97"/>
      <c r="R4" s="130">
        <f>$D$7</f>
        <v>2</v>
      </c>
    </row>
    <row r="5" spans="1:20" x14ac:dyDescent="0.3">
      <c r="A5" s="95" t="s">
        <v>43</v>
      </c>
      <c r="B5" s="97" t="s">
        <v>195</v>
      </c>
      <c r="C5" s="97">
        <f>SUM($C10:C$10)</f>
        <v>0</v>
      </c>
      <c r="D5" s="97">
        <f>SUM($C10:D$10)</f>
        <v>1</v>
      </c>
      <c r="E5" s="97">
        <f>SUM($C10:E$10)</f>
        <v>2</v>
      </c>
      <c r="F5" s="97">
        <f>SUM($C10:F$10)</f>
        <v>3</v>
      </c>
      <c r="G5" s="97">
        <f>SUM($C10:G$10)</f>
        <v>4</v>
      </c>
      <c r="H5" s="97">
        <f>SUM($C10:H$10)</f>
        <v>4</v>
      </c>
      <c r="I5" s="97">
        <f>SUM($C10:I$10)</f>
        <v>4</v>
      </c>
      <c r="J5" s="97">
        <f>SUM($C10:J$10)</f>
        <v>5</v>
      </c>
      <c r="K5" s="97">
        <f>SUM($C10:K$10)</f>
        <v>6</v>
      </c>
      <c r="L5" s="97"/>
      <c r="M5" s="97">
        <f>SUM($C10:M$10)</f>
        <v>8</v>
      </c>
      <c r="N5" s="97">
        <f>SUM($C10:N$10)</f>
        <v>9</v>
      </c>
      <c r="O5" s="97">
        <f>SUM($C10:O$10)</f>
        <v>9</v>
      </c>
      <c r="P5" s="97">
        <f>SUM($C10:P$10)</f>
        <v>10</v>
      </c>
      <c r="Q5" s="97">
        <f>SUM($C10:Q$10)</f>
        <v>11</v>
      </c>
      <c r="R5" s="97">
        <f>SUM($C10:R$10)</f>
        <v>12</v>
      </c>
      <c r="S5" s="97">
        <f>SUM($C10:S$10)</f>
        <v>13</v>
      </c>
      <c r="T5" s="97">
        <f>SUM($C10:T$10)</f>
        <v>13</v>
      </c>
    </row>
    <row r="6" spans="1:20" x14ac:dyDescent="0.3">
      <c r="A6" s="95"/>
      <c r="B6" s="1"/>
      <c r="C6" s="1"/>
      <c r="D6" s="1"/>
      <c r="E6" s="1"/>
      <c r="F6" s="1" t="s">
        <v>197</v>
      </c>
      <c r="G6" s="1" t="str">
        <f>F6</f>
        <v>_________</v>
      </c>
      <c r="H6" s="1" t="s">
        <v>197</v>
      </c>
      <c r="I6" s="1" t="str">
        <f>H6</f>
        <v>_________</v>
      </c>
      <c r="J6" s="1" t="str">
        <f>H6</f>
        <v>_________</v>
      </c>
      <c r="K6" s="1" t="s">
        <v>197</v>
      </c>
      <c r="L6" s="1"/>
      <c r="M6" s="1"/>
      <c r="N6" s="1"/>
      <c r="O6" s="1"/>
      <c r="P6" s="1"/>
      <c r="Q6" s="1"/>
      <c r="R6" s="1"/>
      <c r="S6" s="1"/>
      <c r="T6" s="1"/>
    </row>
    <row r="7" spans="1:20" x14ac:dyDescent="0.3">
      <c r="A7" s="95"/>
      <c r="B7" s="24" t="s">
        <v>39</v>
      </c>
      <c r="C7" s="14">
        <v>1</v>
      </c>
      <c r="D7" s="14">
        <f t="shared" ref="D7:E7" si="0">C7+1</f>
        <v>2</v>
      </c>
      <c r="E7" s="45">
        <f t="shared" si="0"/>
        <v>3</v>
      </c>
      <c r="F7" s="1">
        <v>4</v>
      </c>
      <c r="G7" s="1">
        <v>5</v>
      </c>
      <c r="H7" s="1">
        <v>6</v>
      </c>
      <c r="I7" s="46">
        <v>7</v>
      </c>
      <c r="J7" s="46">
        <v>8</v>
      </c>
      <c r="K7" s="46">
        <v>9</v>
      </c>
      <c r="L7" s="46">
        <v>10</v>
      </c>
      <c r="M7" s="15">
        <v>11</v>
      </c>
      <c r="N7" s="15">
        <v>12</v>
      </c>
      <c r="O7" s="4">
        <v>13</v>
      </c>
      <c r="P7" s="47">
        <v>14</v>
      </c>
      <c r="Q7" s="12">
        <v>15</v>
      </c>
      <c r="R7" s="25">
        <v>16</v>
      </c>
      <c r="S7" s="37">
        <v>17</v>
      </c>
      <c r="T7" s="37">
        <v>18</v>
      </c>
    </row>
    <row r="8" spans="1:20" x14ac:dyDescent="0.3">
      <c r="A8" s="95"/>
      <c r="B8" s="24" t="s">
        <v>198</v>
      </c>
      <c r="C8" s="14" t="s">
        <v>199</v>
      </c>
      <c r="D8" s="14" t="s">
        <v>199</v>
      </c>
      <c r="E8" s="45" t="s">
        <v>199</v>
      </c>
      <c r="F8" s="1" t="s">
        <v>199</v>
      </c>
      <c r="G8" s="1" t="s">
        <v>199</v>
      </c>
      <c r="H8" s="1" t="s">
        <v>199</v>
      </c>
      <c r="I8" s="46" t="s">
        <v>199</v>
      </c>
      <c r="J8" s="46" t="s">
        <v>199</v>
      </c>
      <c r="K8" s="46" t="s">
        <v>199</v>
      </c>
      <c r="L8" s="46" t="s">
        <v>199</v>
      </c>
      <c r="M8" s="15" t="s">
        <v>199</v>
      </c>
      <c r="N8" s="15" t="s">
        <v>199</v>
      </c>
      <c r="O8" s="4" t="s">
        <v>199</v>
      </c>
      <c r="P8" s="47" t="s">
        <v>199</v>
      </c>
      <c r="Q8" s="12" t="s">
        <v>199</v>
      </c>
      <c r="R8" s="25" t="s">
        <v>199</v>
      </c>
      <c r="S8" s="37" t="s">
        <v>199</v>
      </c>
      <c r="T8" s="37" t="s">
        <v>199</v>
      </c>
    </row>
    <row r="9" spans="1:20" x14ac:dyDescent="0.3">
      <c r="A9" s="95"/>
      <c r="B9" s="24" t="s">
        <v>0</v>
      </c>
      <c r="C9" s="14" t="s">
        <v>19</v>
      </c>
      <c r="D9" s="14" t="s">
        <v>19</v>
      </c>
      <c r="E9" s="45" t="s">
        <v>13</v>
      </c>
      <c r="F9" s="1" t="s">
        <v>314</v>
      </c>
      <c r="G9" s="1" t="s">
        <v>314</v>
      </c>
      <c r="H9" s="1" t="s">
        <v>314</v>
      </c>
      <c r="I9" s="46" t="s">
        <v>146</v>
      </c>
      <c r="J9" s="46" t="s">
        <v>146</v>
      </c>
      <c r="K9" s="46" t="s">
        <v>146</v>
      </c>
      <c r="L9" s="46" t="s">
        <v>146</v>
      </c>
      <c r="M9" s="15" t="s">
        <v>153</v>
      </c>
      <c r="N9" s="15" t="s">
        <v>153</v>
      </c>
      <c r="O9" s="4" t="s">
        <v>148</v>
      </c>
      <c r="P9" s="47" t="s">
        <v>147</v>
      </c>
      <c r="Q9" s="12" t="s">
        <v>21</v>
      </c>
      <c r="R9" s="25" t="s">
        <v>150</v>
      </c>
      <c r="S9" s="37" t="s">
        <v>20</v>
      </c>
      <c r="T9" s="37" t="s">
        <v>20</v>
      </c>
    </row>
    <row r="10" spans="1:20" x14ac:dyDescent="0.3">
      <c r="A10" s="95"/>
      <c r="B10" s="24" t="s">
        <v>9</v>
      </c>
      <c r="C10" s="14">
        <v>0</v>
      </c>
      <c r="D10" s="14">
        <v>1</v>
      </c>
      <c r="E10" s="45">
        <v>1</v>
      </c>
      <c r="F10" s="1">
        <v>1</v>
      </c>
      <c r="G10" s="1">
        <v>1</v>
      </c>
      <c r="H10" s="1">
        <v>0</v>
      </c>
      <c r="I10" s="46">
        <v>0</v>
      </c>
      <c r="J10" s="46">
        <v>1</v>
      </c>
      <c r="K10" s="46">
        <v>1</v>
      </c>
      <c r="L10" s="46">
        <v>1</v>
      </c>
      <c r="M10" s="15">
        <v>1</v>
      </c>
      <c r="N10" s="15">
        <v>1</v>
      </c>
      <c r="O10" s="4">
        <v>0</v>
      </c>
      <c r="P10" s="47">
        <v>1</v>
      </c>
      <c r="Q10" s="12">
        <v>1</v>
      </c>
      <c r="R10" s="25">
        <v>1</v>
      </c>
      <c r="S10" s="37">
        <v>1</v>
      </c>
      <c r="T10" s="37">
        <v>0</v>
      </c>
    </row>
    <row r="11" spans="1:20" x14ac:dyDescent="0.3">
      <c r="A11" s="95"/>
      <c r="B11" s="24" t="s">
        <v>43</v>
      </c>
      <c r="C11" s="14" t="s">
        <v>199</v>
      </c>
      <c r="D11" s="14" t="s">
        <v>199</v>
      </c>
      <c r="E11" s="45" t="s">
        <v>199</v>
      </c>
      <c r="F11" s="1" t="s">
        <v>199</v>
      </c>
      <c r="G11" s="1" t="s">
        <v>199</v>
      </c>
      <c r="H11" s="1" t="s">
        <v>199</v>
      </c>
      <c r="I11" s="46" t="s">
        <v>199</v>
      </c>
      <c r="J11" s="46" t="s">
        <v>199</v>
      </c>
      <c r="K11" s="46" t="s">
        <v>199</v>
      </c>
      <c r="L11" s="46" t="s">
        <v>199</v>
      </c>
      <c r="M11" s="15" t="s">
        <v>199</v>
      </c>
      <c r="N11" s="15" t="s">
        <v>199</v>
      </c>
      <c r="O11" s="4" t="s">
        <v>199</v>
      </c>
      <c r="P11" s="47" t="s">
        <v>199</v>
      </c>
      <c r="Q11" s="12" t="s">
        <v>199</v>
      </c>
      <c r="R11" s="25" t="s">
        <v>199</v>
      </c>
      <c r="S11" s="37" t="s">
        <v>199</v>
      </c>
      <c r="T11" s="37" t="s">
        <v>199</v>
      </c>
    </row>
    <row r="12" spans="1:20" x14ac:dyDescent="0.3">
      <c r="A12" s="95"/>
      <c r="B12" s="24" t="s">
        <v>10</v>
      </c>
      <c r="C12" s="14">
        <v>388.47</v>
      </c>
      <c r="D12" s="14">
        <v>656.49980000000005</v>
      </c>
      <c r="E12" s="45">
        <v>247.86</v>
      </c>
      <c r="F12" s="1">
        <v>516.48</v>
      </c>
      <c r="G12" s="1">
        <v>512.9</v>
      </c>
      <c r="H12" s="1">
        <v>563.5</v>
      </c>
      <c r="I12" s="46">
        <v>399.5</v>
      </c>
      <c r="J12" s="46">
        <v>742.60519999999997</v>
      </c>
      <c r="K12" s="46">
        <v>744.52710000000002</v>
      </c>
      <c r="L12" s="46">
        <v>747.08860000000004</v>
      </c>
      <c r="M12" s="15">
        <v>388.31</v>
      </c>
      <c r="N12" s="15">
        <v>421.6</v>
      </c>
      <c r="O12" s="4">
        <v>827.24</v>
      </c>
      <c r="P12" s="47">
        <v>725.66</v>
      </c>
      <c r="Q12" s="12">
        <v>777.41</v>
      </c>
      <c r="R12" s="25">
        <v>685.6</v>
      </c>
      <c r="S12" s="37">
        <v>589.22370000000001</v>
      </c>
      <c r="T12" s="37"/>
    </row>
    <row r="13" spans="1:20" x14ac:dyDescent="0.3">
      <c r="A13" s="95"/>
      <c r="B13" s="24" t="s">
        <v>198</v>
      </c>
      <c r="C13" s="14" t="s">
        <v>199</v>
      </c>
      <c r="D13" s="14" t="s">
        <v>199</v>
      </c>
      <c r="E13" s="45" t="s">
        <v>199</v>
      </c>
      <c r="F13" s="1" t="s">
        <v>199</v>
      </c>
      <c r="G13" s="1" t="s">
        <v>199</v>
      </c>
      <c r="H13" s="1" t="s">
        <v>199</v>
      </c>
      <c r="I13" s="46" t="s">
        <v>199</v>
      </c>
      <c r="J13" s="46" t="s">
        <v>199</v>
      </c>
      <c r="K13" s="46" t="s">
        <v>199</v>
      </c>
      <c r="L13" s="46" t="s">
        <v>199</v>
      </c>
      <c r="M13" s="15" t="s">
        <v>199</v>
      </c>
      <c r="N13" s="15" t="s">
        <v>199</v>
      </c>
      <c r="O13" s="4" t="s">
        <v>199</v>
      </c>
      <c r="P13" s="47" t="s">
        <v>199</v>
      </c>
      <c r="Q13" s="12" t="s">
        <v>199</v>
      </c>
      <c r="R13" s="25" t="s">
        <v>199</v>
      </c>
      <c r="S13" s="37" t="s">
        <v>199</v>
      </c>
      <c r="T13" s="37" t="s">
        <v>199</v>
      </c>
    </row>
    <row r="14" spans="1:20" x14ac:dyDescent="0.3">
      <c r="A14" s="95"/>
      <c r="B14" s="24" t="s">
        <v>11</v>
      </c>
      <c r="C14" s="14">
        <v>0</v>
      </c>
      <c r="D14" s="14">
        <v>643.19949999999994</v>
      </c>
      <c r="E14" s="45">
        <v>0</v>
      </c>
      <c r="F14" s="1">
        <v>510.06619999999998</v>
      </c>
      <c r="G14" s="1">
        <v>0</v>
      </c>
      <c r="H14" s="1">
        <v>0</v>
      </c>
      <c r="I14" s="46">
        <v>0</v>
      </c>
      <c r="J14" s="46">
        <v>0</v>
      </c>
      <c r="K14" s="46">
        <v>0</v>
      </c>
      <c r="L14" s="46">
        <v>741.00310000000002</v>
      </c>
      <c r="M14" s="15">
        <v>0</v>
      </c>
      <c r="N14" s="15">
        <v>0</v>
      </c>
      <c r="O14" s="4">
        <v>0</v>
      </c>
      <c r="P14" s="47">
        <v>0</v>
      </c>
      <c r="Q14" s="12">
        <v>774.86080000000004</v>
      </c>
      <c r="R14" s="25">
        <v>0</v>
      </c>
      <c r="S14" s="37">
        <v>0</v>
      </c>
      <c r="T14" s="37">
        <v>0</v>
      </c>
    </row>
    <row r="15" spans="1:20" x14ac:dyDescent="0.3">
      <c r="A15" s="95"/>
      <c r="B15" s="24" t="s">
        <v>12</v>
      </c>
      <c r="C15" s="14">
        <v>0</v>
      </c>
      <c r="D15" s="14">
        <v>675.28589999999997</v>
      </c>
      <c r="E15" s="45">
        <v>0</v>
      </c>
      <c r="F15" s="1">
        <v>524.07129999999995</v>
      </c>
      <c r="G15" s="1">
        <v>0</v>
      </c>
      <c r="H15" s="1">
        <v>0</v>
      </c>
      <c r="I15" s="46">
        <v>0</v>
      </c>
      <c r="J15" s="46">
        <v>0</v>
      </c>
      <c r="K15" s="46">
        <v>0</v>
      </c>
      <c r="L15" s="46">
        <v>750.92859999999996</v>
      </c>
      <c r="M15" s="15">
        <v>0</v>
      </c>
      <c r="N15" s="15">
        <v>0</v>
      </c>
      <c r="O15" s="4">
        <v>0</v>
      </c>
      <c r="P15" s="47">
        <v>0</v>
      </c>
      <c r="Q15" s="12">
        <v>782.81079999999997</v>
      </c>
      <c r="R15" s="25">
        <v>0</v>
      </c>
      <c r="S15" s="37">
        <v>0</v>
      </c>
      <c r="T15" s="37">
        <v>0</v>
      </c>
    </row>
    <row r="16" spans="1:20" x14ac:dyDescent="0.3">
      <c r="A16" s="95"/>
      <c r="B16" s="270" t="s">
        <v>248</v>
      </c>
      <c r="C16" s="14">
        <v>0</v>
      </c>
      <c r="D16" s="14">
        <v>0</v>
      </c>
      <c r="E16" s="45">
        <v>0</v>
      </c>
      <c r="F16" s="1">
        <v>0</v>
      </c>
      <c r="G16" s="1">
        <v>0</v>
      </c>
      <c r="H16" s="1">
        <v>0</v>
      </c>
      <c r="I16" s="46">
        <v>0</v>
      </c>
      <c r="J16" s="46">
        <v>0</v>
      </c>
      <c r="K16" s="46">
        <v>0</v>
      </c>
      <c r="L16" s="46">
        <v>0</v>
      </c>
      <c r="M16" s="15">
        <v>0</v>
      </c>
      <c r="N16" s="15">
        <v>0</v>
      </c>
      <c r="O16" s="4">
        <v>0</v>
      </c>
      <c r="P16" s="47">
        <v>0</v>
      </c>
      <c r="Q16" s="12">
        <v>0</v>
      </c>
      <c r="R16" s="25">
        <v>0</v>
      </c>
      <c r="S16" s="37">
        <v>0</v>
      </c>
      <c r="T16" s="37">
        <v>0</v>
      </c>
    </row>
    <row r="17" spans="1:20" x14ac:dyDescent="0.3">
      <c r="B17" s="24" t="s">
        <v>40</v>
      </c>
      <c r="C17" s="14" t="s">
        <v>298</v>
      </c>
      <c r="D17" s="14">
        <v>4</v>
      </c>
      <c r="E17" s="45"/>
      <c r="F17" s="1" t="s">
        <v>298</v>
      </c>
      <c r="G17" s="1">
        <v>4</v>
      </c>
      <c r="H17" s="1" t="s">
        <v>298</v>
      </c>
      <c r="I17" s="46" t="s">
        <v>298</v>
      </c>
      <c r="J17" s="46" t="s">
        <v>298</v>
      </c>
      <c r="K17" s="46" t="s">
        <v>298</v>
      </c>
      <c r="L17" s="46">
        <v>4</v>
      </c>
      <c r="M17" s="15"/>
      <c r="N17" s="15"/>
      <c r="O17" s="4"/>
      <c r="P17" s="47"/>
      <c r="Q17" s="12">
        <v>4</v>
      </c>
      <c r="R17" s="25"/>
      <c r="S17" s="37"/>
      <c r="T17" s="37"/>
    </row>
    <row r="18" spans="1:20" x14ac:dyDescent="0.3">
      <c r="A18" t="s">
        <v>43</v>
      </c>
      <c r="B18" s="24" t="s">
        <v>40</v>
      </c>
      <c r="C18" s="14" t="s">
        <v>298</v>
      </c>
      <c r="D18" s="14" t="s">
        <v>298</v>
      </c>
      <c r="E18" s="45" t="s">
        <v>298</v>
      </c>
      <c r="F18" s="1" t="s">
        <v>298</v>
      </c>
      <c r="G18" s="1" t="s">
        <v>298</v>
      </c>
      <c r="H18" s="1" t="s">
        <v>298</v>
      </c>
      <c r="I18" s="46" t="s">
        <v>298</v>
      </c>
      <c r="J18" s="46" t="s">
        <v>298</v>
      </c>
      <c r="K18" s="46" t="s">
        <v>298</v>
      </c>
      <c r="L18" s="46"/>
      <c r="M18" s="15"/>
      <c r="N18" s="15"/>
      <c r="O18" s="4"/>
      <c r="P18" s="47"/>
      <c r="Q18" s="12"/>
      <c r="R18" s="25"/>
      <c r="S18" s="37"/>
      <c r="T18" s="37"/>
    </row>
    <row r="19" spans="1:20" x14ac:dyDescent="0.3">
      <c r="A19" t="s">
        <v>43</v>
      </c>
      <c r="B19" s="24" t="s">
        <v>41</v>
      </c>
      <c r="C19" s="14">
        <v>1</v>
      </c>
      <c r="D19" s="14">
        <v>1</v>
      </c>
      <c r="E19" s="45">
        <v>1</v>
      </c>
      <c r="F19" s="1">
        <v>1</v>
      </c>
      <c r="G19" s="1">
        <v>1</v>
      </c>
      <c r="H19" s="1">
        <v>1</v>
      </c>
      <c r="I19" s="46">
        <v>1</v>
      </c>
      <c r="J19" s="46">
        <v>2</v>
      </c>
      <c r="K19" s="46">
        <v>2</v>
      </c>
      <c r="L19" s="46"/>
      <c r="M19" s="15">
        <v>1</v>
      </c>
      <c r="N19" s="15">
        <v>1</v>
      </c>
      <c r="O19" s="4">
        <v>1</v>
      </c>
      <c r="P19" s="47">
        <v>1</v>
      </c>
      <c r="Q19" s="12">
        <v>1</v>
      </c>
      <c r="R19" s="25">
        <v>1</v>
      </c>
      <c r="S19" s="37">
        <v>1</v>
      </c>
      <c r="T19" s="37">
        <v>1</v>
      </c>
    </row>
    <row r="20" spans="1:20" x14ac:dyDescent="0.3">
      <c r="A20" s="95"/>
      <c r="B20" s="24" t="s">
        <v>42</v>
      </c>
      <c r="C20" s="14">
        <v>1</v>
      </c>
      <c r="D20" s="14">
        <v>1</v>
      </c>
      <c r="E20" s="45">
        <v>2</v>
      </c>
      <c r="F20" s="1">
        <v>3</v>
      </c>
      <c r="G20" s="1">
        <v>3</v>
      </c>
      <c r="H20" s="1">
        <v>3</v>
      </c>
      <c r="I20" s="46">
        <v>4</v>
      </c>
      <c r="J20" s="46">
        <v>4</v>
      </c>
      <c r="K20" s="46">
        <v>4</v>
      </c>
      <c r="L20" s="46">
        <v>4</v>
      </c>
      <c r="M20" s="15">
        <f>V</f>
        <v>5</v>
      </c>
      <c r="N20" s="15">
        <f>V</f>
        <v>5</v>
      </c>
      <c r="O20" s="4">
        <v>6</v>
      </c>
      <c r="P20" s="47">
        <f t="shared" ref="P20" si="1">Mn</f>
        <v>7</v>
      </c>
      <c r="Q20" s="12">
        <v>8</v>
      </c>
      <c r="R20" s="25">
        <v>9</v>
      </c>
      <c r="S20" s="37">
        <v>10</v>
      </c>
      <c r="T20" s="37">
        <v>10</v>
      </c>
    </row>
    <row r="21" spans="1:20" x14ac:dyDescent="0.3">
      <c r="A21" s="95" t="s">
        <v>43</v>
      </c>
      <c r="B21" s="144" t="s">
        <v>222</v>
      </c>
      <c r="C21" s="141" t="s">
        <v>223</v>
      </c>
      <c r="D21" s="141" t="e">
        <f>#REF!</f>
        <v>#REF!</v>
      </c>
      <c r="E21" s="143" t="s">
        <v>224</v>
      </c>
      <c r="M21" s="143" t="e">
        <f>#REF!</f>
        <v>#REF!</v>
      </c>
      <c r="O21" s="58"/>
      <c r="P21" s="58"/>
      <c r="Q21" s="58"/>
      <c r="R21" s="58"/>
    </row>
    <row r="22" spans="1:20" x14ac:dyDescent="0.3">
      <c r="A22" s="95" t="s">
        <v>43</v>
      </c>
      <c r="B22" s="144" t="s">
        <v>225</v>
      </c>
      <c r="C22" s="145">
        <f>$D$7</f>
        <v>2</v>
      </c>
      <c r="D22" s="58"/>
      <c r="E22" s="58"/>
      <c r="M22" s="58"/>
      <c r="N22" s="58"/>
      <c r="O22" s="58"/>
      <c r="P22" s="58"/>
      <c r="Q22" s="58"/>
      <c r="R22" s="58"/>
    </row>
    <row r="23" spans="1:20" x14ac:dyDescent="0.3">
      <c r="A23" s="95"/>
      <c r="B23" t="s">
        <v>226</v>
      </c>
      <c r="C23" s="58" t="s">
        <v>227</v>
      </c>
      <c r="D23" s="58"/>
      <c r="E23" s="58" t="s">
        <v>228</v>
      </c>
      <c r="M23" s="58"/>
      <c r="N23" s="58"/>
      <c r="O23" s="58"/>
      <c r="P23" s="58"/>
      <c r="Q23" s="58"/>
      <c r="R23" s="58"/>
    </row>
    <row r="24" spans="1:20" ht="14.5" thickBot="1" x14ac:dyDescent="0.35">
      <c r="A24" s="95"/>
      <c r="B24" s="22" t="s">
        <v>201</v>
      </c>
      <c r="C24" s="22"/>
      <c r="D24" s="22"/>
      <c r="E24" s="22"/>
      <c r="F24" s="22"/>
      <c r="G24" s="22"/>
      <c r="H24" s="22"/>
      <c r="I24" s="22"/>
      <c r="J24" s="22"/>
    </row>
    <row r="25" spans="1:20" ht="14.5" thickBot="1" x14ac:dyDescent="0.35">
      <c r="A25" s="95"/>
      <c r="B25" s="22" t="s">
        <v>60</v>
      </c>
      <c r="C25" s="98" t="s">
        <v>62</v>
      </c>
      <c r="D25" s="22"/>
      <c r="E25" s="22"/>
      <c r="F25" s="22"/>
      <c r="G25" s="22"/>
      <c r="H25" s="22"/>
      <c r="I25" s="22"/>
      <c r="J25" s="22"/>
    </row>
    <row r="26" spans="1:20" x14ac:dyDescent="0.3">
      <c r="A26" s="95"/>
      <c r="B26" s="24" t="s">
        <v>43</v>
      </c>
      <c r="C26" s="14">
        <v>1</v>
      </c>
      <c r="D26" s="45">
        <v>2</v>
      </c>
      <c r="E26" s="1">
        <v>3</v>
      </c>
      <c r="F26" s="46">
        <v>4</v>
      </c>
      <c r="G26" s="15">
        <v>5</v>
      </c>
      <c r="H26" s="4">
        <v>6</v>
      </c>
      <c r="I26" s="47">
        <v>7</v>
      </c>
      <c r="J26" s="12">
        <v>8</v>
      </c>
      <c r="K26" s="25">
        <v>9</v>
      </c>
      <c r="L26" s="37">
        <v>10</v>
      </c>
      <c r="M26" s="284"/>
      <c r="N26" s="284"/>
      <c r="O26" s="284"/>
      <c r="P26" s="284"/>
      <c r="R26" s="284"/>
    </row>
    <row r="27" spans="1:20" ht="15" customHeight="1" x14ac:dyDescent="0.3">
      <c r="A27" s="95"/>
      <c r="B27" s="24" t="s">
        <v>44</v>
      </c>
      <c r="C27" s="14" t="s">
        <v>167</v>
      </c>
      <c r="D27" s="45" t="s">
        <v>168</v>
      </c>
      <c r="E27" s="1" t="s">
        <v>169</v>
      </c>
      <c r="F27" s="46" t="s">
        <v>170</v>
      </c>
      <c r="G27" s="15" t="s">
        <v>171</v>
      </c>
      <c r="H27" s="4" t="s">
        <v>172</v>
      </c>
      <c r="I27" s="47" t="s">
        <v>173</v>
      </c>
      <c r="J27" s="12" t="s">
        <v>174</v>
      </c>
      <c r="K27" s="25" t="s">
        <v>175</v>
      </c>
      <c r="L27" s="37" t="s">
        <v>230</v>
      </c>
      <c r="M27" s="284"/>
      <c r="N27" s="284"/>
      <c r="O27" s="284"/>
      <c r="P27" s="284"/>
      <c r="R27" s="284"/>
    </row>
    <row r="28" spans="1:20" x14ac:dyDescent="0.3">
      <c r="A28" s="95"/>
      <c r="B28" s="22" t="s">
        <v>202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84"/>
      <c r="N28" s="284"/>
      <c r="O28" s="284"/>
      <c r="P28" s="284"/>
      <c r="R28" s="284"/>
    </row>
    <row r="29" spans="1:20" x14ac:dyDescent="0.3">
      <c r="A29" s="95"/>
      <c r="B29" s="24" t="s">
        <v>61</v>
      </c>
      <c r="C29" s="14">
        <v>1</v>
      </c>
      <c r="D29" s="45">
        <v>1</v>
      </c>
      <c r="E29" s="1">
        <v>1</v>
      </c>
      <c r="F29" s="46">
        <v>1</v>
      </c>
      <c r="G29" s="15">
        <v>1</v>
      </c>
      <c r="H29" s="4">
        <v>1</v>
      </c>
      <c r="I29" s="47">
        <v>1</v>
      </c>
      <c r="J29" s="12">
        <v>1</v>
      </c>
      <c r="K29" s="25">
        <v>1</v>
      </c>
      <c r="L29" s="37">
        <v>1</v>
      </c>
      <c r="M29" s="284"/>
      <c r="N29" s="284"/>
      <c r="O29" s="284"/>
      <c r="P29" s="284"/>
      <c r="R29" s="284"/>
    </row>
    <row r="30" spans="1:20" x14ac:dyDescent="0.3">
      <c r="A30" s="95"/>
      <c r="B30" s="22" t="s">
        <v>43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84"/>
      <c r="N30" s="284"/>
      <c r="O30" s="284"/>
      <c r="P30" s="284"/>
      <c r="R30" s="284"/>
    </row>
    <row r="31" spans="1:20" x14ac:dyDescent="0.3">
      <c r="A31" s="95" t="s">
        <v>43</v>
      </c>
      <c r="B31" s="1" t="s">
        <v>203</v>
      </c>
      <c r="C31" s="1"/>
      <c r="D31" s="1"/>
      <c r="E31" s="1"/>
      <c r="F31" s="1"/>
      <c r="G31" s="1"/>
      <c r="H31" s="1"/>
      <c r="I31" s="1"/>
      <c r="J31" s="1"/>
    </row>
    <row r="32" spans="1:20" x14ac:dyDescent="0.3">
      <c r="A32" s="95"/>
    </row>
    <row r="33" spans="1:12" x14ac:dyDescent="0.3">
      <c r="A33" s="95"/>
    </row>
    <row r="34" spans="1:12" ht="14.5" thickBot="1" x14ac:dyDescent="0.35">
      <c r="A34" s="95"/>
      <c r="B34" s="22" t="s">
        <v>23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pans="1:12" ht="14.5" thickBot="1" x14ac:dyDescent="0.35">
      <c r="A35" s="95"/>
      <c r="B35" s="22" t="s">
        <v>24</v>
      </c>
      <c r="C35" s="176">
        <v>1</v>
      </c>
      <c r="D35" s="22"/>
      <c r="E35" s="22"/>
      <c r="F35" s="22"/>
      <c r="G35" s="22"/>
      <c r="H35" s="22"/>
      <c r="I35" s="22"/>
      <c r="J35" s="22"/>
      <c r="K35" s="22"/>
      <c r="L35" s="22"/>
    </row>
    <row r="36" spans="1:12" ht="14.5" thickBot="1" x14ac:dyDescent="0.35">
      <c r="A36" s="95"/>
      <c r="B36" s="22" t="s">
        <v>305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</row>
    <row r="37" spans="1:12" ht="14.5" thickBot="1" x14ac:dyDescent="0.35">
      <c r="A37" s="95"/>
      <c r="B37" s="22" t="s">
        <v>276</v>
      </c>
      <c r="C37" s="98">
        <v>4700</v>
      </c>
      <c r="D37" s="22"/>
      <c r="E37" s="22"/>
      <c r="F37" s="22"/>
      <c r="G37" s="22"/>
      <c r="H37" s="22"/>
      <c r="I37" s="22"/>
      <c r="J37" s="22"/>
      <c r="K37" s="22"/>
      <c r="L37" s="22"/>
    </row>
    <row r="38" spans="1:12" x14ac:dyDescent="0.3">
      <c r="A38" s="95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1:12" ht="15" customHeight="1" x14ac:dyDescent="0.3">
      <c r="A39" s="95"/>
      <c r="B39" s="22" t="s">
        <v>204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</row>
    <row r="40" spans="1:12" ht="14.5" thickBot="1" x14ac:dyDescent="0.35">
      <c r="A40" s="95"/>
      <c r="B40" s="22" t="s">
        <v>27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</row>
    <row r="41" spans="1:12" ht="14.5" thickBot="1" x14ac:dyDescent="0.35">
      <c r="A41" s="95"/>
      <c r="B41" s="22" t="s">
        <v>28</v>
      </c>
      <c r="C41" s="98" t="s">
        <v>247</v>
      </c>
      <c r="D41" s="22"/>
      <c r="E41" s="22"/>
      <c r="F41" s="22"/>
      <c r="G41" s="22"/>
      <c r="H41" s="22"/>
      <c r="I41" s="22"/>
      <c r="J41" s="22"/>
      <c r="K41" s="22"/>
      <c r="L41" s="22"/>
    </row>
    <row r="42" spans="1:12" ht="14.5" thickBot="1" x14ac:dyDescent="0.35">
      <c r="A42" s="95"/>
      <c r="B42" s="22" t="s">
        <v>30</v>
      </c>
      <c r="C42" s="179" t="s">
        <v>45</v>
      </c>
      <c r="D42" s="22"/>
      <c r="E42" s="22"/>
      <c r="F42" s="22"/>
      <c r="G42" s="22"/>
      <c r="H42" s="22"/>
      <c r="I42" s="22"/>
      <c r="J42" s="22"/>
      <c r="K42" s="22"/>
      <c r="L42" s="22"/>
    </row>
    <row r="43" spans="1:12" ht="15" customHeight="1" x14ac:dyDescent="0.3">
      <c r="A43" s="95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</row>
    <row r="44" spans="1:12" x14ac:dyDescent="0.3">
      <c r="A44" s="95"/>
      <c r="B44" s="22" t="s">
        <v>189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</row>
    <row r="45" spans="1:12" x14ac:dyDescent="0.3">
      <c r="A45" s="95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</row>
    <row r="46" spans="1:12" ht="14.5" thickBot="1" x14ac:dyDescent="0.35">
      <c r="A46" s="95"/>
      <c r="B46" s="22" t="s">
        <v>31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</row>
    <row r="47" spans="1:12" ht="14.5" thickBot="1" x14ac:dyDescent="0.35">
      <c r="A47" s="95"/>
      <c r="B47" s="22" t="s">
        <v>32</v>
      </c>
      <c r="C47" s="176">
        <v>0</v>
      </c>
      <c r="D47" s="22"/>
      <c r="E47" s="22"/>
      <c r="F47" s="22"/>
      <c r="G47" s="22"/>
      <c r="H47" s="22"/>
      <c r="I47" s="22"/>
      <c r="J47" s="22"/>
      <c r="K47" s="22"/>
      <c r="L47" s="22"/>
    </row>
    <row r="48" spans="1:12" x14ac:dyDescent="0.3">
      <c r="A48" s="95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</row>
    <row r="49" spans="1:12" x14ac:dyDescent="0.3">
      <c r="A49" s="95"/>
      <c r="B49" s="22" t="s">
        <v>54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</row>
    <row r="50" spans="1:12" x14ac:dyDescent="0.3">
      <c r="A50" s="95"/>
      <c r="B50" s="22" t="s">
        <v>55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pans="1:12" ht="14.5" thickBot="1" x14ac:dyDescent="0.35">
      <c r="A51" s="95"/>
      <c r="B51" s="22" t="s">
        <v>206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</row>
    <row r="52" spans="1:12" ht="14.5" thickBot="1" x14ac:dyDescent="0.35">
      <c r="A52" s="95"/>
      <c r="B52" s="22" t="s">
        <v>34</v>
      </c>
      <c r="C52" s="98" t="s">
        <v>58</v>
      </c>
      <c r="D52" s="98" t="s">
        <v>57</v>
      </c>
      <c r="E52" s="22"/>
      <c r="F52" s="22"/>
      <c r="G52" s="22"/>
      <c r="H52" s="22"/>
      <c r="I52" s="22"/>
      <c r="J52" s="22"/>
      <c r="K52" s="22"/>
      <c r="L52" s="22"/>
    </row>
    <row r="53" spans="1:12" ht="14.5" thickBot="1" x14ac:dyDescent="0.35">
      <c r="A53" s="95"/>
      <c r="B53" s="22" t="s">
        <v>207</v>
      </c>
      <c r="C53" s="22"/>
      <c r="D53" s="22"/>
      <c r="E53" s="22"/>
      <c r="F53" s="22"/>
      <c r="G53" s="22"/>
      <c r="H53" s="22"/>
      <c r="I53" s="22"/>
      <c r="J53" s="22"/>
      <c r="K53" s="22"/>
      <c r="L53" s="22"/>
    </row>
    <row r="54" spans="1:12" ht="14.5" thickBot="1" x14ac:dyDescent="0.35">
      <c r="A54" s="95"/>
      <c r="B54" s="22" t="s">
        <v>33</v>
      </c>
      <c r="C54" s="98">
        <v>50</v>
      </c>
      <c r="D54" s="98" t="s">
        <v>57</v>
      </c>
      <c r="E54" s="22"/>
      <c r="F54" s="22"/>
      <c r="G54" s="22"/>
      <c r="H54" s="22"/>
      <c r="I54" s="22"/>
      <c r="J54" s="22"/>
      <c r="K54" s="22"/>
      <c r="L54" s="22"/>
    </row>
    <row r="55" spans="1:12" x14ac:dyDescent="0.3">
      <c r="A55" s="95" t="s">
        <v>43</v>
      </c>
      <c r="B55" s="22" t="s">
        <v>208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</row>
    <row r="56" spans="1:12" x14ac:dyDescent="0.3">
      <c r="A56" s="95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</row>
    <row r="57" spans="1:12" x14ac:dyDescent="0.3">
      <c r="A57" s="95"/>
      <c r="B57" s="22" t="s">
        <v>35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</row>
    <row r="58" spans="1:12" x14ac:dyDescent="0.3">
      <c r="A58" s="95"/>
      <c r="B58" s="22" t="s">
        <v>36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</row>
    <row r="59" spans="1:12" ht="14.5" thickBot="1" x14ac:dyDescent="0.35">
      <c r="A59" s="95"/>
      <c r="B59" s="22" t="s">
        <v>37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</row>
    <row r="60" spans="1:12" ht="14.5" thickBot="1" x14ac:dyDescent="0.35">
      <c r="A60" s="95"/>
      <c r="B60" s="22" t="s">
        <v>38</v>
      </c>
      <c r="C60" s="98">
        <v>80000</v>
      </c>
      <c r="D60" s="22"/>
      <c r="E60" s="22"/>
      <c r="F60" s="22"/>
      <c r="G60" s="22"/>
      <c r="H60" s="22"/>
      <c r="I60" s="22"/>
      <c r="J60" s="22"/>
      <c r="K60" s="22"/>
      <c r="L60" s="22"/>
    </row>
    <row r="61" spans="1:12" x14ac:dyDescent="0.3">
      <c r="A61" s="95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</row>
    <row r="62" spans="1:12" x14ac:dyDescent="0.3">
      <c r="A62" s="95"/>
      <c r="B62" s="22" t="s">
        <v>46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</row>
    <row r="63" spans="1:12" ht="14.5" thickBot="1" x14ac:dyDescent="0.35">
      <c r="A63" s="95"/>
      <c r="B63" s="22" t="s">
        <v>47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1:12" ht="14.5" thickBot="1" x14ac:dyDescent="0.35">
      <c r="A64" s="95"/>
      <c r="B64" s="22" t="s">
        <v>48</v>
      </c>
      <c r="C64" s="98">
        <v>0</v>
      </c>
      <c r="D64" s="22"/>
      <c r="E64" s="22"/>
      <c r="F64" s="22"/>
      <c r="G64" s="22"/>
      <c r="H64" s="22"/>
      <c r="I64" s="22"/>
      <c r="J64" s="22"/>
      <c r="K64" s="22"/>
      <c r="L64" s="22"/>
    </row>
    <row r="65" spans="1:12" ht="14.5" thickBot="1" x14ac:dyDescent="0.35">
      <c r="A65" s="95" t="s">
        <v>43</v>
      </c>
      <c r="B65" s="22" t="s">
        <v>210</v>
      </c>
      <c r="C65" s="22"/>
      <c r="D65" s="98" t="s">
        <v>209</v>
      </c>
      <c r="E65" s="22"/>
      <c r="F65" s="22"/>
      <c r="G65" s="22"/>
      <c r="H65" s="22"/>
      <c r="I65" s="22"/>
      <c r="J65" s="22"/>
      <c r="K65" s="22"/>
      <c r="L65" s="22"/>
    </row>
    <row r="66" spans="1:12" x14ac:dyDescent="0.3">
      <c r="A66" s="95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</row>
    <row r="67" spans="1:12" ht="14.5" thickBot="1" x14ac:dyDescent="0.35">
      <c r="A67" s="95"/>
      <c r="B67" s="22" t="s">
        <v>279</v>
      </c>
      <c r="C67" s="22"/>
      <c r="D67" s="22"/>
      <c r="E67" s="22"/>
      <c r="F67" s="22"/>
      <c r="G67" s="22"/>
      <c r="H67" s="22"/>
      <c r="I67" s="22"/>
      <c r="J67" s="22"/>
      <c r="K67" s="22"/>
      <c r="L67" s="22"/>
    </row>
    <row r="68" spans="1:12" ht="14.5" thickBot="1" x14ac:dyDescent="0.35">
      <c r="A68" s="95"/>
      <c r="B68" s="22" t="s">
        <v>278</v>
      </c>
      <c r="C68" s="179" t="s">
        <v>296</v>
      </c>
      <c r="D68" s="22"/>
      <c r="E68" s="22"/>
      <c r="F68" s="22"/>
      <c r="G68" s="22"/>
      <c r="H68" s="22"/>
      <c r="I68" s="22"/>
      <c r="J68" s="22"/>
      <c r="K68" s="22"/>
      <c r="L68" s="22"/>
    </row>
    <row r="69" spans="1:12" x14ac:dyDescent="0.3">
      <c r="A69" s="95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</row>
    <row r="70" spans="1:12" ht="14.5" thickBot="1" x14ac:dyDescent="0.35">
      <c r="A70" s="95"/>
      <c r="B70" s="22" t="s">
        <v>189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</row>
    <row r="71" spans="1:12" ht="14.5" thickBot="1" x14ac:dyDescent="0.35">
      <c r="A71" s="95"/>
      <c r="B71" s="22" t="s">
        <v>50</v>
      </c>
      <c r="C71" s="98" t="s">
        <v>51</v>
      </c>
      <c r="D71" s="22"/>
      <c r="E71" s="22"/>
      <c r="F71" s="22"/>
      <c r="G71" s="22"/>
      <c r="H71" s="22"/>
      <c r="I71" s="22"/>
      <c r="J71" s="22"/>
      <c r="K71" s="22"/>
      <c r="L71" s="22"/>
    </row>
    <row r="72" spans="1:12" x14ac:dyDescent="0.3">
      <c r="A72" s="95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 spans="1:12" ht="14.5" thickBot="1" x14ac:dyDescent="0.35">
      <c r="A73" s="95"/>
      <c r="B73" s="22" t="s">
        <v>211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12" ht="14.5" thickBot="1" x14ac:dyDescent="0.35">
      <c r="A74" s="95"/>
      <c r="B74" s="22" t="s">
        <v>212</v>
      </c>
      <c r="C74" s="98" t="s">
        <v>215</v>
      </c>
      <c r="D74" s="22"/>
      <c r="E74" s="22"/>
      <c r="F74" s="22"/>
      <c r="G74" s="22"/>
      <c r="H74" s="22"/>
      <c r="I74" s="22"/>
      <c r="J74" s="22"/>
      <c r="K74" s="22"/>
      <c r="L74" s="22"/>
    </row>
    <row r="75" spans="1:12" x14ac:dyDescent="0.3">
      <c r="A75" s="95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</row>
  </sheetData>
  <conditionalFormatting sqref="C47">
    <cfRule type="colorScale" priority="3">
      <colorScale>
        <cfvo type="num" val="0"/>
        <cfvo type="num" val="10"/>
        <color theme="8"/>
        <color rgb="FFFF0000"/>
      </colorScale>
    </cfRule>
  </conditionalFormatting>
  <conditionalFormatting sqref="C35">
    <cfRule type="colorScale" priority="2">
      <colorScale>
        <cfvo type="num" val="0"/>
        <cfvo type="num" val="1"/>
        <color theme="8"/>
        <color rgb="FFDE7B3E"/>
      </colorScale>
    </cfRule>
  </conditionalFormatting>
  <conditionalFormatting sqref="C37">
    <cfRule type="colorScale" priority="1">
      <colorScale>
        <cfvo type="num" val="0"/>
        <cfvo type="num" val="1"/>
        <cfvo type="num" val="1000"/>
        <color theme="8"/>
        <color rgb="FFFFC000"/>
        <color theme="7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58"/>
  <sheetViews>
    <sheetView workbookViewId="0">
      <selection activeCell="B16" sqref="B16:J19"/>
    </sheetView>
  </sheetViews>
  <sheetFormatPr defaultColWidth="8.75" defaultRowHeight="14" x14ac:dyDescent="0.3"/>
  <cols>
    <col min="1" max="1" width="14.58203125" customWidth="1"/>
  </cols>
  <sheetData>
    <row r="1" spans="1:17" x14ac:dyDescent="0.3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x14ac:dyDescent="0.3">
      <c r="A3" s="24" t="s">
        <v>39</v>
      </c>
      <c r="B3" s="14">
        <v>1</v>
      </c>
      <c r="C3" s="14">
        <v>2</v>
      </c>
      <c r="D3" s="45">
        <v>3</v>
      </c>
      <c r="E3" s="1">
        <v>4</v>
      </c>
      <c r="F3" s="1">
        <v>5</v>
      </c>
      <c r="G3" s="1">
        <v>6</v>
      </c>
      <c r="H3" s="46">
        <v>7</v>
      </c>
      <c r="I3" s="46">
        <v>8</v>
      </c>
      <c r="J3" s="46">
        <v>9</v>
      </c>
      <c r="K3" s="15">
        <v>10</v>
      </c>
      <c r="L3" s="15">
        <v>11</v>
      </c>
      <c r="M3" s="4">
        <v>12</v>
      </c>
      <c r="N3" s="47">
        <v>13</v>
      </c>
      <c r="O3" s="12">
        <v>14</v>
      </c>
      <c r="P3" s="25">
        <v>15</v>
      </c>
      <c r="Q3" s="27"/>
    </row>
    <row r="4" spans="1:17" x14ac:dyDescent="0.3">
      <c r="A4" s="24"/>
      <c r="B4" s="14"/>
      <c r="C4" s="14"/>
      <c r="D4" s="45"/>
      <c r="E4" s="1"/>
      <c r="F4" s="1"/>
      <c r="G4" s="1"/>
      <c r="H4" s="46"/>
      <c r="I4" s="46"/>
      <c r="J4" s="46"/>
      <c r="K4" s="15"/>
      <c r="L4" s="15"/>
      <c r="M4" s="4"/>
      <c r="N4" s="47"/>
      <c r="O4" s="12"/>
      <c r="P4" s="25"/>
      <c r="Q4" s="27"/>
    </row>
    <row r="5" spans="1:17" x14ac:dyDescent="0.3">
      <c r="A5" s="24" t="s">
        <v>0</v>
      </c>
      <c r="B5" s="14" t="s">
        <v>167</v>
      </c>
      <c r="C5" s="14" t="s">
        <v>167</v>
      </c>
      <c r="D5" s="45" t="s">
        <v>168</v>
      </c>
      <c r="E5" s="1" t="s">
        <v>169</v>
      </c>
      <c r="F5" s="1" t="s">
        <v>169</v>
      </c>
      <c r="G5" s="1" t="s">
        <v>169</v>
      </c>
      <c r="H5" s="46" t="s">
        <v>170</v>
      </c>
      <c r="I5" s="46" t="s">
        <v>170</v>
      </c>
      <c r="J5" s="46" t="s">
        <v>170</v>
      </c>
      <c r="K5" s="15" t="s">
        <v>171</v>
      </c>
      <c r="L5" s="15" t="s">
        <v>171</v>
      </c>
      <c r="M5" s="4" t="s">
        <v>172</v>
      </c>
      <c r="N5" s="47" t="s">
        <v>173</v>
      </c>
      <c r="O5" s="12" t="s">
        <v>174</v>
      </c>
      <c r="P5" s="25" t="s">
        <v>175</v>
      </c>
      <c r="Q5" s="27"/>
    </row>
    <row r="6" spans="1:17" x14ac:dyDescent="0.3">
      <c r="A6" s="24" t="s">
        <v>9</v>
      </c>
      <c r="B6" s="14">
        <v>1</v>
      </c>
      <c r="C6" s="14">
        <v>1</v>
      </c>
      <c r="D6" s="45">
        <v>1</v>
      </c>
      <c r="E6" s="1">
        <v>1</v>
      </c>
      <c r="F6" s="1">
        <v>1</v>
      </c>
      <c r="G6" s="1">
        <v>0</v>
      </c>
      <c r="H6" s="46">
        <v>1</v>
      </c>
      <c r="I6" s="46">
        <v>0</v>
      </c>
      <c r="J6" s="46">
        <v>1</v>
      </c>
      <c r="K6" s="15">
        <v>0</v>
      </c>
      <c r="L6" s="15">
        <v>0</v>
      </c>
      <c r="M6" s="4"/>
      <c r="N6" s="47"/>
      <c r="O6" s="12"/>
      <c r="P6" s="25"/>
      <c r="Q6" s="27"/>
    </row>
    <row r="7" spans="1:17" x14ac:dyDescent="0.3">
      <c r="A7" s="24" t="s">
        <v>10</v>
      </c>
      <c r="B7" s="14">
        <v>388.47</v>
      </c>
      <c r="C7" s="14">
        <v>656.28</v>
      </c>
      <c r="D7" s="45">
        <v>247.86</v>
      </c>
      <c r="E7" s="1">
        <v>516.48</v>
      </c>
      <c r="F7" s="1">
        <v>512.9</v>
      </c>
      <c r="G7" s="1">
        <v>563.5</v>
      </c>
      <c r="H7" s="46">
        <v>399.5</v>
      </c>
      <c r="I7" s="46">
        <v>746.87</v>
      </c>
      <c r="J7" s="46">
        <v>868.03</v>
      </c>
      <c r="K7" s="15">
        <v>388.31</v>
      </c>
      <c r="L7" s="15">
        <v>421.6</v>
      </c>
      <c r="M7" s="4">
        <v>827.24</v>
      </c>
      <c r="N7" s="47">
        <v>725.66</v>
      </c>
      <c r="O7" s="12">
        <v>777.41</v>
      </c>
      <c r="P7" s="25">
        <v>685.6</v>
      </c>
      <c r="Q7" s="27"/>
    </row>
    <row r="8" spans="1:17" x14ac:dyDescent="0.3">
      <c r="A8" s="24"/>
      <c r="B8" s="14"/>
      <c r="C8" s="14"/>
      <c r="D8" s="45"/>
      <c r="E8" s="1"/>
      <c r="F8" s="1"/>
      <c r="G8" s="1"/>
      <c r="H8" s="46"/>
      <c r="I8" s="46"/>
      <c r="J8" s="46"/>
      <c r="K8" s="15"/>
      <c r="L8" s="15"/>
      <c r="M8" s="4"/>
      <c r="N8" s="47"/>
      <c r="O8" s="12"/>
      <c r="P8" s="25"/>
      <c r="Q8" s="27"/>
    </row>
    <row r="9" spans="1:17" x14ac:dyDescent="0.3">
      <c r="A9" s="24" t="s">
        <v>11</v>
      </c>
      <c r="B9" s="14"/>
      <c r="C9" s="14"/>
      <c r="D9" s="45"/>
      <c r="E9" s="1"/>
      <c r="F9" s="1"/>
      <c r="G9" s="1"/>
      <c r="H9" s="46"/>
      <c r="I9" s="46"/>
      <c r="J9" s="46"/>
      <c r="K9" s="15"/>
      <c r="L9" s="15"/>
      <c r="M9" s="4"/>
      <c r="N9" s="47"/>
      <c r="O9" s="12"/>
      <c r="P9" s="25"/>
      <c r="Q9" s="27"/>
    </row>
    <row r="10" spans="1:17" x14ac:dyDescent="0.3">
      <c r="A10" s="24" t="s">
        <v>12</v>
      </c>
      <c r="B10" s="14"/>
      <c r="C10" s="14"/>
      <c r="D10" s="45"/>
      <c r="E10" s="1"/>
      <c r="F10" s="1"/>
      <c r="G10" s="1"/>
      <c r="H10" s="46"/>
      <c r="I10" s="46"/>
      <c r="J10" s="46"/>
      <c r="K10" s="15"/>
      <c r="L10" s="15"/>
      <c r="M10" s="4"/>
      <c r="N10" s="47"/>
      <c r="O10" s="12"/>
      <c r="P10" s="25"/>
      <c r="Q10" s="27"/>
    </row>
    <row r="11" spans="1:17" x14ac:dyDescent="0.3">
      <c r="A11" s="24" t="s">
        <v>40</v>
      </c>
      <c r="B11" s="14"/>
      <c r="C11" s="14"/>
      <c r="D11" s="45"/>
      <c r="E11" s="1"/>
      <c r="F11" s="1"/>
      <c r="G11" s="1"/>
      <c r="H11" s="46"/>
      <c r="I11" s="46"/>
      <c r="J11" s="46"/>
      <c r="K11" s="15"/>
      <c r="L11" s="15"/>
      <c r="M11" s="4"/>
      <c r="N11" s="47"/>
      <c r="O11" s="12"/>
      <c r="P11" s="25"/>
      <c r="Q11" s="27"/>
    </row>
    <row r="12" spans="1:17" x14ac:dyDescent="0.3">
      <c r="A12" s="24"/>
      <c r="B12" s="14"/>
      <c r="C12" s="14"/>
      <c r="D12" s="45"/>
      <c r="E12" s="1"/>
      <c r="F12" s="1"/>
      <c r="G12" s="1"/>
      <c r="H12" s="46"/>
      <c r="I12" s="46"/>
      <c r="J12" s="46"/>
      <c r="K12" s="15"/>
      <c r="L12" s="15"/>
      <c r="M12" s="4"/>
      <c r="N12" s="47"/>
      <c r="O12" s="12"/>
      <c r="P12" s="25"/>
      <c r="Q12" s="27"/>
    </row>
    <row r="13" spans="1:17" x14ac:dyDescent="0.3">
      <c r="A13" s="24" t="s">
        <v>41</v>
      </c>
      <c r="B13" s="14">
        <v>1</v>
      </c>
      <c r="C13" s="14">
        <v>1</v>
      </c>
      <c r="D13" s="45">
        <v>1</v>
      </c>
      <c r="E13" s="1">
        <v>1</v>
      </c>
      <c r="F13" s="1">
        <v>1</v>
      </c>
      <c r="G13" s="1">
        <v>1</v>
      </c>
      <c r="H13" s="46">
        <v>1</v>
      </c>
      <c r="I13" s="46">
        <v>1</v>
      </c>
      <c r="J13" s="46">
        <v>1</v>
      </c>
      <c r="K13" s="15">
        <v>1</v>
      </c>
      <c r="L13" s="15">
        <v>1</v>
      </c>
      <c r="M13" s="4">
        <v>1</v>
      </c>
      <c r="N13" s="47">
        <v>1</v>
      </c>
      <c r="O13" s="12">
        <v>1</v>
      </c>
      <c r="P13" s="25">
        <v>1</v>
      </c>
      <c r="Q13" s="27"/>
    </row>
    <row r="14" spans="1:17" x14ac:dyDescent="0.3">
      <c r="A14" s="24" t="s">
        <v>42</v>
      </c>
      <c r="B14" s="14">
        <v>1</v>
      </c>
      <c r="C14" s="14">
        <v>1</v>
      </c>
      <c r="D14" s="45">
        <v>2</v>
      </c>
      <c r="E14" s="1">
        <v>3</v>
      </c>
      <c r="F14" s="1">
        <v>3</v>
      </c>
      <c r="G14" s="1">
        <v>3</v>
      </c>
      <c r="H14" s="46">
        <v>4</v>
      </c>
      <c r="I14" s="46">
        <v>4</v>
      </c>
      <c r="J14" s="46">
        <v>4</v>
      </c>
      <c r="K14" s="15">
        <v>5</v>
      </c>
      <c r="L14" s="15">
        <v>5</v>
      </c>
      <c r="M14" s="4">
        <v>6</v>
      </c>
      <c r="N14" s="47">
        <v>7</v>
      </c>
      <c r="O14" s="12">
        <v>8</v>
      </c>
      <c r="P14" s="25">
        <v>9</v>
      </c>
      <c r="Q14" s="27"/>
    </row>
    <row r="15" spans="1:17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</row>
    <row r="16" spans="1:17" x14ac:dyDescent="0.3">
      <c r="A16" s="24" t="s">
        <v>43</v>
      </c>
      <c r="B16" s="14">
        <v>1</v>
      </c>
      <c r="C16" s="45">
        <v>2</v>
      </c>
      <c r="D16" s="1">
        <v>3</v>
      </c>
      <c r="E16" s="46">
        <v>4</v>
      </c>
      <c r="F16" s="15">
        <v>5</v>
      </c>
      <c r="G16" s="4">
        <v>6</v>
      </c>
      <c r="H16" s="47">
        <v>7</v>
      </c>
      <c r="I16" s="12">
        <v>8</v>
      </c>
      <c r="J16" s="25">
        <v>9</v>
      </c>
      <c r="K16" s="27"/>
      <c r="L16" s="27"/>
      <c r="M16" s="27"/>
      <c r="N16" s="27"/>
      <c r="O16" s="27"/>
      <c r="P16" s="27"/>
      <c r="Q16" s="27"/>
    </row>
    <row r="17" spans="1:17" x14ac:dyDescent="0.3">
      <c r="A17" s="24" t="s">
        <v>44</v>
      </c>
      <c r="B17" s="14" t="s">
        <v>167</v>
      </c>
      <c r="C17" s="45" t="s">
        <v>168</v>
      </c>
      <c r="D17" s="1" t="s">
        <v>169</v>
      </c>
      <c r="E17" s="46" t="s">
        <v>170</v>
      </c>
      <c r="F17" s="15" t="s">
        <v>171</v>
      </c>
      <c r="G17" s="4" t="s">
        <v>172</v>
      </c>
      <c r="H17" s="47" t="s">
        <v>173</v>
      </c>
      <c r="I17" s="12" t="s">
        <v>174</v>
      </c>
      <c r="J17" s="25" t="s">
        <v>175</v>
      </c>
      <c r="K17" s="27"/>
      <c r="L17" s="27"/>
      <c r="M17" s="27"/>
      <c r="N17" s="27"/>
      <c r="O17" s="27"/>
      <c r="P17" s="27"/>
      <c r="Q17" s="27"/>
    </row>
    <row r="18" spans="1:17" x14ac:dyDescent="0.3">
      <c r="A18" s="24" t="s">
        <v>60</v>
      </c>
      <c r="B18" s="2" t="s">
        <v>62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</row>
    <row r="19" spans="1:17" x14ac:dyDescent="0.3">
      <c r="A19" s="24" t="s">
        <v>61</v>
      </c>
      <c r="B19" s="14">
        <v>1</v>
      </c>
      <c r="C19" s="45">
        <v>1</v>
      </c>
      <c r="D19" s="1">
        <v>1</v>
      </c>
      <c r="E19" s="46">
        <v>1</v>
      </c>
      <c r="F19" s="15">
        <v>1</v>
      </c>
      <c r="G19" s="4">
        <v>1</v>
      </c>
      <c r="H19" s="47">
        <v>1</v>
      </c>
      <c r="I19" s="12">
        <v>1</v>
      </c>
      <c r="J19" s="25">
        <v>1</v>
      </c>
      <c r="K19" s="27"/>
      <c r="L19" s="27"/>
      <c r="M19" s="27"/>
      <c r="N19" s="27"/>
      <c r="O19" s="27"/>
      <c r="P19" s="27"/>
      <c r="Q19" s="27"/>
    </row>
    <row r="20" spans="1:17" x14ac:dyDescent="0.3">
      <c r="A20" s="27"/>
      <c r="B20" s="27"/>
      <c r="C20" s="27" t="s">
        <v>63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</row>
    <row r="21" spans="1:17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</row>
    <row r="22" spans="1:17" x14ac:dyDescent="0.3">
      <c r="A22" s="22" t="s">
        <v>23</v>
      </c>
      <c r="B22" s="22"/>
      <c r="C22" s="22"/>
      <c r="D22" s="22"/>
      <c r="E22" s="22"/>
      <c r="F22" s="22"/>
      <c r="G22" s="22"/>
      <c r="H22" s="22"/>
      <c r="I22" s="22"/>
      <c r="J22" s="22"/>
      <c r="K22" s="27"/>
      <c r="L22" s="27"/>
      <c r="M22" s="27"/>
      <c r="N22" s="27"/>
      <c r="O22" s="27"/>
      <c r="P22" s="27"/>
      <c r="Q22" s="27"/>
    </row>
    <row r="23" spans="1:17" x14ac:dyDescent="0.3">
      <c r="A23" s="22" t="s">
        <v>24</v>
      </c>
      <c r="B23" s="2">
        <v>0</v>
      </c>
      <c r="C23" s="22"/>
      <c r="D23" s="22"/>
      <c r="E23" s="22"/>
      <c r="F23" s="22"/>
      <c r="G23" s="22"/>
      <c r="H23" s="22"/>
      <c r="I23" s="22"/>
      <c r="J23" s="22"/>
      <c r="K23" s="27"/>
      <c r="L23" s="27"/>
      <c r="M23" s="27"/>
      <c r="N23" s="27"/>
      <c r="O23" s="27"/>
      <c r="P23" s="27"/>
      <c r="Q23" s="27"/>
    </row>
    <row r="24" spans="1:17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7"/>
      <c r="L24" s="27"/>
      <c r="M24" s="27"/>
      <c r="N24" s="27"/>
      <c r="O24" s="27"/>
      <c r="P24" s="27"/>
      <c r="Q24" s="27"/>
    </row>
    <row r="25" spans="1:17" x14ac:dyDescent="0.3">
      <c r="A25" s="22" t="s">
        <v>25</v>
      </c>
      <c r="B25" s="22" t="s">
        <v>26</v>
      </c>
      <c r="C25" s="22"/>
      <c r="D25" s="22"/>
      <c r="E25" s="22"/>
      <c r="F25" s="22"/>
      <c r="G25" s="22"/>
      <c r="H25" s="22"/>
      <c r="I25" s="22"/>
      <c r="J25" s="22"/>
      <c r="K25" s="27"/>
      <c r="L25" s="27"/>
      <c r="M25" s="27"/>
      <c r="N25" s="27"/>
      <c r="O25" s="27"/>
      <c r="P25" s="27"/>
      <c r="Q25" s="27"/>
    </row>
    <row r="26" spans="1:17" x14ac:dyDescent="0.3">
      <c r="A26" s="22" t="s">
        <v>27</v>
      </c>
      <c r="B26" s="22"/>
      <c r="C26" s="22"/>
      <c r="D26" s="22"/>
      <c r="E26" s="22"/>
      <c r="F26" s="22"/>
      <c r="G26" s="22"/>
      <c r="H26" s="22"/>
      <c r="I26" s="22"/>
      <c r="J26" s="22"/>
      <c r="K26" s="27"/>
      <c r="L26" s="27"/>
      <c r="M26" s="27"/>
      <c r="N26" s="27"/>
      <c r="O26" s="27"/>
      <c r="P26" s="27"/>
      <c r="Q26" s="27"/>
    </row>
    <row r="27" spans="1:17" x14ac:dyDescent="0.3">
      <c r="A27" s="22" t="s">
        <v>28</v>
      </c>
      <c r="B27" s="2" t="s">
        <v>29</v>
      </c>
      <c r="C27" s="22"/>
      <c r="D27" s="22"/>
      <c r="E27" s="22"/>
      <c r="F27" s="22"/>
      <c r="G27" s="22"/>
      <c r="H27" s="22"/>
      <c r="I27" s="22"/>
      <c r="J27" s="22"/>
      <c r="K27" s="27"/>
      <c r="L27" s="27"/>
      <c r="M27" s="27"/>
      <c r="N27" s="27"/>
      <c r="O27" s="27"/>
      <c r="P27" s="27"/>
      <c r="Q27" s="27"/>
    </row>
    <row r="28" spans="1:17" x14ac:dyDescent="0.3">
      <c r="A28" s="22" t="s">
        <v>30</v>
      </c>
      <c r="B28" s="23" t="s">
        <v>45</v>
      </c>
      <c r="C28" s="22"/>
      <c r="D28" s="22"/>
      <c r="E28" s="22"/>
      <c r="F28" s="22"/>
      <c r="G28" s="22"/>
      <c r="H28" s="22"/>
      <c r="I28" s="22"/>
      <c r="J28" s="22"/>
      <c r="K28" s="27"/>
      <c r="L28" s="27"/>
      <c r="M28" s="27"/>
      <c r="N28" s="27"/>
      <c r="O28" s="27"/>
      <c r="P28" s="27"/>
      <c r="Q28" s="27"/>
    </row>
    <row r="29" spans="1:17" x14ac:dyDescent="0.3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7"/>
      <c r="L29" s="27"/>
      <c r="M29" s="27"/>
      <c r="N29" s="27"/>
      <c r="O29" s="27"/>
      <c r="P29" s="27"/>
      <c r="Q29" s="27"/>
    </row>
    <row r="30" spans="1:17" x14ac:dyDescent="0.3">
      <c r="A30" s="294" t="s">
        <v>53</v>
      </c>
      <c r="B30" s="294"/>
      <c r="C30" s="294"/>
      <c r="D30" s="294"/>
      <c r="E30" s="294"/>
      <c r="F30" s="294"/>
      <c r="G30" s="294"/>
      <c r="H30" s="294"/>
      <c r="I30" s="294"/>
      <c r="J30" s="294"/>
      <c r="K30" s="27"/>
      <c r="L30" s="27"/>
      <c r="M30" s="27"/>
      <c r="N30" s="27"/>
      <c r="O30" s="27"/>
      <c r="P30" s="27"/>
      <c r="Q30" s="27"/>
    </row>
    <row r="31" spans="1:17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7"/>
      <c r="L31" s="27"/>
      <c r="M31" s="27"/>
      <c r="N31" s="27"/>
      <c r="O31" s="27"/>
      <c r="P31" s="27"/>
      <c r="Q31" s="27"/>
    </row>
    <row r="32" spans="1:17" x14ac:dyDescent="0.3">
      <c r="A32" s="22" t="s">
        <v>31</v>
      </c>
      <c r="B32" s="22"/>
      <c r="C32" s="22"/>
      <c r="D32" s="22"/>
      <c r="E32" s="22"/>
      <c r="F32" s="22"/>
      <c r="G32" s="22"/>
      <c r="H32" s="22"/>
      <c r="I32" s="22"/>
      <c r="J32" s="22"/>
      <c r="K32" s="27"/>
      <c r="L32" s="27"/>
      <c r="M32" s="27"/>
      <c r="N32" s="27"/>
      <c r="O32" s="27"/>
      <c r="P32" s="27"/>
      <c r="Q32" s="27"/>
    </row>
    <row r="33" spans="1:17" x14ac:dyDescent="0.3">
      <c r="A33" s="22" t="s">
        <v>32</v>
      </c>
      <c r="B33" s="2">
        <v>0</v>
      </c>
      <c r="C33" s="22"/>
      <c r="D33" s="22"/>
      <c r="E33" s="22"/>
      <c r="F33" s="22"/>
      <c r="G33" s="22"/>
      <c r="H33" s="22"/>
      <c r="I33" s="22"/>
      <c r="J33" s="22"/>
      <c r="K33" s="27"/>
      <c r="L33" s="27"/>
      <c r="M33" s="27"/>
      <c r="N33" s="27"/>
      <c r="O33" s="27"/>
      <c r="P33" s="27"/>
      <c r="Q33" s="27"/>
    </row>
    <row r="34" spans="1:17" x14ac:dyDescent="0.3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7"/>
      <c r="L34" s="27"/>
      <c r="M34" s="27"/>
      <c r="N34" s="27"/>
      <c r="O34" s="27"/>
      <c r="P34" s="27"/>
      <c r="Q34" s="27"/>
    </row>
    <row r="35" spans="1:17" x14ac:dyDescent="0.3">
      <c r="A35" s="22" t="s">
        <v>54</v>
      </c>
      <c r="B35" s="22"/>
      <c r="C35" s="22"/>
      <c r="D35" s="22"/>
      <c r="E35" s="22"/>
      <c r="F35" s="22"/>
      <c r="G35" s="22"/>
      <c r="H35" s="22"/>
      <c r="I35" s="22"/>
      <c r="J35" s="22"/>
      <c r="K35" s="27"/>
      <c r="L35" s="27"/>
      <c r="M35" s="27"/>
      <c r="N35" s="27"/>
      <c r="O35" s="27"/>
      <c r="P35" s="27"/>
      <c r="Q35" s="27"/>
    </row>
    <row r="36" spans="1:17" x14ac:dyDescent="0.3">
      <c r="A36" s="22" t="s">
        <v>55</v>
      </c>
      <c r="B36" s="22"/>
      <c r="C36" s="22"/>
      <c r="D36" s="22"/>
      <c r="E36" s="22"/>
      <c r="F36" s="22"/>
      <c r="G36" s="22"/>
      <c r="H36" s="22"/>
      <c r="I36" s="22"/>
      <c r="J36" s="22"/>
      <c r="K36" s="27"/>
      <c r="L36" s="27"/>
      <c r="M36" s="27"/>
      <c r="N36" s="27"/>
      <c r="O36" s="27"/>
      <c r="P36" s="27"/>
      <c r="Q36" s="27"/>
    </row>
    <row r="37" spans="1:17" x14ac:dyDescent="0.3">
      <c r="A37" s="22" t="s">
        <v>56</v>
      </c>
      <c r="B37" s="22"/>
      <c r="C37" s="22"/>
      <c r="D37" s="22"/>
      <c r="E37" s="22"/>
      <c r="F37" s="22"/>
      <c r="G37" s="22"/>
      <c r="H37" s="22"/>
      <c r="I37" s="22"/>
      <c r="J37" s="22"/>
      <c r="K37" s="27"/>
      <c r="L37" s="27"/>
      <c r="M37" s="27"/>
      <c r="N37" s="27"/>
      <c r="O37" s="27"/>
      <c r="P37" s="27"/>
      <c r="Q37" s="27"/>
    </row>
    <row r="38" spans="1:17" x14ac:dyDescent="0.3">
      <c r="A38" s="22" t="s">
        <v>34</v>
      </c>
      <c r="B38" s="2" t="s">
        <v>58</v>
      </c>
      <c r="C38" s="2" t="s">
        <v>57</v>
      </c>
      <c r="D38" s="22"/>
      <c r="E38" s="22"/>
      <c r="F38" s="22"/>
      <c r="G38" s="22"/>
      <c r="H38" s="22"/>
      <c r="I38" s="22"/>
      <c r="J38" s="22"/>
      <c r="K38" s="27"/>
      <c r="L38" s="27"/>
      <c r="M38" s="27"/>
      <c r="N38" s="27"/>
      <c r="O38" s="27"/>
      <c r="P38" s="27"/>
      <c r="Q38" s="27"/>
    </row>
    <row r="39" spans="1:17" x14ac:dyDescent="0.3">
      <c r="A39" s="22" t="s">
        <v>59</v>
      </c>
      <c r="B39" s="22"/>
      <c r="C39" s="22"/>
      <c r="D39" s="22"/>
      <c r="E39" s="22"/>
      <c r="F39" s="22"/>
      <c r="G39" s="22"/>
      <c r="H39" s="22"/>
      <c r="I39" s="22"/>
      <c r="J39" s="22"/>
      <c r="K39" s="27"/>
      <c r="L39" s="27"/>
      <c r="M39" s="27"/>
      <c r="N39" s="27"/>
      <c r="O39" s="27"/>
      <c r="P39" s="27"/>
      <c r="Q39" s="27"/>
    </row>
    <row r="40" spans="1:17" x14ac:dyDescent="0.3">
      <c r="A40" s="22" t="s">
        <v>33</v>
      </c>
      <c r="B40" s="2">
        <v>500</v>
      </c>
      <c r="C40" s="2" t="s">
        <v>57</v>
      </c>
      <c r="D40" s="22"/>
      <c r="E40" s="22"/>
      <c r="F40" s="22"/>
      <c r="G40" s="22"/>
      <c r="H40" s="22"/>
      <c r="I40" s="22"/>
      <c r="J40" s="22"/>
      <c r="K40" s="27"/>
      <c r="L40" s="27"/>
      <c r="M40" s="27"/>
      <c r="N40" s="27"/>
      <c r="O40" s="27"/>
      <c r="P40" s="27"/>
      <c r="Q40" s="27"/>
    </row>
    <row r="41" spans="1:17" x14ac:dyDescent="0.3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7"/>
      <c r="L41" s="27"/>
      <c r="M41" s="27"/>
      <c r="N41" s="27"/>
      <c r="O41" s="27"/>
      <c r="P41" s="27"/>
      <c r="Q41" s="27"/>
    </row>
    <row r="42" spans="1:17" x14ac:dyDescent="0.3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7"/>
      <c r="L42" s="27"/>
      <c r="M42" s="27"/>
      <c r="N42" s="27"/>
      <c r="O42" s="27"/>
      <c r="P42" s="27"/>
      <c r="Q42" s="27"/>
    </row>
    <row r="43" spans="1:17" x14ac:dyDescent="0.3">
      <c r="A43" s="22" t="s">
        <v>35</v>
      </c>
      <c r="B43" s="22"/>
      <c r="C43" s="22"/>
      <c r="D43" s="22"/>
      <c r="E43" s="22"/>
      <c r="F43" s="22"/>
      <c r="G43" s="22"/>
      <c r="H43" s="22"/>
      <c r="I43" s="22"/>
      <c r="J43" s="22"/>
      <c r="K43" s="27"/>
      <c r="L43" s="27"/>
      <c r="M43" s="27"/>
      <c r="N43" s="27"/>
      <c r="O43" s="27"/>
      <c r="P43" s="27"/>
      <c r="Q43" s="27"/>
    </row>
    <row r="44" spans="1:17" x14ac:dyDescent="0.3">
      <c r="A44" s="22" t="s">
        <v>36</v>
      </c>
      <c r="B44" s="22"/>
      <c r="C44" s="22"/>
      <c r="D44" s="22"/>
      <c r="E44" s="22"/>
      <c r="F44" s="22"/>
      <c r="G44" s="22"/>
      <c r="H44" s="22"/>
      <c r="I44" s="22"/>
      <c r="J44" s="22"/>
      <c r="K44" s="27"/>
      <c r="L44" s="27"/>
      <c r="M44" s="27"/>
      <c r="N44" s="27"/>
      <c r="O44" s="27"/>
      <c r="P44" s="27"/>
      <c r="Q44" s="27"/>
    </row>
    <row r="45" spans="1:17" x14ac:dyDescent="0.3">
      <c r="A45" s="22" t="s">
        <v>37</v>
      </c>
      <c r="B45" s="22"/>
      <c r="C45" s="22"/>
      <c r="D45" s="22"/>
      <c r="E45" s="22"/>
      <c r="F45" s="22"/>
      <c r="G45" s="22"/>
      <c r="H45" s="22"/>
      <c r="I45" s="22"/>
      <c r="J45" s="22"/>
      <c r="K45" s="27"/>
      <c r="L45" s="27"/>
      <c r="M45" s="27"/>
      <c r="N45" s="27"/>
      <c r="O45" s="27"/>
      <c r="P45" s="27"/>
      <c r="Q45" s="27"/>
    </row>
    <row r="46" spans="1:17" x14ac:dyDescent="0.3">
      <c r="A46" s="22" t="s">
        <v>38</v>
      </c>
      <c r="B46" s="2">
        <v>70000</v>
      </c>
      <c r="C46" s="22"/>
      <c r="D46" s="22"/>
      <c r="E46" s="22"/>
      <c r="F46" s="22"/>
      <c r="G46" s="22"/>
      <c r="H46" s="22"/>
      <c r="I46" s="22"/>
      <c r="J46" s="22"/>
      <c r="K46" s="27"/>
      <c r="L46" s="27"/>
      <c r="M46" s="27"/>
      <c r="N46" s="27"/>
      <c r="O46" s="27"/>
      <c r="P46" s="27"/>
      <c r="Q46" s="27"/>
    </row>
    <row r="47" spans="1:17" x14ac:dyDescent="0.3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7"/>
      <c r="L47" s="27"/>
      <c r="M47" s="27"/>
      <c r="N47" s="27"/>
      <c r="O47" s="27"/>
      <c r="P47" s="27"/>
      <c r="Q47" s="27"/>
    </row>
    <row r="48" spans="1:17" x14ac:dyDescent="0.3">
      <c r="A48" s="22" t="s">
        <v>46</v>
      </c>
      <c r="B48" s="22"/>
      <c r="C48" s="22"/>
      <c r="D48" s="22"/>
      <c r="E48" s="22"/>
      <c r="F48" s="22"/>
      <c r="G48" s="22"/>
      <c r="H48" s="22"/>
      <c r="I48" s="22"/>
      <c r="J48" s="22"/>
      <c r="K48" s="27"/>
      <c r="L48" s="27"/>
      <c r="M48" s="27"/>
      <c r="N48" s="27"/>
      <c r="O48" s="27"/>
      <c r="P48" s="27"/>
      <c r="Q48" s="27"/>
    </row>
    <row r="49" spans="1:17" x14ac:dyDescent="0.3">
      <c r="A49" s="22" t="s">
        <v>47</v>
      </c>
      <c r="B49" s="22"/>
      <c r="C49" s="22"/>
      <c r="D49" s="22"/>
      <c r="E49" s="22"/>
      <c r="F49" s="22"/>
      <c r="G49" s="22"/>
      <c r="H49" s="22"/>
      <c r="I49" s="22"/>
      <c r="J49" s="22"/>
      <c r="K49" s="27"/>
      <c r="L49" s="27"/>
      <c r="M49" s="27"/>
      <c r="N49" s="27"/>
      <c r="O49" s="27"/>
      <c r="P49" s="27"/>
      <c r="Q49" s="27"/>
    </row>
    <row r="50" spans="1:17" x14ac:dyDescent="0.3">
      <c r="A50" s="22" t="s">
        <v>48</v>
      </c>
      <c r="B50" s="2" t="s">
        <v>49</v>
      </c>
      <c r="C50" s="2">
        <v>50</v>
      </c>
      <c r="D50" s="22"/>
      <c r="E50" s="22"/>
      <c r="F50" s="22"/>
      <c r="G50" s="22"/>
      <c r="H50" s="22"/>
      <c r="I50" s="22"/>
      <c r="J50" s="22"/>
      <c r="K50" s="27"/>
      <c r="L50" s="27"/>
      <c r="M50" s="27"/>
      <c r="N50" s="27"/>
      <c r="O50" s="27"/>
      <c r="P50" s="27"/>
      <c r="Q50" s="27"/>
    </row>
    <row r="51" spans="1:17" x14ac:dyDescent="0.3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7"/>
      <c r="L51" s="27"/>
      <c r="M51" s="27"/>
      <c r="N51" s="27"/>
      <c r="O51" s="27"/>
      <c r="P51" s="27"/>
      <c r="Q51" s="27"/>
    </row>
    <row r="52" spans="1:17" x14ac:dyDescent="0.3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7"/>
      <c r="L52" s="27"/>
      <c r="M52" s="27"/>
      <c r="N52" s="27"/>
      <c r="O52" s="27"/>
      <c r="P52" s="27"/>
      <c r="Q52" s="27"/>
    </row>
    <row r="53" spans="1:17" x14ac:dyDescent="0.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7"/>
      <c r="L53" s="27"/>
      <c r="M53" s="27"/>
      <c r="N53" s="27"/>
      <c r="O53" s="27"/>
      <c r="P53" s="27"/>
      <c r="Q53" s="27"/>
    </row>
    <row r="54" spans="1:17" x14ac:dyDescent="0.3">
      <c r="A54" s="295" t="s">
        <v>52</v>
      </c>
      <c r="B54" s="295"/>
      <c r="C54" s="295"/>
      <c r="D54" s="295"/>
      <c r="E54" s="295"/>
      <c r="F54" s="295"/>
      <c r="G54" s="295"/>
      <c r="H54" s="295"/>
      <c r="I54" s="295"/>
      <c r="J54" s="295"/>
      <c r="K54" s="27"/>
      <c r="L54" s="27"/>
      <c r="M54" s="27"/>
      <c r="N54" s="27"/>
      <c r="O54" s="27"/>
      <c r="P54" s="27"/>
      <c r="Q54" s="27"/>
    </row>
    <row r="55" spans="1:17" x14ac:dyDescent="0.3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7"/>
      <c r="L55" s="27"/>
      <c r="M55" s="27"/>
      <c r="N55" s="27"/>
      <c r="O55" s="27"/>
      <c r="P55" s="27"/>
      <c r="Q55" s="27"/>
    </row>
    <row r="56" spans="1:17" x14ac:dyDescent="0.3">
      <c r="A56" s="22" t="s">
        <v>50</v>
      </c>
      <c r="B56" s="22" t="s">
        <v>51</v>
      </c>
      <c r="C56" s="22"/>
      <c r="D56" s="22"/>
      <c r="E56" s="22"/>
      <c r="F56" s="22"/>
      <c r="G56" s="22"/>
      <c r="H56" s="22"/>
      <c r="I56" s="22"/>
      <c r="J56" s="22"/>
      <c r="K56" s="27"/>
      <c r="L56" s="27"/>
      <c r="M56" s="27"/>
      <c r="N56" s="27"/>
      <c r="O56" s="27"/>
      <c r="P56" s="27"/>
      <c r="Q56" s="27"/>
    </row>
    <row r="57" spans="1:17" x14ac:dyDescent="0.3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7"/>
      <c r="L57" s="27"/>
      <c r="M57" s="27"/>
      <c r="N57" s="27"/>
      <c r="O57" s="27"/>
      <c r="P57" s="27"/>
      <c r="Q57" s="27"/>
    </row>
    <row r="58" spans="1:17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</row>
  </sheetData>
  <mergeCells count="2">
    <mergeCell ref="A30:J30"/>
    <mergeCell ref="A54:J5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X69"/>
  <sheetViews>
    <sheetView zoomScale="80" zoomScaleNormal="80" workbookViewId="0">
      <selection activeCell="AE3" sqref="AE3:AF19"/>
    </sheetView>
  </sheetViews>
  <sheetFormatPr defaultRowHeight="14" x14ac:dyDescent="0.3"/>
  <cols>
    <col min="1" max="1" width="2.5" bestFit="1" customWidth="1"/>
    <col min="2" max="2" width="16.58203125" customWidth="1"/>
    <col min="3" max="56" width="7.58203125" customWidth="1"/>
  </cols>
  <sheetData>
    <row r="1" spans="1:76" x14ac:dyDescent="0.3">
      <c r="A1" s="95" t="s">
        <v>43</v>
      </c>
      <c r="B1" s="96" t="s">
        <v>194</v>
      </c>
    </row>
    <row r="2" spans="1:76" x14ac:dyDescent="0.3">
      <c r="A2" s="95"/>
      <c r="B2" t="s">
        <v>43</v>
      </c>
      <c r="I2" s="185"/>
      <c r="J2" s="185"/>
      <c r="K2" s="185"/>
      <c r="AR2" t="s">
        <v>243</v>
      </c>
      <c r="AS2" t="s">
        <v>15</v>
      </c>
    </row>
    <row r="3" spans="1:76" x14ac:dyDescent="0.3">
      <c r="A3" s="95" t="s">
        <v>43</v>
      </c>
      <c r="B3" s="97" t="s">
        <v>221</v>
      </c>
      <c r="C3" s="97"/>
      <c r="D3" s="97"/>
      <c r="E3" s="97"/>
      <c r="F3" s="97"/>
      <c r="G3" s="97"/>
      <c r="H3" s="97"/>
      <c r="I3" s="97"/>
      <c r="J3" s="129">
        <f>$AC$6</f>
        <v>27</v>
      </c>
      <c r="K3" s="97"/>
      <c r="L3" s="97"/>
      <c r="M3" s="97"/>
      <c r="N3" s="97"/>
      <c r="O3" s="130">
        <f>$AC$6</f>
        <v>27</v>
      </c>
      <c r="P3" s="130">
        <f>$AC$6</f>
        <v>27</v>
      </c>
      <c r="Q3" s="97"/>
      <c r="R3" s="130">
        <f t="shared" ref="R3:W3" si="0">$AC$6</f>
        <v>27</v>
      </c>
      <c r="S3" s="130">
        <f t="shared" si="0"/>
        <v>27</v>
      </c>
      <c r="T3" s="130">
        <f t="shared" si="0"/>
        <v>27</v>
      </c>
      <c r="U3" s="130">
        <f t="shared" si="0"/>
        <v>27</v>
      </c>
      <c r="V3" s="130">
        <f t="shared" si="0"/>
        <v>27</v>
      </c>
      <c r="W3" s="130">
        <f t="shared" si="0"/>
        <v>27</v>
      </c>
      <c r="X3" s="97"/>
      <c r="Y3" s="97"/>
      <c r="Z3" s="130">
        <f>$AC$6</f>
        <v>27</v>
      </c>
      <c r="AA3" s="130">
        <f>$AC$6</f>
        <v>27</v>
      </c>
      <c r="AB3" s="97"/>
      <c r="AC3" s="97"/>
      <c r="AD3" s="97"/>
      <c r="AE3" s="130">
        <f t="shared" ref="AE3:AU3" si="1">$AC$6</f>
        <v>27</v>
      </c>
      <c r="AF3" s="130">
        <f t="shared" si="1"/>
        <v>27</v>
      </c>
      <c r="AG3" s="130">
        <f t="shared" si="1"/>
        <v>27</v>
      </c>
      <c r="AH3" s="130">
        <f t="shared" si="1"/>
        <v>27</v>
      </c>
      <c r="AI3" s="130">
        <f t="shared" si="1"/>
        <v>27</v>
      </c>
      <c r="AJ3" s="130">
        <f t="shared" si="1"/>
        <v>27</v>
      </c>
      <c r="AK3" s="130">
        <f t="shared" si="1"/>
        <v>27</v>
      </c>
      <c r="AL3" s="130">
        <f t="shared" si="1"/>
        <v>27</v>
      </c>
      <c r="AM3" s="130">
        <f t="shared" si="1"/>
        <v>27</v>
      </c>
      <c r="AN3" s="130"/>
      <c r="AO3" s="130"/>
      <c r="AP3" s="130">
        <f t="shared" si="1"/>
        <v>27</v>
      </c>
      <c r="AQ3" s="130">
        <f t="shared" si="1"/>
        <v>27</v>
      </c>
      <c r="AR3" s="130">
        <f t="shared" si="1"/>
        <v>27</v>
      </c>
      <c r="AS3" s="130">
        <f t="shared" si="1"/>
        <v>27</v>
      </c>
      <c r="AT3" s="130">
        <f t="shared" si="1"/>
        <v>27</v>
      </c>
      <c r="AU3" s="130">
        <f t="shared" si="1"/>
        <v>27</v>
      </c>
      <c r="AV3" s="97"/>
      <c r="AW3" s="130">
        <f>$AC$6</f>
        <v>27</v>
      </c>
      <c r="AX3" s="130">
        <f>$AC$6</f>
        <v>27</v>
      </c>
      <c r="AY3" s="97"/>
      <c r="AZ3" s="130">
        <f>$AC$6</f>
        <v>27</v>
      </c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130">
        <f t="shared" ref="BP3:BX3" si="2">$AC$6</f>
        <v>27</v>
      </c>
      <c r="BQ3" s="130">
        <f t="shared" si="2"/>
        <v>27</v>
      </c>
      <c r="BR3" s="130">
        <f t="shared" si="2"/>
        <v>27</v>
      </c>
      <c r="BS3" s="130">
        <f t="shared" si="2"/>
        <v>27</v>
      </c>
      <c r="BT3" s="130">
        <f t="shared" si="2"/>
        <v>27</v>
      </c>
      <c r="BU3" s="130">
        <f t="shared" si="2"/>
        <v>27</v>
      </c>
      <c r="BV3" s="130">
        <f t="shared" si="2"/>
        <v>27</v>
      </c>
      <c r="BW3" s="130">
        <f t="shared" si="2"/>
        <v>27</v>
      </c>
      <c r="BX3" s="130">
        <f t="shared" si="2"/>
        <v>27</v>
      </c>
    </row>
    <row r="4" spans="1:76" x14ac:dyDescent="0.3">
      <c r="A4" s="95" t="s">
        <v>43</v>
      </c>
      <c r="B4" s="97" t="s">
        <v>195</v>
      </c>
      <c r="C4" s="97">
        <f>SUM(C$9:$D9)</f>
        <v>2</v>
      </c>
      <c r="D4" s="97">
        <f>SUM($D$9:D9)</f>
        <v>1</v>
      </c>
      <c r="E4" s="97">
        <f>SUM($D$9:E9)</f>
        <v>2</v>
      </c>
      <c r="F4" s="97">
        <f>SUM($D$9:F9)</f>
        <v>2</v>
      </c>
      <c r="G4" s="97">
        <f>SUM($D$9:G9)</f>
        <v>3</v>
      </c>
      <c r="H4" s="97">
        <f>SUM($D$9:H9)</f>
        <v>4</v>
      </c>
      <c r="I4" s="97">
        <f>SUM($D$9:I9)</f>
        <v>5</v>
      </c>
      <c r="J4" s="97">
        <f>SUM($D$9:J9)</f>
        <v>6</v>
      </c>
      <c r="K4" s="97">
        <f>SUM($D$9:K9)</f>
        <v>7</v>
      </c>
      <c r="L4" s="97">
        <f>SUM($D$9:L9)</f>
        <v>8</v>
      </c>
      <c r="M4" s="97">
        <f>SUM($D$9:M9)</f>
        <v>9</v>
      </c>
      <c r="N4" s="97">
        <f>SUM($D$9:N9)</f>
        <v>10</v>
      </c>
      <c r="O4" s="97">
        <f>SUM($D$9:O9)</f>
        <v>11</v>
      </c>
      <c r="P4" s="97">
        <f>SUM($D$9:P9)</f>
        <v>12</v>
      </c>
      <c r="Q4" s="97">
        <f>SUM($D$9:Q9)</f>
        <v>12</v>
      </c>
      <c r="R4" s="97">
        <f>SUM($D$9:R9)</f>
        <v>12</v>
      </c>
      <c r="S4" s="97">
        <f>SUM($D$9:S9)</f>
        <v>12</v>
      </c>
      <c r="T4" s="97">
        <f>SUM($D$9:T9)</f>
        <v>13</v>
      </c>
      <c r="U4" s="97">
        <f>SUM($D$9:U9)</f>
        <v>13</v>
      </c>
      <c r="V4" s="97">
        <f>SUM($D$9:V9)</f>
        <v>13</v>
      </c>
      <c r="W4" s="97">
        <f>SUM($D$9:W9)</f>
        <v>14</v>
      </c>
      <c r="X4" s="97">
        <f>SUM($D$9:X9)</f>
        <v>15</v>
      </c>
      <c r="Y4" s="97">
        <f>SUM($D$9:Y9)</f>
        <v>15</v>
      </c>
      <c r="Z4" s="97">
        <f>SUM($D$9:Z9)</f>
        <v>15</v>
      </c>
      <c r="AA4" s="97">
        <f>SUM($D$9:AA9)</f>
        <v>15</v>
      </c>
      <c r="AB4" s="97">
        <f>SUM($D$9:AB9)</f>
        <v>16</v>
      </c>
      <c r="AC4" s="97">
        <f>SUM($D$9:AC9)</f>
        <v>17</v>
      </c>
      <c r="AD4" s="97">
        <f>SUM($D$9:AD9)</f>
        <v>17</v>
      </c>
      <c r="AE4" s="97">
        <f>SUM($D$9:AE9)</f>
        <v>17</v>
      </c>
      <c r="AF4" s="97">
        <f>SUM($D$9:AF9)</f>
        <v>17</v>
      </c>
      <c r="AG4" s="97">
        <f>SUM($D$9:AG9)</f>
        <v>17</v>
      </c>
      <c r="AH4" s="97">
        <f>SUM($D$9:AH9)</f>
        <v>17</v>
      </c>
      <c r="AI4" s="97">
        <f>SUM($D$9:AI9)</f>
        <v>17</v>
      </c>
      <c r="AJ4" s="97">
        <f>SUM($D$9:AJ9)</f>
        <v>18</v>
      </c>
      <c r="AK4" s="97">
        <f>SUM($D$9:AK9)</f>
        <v>19</v>
      </c>
      <c r="AL4" s="97">
        <f>SUM($D$9:AL9)</f>
        <v>20</v>
      </c>
      <c r="AM4" s="97">
        <f>SUM($D$9:AM9)</f>
        <v>21</v>
      </c>
      <c r="AN4" s="97"/>
      <c r="AO4" s="97"/>
      <c r="AP4" s="97">
        <f>SUM($D$9:AP9)</f>
        <v>22</v>
      </c>
      <c r="AQ4" s="97">
        <f>SUM($D$9:AQ9)</f>
        <v>23</v>
      </c>
      <c r="AR4" s="97">
        <f>SUM($D$9:AR9)</f>
        <v>23</v>
      </c>
      <c r="AS4" s="97">
        <f>SUM($D$9:AS9)</f>
        <v>23</v>
      </c>
      <c r="AT4" s="97">
        <f>SUM($D$9:AT9)</f>
        <v>23</v>
      </c>
      <c r="AU4" s="97">
        <f>SUM($D$9:AU9)</f>
        <v>24</v>
      </c>
      <c r="AV4" s="97">
        <f>SUM($D$9:AV9)</f>
        <v>25</v>
      </c>
      <c r="AW4" s="97">
        <f>SUM($D$9:AW9)</f>
        <v>26</v>
      </c>
      <c r="AX4" s="97">
        <f>SUM($D$9:AX9)</f>
        <v>27</v>
      </c>
      <c r="AY4" s="97">
        <f>SUM($D$9:AY9)</f>
        <v>28</v>
      </c>
      <c r="AZ4" s="97">
        <f>SUM($D$9:AZ9)</f>
        <v>29</v>
      </c>
      <c r="BA4" s="97">
        <f>SUM($D$9:BA9)</f>
        <v>30</v>
      </c>
      <c r="BB4" s="97">
        <f>SUM($D$9:BB9)</f>
        <v>31</v>
      </c>
      <c r="BC4" s="97">
        <f>SUM($D$9:BC9)</f>
        <v>31</v>
      </c>
      <c r="BD4" s="97">
        <f>SUM($D$9:BD9)</f>
        <v>31</v>
      </c>
      <c r="BE4" s="97">
        <f>SUM($D$9:BE9)</f>
        <v>31</v>
      </c>
      <c r="BF4" s="97">
        <f>SUM($D$9:BF9)</f>
        <v>31</v>
      </c>
      <c r="BG4" s="97">
        <f>SUM($D$9:BG9)</f>
        <v>31</v>
      </c>
      <c r="BH4" s="97">
        <f>SUM($D$9:BH9)</f>
        <v>31</v>
      </c>
      <c r="BI4" s="97">
        <f>SUM($D$9:BI9)</f>
        <v>32</v>
      </c>
      <c r="BJ4" s="97">
        <f>SUM($D$9:BJ9)</f>
        <v>33</v>
      </c>
      <c r="BK4" s="97">
        <f>SUM($D$9:BK9)</f>
        <v>34</v>
      </c>
      <c r="BL4" s="97">
        <f>SUM($D$9:BL9)</f>
        <v>34</v>
      </c>
      <c r="BM4" s="97">
        <f>SUM($D$9:BM9)</f>
        <v>34</v>
      </c>
      <c r="BN4" s="97">
        <f>SUM($D$9:BN9)</f>
        <v>35</v>
      </c>
      <c r="BO4" s="97">
        <f>SUM($D$9:BO9)</f>
        <v>36</v>
      </c>
      <c r="BP4" s="97">
        <f>SUM($D$9:BP9)</f>
        <v>36</v>
      </c>
      <c r="BQ4" s="97">
        <f>SUM($D$9:BQ9)</f>
        <v>36</v>
      </c>
      <c r="BR4" s="97">
        <f>SUM($D$9:BR9)</f>
        <v>36</v>
      </c>
      <c r="BS4" s="97">
        <f>SUM($D$9:BS9)</f>
        <v>36</v>
      </c>
      <c r="BT4" s="97">
        <f>SUM($D$9:BT9)</f>
        <v>37</v>
      </c>
      <c r="BU4" s="97">
        <f>SUM($D$9:BU9)</f>
        <v>38</v>
      </c>
      <c r="BV4" s="97">
        <f>SUM($D$9:BV9)</f>
        <v>39</v>
      </c>
      <c r="BW4" s="97">
        <f>SUM($D$9:BW9)</f>
        <v>39</v>
      </c>
      <c r="BX4" s="97">
        <f>SUM($D$9:BX9)</f>
        <v>40</v>
      </c>
    </row>
    <row r="5" spans="1:76" x14ac:dyDescent="0.3">
      <c r="A5" s="95"/>
      <c r="B5" s="1" t="s">
        <v>196</v>
      </c>
      <c r="C5" s="1">
        <v>0</v>
      </c>
      <c r="D5" s="1">
        <v>0</v>
      </c>
      <c r="E5" s="1" t="s">
        <v>197</v>
      </c>
      <c r="F5" s="1" t="str">
        <f>E5</f>
        <v>_________</v>
      </c>
      <c r="G5" s="1" t="str">
        <f>E5</f>
        <v>_________</v>
      </c>
      <c r="H5" s="1" t="str">
        <f>F5</f>
        <v>_________</v>
      </c>
      <c r="I5" s="1">
        <v>0</v>
      </c>
      <c r="J5" s="1" t="s">
        <v>197</v>
      </c>
      <c r="K5" s="1" t="str">
        <f>J5</f>
        <v>_________</v>
      </c>
      <c r="L5" s="1" t="s">
        <v>197</v>
      </c>
      <c r="M5" s="1" t="s">
        <v>197</v>
      </c>
      <c r="N5" s="1" t="str">
        <f>L5</f>
        <v>_________</v>
      </c>
      <c r="O5" s="1" t="str">
        <f>L5</f>
        <v>_________</v>
      </c>
      <c r="P5" s="1" t="s">
        <v>197</v>
      </c>
      <c r="Q5" s="1" t="str">
        <f>O5</f>
        <v>_________</v>
      </c>
      <c r="R5" s="1" t="str">
        <f>O5</f>
        <v>_________</v>
      </c>
      <c r="S5" s="1" t="s">
        <v>197</v>
      </c>
      <c r="T5" s="1" t="s">
        <v>197</v>
      </c>
      <c r="U5" s="1" t="s">
        <v>197</v>
      </c>
      <c r="V5" s="1" t="s">
        <v>197</v>
      </c>
      <c r="W5" s="1" t="s">
        <v>197</v>
      </c>
      <c r="X5" s="1" t="s">
        <v>197</v>
      </c>
      <c r="Y5" s="1"/>
      <c r="Z5" s="1" t="s">
        <v>197</v>
      </c>
      <c r="AA5" s="1" t="s">
        <v>197</v>
      </c>
      <c r="AB5" s="1" t="s">
        <v>197</v>
      </c>
      <c r="AC5" s="1" t="s">
        <v>197</v>
      </c>
      <c r="AD5" s="1" t="s">
        <v>197</v>
      </c>
      <c r="AE5" s="1">
        <f>Y5</f>
        <v>0</v>
      </c>
      <c r="AF5" s="1" t="s">
        <v>197</v>
      </c>
      <c r="AG5" s="1" t="str">
        <f>AA5</f>
        <v>_________</v>
      </c>
      <c r="AH5" s="1" t="s">
        <v>197</v>
      </c>
      <c r="AI5" s="1" t="str">
        <f>AC5</f>
        <v>_________</v>
      </c>
      <c r="AJ5" s="1" t="s">
        <v>197</v>
      </c>
      <c r="AK5" s="1" t="str">
        <f>AC5</f>
        <v>_________</v>
      </c>
      <c r="AL5" s="1" t="str">
        <f>AD5</f>
        <v>_________</v>
      </c>
      <c r="AM5" s="1" t="s">
        <v>197</v>
      </c>
      <c r="AN5" s="1"/>
      <c r="AO5" s="1"/>
      <c r="AP5" s="1" t="str">
        <f>AF5</f>
        <v>_________</v>
      </c>
      <c r="AQ5" s="1" t="str">
        <f>AG5</f>
        <v>_________</v>
      </c>
      <c r="AR5" s="1" t="s">
        <v>197</v>
      </c>
      <c r="AS5" s="1" t="s">
        <v>197</v>
      </c>
      <c r="AT5" s="1" t="s">
        <v>197</v>
      </c>
      <c r="AU5" s="1" t="s">
        <v>197</v>
      </c>
      <c r="AV5" s="1" t="s">
        <v>197</v>
      </c>
      <c r="AW5" s="1" t="s">
        <v>197</v>
      </c>
      <c r="AX5" s="1" t="s">
        <v>197</v>
      </c>
      <c r="AY5" s="1" t="s">
        <v>197</v>
      </c>
      <c r="AZ5" s="1" t="s">
        <v>197</v>
      </c>
      <c r="BA5" s="1" t="s">
        <v>197</v>
      </c>
      <c r="BB5" s="1" t="s">
        <v>197</v>
      </c>
      <c r="BC5" s="1" t="s">
        <v>197</v>
      </c>
      <c r="BD5" s="1" t="s">
        <v>197</v>
      </c>
      <c r="BE5" s="1" t="s">
        <v>197</v>
      </c>
      <c r="BF5" s="1" t="s">
        <v>197</v>
      </c>
      <c r="BG5" s="1" t="s">
        <v>197</v>
      </c>
      <c r="BH5" s="1" t="s">
        <v>197</v>
      </c>
      <c r="BI5" s="1" t="s">
        <v>197</v>
      </c>
      <c r="BJ5" s="1" t="s">
        <v>197</v>
      </c>
      <c r="BK5" s="1" t="s">
        <v>197</v>
      </c>
      <c r="BL5" s="1" t="s">
        <v>197</v>
      </c>
      <c r="BM5" s="1" t="s">
        <v>197</v>
      </c>
      <c r="BN5" s="1" t="s">
        <v>197</v>
      </c>
      <c r="BO5" s="1" t="s">
        <v>197</v>
      </c>
      <c r="BP5" s="1" t="s">
        <v>197</v>
      </c>
      <c r="BQ5" s="1" t="s">
        <v>197</v>
      </c>
      <c r="BR5" s="1" t="s">
        <v>197</v>
      </c>
      <c r="BS5" s="1" t="s">
        <v>197</v>
      </c>
      <c r="BT5" s="1" t="s">
        <v>197</v>
      </c>
      <c r="BU5" s="1" t="s">
        <v>197</v>
      </c>
      <c r="BV5" s="1" t="s">
        <v>197</v>
      </c>
      <c r="BW5" s="1" t="s">
        <v>197</v>
      </c>
      <c r="BX5" s="1" t="s">
        <v>197</v>
      </c>
    </row>
    <row r="6" spans="1:76" x14ac:dyDescent="0.3">
      <c r="A6" s="95"/>
      <c r="B6" s="24" t="s">
        <v>39</v>
      </c>
      <c r="C6" s="10">
        <f>C9</f>
        <v>1</v>
      </c>
      <c r="D6" s="10">
        <f>C6+1</f>
        <v>2</v>
      </c>
      <c r="E6" s="10">
        <f>D6+1</f>
        <v>3</v>
      </c>
      <c r="F6" s="10">
        <f t="shared" ref="F6:AC6" si="3">E6+1</f>
        <v>4</v>
      </c>
      <c r="G6" s="131">
        <f t="shared" si="3"/>
        <v>5</v>
      </c>
      <c r="H6" s="131">
        <f t="shared" si="3"/>
        <v>6</v>
      </c>
      <c r="I6" s="131">
        <f>H6+1</f>
        <v>7</v>
      </c>
      <c r="J6" s="51">
        <f t="shared" si="3"/>
        <v>8</v>
      </c>
      <c r="K6" s="51">
        <f t="shared" si="3"/>
        <v>9</v>
      </c>
      <c r="L6" s="51">
        <f t="shared" si="3"/>
        <v>10</v>
      </c>
      <c r="M6" s="51">
        <f t="shared" si="3"/>
        <v>11</v>
      </c>
      <c r="N6" s="51">
        <f>M6+1</f>
        <v>12</v>
      </c>
      <c r="O6" s="51">
        <f t="shared" si="3"/>
        <v>13</v>
      </c>
      <c r="P6" s="51">
        <f t="shared" si="3"/>
        <v>14</v>
      </c>
      <c r="Q6" s="51">
        <f t="shared" ref="Q6:W6" si="4">P6+1</f>
        <v>15</v>
      </c>
      <c r="R6" s="51">
        <f t="shared" si="4"/>
        <v>16</v>
      </c>
      <c r="S6" s="51">
        <f t="shared" si="4"/>
        <v>17</v>
      </c>
      <c r="T6" s="45">
        <f t="shared" si="4"/>
        <v>18</v>
      </c>
      <c r="U6" s="45">
        <f t="shared" si="4"/>
        <v>19</v>
      </c>
      <c r="V6" s="45">
        <f t="shared" si="4"/>
        <v>20</v>
      </c>
      <c r="W6" s="61">
        <f t="shared" si="4"/>
        <v>21</v>
      </c>
      <c r="X6" s="61">
        <f t="shared" si="3"/>
        <v>22</v>
      </c>
      <c r="Y6" s="61">
        <f t="shared" si="3"/>
        <v>23</v>
      </c>
      <c r="Z6" s="61">
        <f>Y6+1</f>
        <v>24</v>
      </c>
      <c r="AA6" s="61">
        <f t="shared" si="3"/>
        <v>25</v>
      </c>
      <c r="AB6" s="4">
        <f t="shared" si="3"/>
        <v>26</v>
      </c>
      <c r="AC6" s="4">
        <f t="shared" si="3"/>
        <v>27</v>
      </c>
      <c r="AD6" s="4">
        <f>AC6+1</f>
        <v>28</v>
      </c>
      <c r="AE6" s="46">
        <f>AD6+1</f>
        <v>29</v>
      </c>
      <c r="AF6" s="46">
        <f>AE6+1</f>
        <v>30</v>
      </c>
      <c r="AG6" s="46">
        <f>AF6+1</f>
        <v>31</v>
      </c>
      <c r="AH6" s="46">
        <f>AG6+1</f>
        <v>32</v>
      </c>
      <c r="AI6" s="46">
        <f t="shared" ref="AI6:AQ6" si="5">AH6+1</f>
        <v>33</v>
      </c>
      <c r="AJ6" s="46">
        <f t="shared" si="5"/>
        <v>34</v>
      </c>
      <c r="AK6" s="46">
        <f t="shared" si="5"/>
        <v>35</v>
      </c>
      <c r="AL6" s="46">
        <f t="shared" si="5"/>
        <v>36</v>
      </c>
      <c r="AM6" s="46">
        <f t="shared" si="5"/>
        <v>37</v>
      </c>
      <c r="AN6" s="46"/>
      <c r="AO6" s="46"/>
      <c r="AP6" s="25">
        <f>AM6+1</f>
        <v>38</v>
      </c>
      <c r="AQ6" s="25">
        <f t="shared" si="5"/>
        <v>39</v>
      </c>
      <c r="AR6" s="25">
        <f>AP6+1</f>
        <v>39</v>
      </c>
      <c r="AS6" s="25">
        <f t="shared" ref="AS6:BX6" si="6">AR6+1</f>
        <v>40</v>
      </c>
      <c r="AT6" s="25">
        <f t="shared" si="6"/>
        <v>41</v>
      </c>
      <c r="AU6" s="12">
        <f t="shared" si="6"/>
        <v>42</v>
      </c>
      <c r="AV6" s="12">
        <f t="shared" si="6"/>
        <v>43</v>
      </c>
      <c r="AW6" s="12">
        <f t="shared" si="6"/>
        <v>44</v>
      </c>
      <c r="AX6" s="45">
        <f t="shared" si="6"/>
        <v>45</v>
      </c>
      <c r="AY6" s="45">
        <f t="shared" si="6"/>
        <v>46</v>
      </c>
      <c r="AZ6" s="45">
        <f t="shared" si="6"/>
        <v>47</v>
      </c>
      <c r="BA6" s="45">
        <f t="shared" si="6"/>
        <v>48</v>
      </c>
      <c r="BB6" s="45">
        <f t="shared" si="6"/>
        <v>49</v>
      </c>
      <c r="BC6" s="45">
        <f t="shared" si="6"/>
        <v>50</v>
      </c>
      <c r="BD6" s="52">
        <f t="shared" si="6"/>
        <v>51</v>
      </c>
      <c r="BE6" s="52">
        <f t="shared" si="6"/>
        <v>52</v>
      </c>
      <c r="BF6" s="52">
        <f t="shared" si="6"/>
        <v>53</v>
      </c>
      <c r="BG6" s="52">
        <f t="shared" si="6"/>
        <v>54</v>
      </c>
      <c r="BH6" s="52">
        <f t="shared" si="6"/>
        <v>55</v>
      </c>
      <c r="BI6" s="52">
        <f t="shared" si="6"/>
        <v>56</v>
      </c>
      <c r="BJ6" s="52">
        <f t="shared" si="6"/>
        <v>57</v>
      </c>
      <c r="BK6" s="52">
        <f t="shared" si="6"/>
        <v>58</v>
      </c>
      <c r="BL6" s="173">
        <f t="shared" si="6"/>
        <v>59</v>
      </c>
      <c r="BM6" s="52">
        <f t="shared" si="6"/>
        <v>60</v>
      </c>
      <c r="BN6" s="52">
        <f t="shared" si="6"/>
        <v>61</v>
      </c>
      <c r="BO6" s="52">
        <f t="shared" si="6"/>
        <v>62</v>
      </c>
      <c r="BP6" s="52">
        <f t="shared" si="6"/>
        <v>63</v>
      </c>
      <c r="BQ6" s="52">
        <f t="shared" si="6"/>
        <v>64</v>
      </c>
      <c r="BR6" s="52">
        <f t="shared" si="6"/>
        <v>65</v>
      </c>
      <c r="BS6" s="52">
        <f t="shared" si="6"/>
        <v>66</v>
      </c>
      <c r="BT6" s="52">
        <f t="shared" si="6"/>
        <v>67</v>
      </c>
      <c r="BU6" s="52">
        <f t="shared" si="6"/>
        <v>68</v>
      </c>
      <c r="BV6" s="52">
        <f t="shared" si="6"/>
        <v>69</v>
      </c>
      <c r="BW6" s="52">
        <f t="shared" si="6"/>
        <v>70</v>
      </c>
      <c r="BX6" s="52">
        <f t="shared" si="6"/>
        <v>71</v>
      </c>
    </row>
    <row r="7" spans="1:76" x14ac:dyDescent="0.3">
      <c r="A7" s="95"/>
      <c r="B7" s="24" t="s">
        <v>198</v>
      </c>
      <c r="C7" s="10" t="s">
        <v>199</v>
      </c>
      <c r="D7" s="10" t="s">
        <v>199</v>
      </c>
      <c r="E7" s="10" t="s">
        <v>199</v>
      </c>
      <c r="F7" s="10" t="s">
        <v>199</v>
      </c>
      <c r="G7" s="131" t="s">
        <v>199</v>
      </c>
      <c r="H7" s="131" t="s">
        <v>199</v>
      </c>
      <c r="I7" s="131" t="s">
        <v>199</v>
      </c>
      <c r="J7" s="51" t="s">
        <v>199</v>
      </c>
      <c r="K7" s="51" t="s">
        <v>199</v>
      </c>
      <c r="L7" s="51" t="s">
        <v>199</v>
      </c>
      <c r="M7" s="51" t="s">
        <v>199</v>
      </c>
      <c r="N7" s="51" t="s">
        <v>199</v>
      </c>
      <c r="O7" s="51" t="s">
        <v>199</v>
      </c>
      <c r="P7" s="51" t="s">
        <v>199</v>
      </c>
      <c r="Q7" s="51" t="s">
        <v>199</v>
      </c>
      <c r="R7" s="51" t="s">
        <v>199</v>
      </c>
      <c r="S7" s="51" t="s">
        <v>199</v>
      </c>
      <c r="T7" s="45" t="s">
        <v>199</v>
      </c>
      <c r="U7" s="45" t="s">
        <v>199</v>
      </c>
      <c r="V7" s="45" t="s">
        <v>199</v>
      </c>
      <c r="W7" s="61" t="s">
        <v>199</v>
      </c>
      <c r="X7" s="61" t="s">
        <v>199</v>
      </c>
      <c r="Y7" s="61" t="s">
        <v>199</v>
      </c>
      <c r="Z7" s="61" t="s">
        <v>199</v>
      </c>
      <c r="AA7" s="61" t="s">
        <v>199</v>
      </c>
      <c r="AB7" s="4" t="s">
        <v>199</v>
      </c>
      <c r="AC7" s="4" t="s">
        <v>199</v>
      </c>
      <c r="AD7" s="4" t="s">
        <v>199</v>
      </c>
      <c r="AE7" s="46" t="s">
        <v>199</v>
      </c>
      <c r="AF7" s="46" t="s">
        <v>199</v>
      </c>
      <c r="AG7" s="46" t="s">
        <v>199</v>
      </c>
      <c r="AH7" s="46" t="s">
        <v>199</v>
      </c>
      <c r="AI7" s="46" t="s">
        <v>199</v>
      </c>
      <c r="AJ7" s="46" t="s">
        <v>199</v>
      </c>
      <c r="AK7" s="46" t="s">
        <v>199</v>
      </c>
      <c r="AL7" s="46" t="s">
        <v>199</v>
      </c>
      <c r="AM7" s="46" t="s">
        <v>199</v>
      </c>
      <c r="AN7" s="46"/>
      <c r="AO7" s="46"/>
      <c r="AP7" s="25" t="s">
        <v>199</v>
      </c>
      <c r="AQ7" s="25" t="s">
        <v>199</v>
      </c>
      <c r="AR7" s="25" t="s">
        <v>199</v>
      </c>
      <c r="AS7" s="25" t="s">
        <v>199</v>
      </c>
      <c r="AT7" s="25" t="s">
        <v>199</v>
      </c>
      <c r="AU7" s="12" t="s">
        <v>199</v>
      </c>
      <c r="AV7" s="12" t="s">
        <v>199</v>
      </c>
      <c r="AW7" s="12" t="s">
        <v>199</v>
      </c>
      <c r="AX7" s="45" t="s">
        <v>199</v>
      </c>
      <c r="AY7" s="45" t="s">
        <v>199</v>
      </c>
      <c r="AZ7" s="45" t="s">
        <v>199</v>
      </c>
      <c r="BA7" s="45" t="s">
        <v>199</v>
      </c>
      <c r="BB7" s="45" t="s">
        <v>199</v>
      </c>
      <c r="BC7" s="45" t="s">
        <v>199</v>
      </c>
      <c r="BD7" s="52" t="s">
        <v>199</v>
      </c>
      <c r="BE7" s="52" t="s">
        <v>199</v>
      </c>
      <c r="BF7" s="52" t="s">
        <v>199</v>
      </c>
      <c r="BG7" s="52" t="s">
        <v>199</v>
      </c>
      <c r="BH7" s="52" t="s">
        <v>199</v>
      </c>
      <c r="BI7" s="52" t="s">
        <v>199</v>
      </c>
      <c r="BJ7" s="52" t="s">
        <v>199</v>
      </c>
      <c r="BK7" s="52" t="s">
        <v>199</v>
      </c>
      <c r="BL7" s="173" t="s">
        <v>199</v>
      </c>
      <c r="BM7" s="52" t="s">
        <v>199</v>
      </c>
      <c r="BN7" s="52" t="s">
        <v>199</v>
      </c>
      <c r="BO7" s="52" t="s">
        <v>199</v>
      </c>
      <c r="BP7" s="52" t="s">
        <v>199</v>
      </c>
      <c r="BQ7" s="52" t="s">
        <v>199</v>
      </c>
      <c r="BR7" s="52" t="s">
        <v>199</v>
      </c>
      <c r="BS7" s="52" t="s">
        <v>199</v>
      </c>
      <c r="BT7" s="52" t="s">
        <v>199</v>
      </c>
      <c r="BU7" s="52" t="s">
        <v>199</v>
      </c>
      <c r="BV7" s="52" t="s">
        <v>199</v>
      </c>
      <c r="BW7" s="52" t="s">
        <v>199</v>
      </c>
      <c r="BX7" s="52" t="s">
        <v>199</v>
      </c>
    </row>
    <row r="8" spans="1:76" x14ac:dyDescent="0.3">
      <c r="A8" s="95"/>
      <c r="B8" s="24" t="s">
        <v>0</v>
      </c>
      <c r="C8" s="10" t="s">
        <v>181</v>
      </c>
      <c r="D8" s="10" t="s">
        <v>181</v>
      </c>
      <c r="E8" s="10" t="s">
        <v>181</v>
      </c>
      <c r="F8" s="10" t="s">
        <v>183</v>
      </c>
      <c r="G8" s="131" t="s">
        <v>181</v>
      </c>
      <c r="H8" s="131" t="s">
        <v>181</v>
      </c>
      <c r="I8" s="131" t="s">
        <v>181</v>
      </c>
      <c r="J8" s="51" t="s">
        <v>3</v>
      </c>
      <c r="K8" s="51" t="s">
        <v>3</v>
      </c>
      <c r="L8" s="51" t="s">
        <v>3</v>
      </c>
      <c r="M8" s="51" t="s">
        <v>3</v>
      </c>
      <c r="N8" s="51" t="s">
        <v>3</v>
      </c>
      <c r="O8" s="51" t="s">
        <v>3</v>
      </c>
      <c r="P8" s="51" t="s">
        <v>3</v>
      </c>
      <c r="Q8" s="51" t="s">
        <v>3</v>
      </c>
      <c r="R8" s="51" t="s">
        <v>3</v>
      </c>
      <c r="S8" s="51" t="s">
        <v>3</v>
      </c>
      <c r="T8" s="45" t="s">
        <v>230</v>
      </c>
      <c r="U8" s="45" t="s">
        <v>230</v>
      </c>
      <c r="V8" s="45" t="s">
        <v>230</v>
      </c>
      <c r="W8" s="61" t="s">
        <v>7</v>
      </c>
      <c r="X8" s="61" t="s">
        <v>7</v>
      </c>
      <c r="Y8" s="61" t="s">
        <v>71</v>
      </c>
      <c r="Z8" s="61" t="s">
        <v>7</v>
      </c>
      <c r="AA8" s="61" t="s">
        <v>7</v>
      </c>
      <c r="AB8" s="4" t="s">
        <v>1</v>
      </c>
      <c r="AC8" s="4" t="s">
        <v>1</v>
      </c>
      <c r="AD8" s="4" t="s">
        <v>1</v>
      </c>
      <c r="AE8" s="46" t="s">
        <v>250</v>
      </c>
      <c r="AF8" s="46" t="s">
        <v>250</v>
      </c>
      <c r="AG8" s="46" t="s">
        <v>250</v>
      </c>
      <c r="AH8" s="46" t="s">
        <v>250</v>
      </c>
      <c r="AI8" s="46" t="s">
        <v>250</v>
      </c>
      <c r="AJ8" s="46" t="s">
        <v>250</v>
      </c>
      <c r="AK8" s="46" t="s">
        <v>250</v>
      </c>
      <c r="AL8" s="46" t="s">
        <v>250</v>
      </c>
      <c r="AM8" s="46" t="s">
        <v>250</v>
      </c>
      <c r="AN8" s="46"/>
      <c r="AO8" s="46"/>
      <c r="AP8" s="25" t="s">
        <v>168</v>
      </c>
      <c r="AQ8" s="25" t="s">
        <v>168</v>
      </c>
      <c r="AR8" s="25" t="s">
        <v>168</v>
      </c>
      <c r="AS8" s="25" t="s">
        <v>168</v>
      </c>
      <c r="AT8" s="25" t="s">
        <v>168</v>
      </c>
      <c r="AU8" s="12" t="s">
        <v>2</v>
      </c>
      <c r="AV8" s="12" t="s">
        <v>2</v>
      </c>
      <c r="AW8" s="12" t="s">
        <v>2</v>
      </c>
      <c r="AX8" s="45" t="s">
        <v>6</v>
      </c>
      <c r="AY8" s="45" t="s">
        <v>6</v>
      </c>
      <c r="AZ8" s="45" t="s">
        <v>187</v>
      </c>
      <c r="BA8" s="45" t="s">
        <v>6</v>
      </c>
      <c r="BB8" s="45" t="s">
        <v>6</v>
      </c>
      <c r="BC8" s="45" t="s">
        <v>188</v>
      </c>
      <c r="BD8" s="132" t="s">
        <v>5</v>
      </c>
      <c r="BE8" s="132" t="s">
        <v>5</v>
      </c>
      <c r="BF8" s="52" t="s">
        <v>5</v>
      </c>
      <c r="BG8" s="52" t="s">
        <v>5</v>
      </c>
      <c r="BH8" s="132" t="s">
        <v>5</v>
      </c>
      <c r="BI8" s="132" t="s">
        <v>5</v>
      </c>
      <c r="BJ8" s="132" t="s">
        <v>5</v>
      </c>
      <c r="BK8" s="132" t="s">
        <v>5</v>
      </c>
      <c r="BL8" s="132" t="s">
        <v>5</v>
      </c>
      <c r="BM8" s="132" t="s">
        <v>5</v>
      </c>
      <c r="BN8" s="132" t="s">
        <v>5</v>
      </c>
      <c r="BO8" s="132" t="s">
        <v>5</v>
      </c>
      <c r="BP8" s="132" t="s">
        <v>5</v>
      </c>
      <c r="BQ8" s="132" t="s">
        <v>5</v>
      </c>
      <c r="BR8" s="132" t="s">
        <v>5</v>
      </c>
      <c r="BS8" s="132" t="s">
        <v>5</v>
      </c>
      <c r="BT8" s="132" t="s">
        <v>5</v>
      </c>
      <c r="BU8" s="132" t="s">
        <v>5</v>
      </c>
      <c r="BV8" s="132" t="s">
        <v>5</v>
      </c>
      <c r="BW8" s="132" t="s">
        <v>5</v>
      </c>
      <c r="BX8" s="132" t="s">
        <v>5</v>
      </c>
    </row>
    <row r="9" spans="1:76" x14ac:dyDescent="0.3">
      <c r="A9" s="95"/>
      <c r="B9" s="24" t="s">
        <v>9</v>
      </c>
      <c r="C9" s="10">
        <v>1</v>
      </c>
      <c r="D9" s="10">
        <v>1</v>
      </c>
      <c r="E9" s="10">
        <v>1</v>
      </c>
      <c r="F9" s="10">
        <v>0</v>
      </c>
      <c r="G9" s="131">
        <v>1</v>
      </c>
      <c r="H9" s="131">
        <v>1</v>
      </c>
      <c r="I9" s="131">
        <v>1</v>
      </c>
      <c r="J9" s="51">
        <v>1</v>
      </c>
      <c r="K9" s="51">
        <v>1</v>
      </c>
      <c r="L9" s="51">
        <v>1</v>
      </c>
      <c r="M9" s="51">
        <v>1</v>
      </c>
      <c r="N9" s="51">
        <v>1</v>
      </c>
      <c r="O9" s="51">
        <v>1</v>
      </c>
      <c r="P9" s="51">
        <v>1</v>
      </c>
      <c r="Q9" s="51">
        <v>0</v>
      </c>
      <c r="R9" s="51">
        <v>0</v>
      </c>
      <c r="S9" s="51">
        <v>0</v>
      </c>
      <c r="T9" s="45">
        <v>1</v>
      </c>
      <c r="U9" s="45">
        <v>0</v>
      </c>
      <c r="V9" s="45">
        <v>0</v>
      </c>
      <c r="W9" s="61">
        <v>1</v>
      </c>
      <c r="X9" s="61">
        <v>1</v>
      </c>
      <c r="Y9" s="61">
        <v>0</v>
      </c>
      <c r="Z9" s="61">
        <v>0</v>
      </c>
      <c r="AA9" s="61">
        <v>0</v>
      </c>
      <c r="AB9" s="4">
        <v>1</v>
      </c>
      <c r="AC9" s="4">
        <v>1</v>
      </c>
      <c r="AD9" s="4">
        <v>0</v>
      </c>
      <c r="AE9" s="46">
        <v>0</v>
      </c>
      <c r="AF9" s="46">
        <v>0</v>
      </c>
      <c r="AG9" s="46">
        <v>0</v>
      </c>
      <c r="AH9" s="46">
        <v>0</v>
      </c>
      <c r="AI9" s="46">
        <v>0</v>
      </c>
      <c r="AJ9" s="46">
        <v>1</v>
      </c>
      <c r="AK9" s="46">
        <v>1</v>
      </c>
      <c r="AL9" s="46">
        <v>1</v>
      </c>
      <c r="AM9" s="46">
        <v>1</v>
      </c>
      <c r="AN9" s="46"/>
      <c r="AO9" s="46"/>
      <c r="AP9" s="25">
        <v>1</v>
      </c>
      <c r="AQ9" s="25">
        <v>1</v>
      </c>
      <c r="AR9" s="25">
        <v>0</v>
      </c>
      <c r="AS9" s="25">
        <v>0</v>
      </c>
      <c r="AT9" s="25">
        <v>0</v>
      </c>
      <c r="AU9" s="12">
        <v>1</v>
      </c>
      <c r="AV9" s="12">
        <v>1</v>
      </c>
      <c r="AW9" s="12">
        <v>1</v>
      </c>
      <c r="AX9" s="45">
        <v>1</v>
      </c>
      <c r="AY9" s="45">
        <v>1</v>
      </c>
      <c r="AZ9" s="45">
        <v>1</v>
      </c>
      <c r="BA9" s="45">
        <v>1</v>
      </c>
      <c r="BB9" s="45">
        <v>1</v>
      </c>
      <c r="BC9" s="45">
        <v>0</v>
      </c>
      <c r="BD9" s="132">
        <v>0</v>
      </c>
      <c r="BE9" s="143">
        <v>0</v>
      </c>
      <c r="BF9" s="52">
        <v>0</v>
      </c>
      <c r="BG9" s="52">
        <v>0</v>
      </c>
      <c r="BH9" s="132">
        <v>0</v>
      </c>
      <c r="BI9" s="132">
        <v>1</v>
      </c>
      <c r="BJ9" s="132">
        <v>1</v>
      </c>
      <c r="BK9" s="132">
        <v>1</v>
      </c>
      <c r="BL9" s="132">
        <v>0</v>
      </c>
      <c r="BM9" s="132">
        <v>0</v>
      </c>
      <c r="BN9" s="132">
        <v>1</v>
      </c>
      <c r="BO9" s="132">
        <v>1</v>
      </c>
      <c r="BP9" s="132">
        <v>0</v>
      </c>
      <c r="BQ9" s="132">
        <v>0</v>
      </c>
      <c r="BR9" s="132">
        <v>0</v>
      </c>
      <c r="BS9" s="132">
        <v>0</v>
      </c>
      <c r="BT9" s="132">
        <v>1</v>
      </c>
      <c r="BU9" s="132">
        <v>1</v>
      </c>
      <c r="BV9" s="132">
        <v>1</v>
      </c>
      <c r="BW9" s="132">
        <v>0</v>
      </c>
      <c r="BX9" s="132">
        <v>1</v>
      </c>
    </row>
    <row r="10" spans="1:76" x14ac:dyDescent="0.3">
      <c r="A10" s="95" t="s">
        <v>43</v>
      </c>
      <c r="B10" s="24" t="s">
        <v>9</v>
      </c>
      <c r="C10" s="10">
        <v>0</v>
      </c>
      <c r="D10" s="10">
        <v>0</v>
      </c>
      <c r="E10" s="10">
        <v>1</v>
      </c>
      <c r="F10" s="10">
        <v>1</v>
      </c>
      <c r="G10" s="131">
        <v>0</v>
      </c>
      <c r="H10" s="131">
        <v>0</v>
      </c>
      <c r="I10" s="13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  <c r="P10" s="51">
        <v>0</v>
      </c>
      <c r="Q10" s="51">
        <v>0</v>
      </c>
      <c r="R10" s="51">
        <v>0</v>
      </c>
      <c r="S10" s="51">
        <v>0</v>
      </c>
      <c r="T10" s="45">
        <v>0</v>
      </c>
      <c r="U10" s="45">
        <v>0</v>
      </c>
      <c r="V10" s="45">
        <v>0</v>
      </c>
      <c r="W10" s="61">
        <v>0</v>
      </c>
      <c r="X10" s="61">
        <v>0</v>
      </c>
      <c r="Y10" s="61">
        <v>0</v>
      </c>
      <c r="Z10" s="61">
        <v>0</v>
      </c>
      <c r="AA10" s="61">
        <v>0</v>
      </c>
      <c r="AB10" s="4">
        <v>0</v>
      </c>
      <c r="AC10" s="4">
        <v>1</v>
      </c>
      <c r="AD10" s="4">
        <v>0</v>
      </c>
      <c r="AE10" s="46">
        <v>0</v>
      </c>
      <c r="AF10" s="46">
        <v>0</v>
      </c>
      <c r="AG10" s="46">
        <v>0</v>
      </c>
      <c r="AH10" s="46">
        <v>0</v>
      </c>
      <c r="AI10" s="46">
        <v>0</v>
      </c>
      <c r="AJ10" s="46">
        <v>0</v>
      </c>
      <c r="AK10" s="46">
        <v>0</v>
      </c>
      <c r="AL10" s="46">
        <v>0</v>
      </c>
      <c r="AM10" s="46">
        <v>0</v>
      </c>
      <c r="AN10" s="46"/>
      <c r="AO10" s="46"/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12">
        <v>0</v>
      </c>
      <c r="AV10" s="12">
        <v>0</v>
      </c>
      <c r="AW10" s="12">
        <v>0</v>
      </c>
      <c r="AX10" s="45">
        <v>0</v>
      </c>
      <c r="AY10" s="45">
        <v>0</v>
      </c>
      <c r="AZ10" s="45">
        <v>0</v>
      </c>
      <c r="BA10" s="45">
        <v>0</v>
      </c>
      <c r="BB10" s="45">
        <v>0</v>
      </c>
      <c r="BC10" s="45">
        <v>0</v>
      </c>
      <c r="BD10" s="132">
        <v>0</v>
      </c>
      <c r="BE10" s="143">
        <v>1</v>
      </c>
      <c r="BF10" s="52">
        <v>1</v>
      </c>
      <c r="BG10" s="52">
        <v>1</v>
      </c>
      <c r="BH10" s="132">
        <v>0</v>
      </c>
      <c r="BI10" s="132">
        <v>0</v>
      </c>
      <c r="BJ10" s="132">
        <v>0</v>
      </c>
      <c r="BK10" s="132">
        <v>0</v>
      </c>
      <c r="BL10" s="132">
        <v>0</v>
      </c>
      <c r="BM10" s="132">
        <v>0</v>
      </c>
      <c r="BN10" s="132">
        <v>0</v>
      </c>
      <c r="BO10" s="132">
        <v>0</v>
      </c>
      <c r="BP10" s="132">
        <v>0</v>
      </c>
      <c r="BQ10" s="132">
        <v>0</v>
      </c>
      <c r="BR10" s="132">
        <v>0</v>
      </c>
      <c r="BS10" s="132">
        <v>0</v>
      </c>
      <c r="BT10" s="132">
        <v>0</v>
      </c>
      <c r="BU10" s="132">
        <v>0</v>
      </c>
      <c r="BV10" s="132">
        <v>0</v>
      </c>
      <c r="BW10" s="132">
        <v>0</v>
      </c>
      <c r="BX10" s="132">
        <v>0</v>
      </c>
    </row>
    <row r="11" spans="1:76" x14ac:dyDescent="0.3">
      <c r="A11" s="95"/>
      <c r="B11" s="24" t="s">
        <v>43</v>
      </c>
      <c r="C11" s="10" t="s">
        <v>199</v>
      </c>
      <c r="D11" s="10" t="s">
        <v>199</v>
      </c>
      <c r="E11" s="10" t="s">
        <v>199</v>
      </c>
      <c r="F11" s="10" t="s">
        <v>199</v>
      </c>
      <c r="G11" s="131" t="s">
        <v>199</v>
      </c>
      <c r="H11" s="131" t="s">
        <v>199</v>
      </c>
      <c r="I11" s="133" t="s">
        <v>200</v>
      </c>
      <c r="J11" s="51" t="s">
        <v>199</v>
      </c>
      <c r="K11" s="51" t="s">
        <v>199</v>
      </c>
      <c r="L11" s="51" t="s">
        <v>199</v>
      </c>
      <c r="M11" s="51" t="s">
        <v>199</v>
      </c>
      <c r="N11" s="51" t="s">
        <v>199</v>
      </c>
      <c r="O11" s="51" t="s">
        <v>199</v>
      </c>
      <c r="P11" s="51" t="s">
        <v>200</v>
      </c>
      <c r="Q11" s="51" t="s">
        <v>199</v>
      </c>
      <c r="R11" s="51" t="s">
        <v>199</v>
      </c>
      <c r="S11" s="51" t="s">
        <v>200</v>
      </c>
      <c r="T11" s="45" t="s">
        <v>199</v>
      </c>
      <c r="U11" s="45" t="s">
        <v>199</v>
      </c>
      <c r="V11" s="45" t="s">
        <v>199</v>
      </c>
      <c r="W11" s="61" t="s">
        <v>199</v>
      </c>
      <c r="X11" s="61" t="s">
        <v>199</v>
      </c>
      <c r="Y11" s="61" t="s">
        <v>199</v>
      </c>
      <c r="Z11" s="61" t="s">
        <v>199</v>
      </c>
      <c r="AA11" s="61" t="s">
        <v>200</v>
      </c>
      <c r="AB11" s="4" t="s">
        <v>199</v>
      </c>
      <c r="AC11" s="4" t="s">
        <v>199</v>
      </c>
      <c r="AD11" s="4" t="s">
        <v>200</v>
      </c>
      <c r="AE11" s="46" t="s">
        <v>199</v>
      </c>
      <c r="AF11" s="46" t="s">
        <v>200</v>
      </c>
      <c r="AG11" s="46" t="s">
        <v>199</v>
      </c>
      <c r="AH11" s="46" t="s">
        <v>200</v>
      </c>
      <c r="AI11" s="46" t="s">
        <v>199</v>
      </c>
      <c r="AJ11" s="46" t="s">
        <v>200</v>
      </c>
      <c r="AK11" s="46" t="s">
        <v>199</v>
      </c>
      <c r="AL11" s="46" t="s">
        <v>199</v>
      </c>
      <c r="AM11" s="46" t="s">
        <v>200</v>
      </c>
      <c r="AN11" s="46"/>
      <c r="AO11" s="46"/>
      <c r="AP11" s="25" t="s">
        <v>199</v>
      </c>
      <c r="AQ11" s="25" t="s">
        <v>199</v>
      </c>
      <c r="AR11" s="25" t="s">
        <v>200</v>
      </c>
      <c r="AS11" s="25" t="s">
        <v>200</v>
      </c>
      <c r="AT11" s="25" t="s">
        <v>200</v>
      </c>
      <c r="AU11" s="12" t="s">
        <v>199</v>
      </c>
      <c r="AV11" s="12" t="s">
        <v>199</v>
      </c>
      <c r="AW11" s="12" t="s">
        <v>199</v>
      </c>
      <c r="AX11" s="45" t="s">
        <v>199</v>
      </c>
      <c r="AY11" s="45" t="s">
        <v>199</v>
      </c>
      <c r="AZ11" s="45" t="s">
        <v>199</v>
      </c>
      <c r="BA11" s="45" t="s">
        <v>199</v>
      </c>
      <c r="BB11" s="45" t="s">
        <v>199</v>
      </c>
      <c r="BC11" s="45" t="s">
        <v>200</v>
      </c>
      <c r="BD11" s="132" t="s">
        <v>199</v>
      </c>
      <c r="BE11" s="143" t="s">
        <v>199</v>
      </c>
      <c r="BF11" s="52" t="s">
        <v>199</v>
      </c>
      <c r="BG11" s="52" t="s">
        <v>199</v>
      </c>
      <c r="BH11" s="132" t="s">
        <v>199</v>
      </c>
      <c r="BI11" s="132" t="s">
        <v>199</v>
      </c>
      <c r="BJ11" s="132" t="s">
        <v>199</v>
      </c>
      <c r="BK11" s="132" t="s">
        <v>199</v>
      </c>
      <c r="BL11" s="132" t="s">
        <v>199</v>
      </c>
      <c r="BM11" s="132" t="s">
        <v>199</v>
      </c>
      <c r="BN11" s="132" t="s">
        <v>199</v>
      </c>
      <c r="BO11" s="132" t="s">
        <v>199</v>
      </c>
      <c r="BP11" s="132" t="s">
        <v>199</v>
      </c>
      <c r="BQ11" s="132" t="s">
        <v>199</v>
      </c>
      <c r="BR11" s="132" t="s">
        <v>199</v>
      </c>
      <c r="BS11" s="132" t="s">
        <v>199</v>
      </c>
      <c r="BT11" s="132" t="s">
        <v>199</v>
      </c>
      <c r="BU11" s="132" t="s">
        <v>199</v>
      </c>
      <c r="BV11" s="132" t="s">
        <v>199</v>
      </c>
      <c r="BW11" s="132" t="s">
        <v>199</v>
      </c>
      <c r="BX11" s="132" t="s">
        <v>200</v>
      </c>
    </row>
    <row r="12" spans="1:76" x14ac:dyDescent="0.3">
      <c r="A12" s="95"/>
      <c r="B12" s="24" t="s">
        <v>10</v>
      </c>
      <c r="C12" s="11">
        <v>184.01</v>
      </c>
      <c r="D12" s="11">
        <v>315.92</v>
      </c>
      <c r="E12" s="11">
        <v>317.97000000000003</v>
      </c>
      <c r="F12" s="11">
        <v>318.01</v>
      </c>
      <c r="G12" s="134">
        <v>393.35</v>
      </c>
      <c r="H12" s="134">
        <v>396.8</v>
      </c>
      <c r="I12" s="134">
        <v>422.67</v>
      </c>
      <c r="J12" s="62">
        <v>277.98</v>
      </c>
      <c r="K12" s="62">
        <v>278.02</v>
      </c>
      <c r="L12" s="62">
        <v>279.60000000000002</v>
      </c>
      <c r="M12" s="62">
        <v>280.29000000000002</v>
      </c>
      <c r="N12" s="62">
        <v>285.29000000000002</v>
      </c>
      <c r="O12" s="62">
        <v>383.22</v>
      </c>
      <c r="P12" s="62">
        <v>383.83</v>
      </c>
      <c r="Q12" s="62">
        <v>516.70000000000005</v>
      </c>
      <c r="R12" s="62">
        <v>517.29999999999995</v>
      </c>
      <c r="S12" s="62">
        <v>518.4</v>
      </c>
      <c r="T12" s="151">
        <v>330.3</v>
      </c>
      <c r="U12" s="151">
        <v>589</v>
      </c>
      <c r="V12" s="151">
        <v>589.6</v>
      </c>
      <c r="W12" s="63">
        <v>308.25</v>
      </c>
      <c r="X12" s="63">
        <v>309.3</v>
      </c>
      <c r="Y12" s="63">
        <v>358.7</v>
      </c>
      <c r="Z12" s="63">
        <v>394.44</v>
      </c>
      <c r="AA12" s="63">
        <v>396.16</v>
      </c>
      <c r="AB12" s="9">
        <v>251.6</v>
      </c>
      <c r="AC12" s="9">
        <v>288.20999999999998</v>
      </c>
      <c r="AD12" s="194">
        <v>390.6</v>
      </c>
      <c r="AE12" s="190">
        <v>177.5</v>
      </c>
      <c r="AF12" s="190">
        <v>178.3</v>
      </c>
      <c r="AG12" s="190">
        <v>178.8</v>
      </c>
      <c r="AH12" s="190">
        <v>202.2</v>
      </c>
      <c r="AI12" s="190">
        <v>203.3</v>
      </c>
      <c r="AJ12" s="190">
        <f>213.6+AJ20</f>
        <v>213.7</v>
      </c>
      <c r="AK12" s="190">
        <f>214.9+AK20</f>
        <v>215</v>
      </c>
      <c r="AL12" s="190">
        <v>253.6</v>
      </c>
      <c r="AM12" s="190">
        <f>255.3+AM20</f>
        <v>255.5</v>
      </c>
      <c r="AN12" s="190"/>
      <c r="AO12" s="190"/>
      <c r="AP12" s="150">
        <v>193.1</v>
      </c>
      <c r="AQ12" s="150">
        <v>247.9</v>
      </c>
      <c r="AR12" s="150">
        <v>833.5</v>
      </c>
      <c r="AS12" s="150">
        <v>906.2</v>
      </c>
      <c r="AT12" s="150">
        <v>909.5</v>
      </c>
      <c r="AU12" s="13">
        <v>296.06</v>
      </c>
      <c r="AV12" s="13">
        <v>324.91000000000003</v>
      </c>
      <c r="AW12" s="13">
        <v>327.41000000000003</v>
      </c>
      <c r="AX12" s="151">
        <v>293.33999999999997</v>
      </c>
      <c r="AY12" s="151">
        <v>293.94</v>
      </c>
      <c r="AZ12" s="151">
        <v>294.93</v>
      </c>
      <c r="BA12" s="151">
        <v>403.08</v>
      </c>
      <c r="BB12" s="151">
        <v>403.33</v>
      </c>
      <c r="BC12" s="151">
        <v>404.56</v>
      </c>
      <c r="BD12" s="135">
        <v>249.3</v>
      </c>
      <c r="BE12" s="195">
        <v>302.10000000000002</v>
      </c>
      <c r="BF12" s="56">
        <v>344.1</v>
      </c>
      <c r="BG12" s="56">
        <v>386.1</v>
      </c>
      <c r="BH12" s="135">
        <v>249.3</v>
      </c>
      <c r="BI12" s="135">
        <v>257.66000000000003</v>
      </c>
      <c r="BJ12" s="135">
        <v>259.39</v>
      </c>
      <c r="BK12" s="135">
        <v>259.97000000000003</v>
      </c>
      <c r="BL12" s="135">
        <v>260.62</v>
      </c>
      <c r="BM12" s="135">
        <v>261.23</v>
      </c>
      <c r="BN12" s="135">
        <v>262.63</v>
      </c>
      <c r="BO12" s="135">
        <v>263.16000000000003</v>
      </c>
      <c r="BP12" s="135">
        <v>356.57</v>
      </c>
      <c r="BQ12" s="135">
        <v>357.02</v>
      </c>
      <c r="BR12" s="135">
        <v>358.16</v>
      </c>
      <c r="BS12" s="135">
        <v>360.91</v>
      </c>
      <c r="BT12" s="135">
        <v>361.93</v>
      </c>
      <c r="BU12" s="135">
        <v>363.15</v>
      </c>
      <c r="BV12" s="135">
        <v>372.03</v>
      </c>
      <c r="BW12" s="135">
        <v>373.48</v>
      </c>
      <c r="BX12" s="135">
        <v>374.93</v>
      </c>
    </row>
    <row r="13" spans="1:76" x14ac:dyDescent="0.3">
      <c r="A13" s="95"/>
      <c r="B13" s="24" t="s">
        <v>198</v>
      </c>
      <c r="C13" s="11" t="s">
        <v>199</v>
      </c>
      <c r="D13" s="11" t="s">
        <v>199</v>
      </c>
      <c r="E13" s="11" t="s">
        <v>199</v>
      </c>
      <c r="F13" s="11" t="s">
        <v>199</v>
      </c>
      <c r="G13" s="134" t="s">
        <v>199</v>
      </c>
      <c r="H13" s="134" t="s">
        <v>199</v>
      </c>
      <c r="I13" s="134" t="s">
        <v>199</v>
      </c>
      <c r="J13" s="62" t="s">
        <v>199</v>
      </c>
      <c r="K13" s="62" t="s">
        <v>199</v>
      </c>
      <c r="L13" s="62" t="s">
        <v>199</v>
      </c>
      <c r="M13" s="62" t="s">
        <v>199</v>
      </c>
      <c r="N13" s="62" t="s">
        <v>199</v>
      </c>
      <c r="O13" s="62" t="s">
        <v>199</v>
      </c>
      <c r="P13" s="62" t="s">
        <v>199</v>
      </c>
      <c r="Q13" s="62" t="s">
        <v>199</v>
      </c>
      <c r="R13" s="62" t="s">
        <v>199</v>
      </c>
      <c r="S13" s="62" t="s">
        <v>199</v>
      </c>
      <c r="T13" s="151" t="s">
        <v>199</v>
      </c>
      <c r="U13" s="151" t="s">
        <v>199</v>
      </c>
      <c r="V13" s="151" t="s">
        <v>199</v>
      </c>
      <c r="W13" s="63" t="s">
        <v>199</v>
      </c>
      <c r="X13" s="63" t="s">
        <v>199</v>
      </c>
      <c r="Y13" s="63" t="s">
        <v>199</v>
      </c>
      <c r="Z13" s="63" t="s">
        <v>199</v>
      </c>
      <c r="AA13" s="63" t="s">
        <v>199</v>
      </c>
      <c r="AB13" s="9" t="s">
        <v>199</v>
      </c>
      <c r="AC13" s="9" t="s">
        <v>199</v>
      </c>
      <c r="AD13" s="9" t="s">
        <v>199</v>
      </c>
      <c r="AE13" s="190" t="s">
        <v>199</v>
      </c>
      <c r="AF13" s="190" t="s">
        <v>199</v>
      </c>
      <c r="AG13" s="190" t="s">
        <v>199</v>
      </c>
      <c r="AH13" s="190" t="s">
        <v>199</v>
      </c>
      <c r="AI13" s="190" t="s">
        <v>199</v>
      </c>
      <c r="AJ13" s="190" t="s">
        <v>199</v>
      </c>
      <c r="AK13" s="190" t="s">
        <v>199</v>
      </c>
      <c r="AL13" s="190" t="s">
        <v>199</v>
      </c>
      <c r="AM13" s="190" t="s">
        <v>199</v>
      </c>
      <c r="AN13" s="190"/>
      <c r="AO13" s="190"/>
      <c r="AP13" s="150" t="s">
        <v>199</v>
      </c>
      <c r="AQ13" s="150" t="s">
        <v>199</v>
      </c>
      <c r="AR13" s="150" t="s">
        <v>199</v>
      </c>
      <c r="AS13" s="150" t="s">
        <v>199</v>
      </c>
      <c r="AT13" s="150" t="s">
        <v>199</v>
      </c>
      <c r="AU13" s="13" t="s">
        <v>199</v>
      </c>
      <c r="AV13" s="13" t="s">
        <v>199</v>
      </c>
      <c r="AW13" s="13" t="s">
        <v>199</v>
      </c>
      <c r="AX13" s="151" t="s">
        <v>199</v>
      </c>
      <c r="AY13" s="151" t="s">
        <v>199</v>
      </c>
      <c r="AZ13" s="151" t="s">
        <v>199</v>
      </c>
      <c r="BA13" s="151" t="s">
        <v>199</v>
      </c>
      <c r="BB13" s="151" t="s">
        <v>199</v>
      </c>
      <c r="BC13" s="151" t="s">
        <v>199</v>
      </c>
      <c r="BD13" s="56" t="s">
        <v>199</v>
      </c>
      <c r="BE13" s="56" t="s">
        <v>199</v>
      </c>
      <c r="BF13" s="56" t="s">
        <v>199</v>
      </c>
      <c r="BG13" s="56" t="s">
        <v>199</v>
      </c>
      <c r="BH13" s="135" t="s">
        <v>199</v>
      </c>
      <c r="BI13" s="135" t="s">
        <v>199</v>
      </c>
      <c r="BJ13" s="135" t="s">
        <v>199</v>
      </c>
      <c r="BK13" s="135" t="s">
        <v>199</v>
      </c>
      <c r="BL13" s="135" t="s">
        <v>199</v>
      </c>
      <c r="BM13" s="135" t="s">
        <v>199</v>
      </c>
      <c r="BN13" s="135" t="s">
        <v>199</v>
      </c>
      <c r="BO13" s="135" t="s">
        <v>199</v>
      </c>
      <c r="BP13" s="135" t="s">
        <v>199</v>
      </c>
      <c r="BQ13" s="135" t="s">
        <v>199</v>
      </c>
      <c r="BR13" s="135" t="s">
        <v>199</v>
      </c>
      <c r="BS13" s="135" t="s">
        <v>199</v>
      </c>
      <c r="BT13" s="135" t="s">
        <v>199</v>
      </c>
      <c r="BU13" s="135" t="s">
        <v>199</v>
      </c>
      <c r="BV13" s="135" t="s">
        <v>199</v>
      </c>
      <c r="BW13" s="135" t="s">
        <v>199</v>
      </c>
      <c r="BX13" s="135" t="s">
        <v>199</v>
      </c>
    </row>
    <row r="14" spans="1:76" x14ac:dyDescent="0.3">
      <c r="A14" s="95"/>
      <c r="B14" s="24" t="s">
        <v>11</v>
      </c>
      <c r="C14" s="11">
        <v>183</v>
      </c>
      <c r="D14" s="11">
        <v>313.79000000000002</v>
      </c>
      <c r="E14" s="11">
        <v>311.24</v>
      </c>
      <c r="F14" s="11">
        <v>317</v>
      </c>
      <c r="G14" s="134">
        <v>391.5</v>
      </c>
      <c r="H14" s="134">
        <v>390</v>
      </c>
      <c r="I14" s="134">
        <v>418</v>
      </c>
      <c r="J14" s="62">
        <v>277.29000000000002</v>
      </c>
      <c r="K14" s="62">
        <v>277.29000000000002</v>
      </c>
      <c r="L14" s="62">
        <v>276.7</v>
      </c>
      <c r="M14" s="62">
        <v>277.29000000000002</v>
      </c>
      <c r="N14" s="62">
        <v>284.2</v>
      </c>
      <c r="O14" s="62">
        <v>381.13</v>
      </c>
      <c r="P14" s="62">
        <v>381.13</v>
      </c>
      <c r="Q14" s="62">
        <v>0</v>
      </c>
      <c r="R14" s="62">
        <v>0</v>
      </c>
      <c r="S14" s="62">
        <v>0</v>
      </c>
      <c r="T14" s="151">
        <v>329.4</v>
      </c>
      <c r="U14" s="151">
        <v>0</v>
      </c>
      <c r="V14" s="151">
        <v>0</v>
      </c>
      <c r="W14" s="63">
        <v>307.7</v>
      </c>
      <c r="X14" s="63">
        <v>308.60000000000002</v>
      </c>
      <c r="Y14" s="63">
        <v>350</v>
      </c>
      <c r="Z14" s="63">
        <v>394.18</v>
      </c>
      <c r="AA14" s="63">
        <v>395.94</v>
      </c>
      <c r="AB14" s="9">
        <v>250.4</v>
      </c>
      <c r="AC14" s="9">
        <v>287.7</v>
      </c>
      <c r="AD14" s="9">
        <v>0</v>
      </c>
      <c r="AE14" s="190">
        <v>0</v>
      </c>
      <c r="AF14" s="190">
        <v>0</v>
      </c>
      <c r="AG14" s="190">
        <v>0</v>
      </c>
      <c r="AH14" s="190">
        <v>0</v>
      </c>
      <c r="AI14" s="190">
        <v>0</v>
      </c>
      <c r="AJ14" s="190">
        <v>212.9</v>
      </c>
      <c r="AK14" s="190">
        <v>214.3</v>
      </c>
      <c r="AL14" s="190">
        <v>253.1</v>
      </c>
      <c r="AM14" s="190">
        <v>254.4</v>
      </c>
      <c r="AN14" s="190"/>
      <c r="AO14" s="190"/>
      <c r="AP14" s="150">
        <v>192.5</v>
      </c>
      <c r="AQ14" s="150">
        <v>247.1</v>
      </c>
      <c r="AR14" s="150">
        <v>0</v>
      </c>
      <c r="AS14" s="150">
        <v>0</v>
      </c>
      <c r="AT14" s="150">
        <v>0</v>
      </c>
      <c r="AU14" s="13">
        <v>295.5</v>
      </c>
      <c r="AV14" s="13">
        <v>321.63</v>
      </c>
      <c r="AW14" s="13">
        <v>326.11</v>
      </c>
      <c r="AX14" s="151">
        <v>293.17</v>
      </c>
      <c r="AY14" s="151">
        <v>293.8</v>
      </c>
      <c r="AZ14" s="151">
        <v>294.60000000000002</v>
      </c>
      <c r="BA14" s="151">
        <v>402.81</v>
      </c>
      <c r="BB14" s="151">
        <v>402.81</v>
      </c>
      <c r="BC14" s="151">
        <v>404.37</v>
      </c>
      <c r="BD14" s="56">
        <v>0</v>
      </c>
      <c r="BE14" s="56">
        <v>301.8</v>
      </c>
      <c r="BF14" s="56">
        <v>343</v>
      </c>
      <c r="BG14" s="56">
        <v>385.3</v>
      </c>
      <c r="BH14" s="135">
        <v>0</v>
      </c>
      <c r="BI14" s="135">
        <v>257.26</v>
      </c>
      <c r="BJ14" s="135">
        <v>258.99</v>
      </c>
      <c r="BK14" s="135">
        <v>259.64</v>
      </c>
      <c r="BL14" s="135">
        <v>260.36</v>
      </c>
      <c r="BM14" s="135">
        <v>261.08</v>
      </c>
      <c r="BN14" s="135">
        <v>262.45</v>
      </c>
      <c r="BO14" s="135">
        <v>262.98</v>
      </c>
      <c r="BP14" s="135">
        <v>356.31</v>
      </c>
      <c r="BQ14" s="135">
        <v>356.73</v>
      </c>
      <c r="BR14" s="135">
        <v>357.67</v>
      </c>
      <c r="BS14" s="135">
        <v>360.36</v>
      </c>
      <c r="BT14" s="135">
        <v>361.64</v>
      </c>
      <c r="BU14" s="135">
        <v>362.73</v>
      </c>
      <c r="BV14" s="135">
        <v>371.75</v>
      </c>
      <c r="BW14" s="135">
        <v>372.56</v>
      </c>
      <c r="BX14" s="135">
        <v>374.72</v>
      </c>
    </row>
    <row r="15" spans="1:76" x14ac:dyDescent="0.3">
      <c r="A15" s="95"/>
      <c r="B15" s="24" t="s">
        <v>12</v>
      </c>
      <c r="C15" s="11">
        <v>184.8</v>
      </c>
      <c r="D15" s="11">
        <v>321.02</v>
      </c>
      <c r="E15" s="11">
        <v>328.5</v>
      </c>
      <c r="F15" s="11">
        <v>330.01</v>
      </c>
      <c r="G15" s="134">
        <v>395.2</v>
      </c>
      <c r="H15" s="134">
        <v>400</v>
      </c>
      <c r="I15" s="134">
        <v>426.5</v>
      </c>
      <c r="J15" s="62">
        <v>282</v>
      </c>
      <c r="K15" s="62">
        <v>282</v>
      </c>
      <c r="L15" s="62">
        <v>282.8</v>
      </c>
      <c r="M15" s="62">
        <v>282</v>
      </c>
      <c r="N15" s="62">
        <v>286.89</v>
      </c>
      <c r="O15" s="62">
        <v>385.27</v>
      </c>
      <c r="P15" s="62">
        <v>385.27</v>
      </c>
      <c r="Q15" s="198">
        <v>1000</v>
      </c>
      <c r="R15" s="198">
        <v>1000</v>
      </c>
      <c r="S15" s="198">
        <v>1000</v>
      </c>
      <c r="T15" s="197">
        <v>331.5</v>
      </c>
      <c r="U15" s="197">
        <v>1000</v>
      </c>
      <c r="V15" s="197">
        <v>1000</v>
      </c>
      <c r="W15" s="63">
        <v>308.60000000000002</v>
      </c>
      <c r="X15" s="63">
        <v>310.7</v>
      </c>
      <c r="Y15" s="63">
        <v>365</v>
      </c>
      <c r="Z15" s="63">
        <v>394.66</v>
      </c>
      <c r="AA15" s="63">
        <v>396.39</v>
      </c>
      <c r="AB15" s="9">
        <v>252.2</v>
      </c>
      <c r="AC15" s="9">
        <v>290.10000000000002</v>
      </c>
      <c r="AD15" s="196">
        <v>1000</v>
      </c>
      <c r="AE15" s="190">
        <v>800</v>
      </c>
      <c r="AF15" s="190">
        <v>800</v>
      </c>
      <c r="AG15" s="190">
        <v>800</v>
      </c>
      <c r="AH15" s="190">
        <v>800</v>
      </c>
      <c r="AI15" s="190">
        <v>800</v>
      </c>
      <c r="AJ15" s="190">
        <v>214.3</v>
      </c>
      <c r="AK15" s="190">
        <v>216</v>
      </c>
      <c r="AL15" s="190">
        <v>254.4</v>
      </c>
      <c r="AM15" s="190">
        <v>256.10000000000002</v>
      </c>
      <c r="AN15" s="190"/>
      <c r="AO15" s="190"/>
      <c r="AP15" s="150">
        <v>194</v>
      </c>
      <c r="AQ15" s="150">
        <v>248.8</v>
      </c>
      <c r="AR15" s="202">
        <v>1000</v>
      </c>
      <c r="AS15" s="202">
        <v>1000</v>
      </c>
      <c r="AT15" s="202">
        <v>1000</v>
      </c>
      <c r="AU15" s="13">
        <v>296.95</v>
      </c>
      <c r="AV15" s="13">
        <v>326.11</v>
      </c>
      <c r="AW15" s="13">
        <v>328.72</v>
      </c>
      <c r="AX15" s="151">
        <v>293.47000000000003</v>
      </c>
      <c r="AY15" s="151">
        <v>294.04000000000002</v>
      </c>
      <c r="AZ15" s="151">
        <v>295.13</v>
      </c>
      <c r="BA15" s="151">
        <v>403.71</v>
      </c>
      <c r="BB15" s="151">
        <v>403.71</v>
      </c>
      <c r="BC15" s="151">
        <v>404.75</v>
      </c>
      <c r="BD15" s="56">
        <v>800</v>
      </c>
      <c r="BE15" s="56">
        <v>302.60000000000002</v>
      </c>
      <c r="BF15" s="56">
        <v>345.9</v>
      </c>
      <c r="BG15" s="56">
        <v>386.8</v>
      </c>
      <c r="BH15" s="135">
        <v>800</v>
      </c>
      <c r="BI15" s="135">
        <v>258.13</v>
      </c>
      <c r="BJ15" s="135">
        <v>259.61</v>
      </c>
      <c r="BK15" s="135">
        <v>260.29000000000002</v>
      </c>
      <c r="BL15" s="135">
        <v>260.94</v>
      </c>
      <c r="BM15" s="135">
        <v>261.33</v>
      </c>
      <c r="BN15" s="135">
        <v>262.73</v>
      </c>
      <c r="BO15" s="135">
        <v>263.45</v>
      </c>
      <c r="BP15" s="135">
        <v>356.73</v>
      </c>
      <c r="BQ15" s="135">
        <v>357.32</v>
      </c>
      <c r="BR15" s="135">
        <v>359.16</v>
      </c>
      <c r="BS15" s="135">
        <v>361.29</v>
      </c>
      <c r="BT15" s="135">
        <v>362.06</v>
      </c>
      <c r="BU15" s="135">
        <v>363.37</v>
      </c>
      <c r="BV15" s="135">
        <v>372.46</v>
      </c>
      <c r="BW15" s="135">
        <v>375.51</v>
      </c>
      <c r="BX15" s="135">
        <v>375.18</v>
      </c>
    </row>
    <row r="16" spans="1:76" x14ac:dyDescent="0.3">
      <c r="A16" s="95" t="s">
        <v>43</v>
      </c>
      <c r="B16" s="180" t="s">
        <v>248</v>
      </c>
      <c r="C16" s="165">
        <v>0</v>
      </c>
      <c r="D16" s="165">
        <v>0</v>
      </c>
      <c r="E16" s="165">
        <v>0</v>
      </c>
      <c r="F16" s="165">
        <v>0</v>
      </c>
      <c r="G16" s="165">
        <v>0</v>
      </c>
      <c r="H16" s="165">
        <v>0</v>
      </c>
      <c r="I16" s="165">
        <v>0</v>
      </c>
      <c r="J16" s="166">
        <v>0</v>
      </c>
      <c r="K16" s="166">
        <v>0</v>
      </c>
      <c r="L16" s="166">
        <v>0</v>
      </c>
      <c r="M16" s="166">
        <v>0</v>
      </c>
      <c r="N16" s="166">
        <v>0</v>
      </c>
      <c r="O16" s="166">
        <v>0</v>
      </c>
      <c r="P16" s="166">
        <v>0</v>
      </c>
      <c r="Q16" s="166">
        <v>0</v>
      </c>
      <c r="R16" s="166">
        <v>0</v>
      </c>
      <c r="S16" s="166">
        <v>0</v>
      </c>
      <c r="T16" s="182">
        <v>0</v>
      </c>
      <c r="U16" s="182">
        <v>0</v>
      </c>
      <c r="V16" s="182">
        <v>0</v>
      </c>
      <c r="W16" s="167">
        <v>0</v>
      </c>
      <c r="X16" s="167">
        <v>0</v>
      </c>
      <c r="Y16" s="167">
        <v>1</v>
      </c>
      <c r="Z16" s="167">
        <v>1</v>
      </c>
      <c r="AA16" s="167">
        <v>1</v>
      </c>
      <c r="AB16" s="168">
        <v>0</v>
      </c>
      <c r="AC16" s="168">
        <v>0</v>
      </c>
      <c r="AD16" s="168">
        <v>0</v>
      </c>
      <c r="AE16" s="191">
        <v>0</v>
      </c>
      <c r="AF16" s="191">
        <v>0</v>
      </c>
      <c r="AG16" s="191">
        <v>0</v>
      </c>
      <c r="AH16" s="191">
        <v>0</v>
      </c>
      <c r="AI16" s="191">
        <v>0</v>
      </c>
      <c r="AJ16" s="191">
        <v>0</v>
      </c>
      <c r="AK16" s="191">
        <v>0</v>
      </c>
      <c r="AL16" s="191">
        <v>0</v>
      </c>
      <c r="AM16" s="191">
        <v>0</v>
      </c>
      <c r="AN16" s="191"/>
      <c r="AO16" s="191"/>
      <c r="AP16" s="199">
        <v>0</v>
      </c>
      <c r="AQ16" s="199">
        <v>0</v>
      </c>
      <c r="AR16" s="199">
        <v>0</v>
      </c>
      <c r="AS16" s="199">
        <v>0</v>
      </c>
      <c r="AT16" s="199">
        <v>0</v>
      </c>
      <c r="AU16" s="186">
        <v>0</v>
      </c>
      <c r="AV16" s="186">
        <v>0</v>
      </c>
      <c r="AW16" s="186">
        <v>1</v>
      </c>
      <c r="AX16" s="182">
        <v>0</v>
      </c>
      <c r="AY16" s="182">
        <v>0</v>
      </c>
      <c r="AZ16" s="182">
        <v>0</v>
      </c>
      <c r="BA16" s="182">
        <v>0</v>
      </c>
      <c r="BB16" s="182">
        <v>0</v>
      </c>
      <c r="BC16" s="182">
        <v>0</v>
      </c>
      <c r="BD16" s="171">
        <v>0</v>
      </c>
      <c r="BE16" s="171">
        <v>0</v>
      </c>
      <c r="BF16" s="171">
        <v>0</v>
      </c>
      <c r="BG16" s="171">
        <v>0</v>
      </c>
      <c r="BH16" s="132">
        <v>0</v>
      </c>
      <c r="BI16" s="132">
        <v>0</v>
      </c>
      <c r="BJ16" s="132">
        <v>0</v>
      </c>
      <c r="BK16" s="132">
        <v>0</v>
      </c>
      <c r="BL16" s="132">
        <v>0</v>
      </c>
      <c r="BM16" s="132">
        <v>0</v>
      </c>
      <c r="BN16" s="132">
        <v>0</v>
      </c>
      <c r="BO16" s="132">
        <v>0</v>
      </c>
      <c r="BP16" s="132">
        <v>0</v>
      </c>
      <c r="BQ16" s="132">
        <v>0</v>
      </c>
      <c r="BR16" s="132">
        <v>0</v>
      </c>
      <c r="BS16" s="132">
        <v>0</v>
      </c>
      <c r="BT16" s="132">
        <v>0</v>
      </c>
      <c r="BU16" s="132">
        <v>0</v>
      </c>
      <c r="BV16" s="132">
        <v>0</v>
      </c>
      <c r="BW16" s="132">
        <v>0</v>
      </c>
      <c r="BX16" s="132">
        <v>0</v>
      </c>
    </row>
    <row r="17" spans="1:76" x14ac:dyDescent="0.3">
      <c r="B17" s="24" t="s">
        <v>40</v>
      </c>
      <c r="C17" s="65">
        <f>IF(C18=1,$D$20,$F$20)</f>
        <v>7</v>
      </c>
      <c r="D17" s="65">
        <f>IF(D18=1,$D$20,$F$20)</f>
        <v>7</v>
      </c>
      <c r="E17" s="136">
        <v>0</v>
      </c>
      <c r="F17" s="136">
        <v>0</v>
      </c>
      <c r="G17" s="65">
        <f t="shared" ref="G17:BX17" si="7">IF(G18=1,$D$20,$F$20)</f>
        <v>7</v>
      </c>
      <c r="H17" s="65">
        <f t="shared" si="7"/>
        <v>7</v>
      </c>
      <c r="I17" s="65">
        <f t="shared" si="7"/>
        <v>7</v>
      </c>
      <c r="J17" s="66">
        <f t="shared" si="7"/>
        <v>7</v>
      </c>
      <c r="K17" s="66">
        <f t="shared" si="7"/>
        <v>7</v>
      </c>
      <c r="L17" s="66">
        <f t="shared" si="7"/>
        <v>7</v>
      </c>
      <c r="M17" s="66">
        <f t="shared" si="7"/>
        <v>7</v>
      </c>
      <c r="N17" s="66">
        <f t="shared" si="7"/>
        <v>7</v>
      </c>
      <c r="O17" s="66">
        <f t="shared" si="7"/>
        <v>7</v>
      </c>
      <c r="P17" s="66">
        <f t="shared" si="7"/>
        <v>7</v>
      </c>
      <c r="Q17" s="66">
        <f t="shared" si="7"/>
        <v>7</v>
      </c>
      <c r="R17" s="66">
        <f t="shared" si="7"/>
        <v>7</v>
      </c>
      <c r="S17" s="66">
        <f t="shared" si="7"/>
        <v>7</v>
      </c>
      <c r="T17" s="183">
        <f t="shared" si="7"/>
        <v>7</v>
      </c>
      <c r="U17" s="183">
        <f t="shared" si="7"/>
        <v>7</v>
      </c>
      <c r="V17" s="183">
        <f t="shared" si="7"/>
        <v>7</v>
      </c>
      <c r="W17" s="67">
        <f t="shared" si="7"/>
        <v>7</v>
      </c>
      <c r="X17" s="67">
        <f t="shared" si="7"/>
        <v>7</v>
      </c>
      <c r="Y17" s="67">
        <f t="shared" si="7"/>
        <v>7</v>
      </c>
      <c r="Z17" s="67">
        <f t="shared" si="7"/>
        <v>7</v>
      </c>
      <c r="AA17" s="67">
        <f t="shared" si="7"/>
        <v>7</v>
      </c>
      <c r="AB17" s="68">
        <f t="shared" si="7"/>
        <v>7</v>
      </c>
      <c r="AC17" s="68">
        <f t="shared" si="7"/>
        <v>7</v>
      </c>
      <c r="AD17" s="68">
        <f t="shared" si="7"/>
        <v>7</v>
      </c>
      <c r="AE17" s="192">
        <f t="shared" si="7"/>
        <v>7</v>
      </c>
      <c r="AF17" s="192">
        <f t="shared" si="7"/>
        <v>7</v>
      </c>
      <c r="AG17" s="192">
        <f t="shared" si="7"/>
        <v>7</v>
      </c>
      <c r="AH17" s="192">
        <f t="shared" si="7"/>
        <v>7</v>
      </c>
      <c r="AI17" s="192">
        <f t="shared" si="7"/>
        <v>7</v>
      </c>
      <c r="AJ17" s="192">
        <f t="shared" si="7"/>
        <v>7</v>
      </c>
      <c r="AK17" s="192">
        <f t="shared" si="7"/>
        <v>7</v>
      </c>
      <c r="AL17" s="192">
        <f t="shared" si="7"/>
        <v>7</v>
      </c>
      <c r="AM17" s="192">
        <f t="shared" si="7"/>
        <v>7</v>
      </c>
      <c r="AN17" s="192"/>
      <c r="AO17" s="192"/>
      <c r="AP17" s="200">
        <f t="shared" si="7"/>
        <v>7</v>
      </c>
      <c r="AQ17" s="200">
        <f t="shared" si="7"/>
        <v>7</v>
      </c>
      <c r="AR17" s="200">
        <f t="shared" si="7"/>
        <v>7</v>
      </c>
      <c r="AS17" s="200">
        <f t="shared" si="7"/>
        <v>7</v>
      </c>
      <c r="AT17" s="200">
        <f t="shared" si="7"/>
        <v>7</v>
      </c>
      <c r="AU17" s="187">
        <f t="shared" si="7"/>
        <v>7</v>
      </c>
      <c r="AV17" s="187">
        <f t="shared" si="7"/>
        <v>7</v>
      </c>
      <c r="AW17" s="187">
        <f t="shared" si="7"/>
        <v>7</v>
      </c>
      <c r="AX17" s="183">
        <f t="shared" si="7"/>
        <v>7</v>
      </c>
      <c r="AY17" s="183">
        <f t="shared" si="7"/>
        <v>7</v>
      </c>
      <c r="AZ17" s="183">
        <f t="shared" si="7"/>
        <v>7</v>
      </c>
      <c r="BA17" s="183">
        <f t="shared" si="7"/>
        <v>7</v>
      </c>
      <c r="BB17" s="183">
        <f t="shared" si="7"/>
        <v>7</v>
      </c>
      <c r="BC17" s="183">
        <f t="shared" si="7"/>
        <v>7</v>
      </c>
      <c r="BD17" s="71">
        <f t="shared" si="7"/>
        <v>7</v>
      </c>
      <c r="BE17" s="71">
        <f t="shared" si="7"/>
        <v>7</v>
      </c>
      <c r="BF17" s="71">
        <f t="shared" si="7"/>
        <v>7</v>
      </c>
      <c r="BG17" s="71">
        <f t="shared" si="7"/>
        <v>7</v>
      </c>
      <c r="BH17" s="132">
        <f t="shared" si="7"/>
        <v>7</v>
      </c>
      <c r="BI17" s="132">
        <f t="shared" si="7"/>
        <v>7</v>
      </c>
      <c r="BJ17" s="132">
        <f t="shared" si="7"/>
        <v>7</v>
      </c>
      <c r="BK17" s="132">
        <f t="shared" si="7"/>
        <v>7</v>
      </c>
      <c r="BL17" s="132">
        <f t="shared" si="7"/>
        <v>7</v>
      </c>
      <c r="BM17" s="132">
        <f t="shared" si="7"/>
        <v>7</v>
      </c>
      <c r="BN17" s="132">
        <f t="shared" si="7"/>
        <v>7</v>
      </c>
      <c r="BO17" s="132">
        <f t="shared" si="7"/>
        <v>7</v>
      </c>
      <c r="BP17" s="132">
        <f t="shared" si="7"/>
        <v>7</v>
      </c>
      <c r="BQ17" s="132">
        <f t="shared" si="7"/>
        <v>7</v>
      </c>
      <c r="BR17" s="132">
        <f t="shared" si="7"/>
        <v>7</v>
      </c>
      <c r="BS17" s="132">
        <f t="shared" si="7"/>
        <v>7</v>
      </c>
      <c r="BT17" s="132">
        <f t="shared" si="7"/>
        <v>7</v>
      </c>
      <c r="BU17" s="132">
        <f t="shared" si="7"/>
        <v>7</v>
      </c>
      <c r="BV17" s="132">
        <f t="shared" si="7"/>
        <v>7</v>
      </c>
      <c r="BW17" s="132">
        <f t="shared" si="7"/>
        <v>7</v>
      </c>
      <c r="BX17" s="132">
        <f t="shared" si="7"/>
        <v>7</v>
      </c>
    </row>
    <row r="18" spans="1:76" x14ac:dyDescent="0.3">
      <c r="B18" s="24" t="s">
        <v>41</v>
      </c>
      <c r="C18" s="137">
        <v>1</v>
      </c>
      <c r="D18" s="137">
        <v>1</v>
      </c>
      <c r="E18" s="137">
        <v>1</v>
      </c>
      <c r="F18" s="137">
        <v>1</v>
      </c>
      <c r="G18" s="137">
        <v>1</v>
      </c>
      <c r="H18" s="137">
        <v>1</v>
      </c>
      <c r="I18" s="137">
        <v>1</v>
      </c>
      <c r="J18" s="138">
        <v>1</v>
      </c>
      <c r="K18" s="138">
        <v>1</v>
      </c>
      <c r="L18" s="138">
        <v>1</v>
      </c>
      <c r="M18" s="138">
        <v>1</v>
      </c>
      <c r="N18" s="138">
        <v>1</v>
      </c>
      <c r="O18" s="138">
        <v>1</v>
      </c>
      <c r="P18" s="138">
        <v>1</v>
      </c>
      <c r="Q18" s="138">
        <v>1</v>
      </c>
      <c r="R18" s="138">
        <v>1</v>
      </c>
      <c r="S18" s="138">
        <v>1</v>
      </c>
      <c r="T18" s="184">
        <v>1</v>
      </c>
      <c r="U18" s="184">
        <v>1</v>
      </c>
      <c r="V18" s="184">
        <v>1</v>
      </c>
      <c r="W18" s="139">
        <v>1</v>
      </c>
      <c r="X18" s="139">
        <v>1</v>
      </c>
      <c r="Y18" s="139">
        <v>1</v>
      </c>
      <c r="Z18" s="139">
        <v>1</v>
      </c>
      <c r="AA18" s="139">
        <v>1</v>
      </c>
      <c r="AB18" s="140">
        <v>1</v>
      </c>
      <c r="AC18" s="140">
        <v>1</v>
      </c>
      <c r="AD18" s="140">
        <v>1</v>
      </c>
      <c r="AE18" s="193">
        <v>1</v>
      </c>
      <c r="AF18" s="193">
        <v>1</v>
      </c>
      <c r="AG18" s="193">
        <v>1</v>
      </c>
      <c r="AH18" s="193">
        <v>1</v>
      </c>
      <c r="AI18" s="193">
        <v>1</v>
      </c>
      <c r="AJ18" s="193">
        <v>1</v>
      </c>
      <c r="AK18" s="193">
        <v>1</v>
      </c>
      <c r="AL18" s="193">
        <v>1</v>
      </c>
      <c r="AM18" s="193">
        <v>1</v>
      </c>
      <c r="AN18" s="193"/>
      <c r="AO18" s="193"/>
      <c r="AP18" s="201">
        <v>1</v>
      </c>
      <c r="AQ18" s="201">
        <v>1</v>
      </c>
      <c r="AR18" s="201">
        <v>1</v>
      </c>
      <c r="AS18" s="201">
        <v>1</v>
      </c>
      <c r="AT18" s="201">
        <v>1</v>
      </c>
      <c r="AU18" s="188">
        <v>1</v>
      </c>
      <c r="AV18" s="188">
        <v>1</v>
      </c>
      <c r="AW18" s="188">
        <v>1</v>
      </c>
      <c r="AX18" s="184">
        <v>1</v>
      </c>
      <c r="AY18" s="184">
        <v>1</v>
      </c>
      <c r="AZ18" s="184">
        <v>1</v>
      </c>
      <c r="BA18" s="184">
        <v>1</v>
      </c>
      <c r="BB18" s="184">
        <v>1</v>
      </c>
      <c r="BC18" s="184">
        <v>1</v>
      </c>
      <c r="BD18" s="143">
        <v>1</v>
      </c>
      <c r="BE18" s="143">
        <v>1</v>
      </c>
      <c r="BF18" s="143">
        <v>1</v>
      </c>
      <c r="BG18" s="143">
        <v>1</v>
      </c>
      <c r="BH18" s="132">
        <v>1</v>
      </c>
      <c r="BI18" s="132">
        <v>1</v>
      </c>
      <c r="BJ18" s="132">
        <v>1</v>
      </c>
      <c r="BK18" s="132">
        <v>1</v>
      </c>
      <c r="BL18" s="132">
        <v>1</v>
      </c>
      <c r="BM18" s="132">
        <v>1</v>
      </c>
      <c r="BN18" s="132">
        <v>1</v>
      </c>
      <c r="BO18" s="132">
        <v>1</v>
      </c>
      <c r="BP18" s="132">
        <v>1</v>
      </c>
      <c r="BQ18" s="132">
        <v>1</v>
      </c>
      <c r="BR18" s="132">
        <v>1</v>
      </c>
      <c r="BS18" s="132">
        <v>1</v>
      </c>
      <c r="BT18" s="132">
        <v>1</v>
      </c>
      <c r="BU18" s="132">
        <v>1</v>
      </c>
      <c r="BV18" s="132">
        <v>1</v>
      </c>
      <c r="BW18" s="132">
        <v>1</v>
      </c>
      <c r="BX18" s="132">
        <v>1</v>
      </c>
    </row>
    <row r="19" spans="1:76" x14ac:dyDescent="0.3">
      <c r="A19" s="95"/>
      <c r="B19" s="24" t="s">
        <v>42</v>
      </c>
      <c r="C19" s="137">
        <f t="shared" ref="C19:I19" si="8">Ca</f>
        <v>1</v>
      </c>
      <c r="D19" s="137">
        <f t="shared" si="8"/>
        <v>1</v>
      </c>
      <c r="E19" s="137">
        <f t="shared" si="8"/>
        <v>1</v>
      </c>
      <c r="F19" s="137">
        <f t="shared" si="8"/>
        <v>1</v>
      </c>
      <c r="G19" s="137">
        <f t="shared" si="8"/>
        <v>1</v>
      </c>
      <c r="H19" s="137">
        <f t="shared" si="8"/>
        <v>1</v>
      </c>
      <c r="I19" s="137">
        <f t="shared" si="8"/>
        <v>1</v>
      </c>
      <c r="J19" s="138">
        <f t="shared" ref="J19:S19" si="9">Mg</f>
        <v>2</v>
      </c>
      <c r="K19" s="138">
        <f t="shared" si="9"/>
        <v>2</v>
      </c>
      <c r="L19" s="138">
        <f t="shared" si="9"/>
        <v>2</v>
      </c>
      <c r="M19" s="138">
        <f t="shared" si="9"/>
        <v>2</v>
      </c>
      <c r="N19" s="138">
        <f t="shared" si="9"/>
        <v>2</v>
      </c>
      <c r="O19" s="138">
        <f t="shared" si="9"/>
        <v>2</v>
      </c>
      <c r="P19" s="138">
        <f t="shared" si="9"/>
        <v>2</v>
      </c>
      <c r="Q19" s="138">
        <f t="shared" si="9"/>
        <v>2</v>
      </c>
      <c r="R19" s="138">
        <f t="shared" si="9"/>
        <v>2</v>
      </c>
      <c r="S19" s="138">
        <f t="shared" si="9"/>
        <v>2</v>
      </c>
      <c r="T19" s="184">
        <f>Na</f>
        <v>3</v>
      </c>
      <c r="U19" s="184">
        <f>Na</f>
        <v>3</v>
      </c>
      <c r="V19" s="184">
        <f>Na</f>
        <v>3</v>
      </c>
      <c r="W19" s="139">
        <f>Al</f>
        <v>3</v>
      </c>
      <c r="X19" s="139">
        <f>Al</f>
        <v>3</v>
      </c>
      <c r="Y19" s="139">
        <f>Al</f>
        <v>3</v>
      </c>
      <c r="Z19" s="139">
        <f>Al</f>
        <v>3</v>
      </c>
      <c r="AA19" s="139">
        <f>Al</f>
        <v>3</v>
      </c>
      <c r="AB19" s="140">
        <f>Si</f>
        <v>4</v>
      </c>
      <c r="AC19" s="140">
        <f>Si</f>
        <v>4</v>
      </c>
      <c r="AD19" s="140">
        <f>Si</f>
        <v>4</v>
      </c>
      <c r="AE19" s="193">
        <f t="shared" ref="AE19:AT19" si="10">Mg</f>
        <v>2</v>
      </c>
      <c r="AF19" s="193">
        <f t="shared" si="10"/>
        <v>2</v>
      </c>
      <c r="AG19" s="193">
        <f t="shared" si="10"/>
        <v>2</v>
      </c>
      <c r="AH19" s="193">
        <f t="shared" si="10"/>
        <v>2</v>
      </c>
      <c r="AI19" s="193">
        <f t="shared" si="10"/>
        <v>2</v>
      </c>
      <c r="AJ19" s="193">
        <f t="shared" si="10"/>
        <v>2</v>
      </c>
      <c r="AK19" s="193">
        <f t="shared" si="10"/>
        <v>2</v>
      </c>
      <c r="AL19" s="193">
        <f t="shared" si="10"/>
        <v>2</v>
      </c>
      <c r="AM19" s="193">
        <f t="shared" si="10"/>
        <v>2</v>
      </c>
      <c r="AN19" s="193"/>
      <c r="AO19" s="193"/>
      <c r="AP19" s="201">
        <f t="shared" si="10"/>
        <v>2</v>
      </c>
      <c r="AQ19" s="201">
        <f t="shared" si="10"/>
        <v>2</v>
      </c>
      <c r="AR19" s="201">
        <f t="shared" si="10"/>
        <v>2</v>
      </c>
      <c r="AS19" s="201">
        <f t="shared" si="10"/>
        <v>2</v>
      </c>
      <c r="AT19" s="201">
        <f t="shared" si="10"/>
        <v>2</v>
      </c>
      <c r="AU19" s="188">
        <f>Al</f>
        <v>3</v>
      </c>
      <c r="AV19" s="188">
        <f>Al</f>
        <v>3</v>
      </c>
      <c r="AW19" s="188">
        <f>Al</f>
        <v>3</v>
      </c>
      <c r="AX19" s="184">
        <f t="shared" ref="AX19:BC19" si="11">Mn</f>
        <v>7</v>
      </c>
      <c r="AY19" s="184">
        <f t="shared" si="11"/>
        <v>7</v>
      </c>
      <c r="AZ19" s="184">
        <f t="shared" si="11"/>
        <v>7</v>
      </c>
      <c r="BA19" s="184">
        <f t="shared" si="11"/>
        <v>7</v>
      </c>
      <c r="BB19" s="184">
        <f t="shared" si="11"/>
        <v>7</v>
      </c>
      <c r="BC19" s="184">
        <f t="shared" si="11"/>
        <v>7</v>
      </c>
      <c r="BD19" s="143">
        <f t="shared" ref="BD19:BX19" si="12">Fe</f>
        <v>8</v>
      </c>
      <c r="BE19" s="143">
        <f t="shared" si="12"/>
        <v>8</v>
      </c>
      <c r="BF19" s="143">
        <f t="shared" si="12"/>
        <v>8</v>
      </c>
      <c r="BG19" s="143">
        <f t="shared" si="12"/>
        <v>8</v>
      </c>
      <c r="BH19" s="132">
        <f t="shared" si="12"/>
        <v>8</v>
      </c>
      <c r="BI19" s="132">
        <f t="shared" si="12"/>
        <v>8</v>
      </c>
      <c r="BJ19" s="132">
        <f t="shared" si="12"/>
        <v>8</v>
      </c>
      <c r="BK19" s="132">
        <f t="shared" si="12"/>
        <v>8</v>
      </c>
      <c r="BL19" s="132">
        <f t="shared" si="12"/>
        <v>8</v>
      </c>
      <c r="BM19" s="132">
        <f t="shared" si="12"/>
        <v>8</v>
      </c>
      <c r="BN19" s="132">
        <f t="shared" si="12"/>
        <v>8</v>
      </c>
      <c r="BO19" s="132">
        <f t="shared" si="12"/>
        <v>8</v>
      </c>
      <c r="BP19" s="132">
        <f t="shared" si="12"/>
        <v>8</v>
      </c>
      <c r="BQ19" s="132">
        <f t="shared" si="12"/>
        <v>8</v>
      </c>
      <c r="BR19" s="132">
        <f t="shared" si="12"/>
        <v>8</v>
      </c>
      <c r="BS19" s="132">
        <f t="shared" si="12"/>
        <v>8</v>
      </c>
      <c r="BT19" s="132">
        <f t="shared" si="12"/>
        <v>8</v>
      </c>
      <c r="BU19" s="132">
        <f t="shared" si="12"/>
        <v>8</v>
      </c>
      <c r="BV19" s="132">
        <f t="shared" si="12"/>
        <v>8</v>
      </c>
      <c r="BW19" s="132">
        <f t="shared" si="12"/>
        <v>8</v>
      </c>
      <c r="BX19" s="132">
        <f t="shared" si="12"/>
        <v>8</v>
      </c>
    </row>
    <row r="20" spans="1:76" x14ac:dyDescent="0.3">
      <c r="A20" s="95" t="s">
        <v>43</v>
      </c>
      <c r="B20" s="144" t="s">
        <v>222</v>
      </c>
      <c r="C20" s="141" t="s">
        <v>223</v>
      </c>
      <c r="D20" s="141">
        <v>7</v>
      </c>
      <c r="E20" s="143" t="s">
        <v>224</v>
      </c>
      <c r="F20" s="143">
        <v>1</v>
      </c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>
        <v>0.1</v>
      </c>
      <c r="AK20" s="58">
        <v>0.1</v>
      </c>
      <c r="AL20" s="58"/>
      <c r="AM20" s="58">
        <v>0.2</v>
      </c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</row>
    <row r="21" spans="1:76" x14ac:dyDescent="0.3">
      <c r="A21" s="95" t="s">
        <v>43</v>
      </c>
      <c r="B21" s="144" t="s">
        <v>225</v>
      </c>
      <c r="C21" s="145">
        <f>$AC$6</f>
        <v>27</v>
      </c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189"/>
      <c r="AD21" s="189"/>
      <c r="AE21" s="189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</row>
    <row r="22" spans="1:76" x14ac:dyDescent="0.3">
      <c r="A22" s="95"/>
      <c r="B22" t="s">
        <v>226</v>
      </c>
      <c r="C22" s="58" t="s">
        <v>227</v>
      </c>
      <c r="D22" s="58"/>
      <c r="E22" s="58" t="s">
        <v>228</v>
      </c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189"/>
      <c r="AD22" s="189"/>
      <c r="AE22" s="189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</row>
    <row r="23" spans="1:76" ht="14.5" thickBot="1" x14ac:dyDescent="0.35">
      <c r="A23" s="95"/>
      <c r="B23" s="22" t="s">
        <v>201</v>
      </c>
      <c r="C23" s="22"/>
      <c r="D23" s="22"/>
      <c r="E23" s="22"/>
      <c r="F23" s="22"/>
      <c r="G23" s="22"/>
      <c r="H23" s="22"/>
      <c r="I23" s="22"/>
      <c r="J23" s="22"/>
      <c r="AC23" s="189"/>
      <c r="AD23" s="189"/>
      <c r="AE23" s="189"/>
    </row>
    <row r="24" spans="1:76" ht="14.5" thickBot="1" x14ac:dyDescent="0.35">
      <c r="A24" s="95"/>
      <c r="B24" s="22" t="s">
        <v>60</v>
      </c>
      <c r="C24" s="98" t="s">
        <v>62</v>
      </c>
      <c r="D24" s="22"/>
      <c r="E24" s="22"/>
      <c r="F24" s="22"/>
      <c r="G24" s="22"/>
      <c r="H24" s="22"/>
      <c r="I24" s="22"/>
      <c r="J24" s="22"/>
    </row>
    <row r="25" spans="1:76" x14ac:dyDescent="0.3">
      <c r="A25" s="95"/>
      <c r="B25" s="24" t="s">
        <v>43</v>
      </c>
      <c r="C25" s="10">
        <v>1</v>
      </c>
      <c r="D25" s="51">
        <v>2</v>
      </c>
      <c r="E25" s="45">
        <v>3</v>
      </c>
      <c r="F25" s="61">
        <v>3</v>
      </c>
      <c r="G25" s="4">
        <v>4</v>
      </c>
      <c r="H25" s="18">
        <v>5</v>
      </c>
      <c r="I25" s="14">
        <v>6</v>
      </c>
      <c r="J25" s="4">
        <v>7</v>
      </c>
      <c r="K25" s="52">
        <v>8</v>
      </c>
      <c r="L25" s="37">
        <v>9</v>
      </c>
    </row>
    <row r="26" spans="1:76" ht="15" customHeight="1" x14ac:dyDescent="0.3">
      <c r="A26" s="95"/>
      <c r="B26" s="24" t="s">
        <v>44</v>
      </c>
      <c r="C26" s="10" t="s">
        <v>181</v>
      </c>
      <c r="D26" s="51" t="s">
        <v>3</v>
      </c>
      <c r="E26" s="45" t="s">
        <v>230</v>
      </c>
      <c r="F26" s="61" t="s">
        <v>7</v>
      </c>
      <c r="G26" s="4" t="s">
        <v>1</v>
      </c>
      <c r="H26" s="18" t="s">
        <v>184</v>
      </c>
      <c r="I26" s="14" t="s">
        <v>185</v>
      </c>
      <c r="J26" s="4" t="s">
        <v>6</v>
      </c>
      <c r="K26" s="52" t="s">
        <v>5</v>
      </c>
      <c r="L26" s="37" t="s">
        <v>82</v>
      </c>
    </row>
    <row r="27" spans="1:76" x14ac:dyDescent="0.3">
      <c r="A27" s="95"/>
      <c r="B27" s="22" t="s">
        <v>202</v>
      </c>
      <c r="C27" s="22"/>
      <c r="D27" s="22"/>
      <c r="E27" s="22"/>
      <c r="F27" s="22"/>
      <c r="G27" s="22"/>
      <c r="H27" s="22"/>
      <c r="I27" s="22"/>
      <c r="J27" s="22"/>
      <c r="K27" s="22"/>
    </row>
    <row r="28" spans="1:76" x14ac:dyDescent="0.3">
      <c r="A28" s="95"/>
      <c r="B28" s="24" t="s">
        <v>61</v>
      </c>
      <c r="C28" s="10">
        <v>1</v>
      </c>
      <c r="D28" s="51">
        <v>1</v>
      </c>
      <c r="E28" s="45">
        <v>1</v>
      </c>
      <c r="F28" s="61">
        <v>1</v>
      </c>
      <c r="G28" s="4">
        <v>1</v>
      </c>
      <c r="H28" s="18">
        <v>1</v>
      </c>
      <c r="I28" s="14">
        <v>1</v>
      </c>
      <c r="J28" s="4">
        <v>1</v>
      </c>
      <c r="K28" s="52">
        <v>1</v>
      </c>
      <c r="L28" s="37">
        <v>1</v>
      </c>
    </row>
    <row r="29" spans="1:76" x14ac:dyDescent="0.3">
      <c r="A29" s="95"/>
      <c r="B29" s="22" t="s">
        <v>43</v>
      </c>
      <c r="C29" s="22">
        <v>0.13600000000000001</v>
      </c>
      <c r="D29" s="22">
        <v>0.14299999999999999</v>
      </c>
      <c r="E29" s="22">
        <v>7.5999999999999998E-2</v>
      </c>
      <c r="F29" s="22">
        <v>0.26900000000000002</v>
      </c>
      <c r="G29" s="22">
        <v>7.0000000000000007E-2</v>
      </c>
      <c r="H29" s="22">
        <v>3.2000000000000001E-2</v>
      </c>
      <c r="I29" s="22">
        <v>0.06</v>
      </c>
      <c r="J29" s="22">
        <v>0.21299999999999999</v>
      </c>
    </row>
    <row r="30" spans="1:76" x14ac:dyDescent="0.3">
      <c r="A30" s="95" t="s">
        <v>43</v>
      </c>
      <c r="B30" s="1" t="s">
        <v>203</v>
      </c>
      <c r="C30" s="1"/>
      <c r="D30" s="1"/>
      <c r="E30" s="1"/>
      <c r="F30" s="1"/>
      <c r="G30" s="1"/>
      <c r="H30" s="1"/>
      <c r="I30" s="1"/>
      <c r="J30" s="1"/>
    </row>
    <row r="31" spans="1:76" x14ac:dyDescent="0.3">
      <c r="A31" s="95"/>
    </row>
    <row r="32" spans="1:76" x14ac:dyDescent="0.3">
      <c r="A32" s="95"/>
    </row>
    <row r="33" spans="1:11" ht="14.5" thickBot="1" x14ac:dyDescent="0.35">
      <c r="A33" s="95"/>
      <c r="B33" s="22" t="s">
        <v>23</v>
      </c>
      <c r="C33" s="22"/>
      <c r="D33" s="22"/>
      <c r="E33" s="22"/>
      <c r="F33" s="22"/>
      <c r="G33" s="22"/>
      <c r="H33" s="22"/>
      <c r="I33" s="22"/>
      <c r="J33" s="22"/>
      <c r="K33" s="22"/>
    </row>
    <row r="34" spans="1:11" ht="14.5" thickBot="1" x14ac:dyDescent="0.35">
      <c r="A34" s="95"/>
      <c r="B34" s="22" t="s">
        <v>24</v>
      </c>
      <c r="C34" s="176">
        <v>1</v>
      </c>
      <c r="D34" s="22"/>
      <c r="E34" s="22"/>
      <c r="F34" s="22"/>
      <c r="G34" s="22"/>
      <c r="H34" s="22"/>
      <c r="I34" s="22"/>
      <c r="J34" s="22"/>
      <c r="K34" s="22"/>
    </row>
    <row r="35" spans="1:11" x14ac:dyDescent="0.3">
      <c r="A35" s="95"/>
      <c r="B35" s="22"/>
      <c r="C35" s="22"/>
      <c r="D35" s="22"/>
      <c r="E35" s="22"/>
      <c r="F35" s="22"/>
      <c r="G35" s="22"/>
      <c r="H35" s="22"/>
      <c r="I35" s="22"/>
      <c r="J35" s="22"/>
      <c r="K35" s="22"/>
    </row>
    <row r="36" spans="1:11" ht="15" customHeight="1" x14ac:dyDescent="0.3">
      <c r="A36" s="95"/>
      <c r="B36" s="22" t="s">
        <v>204</v>
      </c>
      <c r="C36" s="22"/>
      <c r="D36" s="22"/>
      <c r="E36" s="22"/>
      <c r="F36" s="22"/>
      <c r="G36" s="22"/>
      <c r="H36" s="22"/>
      <c r="I36" s="22"/>
      <c r="J36" s="22"/>
      <c r="K36" s="22"/>
    </row>
    <row r="37" spans="1:11" ht="14.5" thickBot="1" x14ac:dyDescent="0.35">
      <c r="A37" s="95"/>
      <c r="B37" s="22" t="s">
        <v>27</v>
      </c>
      <c r="C37" s="22"/>
      <c r="D37" s="22"/>
      <c r="E37" s="22"/>
      <c r="F37" s="22"/>
      <c r="G37" s="22"/>
      <c r="H37" s="22"/>
      <c r="I37" s="22"/>
      <c r="J37" s="22"/>
      <c r="K37" s="22"/>
    </row>
    <row r="38" spans="1:11" ht="14.5" thickBot="1" x14ac:dyDescent="0.35">
      <c r="A38" s="95"/>
      <c r="B38" s="22" t="s">
        <v>28</v>
      </c>
      <c r="C38" s="98" t="s">
        <v>247</v>
      </c>
      <c r="D38" s="22"/>
      <c r="E38" s="22"/>
      <c r="F38" s="22"/>
      <c r="G38" s="22"/>
      <c r="H38" s="22"/>
      <c r="I38" s="22"/>
      <c r="J38" s="22"/>
      <c r="K38" s="22"/>
    </row>
    <row r="39" spans="1:11" ht="14.5" thickBot="1" x14ac:dyDescent="0.35">
      <c r="A39" s="95"/>
      <c r="B39" s="22" t="s">
        <v>30</v>
      </c>
      <c r="C39" s="179" t="s">
        <v>249</v>
      </c>
      <c r="D39" s="22"/>
      <c r="E39" s="22"/>
      <c r="F39" s="22"/>
      <c r="G39" s="22"/>
      <c r="H39" s="22"/>
      <c r="I39" s="22"/>
      <c r="J39" s="22"/>
      <c r="K39" s="22"/>
    </row>
    <row r="40" spans="1:11" ht="15" customHeight="1" x14ac:dyDescent="0.3">
      <c r="A40" s="95"/>
      <c r="B40" s="22"/>
      <c r="C40" s="22"/>
      <c r="D40" s="22"/>
      <c r="E40" s="22"/>
      <c r="F40" s="22"/>
      <c r="G40" s="22"/>
      <c r="H40" s="22"/>
      <c r="I40" s="22"/>
      <c r="J40" s="22"/>
      <c r="K40" s="22"/>
    </row>
    <row r="41" spans="1:11" x14ac:dyDescent="0.3">
      <c r="A41" s="95"/>
      <c r="B41" s="22" t="s">
        <v>189</v>
      </c>
      <c r="C41" s="22"/>
      <c r="D41" s="22"/>
      <c r="E41" s="22"/>
      <c r="F41" s="22"/>
      <c r="G41" s="22"/>
      <c r="H41" s="22"/>
      <c r="I41" s="22"/>
      <c r="J41" s="22"/>
      <c r="K41" s="22"/>
    </row>
    <row r="42" spans="1:11" x14ac:dyDescent="0.3">
      <c r="A42" s="95"/>
      <c r="B42" s="22"/>
      <c r="C42" s="22"/>
      <c r="D42" s="22"/>
      <c r="E42" s="22"/>
      <c r="F42" s="22"/>
      <c r="G42" s="22"/>
      <c r="H42" s="22"/>
      <c r="I42" s="22"/>
      <c r="J42" s="22"/>
      <c r="K42" s="22"/>
    </row>
    <row r="43" spans="1:11" ht="14.5" thickBot="1" x14ac:dyDescent="0.35">
      <c r="A43" s="95"/>
      <c r="B43" s="22" t="s">
        <v>31</v>
      </c>
      <c r="C43" s="22"/>
      <c r="D43" s="22"/>
      <c r="E43" s="22"/>
      <c r="F43" s="22"/>
      <c r="G43" s="22"/>
      <c r="H43" s="22"/>
      <c r="I43" s="22"/>
      <c r="J43" s="22"/>
      <c r="K43" s="22"/>
    </row>
    <row r="44" spans="1:11" ht="14.5" thickBot="1" x14ac:dyDescent="0.35">
      <c r="A44" s="95"/>
      <c r="B44" s="22" t="s">
        <v>32</v>
      </c>
      <c r="C44" s="176">
        <v>0</v>
      </c>
      <c r="D44" s="22"/>
      <c r="E44" s="22"/>
      <c r="F44" s="22"/>
      <c r="G44" s="22"/>
      <c r="H44" s="22"/>
      <c r="I44" s="22"/>
      <c r="J44" s="22"/>
      <c r="K44" s="22"/>
    </row>
    <row r="45" spans="1:11" x14ac:dyDescent="0.3">
      <c r="A45" s="95"/>
      <c r="B45" s="22"/>
      <c r="C45" s="22"/>
      <c r="D45" s="22"/>
      <c r="E45" s="22"/>
      <c r="F45" s="22"/>
      <c r="G45" s="22"/>
      <c r="H45" s="22"/>
      <c r="I45" s="22"/>
      <c r="J45" s="22"/>
      <c r="K45" s="22"/>
    </row>
    <row r="46" spans="1:11" x14ac:dyDescent="0.3">
      <c r="A46" s="95"/>
      <c r="B46" s="22" t="s">
        <v>54</v>
      </c>
      <c r="C46" s="22"/>
      <c r="D46" s="22"/>
      <c r="E46" s="22"/>
      <c r="F46" s="22"/>
      <c r="G46" s="22"/>
      <c r="H46" s="22"/>
      <c r="I46" s="22"/>
      <c r="J46" s="22"/>
      <c r="K46" s="22"/>
    </row>
    <row r="47" spans="1:11" x14ac:dyDescent="0.3">
      <c r="A47" s="95"/>
      <c r="B47" s="22" t="s">
        <v>55</v>
      </c>
      <c r="C47" s="22"/>
      <c r="D47" s="22"/>
      <c r="E47" s="22"/>
      <c r="F47" s="22"/>
      <c r="G47" s="22"/>
      <c r="H47" s="22"/>
      <c r="I47" s="22"/>
      <c r="J47" s="22"/>
      <c r="K47" s="22"/>
    </row>
    <row r="48" spans="1:11" ht="14.5" thickBot="1" x14ac:dyDescent="0.35">
      <c r="A48" s="95"/>
      <c r="B48" s="22" t="s">
        <v>206</v>
      </c>
      <c r="C48" s="22"/>
      <c r="D48" s="22"/>
      <c r="E48" s="22"/>
      <c r="F48" s="22"/>
      <c r="G48" s="22"/>
      <c r="H48" s="22"/>
      <c r="I48" s="22"/>
      <c r="J48" s="22"/>
      <c r="K48" s="22"/>
    </row>
    <row r="49" spans="1:11" ht="14.5" thickBot="1" x14ac:dyDescent="0.35">
      <c r="A49" s="95"/>
      <c r="B49" s="22" t="s">
        <v>34</v>
      </c>
      <c r="C49" s="98" t="s">
        <v>58</v>
      </c>
      <c r="D49" s="98" t="s">
        <v>57</v>
      </c>
      <c r="E49" s="22"/>
      <c r="F49" s="22"/>
      <c r="G49" s="22"/>
      <c r="H49" s="22"/>
      <c r="I49" s="22"/>
      <c r="J49" s="22"/>
      <c r="K49" s="22"/>
    </row>
    <row r="50" spans="1:11" ht="14.5" thickBot="1" x14ac:dyDescent="0.35">
      <c r="A50" s="95"/>
      <c r="B50" s="22" t="s">
        <v>207</v>
      </c>
      <c r="C50" s="22"/>
      <c r="D50" s="22"/>
      <c r="E50" s="22"/>
      <c r="F50" s="22"/>
      <c r="G50" s="22"/>
      <c r="H50" s="22"/>
      <c r="I50" s="22"/>
      <c r="J50" s="22"/>
      <c r="K50" s="22"/>
    </row>
    <row r="51" spans="1:11" ht="14.5" thickBot="1" x14ac:dyDescent="0.35">
      <c r="A51" s="95"/>
      <c r="B51" s="22" t="s">
        <v>33</v>
      </c>
      <c r="C51" s="98">
        <v>500</v>
      </c>
      <c r="D51" s="98" t="s">
        <v>57</v>
      </c>
      <c r="E51" s="22"/>
      <c r="F51" s="22"/>
      <c r="G51" s="22"/>
      <c r="H51" s="22"/>
      <c r="I51" s="22"/>
      <c r="J51" s="22"/>
      <c r="K51" s="22"/>
    </row>
    <row r="52" spans="1:11" x14ac:dyDescent="0.3">
      <c r="A52" s="95" t="s">
        <v>43</v>
      </c>
      <c r="B52" s="22" t="s">
        <v>208</v>
      </c>
      <c r="C52" s="22"/>
      <c r="D52" s="22"/>
      <c r="E52" s="22"/>
      <c r="F52" s="22"/>
      <c r="G52" s="22"/>
      <c r="H52" s="22"/>
      <c r="I52" s="22"/>
      <c r="J52" s="22"/>
      <c r="K52" s="22"/>
    </row>
    <row r="53" spans="1:11" x14ac:dyDescent="0.3">
      <c r="A53" s="95"/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3">
      <c r="A54" s="95"/>
      <c r="B54" s="22" t="s">
        <v>35</v>
      </c>
      <c r="C54" s="22"/>
      <c r="D54" s="22"/>
      <c r="E54" s="22"/>
      <c r="F54" s="22"/>
      <c r="G54" s="22"/>
      <c r="H54" s="22"/>
      <c r="I54" s="22"/>
      <c r="J54" s="22"/>
      <c r="K54" s="22"/>
    </row>
    <row r="55" spans="1:11" x14ac:dyDescent="0.3">
      <c r="A55" s="95"/>
      <c r="B55" s="22" t="s">
        <v>36</v>
      </c>
      <c r="C55" s="22"/>
      <c r="D55" s="22"/>
      <c r="E55" s="22"/>
      <c r="F55" s="22"/>
      <c r="G55" s="22"/>
      <c r="H55" s="22"/>
      <c r="I55" s="22"/>
      <c r="J55" s="22"/>
      <c r="K55" s="22"/>
    </row>
    <row r="56" spans="1:11" ht="14.5" thickBot="1" x14ac:dyDescent="0.35">
      <c r="A56" s="95"/>
      <c r="B56" s="22" t="s">
        <v>37</v>
      </c>
      <c r="C56" s="22"/>
      <c r="D56" s="22"/>
      <c r="E56" s="22"/>
      <c r="F56" s="22"/>
      <c r="G56" s="22"/>
      <c r="H56" s="22"/>
      <c r="I56" s="22"/>
      <c r="J56" s="22"/>
      <c r="K56" s="22"/>
    </row>
    <row r="57" spans="1:11" ht="14.5" thickBot="1" x14ac:dyDescent="0.35">
      <c r="A57" s="95"/>
      <c r="B57" s="22" t="s">
        <v>38</v>
      </c>
      <c r="C57" s="98">
        <v>70000</v>
      </c>
      <c r="D57" s="22"/>
      <c r="E57" s="22"/>
      <c r="F57" s="22"/>
      <c r="G57" s="22"/>
      <c r="H57" s="22"/>
      <c r="I57" s="22"/>
      <c r="J57" s="22"/>
      <c r="K57" s="22"/>
    </row>
    <row r="58" spans="1:11" x14ac:dyDescent="0.3">
      <c r="A58" s="95"/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1" x14ac:dyDescent="0.3">
      <c r="A59" s="95"/>
      <c r="B59" s="22" t="s">
        <v>46</v>
      </c>
      <c r="C59" s="22"/>
      <c r="D59" s="22"/>
      <c r="E59" s="22"/>
      <c r="F59" s="22"/>
      <c r="G59" s="22"/>
      <c r="H59" s="22"/>
      <c r="I59" s="22"/>
      <c r="J59" s="22"/>
      <c r="K59" s="22"/>
    </row>
    <row r="60" spans="1:11" ht="14.5" thickBot="1" x14ac:dyDescent="0.35">
      <c r="A60" s="95"/>
      <c r="B60" s="22" t="s">
        <v>47</v>
      </c>
      <c r="C60" s="22"/>
      <c r="D60" s="22"/>
      <c r="E60" s="22"/>
      <c r="F60" s="22"/>
      <c r="G60" s="22"/>
      <c r="H60" s="22"/>
      <c r="I60" s="22"/>
      <c r="J60" s="22"/>
      <c r="K60" s="22"/>
    </row>
    <row r="61" spans="1:11" ht="14.5" thickBot="1" x14ac:dyDescent="0.35">
      <c r="A61" s="95"/>
      <c r="B61" s="22" t="s">
        <v>48</v>
      </c>
      <c r="C61" s="98">
        <v>0</v>
      </c>
      <c r="D61" s="22"/>
      <c r="E61" s="22"/>
      <c r="F61" s="22"/>
      <c r="G61" s="22"/>
      <c r="H61" s="22"/>
      <c r="I61" s="22"/>
      <c r="J61" s="22"/>
      <c r="K61" s="22"/>
    </row>
    <row r="62" spans="1:11" ht="14.5" thickBot="1" x14ac:dyDescent="0.35">
      <c r="A62" s="95" t="s">
        <v>43</v>
      </c>
      <c r="B62" s="22" t="s">
        <v>210</v>
      </c>
      <c r="C62" s="22"/>
      <c r="D62" s="98" t="s">
        <v>209</v>
      </c>
      <c r="E62" s="22"/>
      <c r="F62" s="22"/>
      <c r="G62" s="22"/>
      <c r="H62" s="22"/>
      <c r="I62" s="22"/>
      <c r="J62" s="22"/>
      <c r="K62" s="22"/>
    </row>
    <row r="63" spans="1:11" x14ac:dyDescent="0.3">
      <c r="A63" s="95"/>
      <c r="B63" s="22"/>
      <c r="C63" s="22"/>
      <c r="D63" s="22"/>
      <c r="E63" s="22"/>
      <c r="F63" s="22"/>
      <c r="G63" s="22"/>
      <c r="H63" s="22"/>
      <c r="I63" s="22"/>
      <c r="J63" s="22"/>
      <c r="K63" s="22"/>
    </row>
    <row r="64" spans="1:11" ht="14.5" thickBot="1" x14ac:dyDescent="0.35">
      <c r="A64" s="95"/>
      <c r="B64" s="22" t="s">
        <v>189</v>
      </c>
      <c r="C64" s="22"/>
      <c r="D64" s="22"/>
      <c r="E64" s="22"/>
      <c r="F64" s="22"/>
      <c r="G64" s="22"/>
      <c r="H64" s="22"/>
      <c r="I64" s="22"/>
      <c r="J64" s="22"/>
      <c r="K64" s="22"/>
    </row>
    <row r="65" spans="1:11" ht="14.5" thickBot="1" x14ac:dyDescent="0.35">
      <c r="A65" s="95"/>
      <c r="B65" s="22" t="s">
        <v>50</v>
      </c>
      <c r="C65" s="98" t="s">
        <v>51</v>
      </c>
      <c r="D65" s="22"/>
      <c r="E65" s="22"/>
      <c r="F65" s="22"/>
      <c r="G65" s="22"/>
      <c r="H65" s="22"/>
      <c r="I65" s="22"/>
      <c r="J65" s="22"/>
      <c r="K65" s="22"/>
    </row>
    <row r="66" spans="1:11" x14ac:dyDescent="0.3">
      <c r="A66" s="95"/>
      <c r="B66" s="22"/>
      <c r="C66" s="22"/>
      <c r="D66" s="22"/>
      <c r="E66" s="22"/>
      <c r="F66" s="22"/>
      <c r="G66" s="22"/>
      <c r="H66" s="22"/>
      <c r="I66" s="22"/>
      <c r="J66" s="22"/>
      <c r="K66" s="22"/>
    </row>
    <row r="67" spans="1:11" ht="14.5" thickBot="1" x14ac:dyDescent="0.35">
      <c r="A67" s="95"/>
      <c r="B67" s="22" t="s">
        <v>211</v>
      </c>
      <c r="C67" s="22"/>
      <c r="D67" s="22"/>
      <c r="E67" s="22"/>
      <c r="F67" s="22"/>
      <c r="G67" s="22"/>
      <c r="H67" s="22"/>
      <c r="I67" s="22"/>
      <c r="J67" s="22"/>
      <c r="K67" s="22"/>
    </row>
    <row r="68" spans="1:11" ht="14.5" thickBot="1" x14ac:dyDescent="0.35">
      <c r="A68" s="95"/>
      <c r="B68" s="22" t="s">
        <v>212</v>
      </c>
      <c r="C68" s="98" t="s">
        <v>215</v>
      </c>
      <c r="D68" s="22"/>
      <c r="E68" s="22"/>
      <c r="F68" s="22"/>
      <c r="G68" s="22"/>
      <c r="H68" s="22"/>
      <c r="I68" s="22"/>
      <c r="J68" s="22"/>
      <c r="K68" s="22"/>
    </row>
    <row r="69" spans="1:11" x14ac:dyDescent="0.3">
      <c r="A69" s="95"/>
      <c r="B69" s="22"/>
      <c r="C69" s="22"/>
      <c r="D69" s="22"/>
      <c r="E69" s="22"/>
      <c r="F69" s="22"/>
      <c r="G69" s="22"/>
      <c r="H69" s="22"/>
      <c r="I69" s="22"/>
      <c r="J69" s="22"/>
      <c r="K69" s="22"/>
    </row>
  </sheetData>
  <conditionalFormatting sqref="C34">
    <cfRule type="colorScale" priority="2">
      <colorScale>
        <cfvo type="num" val="0"/>
        <cfvo type="num" val="1"/>
        <color theme="7" tint="0.39997558519241921"/>
        <color theme="8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">
    <cfRule type="colorScale" priority="1">
      <colorScale>
        <cfvo type="num" val="0"/>
        <cfvo type="num" val="10"/>
        <color theme="8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B72"/>
  <sheetViews>
    <sheetView zoomScale="80" zoomScaleNormal="80" workbookViewId="0">
      <selection activeCell="Y7" sqref="Y7:AC22"/>
    </sheetView>
  </sheetViews>
  <sheetFormatPr defaultRowHeight="14" x14ac:dyDescent="0.3"/>
  <cols>
    <col min="1" max="1" width="2.5" bestFit="1" customWidth="1"/>
    <col min="2" max="2" width="16.58203125" customWidth="1"/>
    <col min="3" max="54" width="7.58203125" customWidth="1"/>
  </cols>
  <sheetData>
    <row r="1" spans="1:80" x14ac:dyDescent="0.3">
      <c r="A1" s="95" t="s">
        <v>43</v>
      </c>
      <c r="B1" s="96" t="s">
        <v>194</v>
      </c>
      <c r="BZ1" t="s">
        <v>257</v>
      </c>
      <c r="CA1" t="s">
        <v>257</v>
      </c>
      <c r="CB1" t="s">
        <v>257</v>
      </c>
    </row>
    <row r="2" spans="1:80" x14ac:dyDescent="0.3">
      <c r="A2" s="95"/>
      <c r="B2" t="s">
        <v>43</v>
      </c>
      <c r="I2" s="185"/>
      <c r="J2" s="185"/>
      <c r="K2" s="185"/>
      <c r="AP2" t="s">
        <v>243</v>
      </c>
      <c r="AQ2" t="s">
        <v>15</v>
      </c>
    </row>
    <row r="3" spans="1:80" x14ac:dyDescent="0.3">
      <c r="A3" s="95" t="s">
        <v>43</v>
      </c>
      <c r="B3" t="s">
        <v>258</v>
      </c>
      <c r="C3">
        <v>0.1</v>
      </c>
      <c r="I3" s="185"/>
      <c r="J3" s="185"/>
      <c r="K3" s="185"/>
    </row>
    <row r="4" spans="1:80" x14ac:dyDescent="0.3">
      <c r="A4" s="95" t="s">
        <v>43</v>
      </c>
      <c r="B4" s="97" t="s">
        <v>221</v>
      </c>
      <c r="C4" s="97"/>
      <c r="D4" s="97"/>
      <c r="E4" s="97"/>
      <c r="F4" s="97"/>
      <c r="G4" s="97"/>
      <c r="H4" s="97"/>
      <c r="I4" s="97"/>
      <c r="J4" s="97"/>
      <c r="K4" s="97"/>
      <c r="L4" s="129">
        <f>$AE$7</f>
        <v>29</v>
      </c>
      <c r="M4" s="97"/>
      <c r="N4" s="97"/>
      <c r="O4" s="97"/>
      <c r="P4" s="97"/>
      <c r="Q4" s="130">
        <f>$AE$7</f>
        <v>29</v>
      </c>
      <c r="R4" s="130">
        <f>$AE$7</f>
        <v>29</v>
      </c>
      <c r="S4" s="97"/>
      <c r="T4" s="130">
        <f t="shared" ref="T4:Y4" si="0">$AE$7</f>
        <v>29</v>
      </c>
      <c r="U4" s="130">
        <f t="shared" si="0"/>
        <v>29</v>
      </c>
      <c r="V4" s="130">
        <f t="shared" si="0"/>
        <v>29</v>
      </c>
      <c r="W4" s="130">
        <f t="shared" si="0"/>
        <v>29</v>
      </c>
      <c r="X4" s="130">
        <f t="shared" si="0"/>
        <v>29</v>
      </c>
      <c r="Y4" s="130">
        <f t="shared" si="0"/>
        <v>29</v>
      </c>
      <c r="Z4" s="97"/>
      <c r="AA4" s="97"/>
      <c r="AB4" s="130">
        <f>$AE$7</f>
        <v>29</v>
      </c>
      <c r="AC4" s="130">
        <f>$AE$7</f>
        <v>29</v>
      </c>
      <c r="AD4" s="97"/>
      <c r="AE4" s="97"/>
      <c r="AF4" s="97"/>
      <c r="AG4" s="130">
        <f t="shared" ref="AG4:AV4" si="1">$AE$7</f>
        <v>29</v>
      </c>
      <c r="AH4" s="130">
        <f t="shared" si="1"/>
        <v>29</v>
      </c>
      <c r="AI4" s="130">
        <f t="shared" si="1"/>
        <v>29</v>
      </c>
      <c r="AJ4" s="130">
        <f t="shared" si="1"/>
        <v>29</v>
      </c>
      <c r="AK4" s="130">
        <f t="shared" si="1"/>
        <v>29</v>
      </c>
      <c r="AL4" s="130">
        <f t="shared" si="1"/>
        <v>29</v>
      </c>
      <c r="AM4" s="130">
        <f t="shared" si="1"/>
        <v>29</v>
      </c>
      <c r="AN4" s="130">
        <f t="shared" si="1"/>
        <v>29</v>
      </c>
      <c r="AO4" s="130">
        <f t="shared" si="1"/>
        <v>29</v>
      </c>
      <c r="AP4" s="130">
        <f t="shared" si="1"/>
        <v>29</v>
      </c>
      <c r="AQ4" s="130">
        <f t="shared" si="1"/>
        <v>29</v>
      </c>
      <c r="AR4" s="130">
        <f t="shared" si="1"/>
        <v>29</v>
      </c>
      <c r="AS4" s="130">
        <f t="shared" si="1"/>
        <v>29</v>
      </c>
      <c r="AT4" s="130">
        <f t="shared" si="1"/>
        <v>29</v>
      </c>
      <c r="AU4" s="130">
        <f t="shared" si="1"/>
        <v>29</v>
      </c>
      <c r="AV4" s="130">
        <f t="shared" si="1"/>
        <v>29</v>
      </c>
      <c r="AW4" s="97"/>
      <c r="AX4" s="130">
        <f>$AE$7</f>
        <v>29</v>
      </c>
      <c r="AY4" s="130">
        <f>$AE$7</f>
        <v>29</v>
      </c>
      <c r="AZ4" s="97"/>
      <c r="BA4" s="130">
        <f>$AE$7</f>
        <v>29</v>
      </c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130">
        <f t="shared" ref="BQ4:BZ4" si="2">$AE$7</f>
        <v>29</v>
      </c>
      <c r="BR4" s="130">
        <f t="shared" si="2"/>
        <v>29</v>
      </c>
      <c r="BS4" s="130">
        <f t="shared" si="2"/>
        <v>29</v>
      </c>
      <c r="BT4" s="130">
        <f t="shared" si="2"/>
        <v>29</v>
      </c>
      <c r="BU4" s="130">
        <f t="shared" si="2"/>
        <v>29</v>
      </c>
      <c r="BV4" s="130">
        <f t="shared" si="2"/>
        <v>29</v>
      </c>
      <c r="BW4" s="130">
        <f t="shared" si="2"/>
        <v>29</v>
      </c>
      <c r="BX4" s="130">
        <f t="shared" si="2"/>
        <v>29</v>
      </c>
      <c r="BY4" s="130">
        <f t="shared" si="2"/>
        <v>29</v>
      </c>
      <c r="BZ4" s="130">
        <f t="shared" si="2"/>
        <v>29</v>
      </c>
      <c r="CA4" s="97"/>
      <c r="CB4" s="130">
        <f>$AE$7</f>
        <v>29</v>
      </c>
    </row>
    <row r="5" spans="1:80" x14ac:dyDescent="0.3">
      <c r="A5" s="95" t="s">
        <v>43</v>
      </c>
      <c r="B5" s="97" t="s">
        <v>195</v>
      </c>
      <c r="C5" s="97">
        <f>SUM(C$10:$C10)</f>
        <v>0</v>
      </c>
      <c r="D5" s="97">
        <f>SUM($C$10:D10)</f>
        <v>1</v>
      </c>
      <c r="E5" s="97">
        <f>SUM($C$10:E10)</f>
        <v>2</v>
      </c>
      <c r="F5" s="97">
        <f>SUM($C$10:F10)</f>
        <v>2</v>
      </c>
      <c r="G5" s="97">
        <f>SUM($C$10:G10)</f>
        <v>3</v>
      </c>
      <c r="H5" s="97">
        <f>SUM($C$10:H10)</f>
        <v>4</v>
      </c>
      <c r="I5" s="97">
        <f>SUM($C$10:I10)</f>
        <v>5</v>
      </c>
      <c r="J5" s="97">
        <f>SUM($C$10:J10)</f>
        <v>6</v>
      </c>
      <c r="K5" s="97">
        <f>SUM($C$10:K10)</f>
        <v>7</v>
      </c>
      <c r="L5" s="97">
        <f>SUM($C$10:L10)</f>
        <v>7</v>
      </c>
      <c r="M5" s="97">
        <f>SUM($C$10:M10)</f>
        <v>7</v>
      </c>
      <c r="N5" s="97">
        <f>SUM($C$10:N10)</f>
        <v>8</v>
      </c>
      <c r="O5" s="97">
        <f>SUM($C$10:O10)</f>
        <v>9</v>
      </c>
      <c r="P5" s="97">
        <f>SUM($C$10:P10)</f>
        <v>10</v>
      </c>
      <c r="Q5" s="97">
        <f>SUM($C$10:Q10)</f>
        <v>10</v>
      </c>
      <c r="R5" s="97">
        <f>SUM($C$10:R10)</f>
        <v>10</v>
      </c>
      <c r="S5" s="97">
        <f>SUM($C$10:S10)</f>
        <v>10</v>
      </c>
      <c r="T5" s="97">
        <f>SUM($C$10:T10)</f>
        <v>10</v>
      </c>
      <c r="U5" s="97">
        <f>SUM($C$10:U10)</f>
        <v>10</v>
      </c>
      <c r="V5" s="97">
        <f>SUM($C$10:V10)</f>
        <v>11</v>
      </c>
      <c r="W5" s="97">
        <f>SUM($C$10:W10)</f>
        <v>11</v>
      </c>
      <c r="X5" s="97">
        <f>SUM($C$10:X10)</f>
        <v>11</v>
      </c>
      <c r="Y5" s="97">
        <f>SUM($C$10:Y10)</f>
        <v>12</v>
      </c>
      <c r="Z5" s="97">
        <f>SUM($C$10:Z10)</f>
        <v>13</v>
      </c>
      <c r="AA5" s="97">
        <f>SUM($C$10:AA10)</f>
        <v>13</v>
      </c>
      <c r="AB5" s="97">
        <f>SUM($C$10:AB10)</f>
        <v>14</v>
      </c>
      <c r="AC5" s="97">
        <f>SUM($C$10:AC10)</f>
        <v>15</v>
      </c>
      <c r="AD5" s="97">
        <f>SUM($C$10:AD10)</f>
        <v>15</v>
      </c>
      <c r="AE5" s="97">
        <f>SUM($C$10:AE10)</f>
        <v>16</v>
      </c>
      <c r="AF5" s="97">
        <f>SUM($C$10:AF10)</f>
        <v>16</v>
      </c>
      <c r="AG5" s="97">
        <f>SUM($C$10:AG10)</f>
        <v>16</v>
      </c>
      <c r="AH5" s="97">
        <f>SUM($C$10:AH10)</f>
        <v>16</v>
      </c>
      <c r="AI5" s="97">
        <f>SUM($C$10:AI10)</f>
        <v>16</v>
      </c>
      <c r="AJ5" s="97">
        <f>SUM($C$10:AJ10)</f>
        <v>16</v>
      </c>
      <c r="AK5" s="97">
        <f>SUM($C$10:AK10)</f>
        <v>16</v>
      </c>
      <c r="AL5" s="97">
        <f>SUM($C$10:AL10)</f>
        <v>16</v>
      </c>
      <c r="AM5" s="97">
        <f>SUM($C$10:AM10)</f>
        <v>16</v>
      </c>
      <c r="AN5" s="97">
        <f>SUM($C$10:AN10)</f>
        <v>16</v>
      </c>
      <c r="AO5" s="97">
        <f>SUM($C$10:AO10)</f>
        <v>16</v>
      </c>
      <c r="AP5" s="97">
        <f>SUM($C$10:AP10)</f>
        <v>17</v>
      </c>
      <c r="AQ5" s="97">
        <f>SUM($C$10:AQ10)</f>
        <v>17</v>
      </c>
      <c r="AR5" s="97">
        <f>SUM($C$10:AR10)</f>
        <v>17</v>
      </c>
      <c r="AS5" s="97">
        <f>SUM($C$10:AS10)</f>
        <v>17</v>
      </c>
      <c r="AT5" s="97">
        <f>SUM($C$10:AT10)</f>
        <v>17</v>
      </c>
      <c r="AU5" s="97">
        <f>SUM($C$10:AU10)</f>
        <v>17</v>
      </c>
      <c r="AV5" s="97">
        <f>SUM($C$10:AV10)</f>
        <v>17</v>
      </c>
      <c r="AW5" s="97">
        <f>SUM($C$10:AW10)</f>
        <v>18</v>
      </c>
      <c r="AX5" s="97">
        <f>SUM($C$10:AX10)</f>
        <v>19</v>
      </c>
      <c r="AY5" s="97">
        <f>SUM($C$10:AY10)</f>
        <v>19</v>
      </c>
      <c r="AZ5" s="97">
        <f>SUM($C$10:AZ10)</f>
        <v>19</v>
      </c>
      <c r="BA5" s="97">
        <f>SUM($C$10:BA10)</f>
        <v>19</v>
      </c>
      <c r="BB5" s="97">
        <f>SUM($C$10:BB10)</f>
        <v>20</v>
      </c>
      <c r="BC5" s="97">
        <f>SUM($C$10:BC10)</f>
        <v>21</v>
      </c>
      <c r="BD5" s="97">
        <f>SUM($C$10:BD10)</f>
        <v>21</v>
      </c>
      <c r="BE5" s="97">
        <f>SUM($C$10:BE10)</f>
        <v>21</v>
      </c>
      <c r="BF5" s="97">
        <f>SUM($C$10:BF10)</f>
        <v>21</v>
      </c>
      <c r="BG5" s="97">
        <f>SUM($C$10:BG10)</f>
        <v>21</v>
      </c>
      <c r="BH5" s="97">
        <f>SUM($C$10:BH10)</f>
        <v>21</v>
      </c>
      <c r="BI5" s="97">
        <f>SUM($C$10:BI10)</f>
        <v>21</v>
      </c>
      <c r="BJ5" s="97">
        <f>SUM($C$10:BJ10)</f>
        <v>21</v>
      </c>
      <c r="BK5" s="97">
        <f>SUM($C$10:BK10)</f>
        <v>21</v>
      </c>
      <c r="BL5" s="97">
        <f>SUM($C$10:BL10)</f>
        <v>21</v>
      </c>
      <c r="BM5" s="97">
        <f>SUM($C$10:BM10)</f>
        <v>21</v>
      </c>
      <c r="BN5" s="97">
        <f>SUM($C$10:BN10)</f>
        <v>21</v>
      </c>
      <c r="BO5" s="97">
        <f>SUM($C$10:BO10)</f>
        <v>21</v>
      </c>
      <c r="BP5" s="97">
        <f>SUM($C$10:BP10)</f>
        <v>21</v>
      </c>
      <c r="BQ5" s="97">
        <f>SUM($C$10:BQ10)</f>
        <v>21</v>
      </c>
      <c r="BR5" s="97">
        <f>SUM($C$10:BR10)</f>
        <v>21</v>
      </c>
      <c r="BS5" s="97">
        <f>SUM($C$10:BS10)</f>
        <v>21</v>
      </c>
      <c r="BT5" s="97">
        <f>SUM($C$10:BT10)</f>
        <v>21</v>
      </c>
      <c r="BU5" s="97">
        <f>SUM($C$10:BU10)</f>
        <v>21</v>
      </c>
      <c r="BV5" s="97">
        <f>SUM($C$10:BV10)</f>
        <v>21</v>
      </c>
      <c r="BW5" s="97">
        <f>SUM($C$10:BW10)</f>
        <v>21</v>
      </c>
      <c r="BX5" s="97">
        <f>SUM($C$10:BX10)</f>
        <v>21</v>
      </c>
      <c r="BY5" s="97">
        <f>SUM($C$10:BY10)</f>
        <v>21</v>
      </c>
      <c r="BZ5" s="97">
        <f>SUM($C$10:BZ10)</f>
        <v>21</v>
      </c>
      <c r="CA5" s="97">
        <f>SUM($C$10:CA10)</f>
        <v>21</v>
      </c>
      <c r="CB5" s="97">
        <f>SUM($C$10:CB10)</f>
        <v>21</v>
      </c>
    </row>
    <row r="6" spans="1:80" x14ac:dyDescent="0.3">
      <c r="A6" s="95"/>
      <c r="B6" s="1" t="s">
        <v>196</v>
      </c>
      <c r="C6" s="1">
        <v>0</v>
      </c>
      <c r="D6" s="1">
        <v>0</v>
      </c>
      <c r="E6" s="1" t="s">
        <v>197</v>
      </c>
      <c r="F6" s="1" t="str">
        <f>E6</f>
        <v>_________</v>
      </c>
      <c r="G6" s="1">
        <f>C6</f>
        <v>0</v>
      </c>
      <c r="H6" s="1">
        <f>D6</f>
        <v>0</v>
      </c>
      <c r="I6" s="1" t="str">
        <f>E6</f>
        <v>_________</v>
      </c>
      <c r="J6" s="1" t="str">
        <f>F6</f>
        <v>_________</v>
      </c>
      <c r="K6" s="1">
        <v>0</v>
      </c>
      <c r="L6" s="1" t="s">
        <v>197</v>
      </c>
      <c r="M6" s="1" t="str">
        <f>L6</f>
        <v>_________</v>
      </c>
      <c r="N6" s="1" t="s">
        <v>197</v>
      </c>
      <c r="O6" s="1" t="s">
        <v>197</v>
      </c>
      <c r="P6" s="1" t="str">
        <f>N6</f>
        <v>_________</v>
      </c>
      <c r="Q6" s="1" t="str">
        <f>N6</f>
        <v>_________</v>
      </c>
      <c r="R6" s="1" t="s">
        <v>197</v>
      </c>
      <c r="S6" s="1" t="str">
        <f>Q6</f>
        <v>_________</v>
      </c>
      <c r="T6" s="1" t="str">
        <f>Q6</f>
        <v>_________</v>
      </c>
      <c r="U6" s="1" t="s">
        <v>197</v>
      </c>
      <c r="V6" s="1" t="s">
        <v>197</v>
      </c>
      <c r="W6" s="1" t="s">
        <v>197</v>
      </c>
      <c r="X6" s="1" t="s">
        <v>197</v>
      </c>
      <c r="Y6" s="1" t="s">
        <v>197</v>
      </c>
      <c r="Z6" s="1" t="s">
        <v>197</v>
      </c>
      <c r="AA6" s="1"/>
      <c r="AB6" s="1" t="s">
        <v>197</v>
      </c>
      <c r="AC6" s="1" t="s">
        <v>197</v>
      </c>
      <c r="AD6" s="1" t="s">
        <v>197</v>
      </c>
      <c r="AE6" s="1" t="s">
        <v>197</v>
      </c>
      <c r="AF6" s="1" t="s">
        <v>197</v>
      </c>
      <c r="AG6" s="1">
        <f>AA6</f>
        <v>0</v>
      </c>
      <c r="AH6" s="1" t="s">
        <v>197</v>
      </c>
      <c r="AI6" s="1" t="str">
        <f>AC6</f>
        <v>_________</v>
      </c>
      <c r="AJ6" s="1" t="s">
        <v>197</v>
      </c>
      <c r="AK6" s="1" t="str">
        <f>AE6</f>
        <v>_________</v>
      </c>
      <c r="AL6" s="1" t="s">
        <v>197</v>
      </c>
      <c r="AM6" s="1" t="str">
        <f>AE6</f>
        <v>_________</v>
      </c>
      <c r="AN6" s="1" t="str">
        <f>AF6</f>
        <v>_________</v>
      </c>
      <c r="AO6" s="1" t="s">
        <v>197</v>
      </c>
      <c r="AP6" s="1" t="str">
        <f>AH6</f>
        <v>_________</v>
      </c>
      <c r="AQ6" s="1" t="str">
        <f>AI6</f>
        <v>_________</v>
      </c>
      <c r="AR6" s="1" t="s">
        <v>197</v>
      </c>
      <c r="AS6" s="1" t="s">
        <v>197</v>
      </c>
      <c r="AT6" s="1" t="s">
        <v>197</v>
      </c>
      <c r="AU6" s="1" t="str">
        <f>AO6</f>
        <v>_________</v>
      </c>
      <c r="AV6" s="1" t="s">
        <v>197</v>
      </c>
      <c r="AW6" s="1" t="s">
        <v>197</v>
      </c>
      <c r="AX6" s="1" t="s">
        <v>197</v>
      </c>
      <c r="AY6" s="1" t="s">
        <v>197</v>
      </c>
      <c r="AZ6" s="1" t="s">
        <v>197</v>
      </c>
      <c r="BA6" s="1" t="s">
        <v>197</v>
      </c>
      <c r="BB6" s="1" t="s">
        <v>197</v>
      </c>
      <c r="BC6" s="1" t="s">
        <v>197</v>
      </c>
      <c r="BD6" s="1" t="s">
        <v>197</v>
      </c>
      <c r="BE6" s="1" t="s">
        <v>197</v>
      </c>
      <c r="BF6" s="1" t="s">
        <v>197</v>
      </c>
      <c r="BG6" s="1" t="s">
        <v>197</v>
      </c>
      <c r="BH6" s="1" t="s">
        <v>197</v>
      </c>
      <c r="BI6" s="1" t="s">
        <v>197</v>
      </c>
      <c r="BJ6" s="1" t="s">
        <v>197</v>
      </c>
      <c r="BK6" s="1" t="s">
        <v>197</v>
      </c>
      <c r="BL6" s="1" t="s">
        <v>197</v>
      </c>
      <c r="BM6" s="1" t="s">
        <v>197</v>
      </c>
      <c r="BN6" s="1" t="s">
        <v>197</v>
      </c>
      <c r="BO6" s="1" t="s">
        <v>197</v>
      </c>
      <c r="BP6" s="1" t="s">
        <v>197</v>
      </c>
      <c r="BQ6" s="1" t="s">
        <v>197</v>
      </c>
      <c r="BR6" s="1" t="s">
        <v>197</v>
      </c>
      <c r="BS6" s="1" t="s">
        <v>197</v>
      </c>
      <c r="BT6" s="1" t="s">
        <v>197</v>
      </c>
      <c r="BU6" s="1" t="s">
        <v>197</v>
      </c>
      <c r="BV6" s="1" t="s">
        <v>197</v>
      </c>
      <c r="BW6" s="1" t="s">
        <v>197</v>
      </c>
      <c r="BX6" s="1" t="s">
        <v>197</v>
      </c>
      <c r="BY6" s="1" t="s">
        <v>197</v>
      </c>
      <c r="BZ6" s="1" t="s">
        <v>197</v>
      </c>
      <c r="CA6" s="1" t="s">
        <v>197</v>
      </c>
      <c r="CB6" s="1" t="s">
        <v>197</v>
      </c>
    </row>
    <row r="7" spans="1:80" x14ac:dyDescent="0.3">
      <c r="A7" s="95"/>
      <c r="B7" s="24" t="s">
        <v>39</v>
      </c>
      <c r="C7" s="10">
        <v>1</v>
      </c>
      <c r="D7" s="131">
        <f>C7+1</f>
        <v>2</v>
      </c>
      <c r="E7" s="131">
        <f>D7+1</f>
        <v>3</v>
      </c>
      <c r="F7" s="131">
        <f t="shared" ref="F7:AE7" si="3">E7+1</f>
        <v>4</v>
      </c>
      <c r="G7" s="131">
        <f>F7+1</f>
        <v>5</v>
      </c>
      <c r="H7" s="131">
        <f t="shared" ref="H7" si="4">G7+1</f>
        <v>6</v>
      </c>
      <c r="I7" s="137">
        <f>H7+1</f>
        <v>7</v>
      </c>
      <c r="J7" s="137">
        <f t="shared" si="3"/>
        <v>8</v>
      </c>
      <c r="K7" s="137">
        <f>J7+1</f>
        <v>9</v>
      </c>
      <c r="L7" s="51">
        <f t="shared" si="3"/>
        <v>10</v>
      </c>
      <c r="M7" s="51">
        <f t="shared" si="3"/>
        <v>11</v>
      </c>
      <c r="N7" s="51">
        <f t="shared" si="3"/>
        <v>12</v>
      </c>
      <c r="O7" s="51">
        <f t="shared" si="3"/>
        <v>13</v>
      </c>
      <c r="P7" s="51">
        <f>O7+1</f>
        <v>14</v>
      </c>
      <c r="Q7" s="51">
        <f t="shared" si="3"/>
        <v>15</v>
      </c>
      <c r="R7" s="51">
        <f t="shared" si="3"/>
        <v>16</v>
      </c>
      <c r="S7" s="51">
        <f t="shared" si="3"/>
        <v>17</v>
      </c>
      <c r="T7" s="51">
        <f t="shared" si="3"/>
        <v>18</v>
      </c>
      <c r="U7" s="51">
        <f t="shared" si="3"/>
        <v>19</v>
      </c>
      <c r="V7" s="45">
        <f t="shared" si="3"/>
        <v>20</v>
      </c>
      <c r="W7" s="45">
        <f t="shared" si="3"/>
        <v>21</v>
      </c>
      <c r="X7" s="45">
        <f t="shared" si="3"/>
        <v>22</v>
      </c>
      <c r="Y7" s="61">
        <f t="shared" si="3"/>
        <v>23</v>
      </c>
      <c r="Z7" s="61">
        <f t="shared" si="3"/>
        <v>24</v>
      </c>
      <c r="AA7" s="61">
        <f t="shared" si="3"/>
        <v>25</v>
      </c>
      <c r="AB7" s="61">
        <f>AA7+1</f>
        <v>26</v>
      </c>
      <c r="AC7" s="61">
        <f t="shared" si="3"/>
        <v>27</v>
      </c>
      <c r="AD7" s="4">
        <f t="shared" si="3"/>
        <v>28</v>
      </c>
      <c r="AE7" s="4">
        <f t="shared" si="3"/>
        <v>29</v>
      </c>
      <c r="AF7" s="4">
        <f>AE7+1</f>
        <v>30</v>
      </c>
      <c r="AG7" s="46">
        <f>AF7+1</f>
        <v>31</v>
      </c>
      <c r="AH7" s="46">
        <f>AG7+1</f>
        <v>32</v>
      </c>
      <c r="AI7" s="46">
        <f>AH7+1</f>
        <v>33</v>
      </c>
      <c r="AJ7" s="46">
        <f>AI7+1</f>
        <v>34</v>
      </c>
      <c r="AK7" s="46">
        <f t="shared" ref="AK7:AQ7" si="5">AJ7+1</f>
        <v>35</v>
      </c>
      <c r="AL7" s="46">
        <f t="shared" si="5"/>
        <v>36</v>
      </c>
      <c r="AM7" s="46">
        <f t="shared" si="5"/>
        <v>37</v>
      </c>
      <c r="AN7" s="46">
        <f t="shared" si="5"/>
        <v>38</v>
      </c>
      <c r="AO7" s="46">
        <f t="shared" si="5"/>
        <v>39</v>
      </c>
      <c r="AP7" s="25">
        <f t="shared" si="5"/>
        <v>40</v>
      </c>
      <c r="AQ7" s="25">
        <f t="shared" si="5"/>
        <v>41</v>
      </c>
      <c r="AR7" s="25">
        <f>AP7+1</f>
        <v>41</v>
      </c>
      <c r="AS7" s="25">
        <f t="shared" ref="AS7:BY7" si="6">AR7+1</f>
        <v>42</v>
      </c>
      <c r="AT7" s="25">
        <f t="shared" si="6"/>
        <v>43</v>
      </c>
      <c r="AU7" s="46">
        <f>AT7+1</f>
        <v>44</v>
      </c>
      <c r="AV7" s="12">
        <f>AU7+1</f>
        <v>45</v>
      </c>
      <c r="AW7" s="12">
        <f t="shared" si="6"/>
        <v>46</v>
      </c>
      <c r="AX7" s="12">
        <f t="shared" si="6"/>
        <v>47</v>
      </c>
      <c r="AY7" s="45">
        <f t="shared" si="6"/>
        <v>48</v>
      </c>
      <c r="AZ7" s="45">
        <f t="shared" si="6"/>
        <v>49</v>
      </c>
      <c r="BA7" s="45">
        <f t="shared" si="6"/>
        <v>50</v>
      </c>
      <c r="BB7" s="45">
        <f t="shared" si="6"/>
        <v>51</v>
      </c>
      <c r="BC7" s="45">
        <f t="shared" si="6"/>
        <v>52</v>
      </c>
      <c r="BD7" s="45">
        <f t="shared" si="6"/>
        <v>53</v>
      </c>
      <c r="BE7" s="52">
        <f t="shared" si="6"/>
        <v>54</v>
      </c>
      <c r="BF7" s="52">
        <f t="shared" si="6"/>
        <v>55</v>
      </c>
      <c r="BG7" s="52">
        <f t="shared" si="6"/>
        <v>56</v>
      </c>
      <c r="BH7" s="52">
        <f t="shared" si="6"/>
        <v>57</v>
      </c>
      <c r="BI7" s="52">
        <f t="shared" si="6"/>
        <v>58</v>
      </c>
      <c r="BJ7" s="52">
        <f t="shared" si="6"/>
        <v>59</v>
      </c>
      <c r="BK7" s="52">
        <f t="shared" si="6"/>
        <v>60</v>
      </c>
      <c r="BL7" s="52">
        <f t="shared" si="6"/>
        <v>61</v>
      </c>
      <c r="BM7" s="173">
        <f t="shared" si="6"/>
        <v>62</v>
      </c>
      <c r="BN7" s="52">
        <f t="shared" si="6"/>
        <v>63</v>
      </c>
      <c r="BO7" s="52">
        <f t="shared" si="6"/>
        <v>64</v>
      </c>
      <c r="BP7" s="52">
        <f t="shared" si="6"/>
        <v>65</v>
      </c>
      <c r="BQ7" s="52">
        <f t="shared" si="6"/>
        <v>66</v>
      </c>
      <c r="BR7" s="52">
        <f t="shared" si="6"/>
        <v>67</v>
      </c>
      <c r="BS7" s="52">
        <f t="shared" si="6"/>
        <v>68</v>
      </c>
      <c r="BT7" s="52">
        <f t="shared" si="6"/>
        <v>69</v>
      </c>
      <c r="BU7" s="52">
        <f t="shared" si="6"/>
        <v>70</v>
      </c>
      <c r="BV7" s="52">
        <f t="shared" si="6"/>
        <v>71</v>
      </c>
      <c r="BW7" s="52">
        <f t="shared" si="6"/>
        <v>72</v>
      </c>
      <c r="BX7" s="52">
        <f t="shared" si="6"/>
        <v>73</v>
      </c>
      <c r="BY7" s="52">
        <f t="shared" si="6"/>
        <v>74</v>
      </c>
      <c r="BZ7" s="15">
        <f>BY7+1</f>
        <v>75</v>
      </c>
      <c r="CA7" s="15">
        <f t="shared" ref="CA7" si="7">BZ7+1</f>
        <v>76</v>
      </c>
      <c r="CB7" s="15">
        <f t="shared" ref="CB7" si="8">CA7+1</f>
        <v>77</v>
      </c>
    </row>
    <row r="8" spans="1:80" x14ac:dyDescent="0.3">
      <c r="A8" s="95"/>
      <c r="B8" s="24" t="s">
        <v>198</v>
      </c>
      <c r="C8" s="10" t="s">
        <v>199</v>
      </c>
      <c r="D8" s="131" t="s">
        <v>199</v>
      </c>
      <c r="E8" s="131" t="s">
        <v>199</v>
      </c>
      <c r="F8" s="131" t="s">
        <v>199</v>
      </c>
      <c r="G8" s="131" t="s">
        <v>199</v>
      </c>
      <c r="H8" s="131" t="s">
        <v>199</v>
      </c>
      <c r="I8" s="137" t="s">
        <v>199</v>
      </c>
      <c r="J8" s="137" t="s">
        <v>199</v>
      </c>
      <c r="K8" s="137" t="s">
        <v>199</v>
      </c>
      <c r="L8" s="51" t="s">
        <v>199</v>
      </c>
      <c r="M8" s="51" t="s">
        <v>199</v>
      </c>
      <c r="N8" s="51" t="s">
        <v>199</v>
      </c>
      <c r="O8" s="51" t="s">
        <v>199</v>
      </c>
      <c r="P8" s="51" t="s">
        <v>199</v>
      </c>
      <c r="Q8" s="51" t="s">
        <v>199</v>
      </c>
      <c r="R8" s="51" t="s">
        <v>199</v>
      </c>
      <c r="S8" s="51" t="s">
        <v>199</v>
      </c>
      <c r="T8" s="51" t="s">
        <v>199</v>
      </c>
      <c r="U8" s="51" t="s">
        <v>199</v>
      </c>
      <c r="V8" s="45" t="s">
        <v>199</v>
      </c>
      <c r="W8" s="45" t="s">
        <v>199</v>
      </c>
      <c r="X8" s="45" t="s">
        <v>199</v>
      </c>
      <c r="Y8" s="61" t="s">
        <v>199</v>
      </c>
      <c r="Z8" s="61" t="s">
        <v>199</v>
      </c>
      <c r="AA8" s="61" t="s">
        <v>199</v>
      </c>
      <c r="AB8" s="61" t="s">
        <v>199</v>
      </c>
      <c r="AC8" s="61" t="s">
        <v>199</v>
      </c>
      <c r="AD8" s="4" t="s">
        <v>199</v>
      </c>
      <c r="AE8" s="4" t="s">
        <v>199</v>
      </c>
      <c r="AF8" s="4" t="s">
        <v>199</v>
      </c>
      <c r="AG8" s="46" t="s">
        <v>199</v>
      </c>
      <c r="AH8" s="46" t="s">
        <v>199</v>
      </c>
      <c r="AI8" s="46" t="s">
        <v>199</v>
      </c>
      <c r="AJ8" s="46" t="s">
        <v>199</v>
      </c>
      <c r="AK8" s="46" t="s">
        <v>199</v>
      </c>
      <c r="AL8" s="46" t="s">
        <v>199</v>
      </c>
      <c r="AM8" s="46" t="s">
        <v>199</v>
      </c>
      <c r="AN8" s="46" t="s">
        <v>199</v>
      </c>
      <c r="AO8" s="46" t="s">
        <v>199</v>
      </c>
      <c r="AP8" s="25" t="s">
        <v>199</v>
      </c>
      <c r="AQ8" s="25" t="s">
        <v>199</v>
      </c>
      <c r="AR8" s="25" t="s">
        <v>199</v>
      </c>
      <c r="AS8" s="25" t="s">
        <v>199</v>
      </c>
      <c r="AT8" s="25" t="s">
        <v>199</v>
      </c>
      <c r="AU8" s="46" t="s">
        <v>199</v>
      </c>
      <c r="AV8" s="12" t="s">
        <v>199</v>
      </c>
      <c r="AW8" s="12" t="s">
        <v>199</v>
      </c>
      <c r="AX8" s="12" t="s">
        <v>199</v>
      </c>
      <c r="AY8" s="45" t="s">
        <v>199</v>
      </c>
      <c r="AZ8" s="45" t="s">
        <v>199</v>
      </c>
      <c r="BA8" s="45" t="s">
        <v>199</v>
      </c>
      <c r="BB8" s="45" t="s">
        <v>199</v>
      </c>
      <c r="BC8" s="45" t="s">
        <v>199</v>
      </c>
      <c r="BD8" s="45" t="s">
        <v>199</v>
      </c>
      <c r="BE8" s="52" t="s">
        <v>199</v>
      </c>
      <c r="BF8" s="52" t="s">
        <v>199</v>
      </c>
      <c r="BG8" s="52" t="s">
        <v>199</v>
      </c>
      <c r="BH8" s="52" t="s">
        <v>199</v>
      </c>
      <c r="BI8" s="52" t="s">
        <v>199</v>
      </c>
      <c r="BJ8" s="52" t="s">
        <v>199</v>
      </c>
      <c r="BK8" s="52" t="s">
        <v>199</v>
      </c>
      <c r="BL8" s="52" t="s">
        <v>199</v>
      </c>
      <c r="BM8" s="173" t="s">
        <v>199</v>
      </c>
      <c r="BN8" s="52" t="s">
        <v>199</v>
      </c>
      <c r="BO8" s="52" t="s">
        <v>199</v>
      </c>
      <c r="BP8" s="52" t="s">
        <v>199</v>
      </c>
      <c r="BQ8" s="52" t="s">
        <v>199</v>
      </c>
      <c r="BR8" s="52" t="s">
        <v>199</v>
      </c>
      <c r="BS8" s="52" t="s">
        <v>199</v>
      </c>
      <c r="BT8" s="52" t="s">
        <v>199</v>
      </c>
      <c r="BU8" s="52" t="s">
        <v>199</v>
      </c>
      <c r="BV8" s="52" t="s">
        <v>199</v>
      </c>
      <c r="BW8" s="52" t="s">
        <v>199</v>
      </c>
      <c r="BX8" s="52" t="s">
        <v>199</v>
      </c>
      <c r="BY8" s="52" t="s">
        <v>199</v>
      </c>
      <c r="BZ8" s="15" t="s">
        <v>199</v>
      </c>
      <c r="CA8" s="15" t="s">
        <v>199</v>
      </c>
      <c r="CB8" s="15" t="s">
        <v>199</v>
      </c>
    </row>
    <row r="9" spans="1:80" x14ac:dyDescent="0.3">
      <c r="A9" s="95"/>
      <c r="B9" s="24" t="s">
        <v>0</v>
      </c>
      <c r="C9" s="137" t="s">
        <v>254</v>
      </c>
      <c r="D9" s="131" t="s">
        <v>254</v>
      </c>
      <c r="E9" s="131" t="s">
        <v>254</v>
      </c>
      <c r="F9" s="131" t="s">
        <v>255</v>
      </c>
      <c r="G9" s="131" t="s">
        <v>254</v>
      </c>
      <c r="H9" s="131" t="s">
        <v>254</v>
      </c>
      <c r="I9" s="137" t="s">
        <v>254</v>
      </c>
      <c r="J9" s="137" t="s">
        <v>254</v>
      </c>
      <c r="K9" s="137" t="s">
        <v>256</v>
      </c>
      <c r="L9" s="51" t="s">
        <v>3</v>
      </c>
      <c r="M9" s="51" t="s">
        <v>3</v>
      </c>
      <c r="N9" s="51" t="s">
        <v>3</v>
      </c>
      <c r="O9" s="51" t="s">
        <v>3</v>
      </c>
      <c r="P9" s="51" t="s">
        <v>3</v>
      </c>
      <c r="Q9" s="51" t="s">
        <v>3</v>
      </c>
      <c r="R9" s="51" t="s">
        <v>3</v>
      </c>
      <c r="S9" s="51" t="s">
        <v>3</v>
      </c>
      <c r="T9" s="51" t="s">
        <v>3</v>
      </c>
      <c r="U9" s="51" t="s">
        <v>3</v>
      </c>
      <c r="V9" s="45" t="s">
        <v>230</v>
      </c>
      <c r="W9" s="45" t="s">
        <v>230</v>
      </c>
      <c r="X9" s="45" t="s">
        <v>230</v>
      </c>
      <c r="Y9" s="61" t="s">
        <v>7</v>
      </c>
      <c r="Z9" s="61" t="s">
        <v>7</v>
      </c>
      <c r="AA9" s="61" t="s">
        <v>71</v>
      </c>
      <c r="AB9" s="61" t="s">
        <v>7</v>
      </c>
      <c r="AC9" s="61" t="s">
        <v>7</v>
      </c>
      <c r="AD9" s="4" t="s">
        <v>1</v>
      </c>
      <c r="AE9" s="4" t="s">
        <v>1</v>
      </c>
      <c r="AF9" s="4" t="s">
        <v>1</v>
      </c>
      <c r="AG9" s="46" t="s">
        <v>250</v>
      </c>
      <c r="AH9" s="46" t="s">
        <v>250</v>
      </c>
      <c r="AI9" s="46" t="s">
        <v>250</v>
      </c>
      <c r="AJ9" s="46" t="s">
        <v>250</v>
      </c>
      <c r="AK9" s="46" t="s">
        <v>250</v>
      </c>
      <c r="AL9" s="46" t="s">
        <v>250</v>
      </c>
      <c r="AM9" s="46" t="s">
        <v>250</v>
      </c>
      <c r="AN9" s="46" t="s">
        <v>250</v>
      </c>
      <c r="AO9" s="46" t="s">
        <v>250</v>
      </c>
      <c r="AP9" s="25" t="s">
        <v>168</v>
      </c>
      <c r="AQ9" s="25" t="s">
        <v>168</v>
      </c>
      <c r="AR9" s="25" t="s">
        <v>168</v>
      </c>
      <c r="AS9" s="25" t="s">
        <v>168</v>
      </c>
      <c r="AT9" s="25" t="s">
        <v>168</v>
      </c>
      <c r="AU9" s="46" t="s">
        <v>253</v>
      </c>
      <c r="AV9" s="12" t="s">
        <v>2</v>
      </c>
      <c r="AW9" s="12" t="s">
        <v>2</v>
      </c>
      <c r="AX9" s="12" t="s">
        <v>2</v>
      </c>
      <c r="AY9" s="45" t="s">
        <v>6</v>
      </c>
      <c r="AZ9" s="45" t="s">
        <v>6</v>
      </c>
      <c r="BA9" s="45" t="s">
        <v>187</v>
      </c>
      <c r="BB9" s="45" t="s">
        <v>6</v>
      </c>
      <c r="BC9" s="45" t="s">
        <v>6</v>
      </c>
      <c r="BD9" s="45" t="s">
        <v>188</v>
      </c>
      <c r="BE9" s="132" t="s">
        <v>5</v>
      </c>
      <c r="BF9" s="132" t="s">
        <v>5</v>
      </c>
      <c r="BG9" s="52" t="s">
        <v>5</v>
      </c>
      <c r="BH9" s="52" t="s">
        <v>5</v>
      </c>
      <c r="BI9" s="132" t="s">
        <v>5</v>
      </c>
      <c r="BJ9" s="132" t="s">
        <v>5</v>
      </c>
      <c r="BK9" s="132" t="s">
        <v>5</v>
      </c>
      <c r="BL9" s="132" t="s">
        <v>5</v>
      </c>
      <c r="BM9" s="132" t="s">
        <v>5</v>
      </c>
      <c r="BN9" s="132" t="s">
        <v>5</v>
      </c>
      <c r="BO9" s="132" t="s">
        <v>5</v>
      </c>
      <c r="BP9" s="132" t="s">
        <v>5</v>
      </c>
      <c r="BQ9" s="132" t="s">
        <v>5</v>
      </c>
      <c r="BR9" s="132" t="s">
        <v>5</v>
      </c>
      <c r="BS9" s="132" t="s">
        <v>5</v>
      </c>
      <c r="BT9" s="132" t="s">
        <v>5</v>
      </c>
      <c r="BU9" s="132" t="s">
        <v>5</v>
      </c>
      <c r="BV9" s="132" t="s">
        <v>5</v>
      </c>
      <c r="BW9" s="132" t="s">
        <v>5</v>
      </c>
      <c r="BX9" s="132" t="s">
        <v>5</v>
      </c>
      <c r="BY9" s="132" t="s">
        <v>5</v>
      </c>
      <c r="BZ9" s="15" t="s">
        <v>4</v>
      </c>
      <c r="CA9" s="15" t="s">
        <v>4</v>
      </c>
      <c r="CB9" s="15" t="s">
        <v>4</v>
      </c>
    </row>
    <row r="10" spans="1:80" x14ac:dyDescent="0.3">
      <c r="A10" s="95"/>
      <c r="B10" s="24" t="s">
        <v>9</v>
      </c>
      <c r="C10" s="10">
        <v>0</v>
      </c>
      <c r="D10" s="131">
        <v>1</v>
      </c>
      <c r="E10" s="131">
        <v>1</v>
      </c>
      <c r="F10" s="131">
        <v>0</v>
      </c>
      <c r="G10" s="131">
        <v>1</v>
      </c>
      <c r="H10" s="131">
        <v>1</v>
      </c>
      <c r="I10" s="137">
        <v>1</v>
      </c>
      <c r="J10" s="137">
        <v>1</v>
      </c>
      <c r="K10" s="137">
        <v>1</v>
      </c>
      <c r="L10" s="51">
        <v>0</v>
      </c>
      <c r="M10" s="51">
        <v>0</v>
      </c>
      <c r="N10" s="51">
        <v>1</v>
      </c>
      <c r="O10" s="51">
        <v>1</v>
      </c>
      <c r="P10" s="51">
        <v>1</v>
      </c>
      <c r="Q10" s="51">
        <v>0</v>
      </c>
      <c r="R10" s="51">
        <v>0</v>
      </c>
      <c r="S10" s="51">
        <v>0</v>
      </c>
      <c r="T10" s="51">
        <v>0</v>
      </c>
      <c r="U10" s="51">
        <v>0</v>
      </c>
      <c r="V10" s="45">
        <v>1</v>
      </c>
      <c r="W10" s="45">
        <v>0</v>
      </c>
      <c r="X10" s="45">
        <v>0</v>
      </c>
      <c r="Y10" s="61">
        <v>1</v>
      </c>
      <c r="Z10" s="61">
        <v>1</v>
      </c>
      <c r="AA10" s="61">
        <v>0</v>
      </c>
      <c r="AB10" s="61">
        <v>1</v>
      </c>
      <c r="AC10" s="61">
        <v>1</v>
      </c>
      <c r="AD10" s="4">
        <v>0</v>
      </c>
      <c r="AE10" s="4">
        <v>1</v>
      </c>
      <c r="AF10" s="4">
        <v>0</v>
      </c>
      <c r="AG10" s="46">
        <v>0</v>
      </c>
      <c r="AH10" s="46">
        <v>0</v>
      </c>
      <c r="AI10" s="46">
        <v>0</v>
      </c>
      <c r="AJ10" s="46">
        <v>0</v>
      </c>
      <c r="AK10" s="46">
        <v>0</v>
      </c>
      <c r="AL10" s="46">
        <v>0</v>
      </c>
      <c r="AM10" s="46">
        <v>0</v>
      </c>
      <c r="AN10" s="46">
        <v>0</v>
      </c>
      <c r="AO10" s="46">
        <v>0</v>
      </c>
      <c r="AP10" s="25">
        <v>1</v>
      </c>
      <c r="AQ10" s="25">
        <v>0</v>
      </c>
      <c r="AR10" s="25">
        <v>0</v>
      </c>
      <c r="AS10" s="25">
        <v>0</v>
      </c>
      <c r="AT10" s="25">
        <v>0</v>
      </c>
      <c r="AU10" s="46">
        <v>0</v>
      </c>
      <c r="AV10" s="12">
        <v>0</v>
      </c>
      <c r="AW10" s="12">
        <v>1</v>
      </c>
      <c r="AX10" s="12">
        <v>1</v>
      </c>
      <c r="AY10" s="45">
        <v>0</v>
      </c>
      <c r="AZ10" s="45">
        <v>0</v>
      </c>
      <c r="BA10" s="45">
        <v>0</v>
      </c>
      <c r="BB10" s="45">
        <v>1</v>
      </c>
      <c r="BC10" s="45">
        <v>1</v>
      </c>
      <c r="BD10" s="45">
        <v>0</v>
      </c>
      <c r="BE10" s="132">
        <v>0</v>
      </c>
      <c r="BF10" s="143">
        <v>0</v>
      </c>
      <c r="BG10" s="52">
        <v>0</v>
      </c>
      <c r="BH10" s="52">
        <v>0</v>
      </c>
      <c r="BI10" s="132">
        <v>0</v>
      </c>
      <c r="BJ10" s="132">
        <v>0</v>
      </c>
      <c r="BK10" s="132">
        <v>0</v>
      </c>
      <c r="BL10" s="132">
        <v>0</v>
      </c>
      <c r="BM10" s="132">
        <v>0</v>
      </c>
      <c r="BN10" s="132">
        <v>0</v>
      </c>
      <c r="BO10" s="132">
        <v>0</v>
      </c>
      <c r="BP10" s="132">
        <v>0</v>
      </c>
      <c r="BQ10" s="132">
        <v>0</v>
      </c>
      <c r="BR10" s="132">
        <v>0</v>
      </c>
      <c r="BS10" s="132">
        <v>0</v>
      </c>
      <c r="BT10" s="132">
        <v>0</v>
      </c>
      <c r="BU10" s="132">
        <v>0</v>
      </c>
      <c r="BV10" s="132">
        <v>0</v>
      </c>
      <c r="BW10" s="132">
        <v>0</v>
      </c>
      <c r="BX10" s="132">
        <v>0</v>
      </c>
      <c r="BY10" s="132">
        <v>0</v>
      </c>
      <c r="BZ10" s="15">
        <v>0</v>
      </c>
      <c r="CA10" s="15">
        <v>0</v>
      </c>
      <c r="CB10" s="15">
        <v>0</v>
      </c>
    </row>
    <row r="11" spans="1:80" x14ac:dyDescent="0.3">
      <c r="A11" s="95" t="s">
        <v>43</v>
      </c>
      <c r="B11" s="24" t="s">
        <v>9</v>
      </c>
      <c r="C11" s="10">
        <v>0</v>
      </c>
      <c r="D11" s="131">
        <v>0</v>
      </c>
      <c r="E11" s="131">
        <v>0</v>
      </c>
      <c r="F11" s="131">
        <v>0</v>
      </c>
      <c r="G11" s="131">
        <v>0</v>
      </c>
      <c r="H11" s="131">
        <v>0</v>
      </c>
      <c r="I11" s="137">
        <v>0</v>
      </c>
      <c r="J11" s="137">
        <v>1</v>
      </c>
      <c r="K11" s="137">
        <v>0</v>
      </c>
      <c r="L11" s="51">
        <v>0</v>
      </c>
      <c r="M11" s="51">
        <v>0</v>
      </c>
      <c r="N11" s="51">
        <v>0</v>
      </c>
      <c r="O11" s="51">
        <v>1</v>
      </c>
      <c r="P11" s="51">
        <v>0</v>
      </c>
      <c r="Q11" s="51">
        <v>0</v>
      </c>
      <c r="R11" s="51">
        <v>0</v>
      </c>
      <c r="S11" s="51">
        <v>0</v>
      </c>
      <c r="T11" s="51">
        <v>0</v>
      </c>
      <c r="U11" s="51">
        <v>0</v>
      </c>
      <c r="V11" s="45">
        <v>0</v>
      </c>
      <c r="W11" s="45">
        <v>0</v>
      </c>
      <c r="X11" s="45">
        <v>0</v>
      </c>
      <c r="Y11" s="61">
        <v>0</v>
      </c>
      <c r="Z11" s="61">
        <v>0</v>
      </c>
      <c r="AA11" s="61">
        <v>0</v>
      </c>
      <c r="AB11" s="61">
        <v>0</v>
      </c>
      <c r="AC11" s="61">
        <v>0</v>
      </c>
      <c r="AD11" s="4">
        <v>0</v>
      </c>
      <c r="AE11" s="4">
        <v>0</v>
      </c>
      <c r="AF11" s="4">
        <v>0</v>
      </c>
      <c r="AG11" s="46">
        <v>0</v>
      </c>
      <c r="AH11" s="46">
        <v>0</v>
      </c>
      <c r="AI11" s="46">
        <v>0</v>
      </c>
      <c r="AJ11" s="46">
        <v>0</v>
      </c>
      <c r="AK11" s="46">
        <v>0</v>
      </c>
      <c r="AL11" s="46">
        <v>0</v>
      </c>
      <c r="AM11" s="46">
        <v>0</v>
      </c>
      <c r="AN11" s="46">
        <v>0</v>
      </c>
      <c r="AO11" s="46">
        <v>0</v>
      </c>
      <c r="AP11" s="25">
        <v>1</v>
      </c>
      <c r="AQ11" s="25">
        <v>1</v>
      </c>
      <c r="AR11" s="25">
        <v>0</v>
      </c>
      <c r="AS11" s="25">
        <v>0</v>
      </c>
      <c r="AT11" s="25">
        <v>0</v>
      </c>
      <c r="AU11" s="46">
        <v>0</v>
      </c>
      <c r="AV11" s="12">
        <v>0</v>
      </c>
      <c r="AW11" s="12">
        <v>0</v>
      </c>
      <c r="AX11" s="12">
        <v>0</v>
      </c>
      <c r="AY11" s="45">
        <v>0</v>
      </c>
      <c r="AZ11" s="45">
        <v>0</v>
      </c>
      <c r="BA11" s="45">
        <v>0</v>
      </c>
      <c r="BB11" s="45">
        <v>0</v>
      </c>
      <c r="BC11" s="45">
        <v>0</v>
      </c>
      <c r="BD11" s="45">
        <v>0</v>
      </c>
      <c r="BE11" s="132">
        <v>0</v>
      </c>
      <c r="BF11" s="143">
        <v>0</v>
      </c>
      <c r="BG11" s="52">
        <v>0</v>
      </c>
      <c r="BH11" s="52">
        <v>0</v>
      </c>
      <c r="BI11" s="132">
        <v>0</v>
      </c>
      <c r="BJ11" s="132">
        <v>0</v>
      </c>
      <c r="BK11" s="132">
        <v>0</v>
      </c>
      <c r="BL11" s="132">
        <v>0</v>
      </c>
      <c r="BM11" s="132">
        <v>0</v>
      </c>
      <c r="BN11" s="132">
        <v>0</v>
      </c>
      <c r="BO11" s="132">
        <v>0</v>
      </c>
      <c r="BP11" s="132">
        <v>0</v>
      </c>
      <c r="BQ11" s="132">
        <v>0</v>
      </c>
      <c r="BR11" s="132">
        <v>0</v>
      </c>
      <c r="BS11" s="132">
        <v>0</v>
      </c>
      <c r="BT11" s="132">
        <v>0</v>
      </c>
      <c r="BU11" s="132">
        <v>0</v>
      </c>
      <c r="BV11" s="132">
        <v>0</v>
      </c>
      <c r="BW11" s="132">
        <v>0</v>
      </c>
      <c r="BX11" s="132">
        <v>0</v>
      </c>
      <c r="BY11" s="132">
        <v>0</v>
      </c>
      <c r="BZ11" s="15">
        <v>0</v>
      </c>
      <c r="CA11" s="15">
        <v>0</v>
      </c>
      <c r="CB11" s="15">
        <v>0</v>
      </c>
    </row>
    <row r="12" spans="1:80" x14ac:dyDescent="0.3">
      <c r="A12" s="95" t="s">
        <v>43</v>
      </c>
      <c r="B12" s="24" t="s">
        <v>9</v>
      </c>
      <c r="C12" s="10">
        <v>1</v>
      </c>
      <c r="D12" s="131">
        <v>0</v>
      </c>
      <c r="E12" s="131">
        <v>0</v>
      </c>
      <c r="F12" s="131">
        <v>0</v>
      </c>
      <c r="G12" s="131">
        <v>0</v>
      </c>
      <c r="H12" s="131">
        <v>0</v>
      </c>
      <c r="I12" s="137">
        <v>1</v>
      </c>
      <c r="J12" s="137">
        <v>1</v>
      </c>
      <c r="K12" s="137">
        <v>1</v>
      </c>
      <c r="L12" s="51">
        <v>1</v>
      </c>
      <c r="M12" s="51">
        <v>1</v>
      </c>
      <c r="N12" s="51">
        <v>1</v>
      </c>
      <c r="O12" s="51">
        <v>1</v>
      </c>
      <c r="P12" s="51">
        <v>1</v>
      </c>
      <c r="Q12" s="51">
        <v>0</v>
      </c>
      <c r="R12" s="51">
        <v>0</v>
      </c>
      <c r="S12" s="51">
        <v>0</v>
      </c>
      <c r="T12" s="51">
        <v>0</v>
      </c>
      <c r="U12" s="51">
        <v>0</v>
      </c>
      <c r="V12" s="45">
        <v>1</v>
      </c>
      <c r="W12" s="45">
        <v>0</v>
      </c>
      <c r="X12" s="45">
        <v>0</v>
      </c>
      <c r="Y12" s="61">
        <v>0</v>
      </c>
      <c r="Z12" s="61">
        <v>0</v>
      </c>
      <c r="AA12" s="61">
        <v>0</v>
      </c>
      <c r="AB12" s="61">
        <v>0</v>
      </c>
      <c r="AC12" s="61">
        <v>0</v>
      </c>
      <c r="AD12" s="4">
        <v>0</v>
      </c>
      <c r="AE12" s="4">
        <v>1</v>
      </c>
      <c r="AF12" s="4">
        <v>0</v>
      </c>
      <c r="AG12" s="46">
        <v>0</v>
      </c>
      <c r="AH12" s="46">
        <v>0</v>
      </c>
      <c r="AI12" s="46">
        <v>0</v>
      </c>
      <c r="AJ12" s="46">
        <v>0</v>
      </c>
      <c r="AK12" s="46">
        <v>0</v>
      </c>
      <c r="AL12" s="46">
        <v>1</v>
      </c>
      <c r="AM12" s="46">
        <v>1</v>
      </c>
      <c r="AN12" s="46">
        <v>1</v>
      </c>
      <c r="AO12" s="46">
        <v>1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46">
        <v>0</v>
      </c>
      <c r="AV12" s="12">
        <v>1</v>
      </c>
      <c r="AW12" s="12">
        <v>1</v>
      </c>
      <c r="AX12" s="12">
        <v>1</v>
      </c>
      <c r="AY12" s="45">
        <v>0</v>
      </c>
      <c r="AZ12" s="45">
        <v>0</v>
      </c>
      <c r="BA12" s="45">
        <v>0</v>
      </c>
      <c r="BB12" s="45">
        <v>0</v>
      </c>
      <c r="BC12" s="45">
        <v>0</v>
      </c>
      <c r="BD12" s="45">
        <v>0</v>
      </c>
      <c r="BE12" s="132">
        <v>0</v>
      </c>
      <c r="BF12" s="143">
        <v>1</v>
      </c>
      <c r="BG12" s="52">
        <v>1</v>
      </c>
      <c r="BH12" s="52">
        <v>1</v>
      </c>
      <c r="BI12" s="132">
        <v>0</v>
      </c>
      <c r="BJ12" s="132">
        <v>0</v>
      </c>
      <c r="BK12" s="132">
        <v>0</v>
      </c>
      <c r="BL12" s="132">
        <v>0</v>
      </c>
      <c r="BM12" s="132">
        <v>0</v>
      </c>
      <c r="BN12" s="132">
        <v>0</v>
      </c>
      <c r="BO12" s="132">
        <v>0</v>
      </c>
      <c r="BP12" s="132">
        <v>0</v>
      </c>
      <c r="BQ12" s="132">
        <v>0</v>
      </c>
      <c r="BR12" s="132">
        <v>0</v>
      </c>
      <c r="BS12" s="132">
        <v>0</v>
      </c>
      <c r="BT12" s="132">
        <v>0</v>
      </c>
      <c r="BU12" s="132">
        <v>0</v>
      </c>
      <c r="BV12" s="132">
        <v>0</v>
      </c>
      <c r="BW12" s="132">
        <v>0</v>
      </c>
      <c r="BX12" s="132">
        <v>0</v>
      </c>
      <c r="BY12" s="132">
        <v>0</v>
      </c>
      <c r="BZ12" s="15">
        <v>0</v>
      </c>
      <c r="CA12" s="15">
        <v>0</v>
      </c>
      <c r="CB12" s="15">
        <v>0</v>
      </c>
    </row>
    <row r="13" spans="1:80" x14ac:dyDescent="0.3">
      <c r="A13" s="95"/>
      <c r="B13" s="24" t="s">
        <v>43</v>
      </c>
      <c r="C13" s="10" t="s">
        <v>199</v>
      </c>
      <c r="D13" s="131" t="s">
        <v>199</v>
      </c>
      <c r="E13" s="131" t="s">
        <v>199</v>
      </c>
      <c r="F13" s="131" t="s">
        <v>199</v>
      </c>
      <c r="G13" s="131" t="s">
        <v>199</v>
      </c>
      <c r="H13" s="131" t="s">
        <v>199</v>
      </c>
      <c r="I13" s="137" t="s">
        <v>199</v>
      </c>
      <c r="J13" s="137" t="s">
        <v>199</v>
      </c>
      <c r="K13" s="222" t="s">
        <v>200</v>
      </c>
      <c r="L13" s="51" t="s">
        <v>199</v>
      </c>
      <c r="M13" s="51" t="s">
        <v>199</v>
      </c>
      <c r="N13" s="51" t="s">
        <v>199</v>
      </c>
      <c r="O13" s="51" t="s">
        <v>199</v>
      </c>
      <c r="P13" s="51" t="s">
        <v>199</v>
      </c>
      <c r="Q13" s="51" t="s">
        <v>199</v>
      </c>
      <c r="R13" s="51" t="s">
        <v>200</v>
      </c>
      <c r="S13" s="51" t="s">
        <v>199</v>
      </c>
      <c r="T13" s="51" t="s">
        <v>199</v>
      </c>
      <c r="U13" s="51" t="s">
        <v>200</v>
      </c>
      <c r="V13" s="45" t="s">
        <v>199</v>
      </c>
      <c r="W13" s="45" t="s">
        <v>199</v>
      </c>
      <c r="X13" s="45" t="s">
        <v>199</v>
      </c>
      <c r="Y13" s="61" t="s">
        <v>199</v>
      </c>
      <c r="Z13" s="61" t="s">
        <v>199</v>
      </c>
      <c r="AA13" s="61" t="s">
        <v>199</v>
      </c>
      <c r="AB13" s="61" t="s">
        <v>199</v>
      </c>
      <c r="AC13" s="61" t="s">
        <v>200</v>
      </c>
      <c r="AD13" s="4" t="s">
        <v>199</v>
      </c>
      <c r="AE13" s="4" t="s">
        <v>199</v>
      </c>
      <c r="AF13" s="4" t="s">
        <v>200</v>
      </c>
      <c r="AG13" s="46" t="s">
        <v>199</v>
      </c>
      <c r="AH13" s="46" t="s">
        <v>200</v>
      </c>
      <c r="AI13" s="46" t="s">
        <v>199</v>
      </c>
      <c r="AJ13" s="46" t="s">
        <v>200</v>
      </c>
      <c r="AK13" s="46" t="s">
        <v>199</v>
      </c>
      <c r="AL13" s="46" t="s">
        <v>200</v>
      </c>
      <c r="AM13" s="46" t="s">
        <v>199</v>
      </c>
      <c r="AN13" s="46" t="s">
        <v>199</v>
      </c>
      <c r="AO13" s="46" t="s">
        <v>200</v>
      </c>
      <c r="AP13" s="25" t="s">
        <v>199</v>
      </c>
      <c r="AQ13" s="25" t="s">
        <v>199</v>
      </c>
      <c r="AR13" s="25" t="s">
        <v>200</v>
      </c>
      <c r="AS13" s="25" t="s">
        <v>200</v>
      </c>
      <c r="AT13" s="25" t="s">
        <v>200</v>
      </c>
      <c r="AU13" s="46" t="s">
        <v>199</v>
      </c>
      <c r="AV13" s="12" t="s">
        <v>199</v>
      </c>
      <c r="AW13" s="12" t="s">
        <v>199</v>
      </c>
      <c r="AX13" s="12" t="s">
        <v>199</v>
      </c>
      <c r="AY13" s="45" t="s">
        <v>199</v>
      </c>
      <c r="AZ13" s="45" t="s">
        <v>199</v>
      </c>
      <c r="BA13" s="45" t="s">
        <v>199</v>
      </c>
      <c r="BB13" s="45" t="s">
        <v>199</v>
      </c>
      <c r="BC13" s="45" t="s">
        <v>199</v>
      </c>
      <c r="BD13" s="45" t="s">
        <v>200</v>
      </c>
      <c r="BE13" s="132" t="s">
        <v>199</v>
      </c>
      <c r="BF13" s="143" t="s">
        <v>199</v>
      </c>
      <c r="BG13" s="52" t="s">
        <v>199</v>
      </c>
      <c r="BH13" s="52" t="s">
        <v>199</v>
      </c>
      <c r="BI13" s="132" t="s">
        <v>199</v>
      </c>
      <c r="BJ13" s="132" t="s">
        <v>199</v>
      </c>
      <c r="BK13" s="132" t="s">
        <v>199</v>
      </c>
      <c r="BL13" s="132" t="s">
        <v>199</v>
      </c>
      <c r="BM13" s="132" t="s">
        <v>199</v>
      </c>
      <c r="BN13" s="132" t="s">
        <v>199</v>
      </c>
      <c r="BO13" s="132" t="s">
        <v>199</v>
      </c>
      <c r="BP13" s="132" t="s">
        <v>199</v>
      </c>
      <c r="BQ13" s="132" t="s">
        <v>199</v>
      </c>
      <c r="BR13" s="132" t="s">
        <v>199</v>
      </c>
      <c r="BS13" s="132" t="s">
        <v>199</v>
      </c>
      <c r="BT13" s="132" t="s">
        <v>199</v>
      </c>
      <c r="BU13" s="132" t="s">
        <v>199</v>
      </c>
      <c r="BV13" s="132" t="s">
        <v>199</v>
      </c>
      <c r="BW13" s="132" t="s">
        <v>199</v>
      </c>
      <c r="BX13" s="132" t="s">
        <v>199</v>
      </c>
      <c r="BY13" s="132" t="s">
        <v>200</v>
      </c>
      <c r="BZ13" s="15" t="s">
        <v>199</v>
      </c>
      <c r="CA13" s="15" t="s">
        <v>199</v>
      </c>
      <c r="CB13" s="15" t="s">
        <v>199</v>
      </c>
    </row>
    <row r="14" spans="1:80" x14ac:dyDescent="0.3">
      <c r="A14" s="95"/>
      <c r="B14" s="24" t="s">
        <v>10</v>
      </c>
      <c r="C14" s="11">
        <v>184.01</v>
      </c>
      <c r="D14" s="134">
        <v>315.92</v>
      </c>
      <c r="E14" s="134">
        <v>317.97000000000003</v>
      </c>
      <c r="F14" s="134">
        <v>318.01</v>
      </c>
      <c r="G14" s="134">
        <v>370.6</v>
      </c>
      <c r="H14" s="134">
        <v>373.9</v>
      </c>
      <c r="I14" s="223">
        <v>393.35</v>
      </c>
      <c r="J14" s="223">
        <v>396.8</v>
      </c>
      <c r="K14" s="223">
        <v>422.67</v>
      </c>
      <c r="L14" s="62">
        <v>277.98</v>
      </c>
      <c r="M14" s="62">
        <v>278.02</v>
      </c>
      <c r="N14" s="62">
        <v>279.60000000000002</v>
      </c>
      <c r="O14" s="62">
        <v>280.29000000000002</v>
      </c>
      <c r="P14" s="62">
        <v>285.29000000000002</v>
      </c>
      <c r="Q14" s="62">
        <v>383.22</v>
      </c>
      <c r="R14" s="62">
        <v>383.83</v>
      </c>
      <c r="S14" s="62">
        <v>516.70000000000005</v>
      </c>
      <c r="T14" s="62">
        <v>517.29999999999995</v>
      </c>
      <c r="U14" s="62">
        <v>518.4</v>
      </c>
      <c r="V14" s="151">
        <v>330.3</v>
      </c>
      <c r="W14" s="151">
        <v>589</v>
      </c>
      <c r="X14" s="151">
        <v>589.6</v>
      </c>
      <c r="Y14" s="63">
        <v>308.25</v>
      </c>
      <c r="Z14" s="63">
        <v>309.3</v>
      </c>
      <c r="AA14" s="63">
        <v>358.7</v>
      </c>
      <c r="AB14" s="63">
        <v>394.44</v>
      </c>
      <c r="AC14" s="63">
        <v>396.16</v>
      </c>
      <c r="AD14" s="9">
        <v>251.6</v>
      </c>
      <c r="AE14" s="9">
        <v>288.20999999999998</v>
      </c>
      <c r="AF14" s="194">
        <v>390.6</v>
      </c>
      <c r="AG14" s="190">
        <v>177.5</v>
      </c>
      <c r="AH14" s="190">
        <v>178.3</v>
      </c>
      <c r="AI14" s="190">
        <v>178.8</v>
      </c>
      <c r="AJ14" s="190">
        <v>202.2</v>
      </c>
      <c r="AK14" s="190">
        <v>203.3</v>
      </c>
      <c r="AL14" s="190">
        <f>213.6+AJ23</f>
        <v>213.7</v>
      </c>
      <c r="AM14" s="190">
        <f>214.9+AK23</f>
        <v>215</v>
      </c>
      <c r="AN14" s="190">
        <v>253.6</v>
      </c>
      <c r="AO14" s="190">
        <f>255.3+AM23</f>
        <v>255.5</v>
      </c>
      <c r="AP14" s="150">
        <v>193.2</v>
      </c>
      <c r="AQ14" s="150">
        <v>247.9</v>
      </c>
      <c r="AR14" s="150">
        <v>833.5</v>
      </c>
      <c r="AS14" s="150">
        <v>906.2</v>
      </c>
      <c r="AT14" s="150">
        <v>909.5</v>
      </c>
      <c r="AU14" s="190">
        <v>422.74</v>
      </c>
      <c r="AV14" s="13">
        <v>296.06</v>
      </c>
      <c r="AW14" s="13">
        <v>324.91000000000003</v>
      </c>
      <c r="AX14" s="13">
        <v>327.41000000000003</v>
      </c>
      <c r="AY14" s="151">
        <v>293.33999999999997</v>
      </c>
      <c r="AZ14" s="151">
        <v>293.94</v>
      </c>
      <c r="BA14" s="151">
        <v>294.93</v>
      </c>
      <c r="BB14" s="151">
        <v>403.08</v>
      </c>
      <c r="BC14" s="151">
        <v>403.33</v>
      </c>
      <c r="BD14" s="151">
        <v>404.56</v>
      </c>
      <c r="BE14" s="135">
        <v>249.3</v>
      </c>
      <c r="BF14" s="195">
        <v>302.10000000000002</v>
      </c>
      <c r="BG14" s="56">
        <v>344.1</v>
      </c>
      <c r="BH14" s="56">
        <v>386.1</v>
      </c>
      <c r="BI14" s="135">
        <v>249.3</v>
      </c>
      <c r="BJ14" s="135">
        <v>257.66000000000003</v>
      </c>
      <c r="BK14" s="135">
        <v>259.39</v>
      </c>
      <c r="BL14" s="135">
        <v>259.97000000000003</v>
      </c>
      <c r="BM14" s="135">
        <v>260.62</v>
      </c>
      <c r="BN14" s="135">
        <v>261.23</v>
      </c>
      <c r="BO14" s="135">
        <v>262.63</v>
      </c>
      <c r="BP14" s="135">
        <v>263.16000000000003</v>
      </c>
      <c r="BQ14" s="135">
        <v>356.57</v>
      </c>
      <c r="BR14" s="135">
        <v>357.02</v>
      </c>
      <c r="BS14" s="135">
        <v>358.16</v>
      </c>
      <c r="BT14" s="135">
        <v>360.91</v>
      </c>
      <c r="BU14" s="135">
        <v>361.93</v>
      </c>
      <c r="BV14" s="135">
        <v>363.15</v>
      </c>
      <c r="BW14" s="135">
        <v>372.03</v>
      </c>
      <c r="BX14" s="135">
        <v>373.48</v>
      </c>
      <c r="BY14" s="135">
        <v>374.93</v>
      </c>
      <c r="BZ14" s="16">
        <v>202.5</v>
      </c>
      <c r="CA14" s="16">
        <v>206.2</v>
      </c>
      <c r="CB14" s="16">
        <v>213.8</v>
      </c>
    </row>
    <row r="15" spans="1:80" x14ac:dyDescent="0.3">
      <c r="A15" s="95" t="s">
        <v>43</v>
      </c>
      <c r="B15" s="24" t="s">
        <v>10</v>
      </c>
      <c r="C15" s="11">
        <f>C14+$C$3</f>
        <v>184.10999999999999</v>
      </c>
      <c r="D15" s="134">
        <f t="shared" ref="D15:J15" si="9">D14+$C$3</f>
        <v>316.02000000000004</v>
      </c>
      <c r="E15" s="134">
        <f t="shared" si="9"/>
        <v>318.07000000000005</v>
      </c>
      <c r="F15" s="134">
        <f t="shared" si="9"/>
        <v>318.11</v>
      </c>
      <c r="G15" s="134">
        <f t="shared" si="9"/>
        <v>370.70000000000005</v>
      </c>
      <c r="H15" s="134">
        <f t="shared" si="9"/>
        <v>374</v>
      </c>
      <c r="I15" s="223">
        <f t="shared" si="9"/>
        <v>393.45000000000005</v>
      </c>
      <c r="J15" s="223">
        <f t="shared" si="9"/>
        <v>396.90000000000003</v>
      </c>
      <c r="K15" s="223">
        <f t="shared" ref="K15" si="10">K14+$C$3</f>
        <v>422.77000000000004</v>
      </c>
      <c r="L15" s="62">
        <f t="shared" ref="L15" si="11">L14+$C$3</f>
        <v>278.08000000000004</v>
      </c>
      <c r="M15" s="62">
        <f t="shared" ref="M15" si="12">M14+$C$3</f>
        <v>278.12</v>
      </c>
      <c r="N15" s="62">
        <f t="shared" ref="N15" si="13">N14+$C$3</f>
        <v>279.70000000000005</v>
      </c>
      <c r="O15" s="62">
        <f t="shared" ref="O15" si="14">O14+$C$3</f>
        <v>280.39000000000004</v>
      </c>
      <c r="P15" s="62">
        <f t="shared" ref="P15" si="15">P14+$C$3</f>
        <v>285.39000000000004</v>
      </c>
      <c r="Q15" s="62">
        <f t="shared" ref="Q15" si="16">Q14+$C$3</f>
        <v>383.32000000000005</v>
      </c>
      <c r="R15" s="62">
        <f t="shared" ref="R15:S15" si="17">R14+$C$3</f>
        <v>383.93</v>
      </c>
      <c r="S15" s="62">
        <f t="shared" si="17"/>
        <v>516.80000000000007</v>
      </c>
      <c r="T15" s="62">
        <f t="shared" ref="T15" si="18">T14+$C$3</f>
        <v>517.4</v>
      </c>
      <c r="U15" s="62">
        <f t="shared" ref="U15" si="19">U14+$C$3</f>
        <v>518.5</v>
      </c>
      <c r="V15" s="151">
        <f t="shared" ref="V15" si="20">V14+$C$3</f>
        <v>330.40000000000003</v>
      </c>
      <c r="W15" s="151">
        <f t="shared" ref="W15" si="21">W14+$C$3</f>
        <v>589.1</v>
      </c>
      <c r="X15" s="151">
        <f t="shared" ref="X15" si="22">X14+$C$3</f>
        <v>589.70000000000005</v>
      </c>
      <c r="Y15" s="63">
        <f t="shared" ref="Y15" si="23">Y14+$C$3</f>
        <v>308.35000000000002</v>
      </c>
      <c r="Z15" s="63">
        <f t="shared" ref="Z15:AA15" si="24">Z14+$C$3</f>
        <v>309.40000000000003</v>
      </c>
      <c r="AA15" s="63">
        <f t="shared" si="24"/>
        <v>358.8</v>
      </c>
      <c r="AB15" s="63">
        <f t="shared" ref="AB15" si="25">AB14+$C$3</f>
        <v>394.54</v>
      </c>
      <c r="AC15" s="63">
        <f t="shared" ref="AC15" si="26">AC14+$C$3</f>
        <v>396.26000000000005</v>
      </c>
      <c r="AD15" s="9">
        <f t="shared" ref="AD15" si="27">AD14+$C$3</f>
        <v>251.7</v>
      </c>
      <c r="AE15" s="9">
        <f t="shared" ref="AE15" si="28">AE14+$C$3</f>
        <v>288.31</v>
      </c>
      <c r="AF15" s="194">
        <f t="shared" ref="AF15" si="29">AF14+$C$3</f>
        <v>390.70000000000005</v>
      </c>
      <c r="AG15" s="190">
        <f t="shared" ref="AG15" si="30">AG14+$C$3</f>
        <v>177.6</v>
      </c>
      <c r="AH15" s="190">
        <f t="shared" ref="AH15:AI15" si="31">AH14+$C$3</f>
        <v>178.4</v>
      </c>
      <c r="AI15" s="190">
        <f t="shared" si="31"/>
        <v>178.9</v>
      </c>
      <c r="AJ15" s="190">
        <f t="shared" ref="AJ15" si="32">AJ14+$C$3</f>
        <v>202.29999999999998</v>
      </c>
      <c r="AK15" s="190">
        <f t="shared" ref="AK15" si="33">AK14+$C$3</f>
        <v>203.4</v>
      </c>
      <c r="AL15" s="190">
        <f t="shared" ref="AL15" si="34">AL14+$C$3</f>
        <v>213.79999999999998</v>
      </c>
      <c r="AM15" s="190">
        <f t="shared" ref="AM15" si="35">AM14+$C$3</f>
        <v>215.1</v>
      </c>
      <c r="AN15" s="190">
        <f t="shared" ref="AN15" si="36">AN14+$C$3</f>
        <v>253.7</v>
      </c>
      <c r="AO15" s="190">
        <f t="shared" ref="AO15" si="37">AO14+$C$3</f>
        <v>255.6</v>
      </c>
      <c r="AP15" s="150">
        <f t="shared" ref="AP15:AQ15" si="38">AP14+$C$3</f>
        <v>193.29999999999998</v>
      </c>
      <c r="AQ15" s="150">
        <f t="shared" si="38"/>
        <v>248</v>
      </c>
      <c r="AR15" s="150">
        <f t="shared" ref="AR15" si="39">AR14+$C$3</f>
        <v>833.6</v>
      </c>
      <c r="AS15" s="150">
        <f t="shared" ref="AS15" si="40">AS14+$C$3</f>
        <v>906.30000000000007</v>
      </c>
      <c r="AT15" s="150">
        <f t="shared" ref="AT15" si="41">AT14+$C$3</f>
        <v>909.6</v>
      </c>
      <c r="AU15" s="190">
        <f t="shared" ref="AU15" si="42">AU14+$C$3</f>
        <v>422.84000000000003</v>
      </c>
      <c r="AV15" s="13">
        <f t="shared" ref="AV15" si="43">AV14+$C$3</f>
        <v>296.16000000000003</v>
      </c>
      <c r="AW15" s="13">
        <f t="shared" ref="AW15" si="44">AW14+$C$3</f>
        <v>325.01000000000005</v>
      </c>
      <c r="AX15" s="13">
        <f t="shared" ref="AX15:AY15" si="45">AX14+$C$3</f>
        <v>327.51000000000005</v>
      </c>
      <c r="AY15" s="151">
        <f t="shared" si="45"/>
        <v>293.44</v>
      </c>
      <c r="AZ15" s="151">
        <f t="shared" ref="AZ15" si="46">AZ14+$C$3</f>
        <v>294.04000000000002</v>
      </c>
      <c r="BA15" s="151">
        <f t="shared" ref="BA15" si="47">BA14+$C$3</f>
        <v>295.03000000000003</v>
      </c>
      <c r="BB15" s="151">
        <f t="shared" ref="BB15" si="48">BB14+$C$3</f>
        <v>403.18</v>
      </c>
      <c r="BC15" s="151">
        <f t="shared" ref="BC15" si="49">BC14+$C$3</f>
        <v>403.43</v>
      </c>
      <c r="BD15" s="151">
        <f t="shared" ref="BD15" si="50">BD14+$C$3</f>
        <v>404.66</v>
      </c>
      <c r="BE15" s="135">
        <f t="shared" ref="BE15" si="51">BE14+$C$3</f>
        <v>249.4</v>
      </c>
      <c r="BF15" s="195">
        <f t="shared" ref="BF15:BG15" si="52">BF14+$C$3</f>
        <v>302.20000000000005</v>
      </c>
      <c r="BG15" s="56">
        <f t="shared" si="52"/>
        <v>344.20000000000005</v>
      </c>
      <c r="BH15" s="56">
        <f t="shared" ref="BH15" si="53">BH14+$C$3</f>
        <v>386.20000000000005</v>
      </c>
      <c r="BI15" s="135">
        <f t="shared" ref="BI15" si="54">BI14+$C$3</f>
        <v>249.4</v>
      </c>
      <c r="BJ15" s="135">
        <f t="shared" ref="BJ15" si="55">BJ14+$C$3</f>
        <v>257.76000000000005</v>
      </c>
      <c r="BK15" s="135">
        <f t="shared" ref="BK15" si="56">BK14+$C$3</f>
        <v>259.49</v>
      </c>
      <c r="BL15" s="135">
        <f t="shared" ref="BL15" si="57">BL14+$C$3</f>
        <v>260.07000000000005</v>
      </c>
      <c r="BM15" s="135">
        <f t="shared" ref="BM15" si="58">BM14+$C$3</f>
        <v>260.72000000000003</v>
      </c>
      <c r="BN15" s="135">
        <f t="shared" ref="BN15:BO15" si="59">BN14+$C$3</f>
        <v>261.33000000000004</v>
      </c>
      <c r="BO15" s="135">
        <f t="shared" si="59"/>
        <v>262.73</v>
      </c>
      <c r="BP15" s="135">
        <f t="shared" ref="BP15" si="60">BP14+$C$3</f>
        <v>263.26000000000005</v>
      </c>
      <c r="BQ15" s="135">
        <f t="shared" ref="BQ15" si="61">BQ14+$C$3</f>
        <v>356.67</v>
      </c>
      <c r="BR15" s="135">
        <f t="shared" ref="BR15" si="62">BR14+$C$3</f>
        <v>357.12</v>
      </c>
      <c r="BS15" s="135">
        <f t="shared" ref="BS15" si="63">BS14+$C$3</f>
        <v>358.26000000000005</v>
      </c>
      <c r="BT15" s="135">
        <f t="shared" ref="BT15" si="64">BT14+$C$3</f>
        <v>361.01000000000005</v>
      </c>
      <c r="BU15" s="135">
        <f t="shared" ref="BU15" si="65">BU14+$C$3</f>
        <v>362.03000000000003</v>
      </c>
      <c r="BV15" s="135">
        <f t="shared" ref="BV15:BW15" si="66">BV14+$C$3</f>
        <v>363.25</v>
      </c>
      <c r="BW15" s="135">
        <f t="shared" si="66"/>
        <v>372.13</v>
      </c>
      <c r="BX15" s="135">
        <f t="shared" ref="BX15" si="67">BX14+$C$3</f>
        <v>373.58000000000004</v>
      </c>
      <c r="BY15" s="135">
        <f t="shared" ref="BY15" si="68">BY14+$C$3</f>
        <v>375.03000000000003</v>
      </c>
      <c r="BZ15" s="16">
        <f t="shared" ref="BZ15" si="69">BZ14+$C$3</f>
        <v>202.6</v>
      </c>
      <c r="CA15" s="16">
        <f t="shared" ref="CA15" si="70">CA14+$C$3</f>
        <v>206.29999999999998</v>
      </c>
      <c r="CB15" s="16">
        <f t="shared" ref="CB15" si="71">CB14+$C$3</f>
        <v>213.9</v>
      </c>
    </row>
    <row r="16" spans="1:80" x14ac:dyDescent="0.3">
      <c r="A16" s="95"/>
      <c r="B16" s="24" t="s">
        <v>198</v>
      </c>
      <c r="C16" s="11" t="s">
        <v>199</v>
      </c>
      <c r="D16" s="134" t="s">
        <v>199</v>
      </c>
      <c r="E16" s="134" t="s">
        <v>199</v>
      </c>
      <c r="F16" s="134" t="s">
        <v>199</v>
      </c>
      <c r="G16" s="134" t="s">
        <v>199</v>
      </c>
      <c r="H16" s="134" t="s">
        <v>199</v>
      </c>
      <c r="I16" s="223" t="s">
        <v>199</v>
      </c>
      <c r="J16" s="223" t="s">
        <v>199</v>
      </c>
      <c r="K16" s="223" t="s">
        <v>199</v>
      </c>
      <c r="L16" s="62" t="s">
        <v>199</v>
      </c>
      <c r="M16" s="62" t="s">
        <v>199</v>
      </c>
      <c r="N16" s="62" t="s">
        <v>199</v>
      </c>
      <c r="O16" s="62" t="s">
        <v>199</v>
      </c>
      <c r="P16" s="62" t="s">
        <v>199</v>
      </c>
      <c r="Q16" s="62" t="s">
        <v>199</v>
      </c>
      <c r="R16" s="62" t="s">
        <v>199</v>
      </c>
      <c r="S16" s="62" t="s">
        <v>199</v>
      </c>
      <c r="T16" s="62" t="s">
        <v>199</v>
      </c>
      <c r="U16" s="62" t="s">
        <v>199</v>
      </c>
      <c r="V16" s="151" t="s">
        <v>199</v>
      </c>
      <c r="W16" s="151" t="s">
        <v>199</v>
      </c>
      <c r="X16" s="151" t="s">
        <v>199</v>
      </c>
      <c r="Y16" s="63" t="s">
        <v>199</v>
      </c>
      <c r="Z16" s="63" t="s">
        <v>199</v>
      </c>
      <c r="AA16" s="63" t="s">
        <v>199</v>
      </c>
      <c r="AB16" s="63" t="s">
        <v>199</v>
      </c>
      <c r="AC16" s="63" t="s">
        <v>199</v>
      </c>
      <c r="AD16" s="9" t="s">
        <v>199</v>
      </c>
      <c r="AE16" s="9" t="s">
        <v>199</v>
      </c>
      <c r="AF16" s="9" t="s">
        <v>199</v>
      </c>
      <c r="AG16" s="190" t="s">
        <v>199</v>
      </c>
      <c r="AH16" s="190" t="s">
        <v>199</v>
      </c>
      <c r="AI16" s="190" t="s">
        <v>199</v>
      </c>
      <c r="AJ16" s="190" t="s">
        <v>199</v>
      </c>
      <c r="AK16" s="190" t="s">
        <v>199</v>
      </c>
      <c r="AL16" s="190" t="s">
        <v>199</v>
      </c>
      <c r="AM16" s="190" t="s">
        <v>199</v>
      </c>
      <c r="AN16" s="190" t="s">
        <v>199</v>
      </c>
      <c r="AO16" s="190" t="s">
        <v>199</v>
      </c>
      <c r="AP16" s="150" t="s">
        <v>199</v>
      </c>
      <c r="AQ16" s="150" t="s">
        <v>199</v>
      </c>
      <c r="AR16" s="150" t="s">
        <v>199</v>
      </c>
      <c r="AS16" s="150" t="s">
        <v>199</v>
      </c>
      <c r="AT16" s="150" t="s">
        <v>199</v>
      </c>
      <c r="AU16" s="190" t="s">
        <v>199</v>
      </c>
      <c r="AV16" s="13" t="s">
        <v>199</v>
      </c>
      <c r="AW16" s="13" t="s">
        <v>199</v>
      </c>
      <c r="AX16" s="13" t="s">
        <v>199</v>
      </c>
      <c r="AY16" s="151" t="s">
        <v>199</v>
      </c>
      <c r="AZ16" s="151" t="s">
        <v>199</v>
      </c>
      <c r="BA16" s="151" t="s">
        <v>199</v>
      </c>
      <c r="BB16" s="151" t="s">
        <v>199</v>
      </c>
      <c r="BC16" s="151" t="s">
        <v>199</v>
      </c>
      <c r="BD16" s="151" t="s">
        <v>199</v>
      </c>
      <c r="BE16" s="56" t="s">
        <v>199</v>
      </c>
      <c r="BF16" s="56" t="s">
        <v>199</v>
      </c>
      <c r="BG16" s="56" t="s">
        <v>199</v>
      </c>
      <c r="BH16" s="56" t="s">
        <v>199</v>
      </c>
      <c r="BI16" s="135" t="s">
        <v>199</v>
      </c>
      <c r="BJ16" s="135" t="s">
        <v>199</v>
      </c>
      <c r="BK16" s="135" t="s">
        <v>199</v>
      </c>
      <c r="BL16" s="135" t="s">
        <v>199</v>
      </c>
      <c r="BM16" s="135" t="s">
        <v>199</v>
      </c>
      <c r="BN16" s="135" t="s">
        <v>199</v>
      </c>
      <c r="BO16" s="135" t="s">
        <v>199</v>
      </c>
      <c r="BP16" s="135" t="s">
        <v>199</v>
      </c>
      <c r="BQ16" s="135" t="s">
        <v>199</v>
      </c>
      <c r="BR16" s="135" t="s">
        <v>199</v>
      </c>
      <c r="BS16" s="135" t="s">
        <v>199</v>
      </c>
      <c r="BT16" s="135" t="s">
        <v>199</v>
      </c>
      <c r="BU16" s="135" t="s">
        <v>199</v>
      </c>
      <c r="BV16" s="135" t="s">
        <v>199</v>
      </c>
      <c r="BW16" s="135" t="s">
        <v>199</v>
      </c>
      <c r="BX16" s="135" t="s">
        <v>199</v>
      </c>
      <c r="BY16" s="135" t="s">
        <v>199</v>
      </c>
      <c r="BZ16" s="16" t="s">
        <v>199</v>
      </c>
      <c r="CA16" s="16" t="s">
        <v>199</v>
      </c>
      <c r="CB16" s="16" t="s">
        <v>199</v>
      </c>
    </row>
    <row r="17" spans="1:80" x14ac:dyDescent="0.3">
      <c r="A17" s="95"/>
      <c r="B17" s="24" t="s">
        <v>11</v>
      </c>
      <c r="C17" s="11">
        <v>183</v>
      </c>
      <c r="D17" s="134">
        <v>313.79000000000002</v>
      </c>
      <c r="E17" s="134">
        <v>311.24</v>
      </c>
      <c r="F17" s="134">
        <v>317</v>
      </c>
      <c r="G17" s="134">
        <v>370.2</v>
      </c>
      <c r="H17" s="134">
        <v>373.2</v>
      </c>
      <c r="I17" s="223">
        <v>391.5</v>
      </c>
      <c r="J17" s="223">
        <v>395.4</v>
      </c>
      <c r="K17" s="223">
        <v>422.3</v>
      </c>
      <c r="L17" s="62">
        <v>277.29000000000002</v>
      </c>
      <c r="M17" s="62">
        <v>277.29000000000002</v>
      </c>
      <c r="N17" s="62">
        <v>276.7</v>
      </c>
      <c r="O17" s="62">
        <v>277.29000000000002</v>
      </c>
      <c r="P17" s="62">
        <v>284.2</v>
      </c>
      <c r="Q17" s="62">
        <v>381.13</v>
      </c>
      <c r="R17" s="62">
        <v>381.13</v>
      </c>
      <c r="S17" s="62">
        <v>0</v>
      </c>
      <c r="T17" s="62">
        <v>0</v>
      </c>
      <c r="U17" s="62">
        <v>0</v>
      </c>
      <c r="V17" s="151">
        <v>329.4</v>
      </c>
      <c r="W17" s="151">
        <v>0</v>
      </c>
      <c r="X17" s="151">
        <v>0</v>
      </c>
      <c r="Y17" s="63">
        <v>307.7</v>
      </c>
      <c r="Z17" s="63">
        <v>308.60000000000002</v>
      </c>
      <c r="AA17" s="63">
        <v>350</v>
      </c>
      <c r="AB17" s="63">
        <v>394.18</v>
      </c>
      <c r="AC17" s="63">
        <v>395.94</v>
      </c>
      <c r="AD17" s="9">
        <v>250.4</v>
      </c>
      <c r="AE17" s="9">
        <v>287.7</v>
      </c>
      <c r="AF17" s="9">
        <v>0</v>
      </c>
      <c r="AG17" s="190">
        <v>0</v>
      </c>
      <c r="AH17" s="190">
        <v>0</v>
      </c>
      <c r="AI17" s="190">
        <v>0</v>
      </c>
      <c r="AJ17" s="190">
        <v>0</v>
      </c>
      <c r="AK17" s="190">
        <v>0</v>
      </c>
      <c r="AL17" s="190">
        <v>212.9</v>
      </c>
      <c r="AM17" s="190">
        <v>214.3</v>
      </c>
      <c r="AN17" s="190">
        <v>253.1</v>
      </c>
      <c r="AO17" s="190">
        <v>254.4</v>
      </c>
      <c r="AP17" s="150">
        <v>192.5</v>
      </c>
      <c r="AQ17" s="150">
        <v>247.1</v>
      </c>
      <c r="AR17" s="150">
        <v>0</v>
      </c>
      <c r="AS17" s="150">
        <v>0</v>
      </c>
      <c r="AT17" s="150">
        <v>0</v>
      </c>
      <c r="AU17" s="190">
        <v>422</v>
      </c>
      <c r="AV17" s="13">
        <v>295.5</v>
      </c>
      <c r="AW17" s="13">
        <v>321.63</v>
      </c>
      <c r="AX17" s="13">
        <v>326.11</v>
      </c>
      <c r="AY17" s="151">
        <v>293.17</v>
      </c>
      <c r="AZ17" s="151">
        <v>293.8</v>
      </c>
      <c r="BA17" s="151">
        <v>294.60000000000002</v>
      </c>
      <c r="BB17" s="151">
        <v>402.81</v>
      </c>
      <c r="BC17" s="151">
        <v>402.81</v>
      </c>
      <c r="BD17" s="151">
        <v>404.37</v>
      </c>
      <c r="BE17" s="56">
        <v>0</v>
      </c>
      <c r="BF17" s="56">
        <v>301.8</v>
      </c>
      <c r="BG17" s="56">
        <v>343</v>
      </c>
      <c r="BH17" s="56">
        <v>385.3</v>
      </c>
      <c r="BI17" s="135">
        <v>0</v>
      </c>
      <c r="BJ17" s="135">
        <v>257.26</v>
      </c>
      <c r="BK17" s="135">
        <v>258.99</v>
      </c>
      <c r="BL17" s="135">
        <v>259.64</v>
      </c>
      <c r="BM17" s="135">
        <v>260.36</v>
      </c>
      <c r="BN17" s="135">
        <v>261.08</v>
      </c>
      <c r="BO17" s="135">
        <v>262.45</v>
      </c>
      <c r="BP17" s="135">
        <v>262.98</v>
      </c>
      <c r="BQ17" s="135">
        <v>356.31</v>
      </c>
      <c r="BR17" s="135">
        <v>356.73</v>
      </c>
      <c r="BS17" s="135">
        <v>357.67</v>
      </c>
      <c r="BT17" s="135">
        <v>360.36</v>
      </c>
      <c r="BU17" s="135">
        <v>361.64</v>
      </c>
      <c r="BV17" s="135">
        <v>362.73</v>
      </c>
      <c r="BW17" s="135">
        <v>371.75</v>
      </c>
      <c r="BX17" s="135">
        <v>372.56</v>
      </c>
      <c r="BY17" s="135">
        <v>374.72</v>
      </c>
      <c r="BZ17" s="16">
        <v>201.3</v>
      </c>
      <c r="CA17" s="16">
        <v>204.3</v>
      </c>
      <c r="CB17" s="16">
        <v>213.2</v>
      </c>
    </row>
    <row r="18" spans="1:80" x14ac:dyDescent="0.3">
      <c r="A18" s="95"/>
      <c r="B18" s="24" t="s">
        <v>12</v>
      </c>
      <c r="C18" s="11">
        <v>184.8</v>
      </c>
      <c r="D18" s="134">
        <v>321.02</v>
      </c>
      <c r="E18" s="134">
        <v>324.2</v>
      </c>
      <c r="F18" s="134">
        <v>330.01</v>
      </c>
      <c r="G18" s="224">
        <v>371.7</v>
      </c>
      <c r="H18" s="224">
        <v>374.6</v>
      </c>
      <c r="I18" s="223">
        <v>395.2</v>
      </c>
      <c r="J18" s="223">
        <v>398.6</v>
      </c>
      <c r="K18" s="223">
        <v>423.4</v>
      </c>
      <c r="L18" s="62">
        <v>282</v>
      </c>
      <c r="M18" s="62">
        <v>282</v>
      </c>
      <c r="N18" s="62">
        <v>282.8</v>
      </c>
      <c r="O18" s="62">
        <v>282</v>
      </c>
      <c r="P18" s="62">
        <v>286.3</v>
      </c>
      <c r="Q18" s="62">
        <v>385.27</v>
      </c>
      <c r="R18" s="62">
        <v>385.27</v>
      </c>
      <c r="S18" s="198">
        <v>1000</v>
      </c>
      <c r="T18" s="198">
        <v>1000</v>
      </c>
      <c r="U18" s="198">
        <v>1000</v>
      </c>
      <c r="V18" s="197">
        <v>331.5</v>
      </c>
      <c r="W18" s="197">
        <v>1000</v>
      </c>
      <c r="X18" s="197">
        <v>1000</v>
      </c>
      <c r="Y18" s="63">
        <v>308.60000000000002</v>
      </c>
      <c r="Z18" s="63">
        <v>310.7</v>
      </c>
      <c r="AA18" s="63">
        <v>365</v>
      </c>
      <c r="AB18" s="63">
        <v>394.66</v>
      </c>
      <c r="AC18" s="63">
        <v>396.39</v>
      </c>
      <c r="AD18" s="9">
        <v>252.2</v>
      </c>
      <c r="AE18" s="9">
        <v>290.10000000000002</v>
      </c>
      <c r="AF18" s="196">
        <v>1000</v>
      </c>
      <c r="AG18" s="190">
        <v>800</v>
      </c>
      <c r="AH18" s="190">
        <v>800</v>
      </c>
      <c r="AI18" s="190">
        <v>800</v>
      </c>
      <c r="AJ18" s="190">
        <v>800</v>
      </c>
      <c r="AK18" s="190">
        <v>800</v>
      </c>
      <c r="AL18" s="190">
        <v>214.3</v>
      </c>
      <c r="AM18" s="190">
        <v>216</v>
      </c>
      <c r="AN18" s="190">
        <v>254.4</v>
      </c>
      <c r="AO18" s="190">
        <v>256.10000000000002</v>
      </c>
      <c r="AP18" s="150">
        <v>194.9</v>
      </c>
      <c r="AQ18" s="150">
        <v>250.2</v>
      </c>
      <c r="AR18" s="202">
        <v>1000</v>
      </c>
      <c r="AS18" s="202">
        <v>1000</v>
      </c>
      <c r="AT18" s="202">
        <v>1000</v>
      </c>
      <c r="AU18" s="190">
        <v>423.4</v>
      </c>
      <c r="AV18" s="13">
        <v>296.95</v>
      </c>
      <c r="AW18" s="13">
        <v>326.11</v>
      </c>
      <c r="AX18" s="13">
        <v>328.72</v>
      </c>
      <c r="AY18" s="151">
        <v>293.47000000000003</v>
      </c>
      <c r="AZ18" s="151">
        <v>294.04000000000002</v>
      </c>
      <c r="BA18" s="151">
        <v>295.13</v>
      </c>
      <c r="BB18" s="151">
        <v>403.71</v>
      </c>
      <c r="BC18" s="151">
        <v>403.71</v>
      </c>
      <c r="BD18" s="151">
        <v>404.75</v>
      </c>
      <c r="BE18" s="56">
        <v>800</v>
      </c>
      <c r="BF18" s="56">
        <v>302.60000000000002</v>
      </c>
      <c r="BG18" s="56">
        <v>345.9</v>
      </c>
      <c r="BH18" s="56">
        <v>386.8</v>
      </c>
      <c r="BI18" s="135">
        <v>800</v>
      </c>
      <c r="BJ18" s="135">
        <v>258.13</v>
      </c>
      <c r="BK18" s="135">
        <v>259.61</v>
      </c>
      <c r="BL18" s="135">
        <v>260.29000000000002</v>
      </c>
      <c r="BM18" s="135">
        <v>260.94</v>
      </c>
      <c r="BN18" s="135">
        <v>261.33</v>
      </c>
      <c r="BO18" s="135">
        <v>262.73</v>
      </c>
      <c r="BP18" s="135">
        <v>263.45</v>
      </c>
      <c r="BQ18" s="135">
        <v>356.73</v>
      </c>
      <c r="BR18" s="135">
        <v>357.32</v>
      </c>
      <c r="BS18" s="135">
        <v>359.16</v>
      </c>
      <c r="BT18" s="135">
        <v>361.29</v>
      </c>
      <c r="BU18" s="135">
        <v>362.06</v>
      </c>
      <c r="BV18" s="135">
        <v>363.37</v>
      </c>
      <c r="BW18" s="135">
        <v>372.46</v>
      </c>
      <c r="BX18" s="135">
        <v>375.51</v>
      </c>
      <c r="BY18" s="135">
        <v>375.18</v>
      </c>
      <c r="BZ18" s="16">
        <v>204.3</v>
      </c>
      <c r="CA18" s="16">
        <v>207.7</v>
      </c>
      <c r="CB18" s="16">
        <v>214.6</v>
      </c>
    </row>
    <row r="19" spans="1:80" x14ac:dyDescent="0.3">
      <c r="A19" s="95" t="s">
        <v>43</v>
      </c>
      <c r="B19" s="180" t="s">
        <v>248</v>
      </c>
      <c r="C19" s="165">
        <v>0</v>
      </c>
      <c r="D19" s="131">
        <v>0</v>
      </c>
      <c r="E19" s="131">
        <v>0</v>
      </c>
      <c r="F19" s="131">
        <v>0</v>
      </c>
      <c r="G19" s="131">
        <v>0</v>
      </c>
      <c r="H19" s="131">
        <v>0</v>
      </c>
      <c r="I19" s="137">
        <v>0</v>
      </c>
      <c r="J19" s="137">
        <v>0</v>
      </c>
      <c r="K19" s="137">
        <v>0</v>
      </c>
      <c r="L19" s="166">
        <v>0</v>
      </c>
      <c r="M19" s="166">
        <v>0</v>
      </c>
      <c r="N19" s="166">
        <v>0</v>
      </c>
      <c r="O19" s="166">
        <v>0</v>
      </c>
      <c r="P19" s="166">
        <v>0</v>
      </c>
      <c r="Q19" s="166">
        <v>0</v>
      </c>
      <c r="R19" s="166">
        <v>0</v>
      </c>
      <c r="S19" s="166">
        <v>0</v>
      </c>
      <c r="T19" s="166">
        <v>0</v>
      </c>
      <c r="U19" s="166">
        <v>0</v>
      </c>
      <c r="V19" s="182">
        <v>0</v>
      </c>
      <c r="W19" s="182">
        <v>0</v>
      </c>
      <c r="X19" s="182">
        <v>0</v>
      </c>
      <c r="Y19" s="167">
        <v>0</v>
      </c>
      <c r="Z19" s="167">
        <v>0</v>
      </c>
      <c r="AA19" s="167">
        <v>1</v>
      </c>
      <c r="AB19" s="167">
        <v>1</v>
      </c>
      <c r="AC19" s="167">
        <v>1</v>
      </c>
      <c r="AD19" s="168">
        <v>0</v>
      </c>
      <c r="AE19" s="168">
        <v>0</v>
      </c>
      <c r="AF19" s="168">
        <v>0</v>
      </c>
      <c r="AG19" s="191">
        <v>0</v>
      </c>
      <c r="AH19" s="191">
        <v>0</v>
      </c>
      <c r="AI19" s="191">
        <v>0</v>
      </c>
      <c r="AJ19" s="191">
        <v>0</v>
      </c>
      <c r="AK19" s="191">
        <v>0</v>
      </c>
      <c r="AL19" s="191">
        <v>0</v>
      </c>
      <c r="AM19" s="191">
        <v>0</v>
      </c>
      <c r="AN19" s="191">
        <v>0</v>
      </c>
      <c r="AO19" s="191">
        <v>0</v>
      </c>
      <c r="AP19" s="199">
        <v>0</v>
      </c>
      <c r="AQ19" s="199">
        <v>0</v>
      </c>
      <c r="AR19" s="199">
        <v>0</v>
      </c>
      <c r="AS19" s="199">
        <v>0</v>
      </c>
      <c r="AT19" s="199">
        <v>0</v>
      </c>
      <c r="AU19" s="191">
        <v>0</v>
      </c>
      <c r="AV19" s="186">
        <v>0</v>
      </c>
      <c r="AW19" s="186">
        <v>0</v>
      </c>
      <c r="AX19" s="186">
        <v>1</v>
      </c>
      <c r="AY19" s="182">
        <v>0</v>
      </c>
      <c r="AZ19" s="182">
        <v>0</v>
      </c>
      <c r="BA19" s="182">
        <v>0</v>
      </c>
      <c r="BB19" s="182">
        <v>0</v>
      </c>
      <c r="BC19" s="182">
        <v>0</v>
      </c>
      <c r="BD19" s="182">
        <v>0</v>
      </c>
      <c r="BE19" s="171">
        <v>0</v>
      </c>
      <c r="BF19" s="171">
        <v>0</v>
      </c>
      <c r="BG19" s="171">
        <v>0</v>
      </c>
      <c r="BH19" s="171">
        <v>0</v>
      </c>
      <c r="BI19" s="132">
        <v>0</v>
      </c>
      <c r="BJ19" s="132">
        <v>0</v>
      </c>
      <c r="BK19" s="132">
        <v>0</v>
      </c>
      <c r="BL19" s="132">
        <v>0</v>
      </c>
      <c r="BM19" s="132">
        <v>0</v>
      </c>
      <c r="BN19" s="132">
        <v>0</v>
      </c>
      <c r="BO19" s="132">
        <v>0</v>
      </c>
      <c r="BP19" s="132">
        <v>0</v>
      </c>
      <c r="BQ19" s="132">
        <v>0</v>
      </c>
      <c r="BR19" s="132">
        <v>0</v>
      </c>
      <c r="BS19" s="132">
        <v>0</v>
      </c>
      <c r="BT19" s="132">
        <v>0</v>
      </c>
      <c r="BU19" s="132">
        <v>0</v>
      </c>
      <c r="BV19" s="132">
        <v>0</v>
      </c>
      <c r="BW19" s="132">
        <v>0</v>
      </c>
      <c r="BX19" s="132">
        <v>0</v>
      </c>
      <c r="BY19" s="132">
        <v>0</v>
      </c>
      <c r="BZ19" s="225">
        <v>0</v>
      </c>
      <c r="CA19" s="225">
        <v>0</v>
      </c>
      <c r="CB19" s="225">
        <v>0</v>
      </c>
    </row>
    <row r="20" spans="1:80" x14ac:dyDescent="0.3">
      <c r="B20" s="24" t="s">
        <v>40</v>
      </c>
      <c r="C20" s="65">
        <f>IF(C21=1,$D$23,$F$23)</f>
        <v>29</v>
      </c>
      <c r="D20" s="131">
        <f>IF(D21=1,$D$23,$F$23)</f>
        <v>29</v>
      </c>
      <c r="E20" s="131">
        <f>IF(E21=1,$D$23,$F$23)</f>
        <v>29</v>
      </c>
      <c r="F20" s="131">
        <v>0</v>
      </c>
      <c r="G20" s="131">
        <f t="shared" ref="G20:BZ20" si="72">IF(G21=1,$D$23,$F$23)</f>
        <v>29</v>
      </c>
      <c r="H20" s="131">
        <f t="shared" si="72"/>
        <v>29</v>
      </c>
      <c r="I20" s="137">
        <f t="shared" si="72"/>
        <v>29</v>
      </c>
      <c r="J20" s="137">
        <f t="shared" si="72"/>
        <v>29</v>
      </c>
      <c r="K20" s="137">
        <f t="shared" si="72"/>
        <v>29</v>
      </c>
      <c r="L20" s="66">
        <f t="shared" si="72"/>
        <v>29</v>
      </c>
      <c r="M20" s="66">
        <f t="shared" si="72"/>
        <v>29</v>
      </c>
      <c r="N20" s="66">
        <f t="shared" si="72"/>
        <v>29</v>
      </c>
      <c r="O20" s="66">
        <f t="shared" si="72"/>
        <v>29</v>
      </c>
      <c r="P20" s="66">
        <f t="shared" si="72"/>
        <v>29</v>
      </c>
      <c r="Q20" s="66">
        <f t="shared" si="72"/>
        <v>29</v>
      </c>
      <c r="R20" s="66">
        <f t="shared" si="72"/>
        <v>29</v>
      </c>
      <c r="S20" s="66">
        <f t="shared" si="72"/>
        <v>29</v>
      </c>
      <c r="T20" s="66">
        <f t="shared" si="72"/>
        <v>29</v>
      </c>
      <c r="U20" s="66">
        <f t="shared" si="72"/>
        <v>29</v>
      </c>
      <c r="V20" s="183">
        <f t="shared" si="72"/>
        <v>29</v>
      </c>
      <c r="W20" s="183">
        <f t="shared" si="72"/>
        <v>29</v>
      </c>
      <c r="X20" s="183">
        <f t="shared" si="72"/>
        <v>29</v>
      </c>
      <c r="Y20" s="67">
        <f t="shared" si="72"/>
        <v>29</v>
      </c>
      <c r="Z20" s="67">
        <f t="shared" si="72"/>
        <v>29</v>
      </c>
      <c r="AA20" s="67">
        <f t="shared" si="72"/>
        <v>29</v>
      </c>
      <c r="AB20" s="67">
        <f t="shared" si="72"/>
        <v>29</v>
      </c>
      <c r="AC20" s="67">
        <f t="shared" si="72"/>
        <v>29</v>
      </c>
      <c r="AD20" s="68">
        <f t="shared" si="72"/>
        <v>29</v>
      </c>
      <c r="AE20" s="68">
        <f t="shared" si="72"/>
        <v>29</v>
      </c>
      <c r="AF20" s="68">
        <f t="shared" si="72"/>
        <v>29</v>
      </c>
      <c r="AG20" s="192">
        <f t="shared" si="72"/>
        <v>29</v>
      </c>
      <c r="AH20" s="192">
        <f t="shared" si="72"/>
        <v>29</v>
      </c>
      <c r="AI20" s="192">
        <f t="shared" si="72"/>
        <v>29</v>
      </c>
      <c r="AJ20" s="192">
        <f t="shared" si="72"/>
        <v>29</v>
      </c>
      <c r="AK20" s="192">
        <f t="shared" si="72"/>
        <v>29</v>
      </c>
      <c r="AL20" s="192">
        <f t="shared" si="72"/>
        <v>29</v>
      </c>
      <c r="AM20" s="192">
        <f t="shared" si="72"/>
        <v>29</v>
      </c>
      <c r="AN20" s="192">
        <f t="shared" si="72"/>
        <v>29</v>
      </c>
      <c r="AO20" s="192">
        <f t="shared" si="72"/>
        <v>29</v>
      </c>
      <c r="AP20" s="200">
        <f t="shared" si="72"/>
        <v>29</v>
      </c>
      <c r="AQ20" s="200">
        <f t="shared" si="72"/>
        <v>29</v>
      </c>
      <c r="AR20" s="200">
        <f t="shared" si="72"/>
        <v>29</v>
      </c>
      <c r="AS20" s="200">
        <f t="shared" si="72"/>
        <v>29</v>
      </c>
      <c r="AT20" s="200">
        <f t="shared" si="72"/>
        <v>29</v>
      </c>
      <c r="AU20" s="192">
        <f t="shared" si="72"/>
        <v>29</v>
      </c>
      <c r="AV20" s="187">
        <f t="shared" si="72"/>
        <v>29</v>
      </c>
      <c r="AW20" s="187">
        <f t="shared" si="72"/>
        <v>29</v>
      </c>
      <c r="AX20" s="187">
        <f t="shared" si="72"/>
        <v>29</v>
      </c>
      <c r="AY20" s="183">
        <f t="shared" si="72"/>
        <v>29</v>
      </c>
      <c r="AZ20" s="183">
        <f t="shared" si="72"/>
        <v>29</v>
      </c>
      <c r="BA20" s="183">
        <f t="shared" si="72"/>
        <v>29</v>
      </c>
      <c r="BB20" s="183">
        <f t="shared" si="72"/>
        <v>29</v>
      </c>
      <c r="BC20" s="183">
        <f t="shared" si="72"/>
        <v>29</v>
      </c>
      <c r="BD20" s="183">
        <f t="shared" si="72"/>
        <v>29</v>
      </c>
      <c r="BE20" s="71">
        <f t="shared" si="72"/>
        <v>29</v>
      </c>
      <c r="BF20" s="71">
        <f t="shared" si="72"/>
        <v>29</v>
      </c>
      <c r="BG20" s="71">
        <f t="shared" si="72"/>
        <v>29</v>
      </c>
      <c r="BH20" s="71">
        <f t="shared" si="72"/>
        <v>29</v>
      </c>
      <c r="BI20" s="132">
        <f t="shared" si="72"/>
        <v>29</v>
      </c>
      <c r="BJ20" s="132">
        <f t="shared" si="72"/>
        <v>29</v>
      </c>
      <c r="BK20" s="132">
        <f t="shared" si="72"/>
        <v>29</v>
      </c>
      <c r="BL20" s="132">
        <f t="shared" si="72"/>
        <v>29</v>
      </c>
      <c r="BM20" s="132">
        <f t="shared" si="72"/>
        <v>29</v>
      </c>
      <c r="BN20" s="132">
        <f t="shared" si="72"/>
        <v>29</v>
      </c>
      <c r="BO20" s="132">
        <f t="shared" si="72"/>
        <v>29</v>
      </c>
      <c r="BP20" s="132">
        <f t="shared" si="72"/>
        <v>29</v>
      </c>
      <c r="BQ20" s="132">
        <f t="shared" si="72"/>
        <v>29</v>
      </c>
      <c r="BR20" s="132">
        <f t="shared" si="72"/>
        <v>29</v>
      </c>
      <c r="BS20" s="132">
        <f t="shared" si="72"/>
        <v>29</v>
      </c>
      <c r="BT20" s="132">
        <f t="shared" si="72"/>
        <v>29</v>
      </c>
      <c r="BU20" s="132">
        <f t="shared" si="72"/>
        <v>29</v>
      </c>
      <c r="BV20" s="132">
        <f t="shared" si="72"/>
        <v>29</v>
      </c>
      <c r="BW20" s="132">
        <f t="shared" si="72"/>
        <v>29</v>
      </c>
      <c r="BX20" s="132">
        <f t="shared" si="72"/>
        <v>29</v>
      </c>
      <c r="BY20" s="132">
        <f t="shared" si="72"/>
        <v>29</v>
      </c>
      <c r="BZ20" s="226">
        <f t="shared" si="72"/>
        <v>29</v>
      </c>
      <c r="CA20" s="226">
        <f t="shared" ref="CA20:CB20" si="73">IF(CA21=1,$D$23,$F$23)</f>
        <v>29</v>
      </c>
      <c r="CB20" s="226">
        <f t="shared" si="73"/>
        <v>29</v>
      </c>
    </row>
    <row r="21" spans="1:80" x14ac:dyDescent="0.3">
      <c r="B21" s="24" t="s">
        <v>41</v>
      </c>
      <c r="C21" s="137">
        <v>1</v>
      </c>
      <c r="D21" s="131">
        <v>1</v>
      </c>
      <c r="E21" s="131">
        <v>1</v>
      </c>
      <c r="F21" s="131">
        <v>1</v>
      </c>
      <c r="G21" s="131">
        <v>1</v>
      </c>
      <c r="H21" s="131">
        <v>1</v>
      </c>
      <c r="I21" s="137">
        <v>1</v>
      </c>
      <c r="J21" s="137">
        <v>1</v>
      </c>
      <c r="K21" s="137">
        <v>1</v>
      </c>
      <c r="L21" s="138">
        <v>1</v>
      </c>
      <c r="M21" s="138">
        <v>1</v>
      </c>
      <c r="N21" s="138">
        <v>1</v>
      </c>
      <c r="O21" s="138">
        <v>1</v>
      </c>
      <c r="P21" s="138">
        <v>1</v>
      </c>
      <c r="Q21" s="138">
        <v>1</v>
      </c>
      <c r="R21" s="138">
        <v>1</v>
      </c>
      <c r="S21" s="138">
        <v>1</v>
      </c>
      <c r="T21" s="138">
        <v>1</v>
      </c>
      <c r="U21" s="138">
        <v>1</v>
      </c>
      <c r="V21" s="184">
        <v>1</v>
      </c>
      <c r="W21" s="184">
        <v>1</v>
      </c>
      <c r="X21" s="184">
        <v>1</v>
      </c>
      <c r="Y21" s="139">
        <v>1</v>
      </c>
      <c r="Z21" s="139">
        <v>1</v>
      </c>
      <c r="AA21" s="139">
        <v>1</v>
      </c>
      <c r="AB21" s="139">
        <v>1</v>
      </c>
      <c r="AC21" s="139">
        <v>1</v>
      </c>
      <c r="AD21" s="140">
        <v>1</v>
      </c>
      <c r="AE21" s="140">
        <v>1</v>
      </c>
      <c r="AF21" s="140">
        <v>1</v>
      </c>
      <c r="AG21" s="193">
        <v>1</v>
      </c>
      <c r="AH21" s="193">
        <v>1</v>
      </c>
      <c r="AI21" s="193">
        <v>1</v>
      </c>
      <c r="AJ21" s="193">
        <v>1</v>
      </c>
      <c r="AK21" s="193">
        <v>1</v>
      </c>
      <c r="AL21" s="193">
        <v>1</v>
      </c>
      <c r="AM21" s="193">
        <v>1</v>
      </c>
      <c r="AN21" s="193">
        <v>1</v>
      </c>
      <c r="AO21" s="193">
        <v>1</v>
      </c>
      <c r="AP21" s="201">
        <v>1</v>
      </c>
      <c r="AQ21" s="201">
        <v>1</v>
      </c>
      <c r="AR21" s="201">
        <v>1</v>
      </c>
      <c r="AS21" s="201">
        <v>1</v>
      </c>
      <c r="AT21" s="201">
        <v>1</v>
      </c>
      <c r="AU21" s="193">
        <v>1</v>
      </c>
      <c r="AV21" s="188">
        <v>1</v>
      </c>
      <c r="AW21" s="188">
        <v>1</v>
      </c>
      <c r="AX21" s="188">
        <v>1</v>
      </c>
      <c r="AY21" s="184">
        <v>1</v>
      </c>
      <c r="AZ21" s="184">
        <v>1</v>
      </c>
      <c r="BA21" s="184">
        <v>1</v>
      </c>
      <c r="BB21" s="184">
        <v>1</v>
      </c>
      <c r="BC21" s="184">
        <v>1</v>
      </c>
      <c r="BD21" s="184">
        <v>1</v>
      </c>
      <c r="BE21" s="143">
        <v>1</v>
      </c>
      <c r="BF21" s="143">
        <v>1</v>
      </c>
      <c r="BG21" s="143">
        <v>1</v>
      </c>
      <c r="BH21" s="143">
        <v>1</v>
      </c>
      <c r="BI21" s="132">
        <v>1</v>
      </c>
      <c r="BJ21" s="132">
        <v>1</v>
      </c>
      <c r="BK21" s="132">
        <v>1</v>
      </c>
      <c r="BL21" s="132">
        <v>1</v>
      </c>
      <c r="BM21" s="132">
        <v>1</v>
      </c>
      <c r="BN21" s="132">
        <v>1</v>
      </c>
      <c r="BO21" s="132">
        <v>1</v>
      </c>
      <c r="BP21" s="132">
        <v>1</v>
      </c>
      <c r="BQ21" s="132">
        <v>1</v>
      </c>
      <c r="BR21" s="132">
        <v>1</v>
      </c>
      <c r="BS21" s="132">
        <v>1</v>
      </c>
      <c r="BT21" s="132">
        <v>1</v>
      </c>
      <c r="BU21" s="132">
        <v>1</v>
      </c>
      <c r="BV21" s="132">
        <v>1</v>
      </c>
      <c r="BW21" s="132">
        <v>1</v>
      </c>
      <c r="BX21" s="132">
        <v>1</v>
      </c>
      <c r="BY21" s="132">
        <v>1</v>
      </c>
      <c r="BZ21" s="227">
        <v>1</v>
      </c>
      <c r="CA21" s="227">
        <v>1</v>
      </c>
      <c r="CB21" s="227">
        <v>1</v>
      </c>
    </row>
    <row r="22" spans="1:80" x14ac:dyDescent="0.3">
      <c r="A22" s="95"/>
      <c r="B22" s="24" t="s">
        <v>42</v>
      </c>
      <c r="C22" s="137">
        <f t="shared" ref="C22:K22" si="74">Ca</f>
        <v>1</v>
      </c>
      <c r="D22" s="131">
        <f t="shared" si="74"/>
        <v>1</v>
      </c>
      <c r="E22" s="131">
        <f t="shared" si="74"/>
        <v>1</v>
      </c>
      <c r="F22" s="131">
        <f t="shared" si="74"/>
        <v>1</v>
      </c>
      <c r="G22" s="131">
        <f t="shared" si="74"/>
        <v>1</v>
      </c>
      <c r="H22" s="131">
        <f t="shared" si="74"/>
        <v>1</v>
      </c>
      <c r="I22" s="137">
        <f t="shared" si="74"/>
        <v>1</v>
      </c>
      <c r="J22" s="137">
        <f t="shared" si="74"/>
        <v>1</v>
      </c>
      <c r="K22" s="137">
        <f t="shared" si="74"/>
        <v>1</v>
      </c>
      <c r="L22" s="138">
        <f t="shared" ref="L22:U22" si="75">Mg</f>
        <v>2</v>
      </c>
      <c r="M22" s="138">
        <f t="shared" si="75"/>
        <v>2</v>
      </c>
      <c r="N22" s="138">
        <f t="shared" si="75"/>
        <v>2</v>
      </c>
      <c r="O22" s="138">
        <f t="shared" si="75"/>
        <v>2</v>
      </c>
      <c r="P22" s="138">
        <f t="shared" si="75"/>
        <v>2</v>
      </c>
      <c r="Q22" s="138">
        <f t="shared" si="75"/>
        <v>2</v>
      </c>
      <c r="R22" s="138">
        <f t="shared" si="75"/>
        <v>2</v>
      </c>
      <c r="S22" s="138">
        <f t="shared" si="75"/>
        <v>2</v>
      </c>
      <c r="T22" s="138">
        <f t="shared" si="75"/>
        <v>2</v>
      </c>
      <c r="U22" s="138">
        <f t="shared" si="75"/>
        <v>2</v>
      </c>
      <c r="V22" s="184">
        <f>Na</f>
        <v>3</v>
      </c>
      <c r="W22" s="184">
        <f>Na</f>
        <v>3</v>
      </c>
      <c r="X22" s="184">
        <f>Na</f>
        <v>3</v>
      </c>
      <c r="Y22" s="139">
        <f>Al</f>
        <v>4</v>
      </c>
      <c r="Z22" s="139">
        <f>Al</f>
        <v>4</v>
      </c>
      <c r="AA22" s="139">
        <f>Al</f>
        <v>4</v>
      </c>
      <c r="AB22" s="139">
        <f>Al</f>
        <v>4</v>
      </c>
      <c r="AC22" s="139">
        <f>Al</f>
        <v>4</v>
      </c>
      <c r="AD22" s="140">
        <f>Si</f>
        <v>5</v>
      </c>
      <c r="AE22" s="140">
        <f>Si</f>
        <v>5</v>
      </c>
      <c r="AF22" s="140">
        <f>Si</f>
        <v>5</v>
      </c>
      <c r="AG22" s="193">
        <f t="shared" ref="AG22:AU22" si="76">Mg</f>
        <v>2</v>
      </c>
      <c r="AH22" s="193">
        <f t="shared" si="76"/>
        <v>2</v>
      </c>
      <c r="AI22" s="193">
        <f t="shared" si="76"/>
        <v>2</v>
      </c>
      <c r="AJ22" s="193">
        <f t="shared" si="76"/>
        <v>2</v>
      </c>
      <c r="AK22" s="193">
        <f t="shared" si="76"/>
        <v>2</v>
      </c>
      <c r="AL22" s="193">
        <f t="shared" si="76"/>
        <v>2</v>
      </c>
      <c r="AM22" s="193">
        <f t="shared" si="76"/>
        <v>2</v>
      </c>
      <c r="AN22" s="193">
        <f t="shared" si="76"/>
        <v>2</v>
      </c>
      <c r="AO22" s="193">
        <f t="shared" si="76"/>
        <v>2</v>
      </c>
      <c r="AP22" s="201">
        <f t="shared" si="76"/>
        <v>2</v>
      </c>
      <c r="AQ22" s="201">
        <f t="shared" si="76"/>
        <v>2</v>
      </c>
      <c r="AR22" s="201">
        <f t="shared" si="76"/>
        <v>2</v>
      </c>
      <c r="AS22" s="201">
        <f t="shared" si="76"/>
        <v>2</v>
      </c>
      <c r="AT22" s="201">
        <f t="shared" si="76"/>
        <v>2</v>
      </c>
      <c r="AU22" s="193">
        <f t="shared" si="76"/>
        <v>2</v>
      </c>
      <c r="AV22" s="188">
        <f>Al</f>
        <v>4</v>
      </c>
      <c r="AW22" s="188">
        <f>Al</f>
        <v>4</v>
      </c>
      <c r="AX22" s="188">
        <f>Al</f>
        <v>4</v>
      </c>
      <c r="AY22" s="184">
        <f t="shared" ref="AY22:BD22" si="77">Mn</f>
        <v>8</v>
      </c>
      <c r="AZ22" s="184">
        <f t="shared" si="77"/>
        <v>8</v>
      </c>
      <c r="BA22" s="184">
        <f t="shared" si="77"/>
        <v>8</v>
      </c>
      <c r="BB22" s="184">
        <f t="shared" si="77"/>
        <v>8</v>
      </c>
      <c r="BC22" s="184">
        <f t="shared" si="77"/>
        <v>8</v>
      </c>
      <c r="BD22" s="184">
        <f t="shared" si="77"/>
        <v>8</v>
      </c>
      <c r="BE22" s="143">
        <f t="shared" ref="BE22:BY22" si="78">Fe</f>
        <v>9</v>
      </c>
      <c r="BF22" s="143">
        <f t="shared" si="78"/>
        <v>9</v>
      </c>
      <c r="BG22" s="143">
        <f t="shared" si="78"/>
        <v>9</v>
      </c>
      <c r="BH22" s="143">
        <f t="shared" si="78"/>
        <v>9</v>
      </c>
      <c r="BI22" s="132">
        <f t="shared" si="78"/>
        <v>9</v>
      </c>
      <c r="BJ22" s="132">
        <f t="shared" si="78"/>
        <v>9</v>
      </c>
      <c r="BK22" s="132">
        <f t="shared" si="78"/>
        <v>9</v>
      </c>
      <c r="BL22" s="132">
        <f t="shared" si="78"/>
        <v>9</v>
      </c>
      <c r="BM22" s="132">
        <f t="shared" si="78"/>
        <v>9</v>
      </c>
      <c r="BN22" s="132">
        <f t="shared" si="78"/>
        <v>9</v>
      </c>
      <c r="BO22" s="132">
        <f t="shared" si="78"/>
        <v>9</v>
      </c>
      <c r="BP22" s="132">
        <f t="shared" si="78"/>
        <v>9</v>
      </c>
      <c r="BQ22" s="132">
        <f t="shared" si="78"/>
        <v>9</v>
      </c>
      <c r="BR22" s="132">
        <f t="shared" si="78"/>
        <v>9</v>
      </c>
      <c r="BS22" s="132">
        <f t="shared" si="78"/>
        <v>9</v>
      </c>
      <c r="BT22" s="132">
        <f t="shared" si="78"/>
        <v>9</v>
      </c>
      <c r="BU22" s="132">
        <f t="shared" si="78"/>
        <v>9</v>
      </c>
      <c r="BV22" s="132">
        <f t="shared" si="78"/>
        <v>9</v>
      </c>
      <c r="BW22" s="132">
        <f t="shared" si="78"/>
        <v>9</v>
      </c>
      <c r="BX22" s="132">
        <f t="shared" si="78"/>
        <v>9</v>
      </c>
      <c r="BY22" s="132">
        <f t="shared" si="78"/>
        <v>9</v>
      </c>
      <c r="BZ22" s="227">
        <f t="shared" ref="BZ22:CB22" si="79">Mn</f>
        <v>8</v>
      </c>
      <c r="CA22" s="227">
        <f t="shared" si="79"/>
        <v>8</v>
      </c>
      <c r="CB22" s="227">
        <f t="shared" si="79"/>
        <v>8</v>
      </c>
    </row>
    <row r="23" spans="1:80" x14ac:dyDescent="0.3">
      <c r="A23" s="95" t="s">
        <v>43</v>
      </c>
      <c r="B23" s="144" t="s">
        <v>222</v>
      </c>
      <c r="C23" s="141" t="s">
        <v>223</v>
      </c>
      <c r="D23" s="141">
        <v>29</v>
      </c>
      <c r="E23" s="143" t="s">
        <v>224</v>
      </c>
      <c r="F23" s="143">
        <v>40</v>
      </c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>
        <v>0.1</v>
      </c>
      <c r="AK23" s="58">
        <v>0.1</v>
      </c>
      <c r="AL23" s="58"/>
      <c r="AM23" s="58">
        <v>0.2</v>
      </c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</row>
    <row r="24" spans="1:80" x14ac:dyDescent="0.3">
      <c r="A24" s="95" t="s">
        <v>43</v>
      </c>
      <c r="B24" s="144" t="s">
        <v>225</v>
      </c>
      <c r="C24" s="145">
        <f>$AE$7</f>
        <v>29</v>
      </c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189"/>
      <c r="AD24" s="189"/>
      <c r="AE24" s="189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</row>
    <row r="25" spans="1:80" x14ac:dyDescent="0.3">
      <c r="A25" s="95" t="s">
        <v>43</v>
      </c>
      <c r="B25" t="s">
        <v>226</v>
      </c>
      <c r="C25" s="58" t="s">
        <v>227</v>
      </c>
      <c r="D25" s="58"/>
      <c r="E25" s="58" t="s">
        <v>228</v>
      </c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189"/>
      <c r="AD25" s="189"/>
      <c r="AE25" s="189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</row>
    <row r="26" spans="1:80" ht="14.5" thickBot="1" x14ac:dyDescent="0.35">
      <c r="A26" s="95"/>
      <c r="B26" s="22" t="s">
        <v>201</v>
      </c>
      <c r="C26" s="22"/>
      <c r="D26" s="22"/>
      <c r="E26" s="22"/>
      <c r="F26" s="22"/>
      <c r="G26" s="22"/>
      <c r="H26" s="22"/>
      <c r="I26" s="22"/>
      <c r="J26" s="22"/>
      <c r="AC26" s="189"/>
      <c r="AD26" s="189"/>
      <c r="AE26" s="189"/>
    </row>
    <row r="27" spans="1:80" ht="14.5" thickBot="1" x14ac:dyDescent="0.35">
      <c r="A27" s="95"/>
      <c r="B27" s="22" t="s">
        <v>60</v>
      </c>
      <c r="C27" s="98" t="s">
        <v>62</v>
      </c>
      <c r="D27" s="22"/>
      <c r="E27" s="22"/>
      <c r="F27" s="22"/>
      <c r="G27" s="22"/>
      <c r="H27" s="22"/>
      <c r="I27" s="22"/>
      <c r="J27" s="22"/>
    </row>
    <row r="28" spans="1:80" x14ac:dyDescent="0.3">
      <c r="A28" s="95"/>
      <c r="B28" s="24" t="s">
        <v>43</v>
      </c>
      <c r="C28" s="10">
        <v>1</v>
      </c>
      <c r="D28" s="51">
        <v>2</v>
      </c>
      <c r="E28" s="45">
        <v>3</v>
      </c>
      <c r="F28" s="61">
        <v>4</v>
      </c>
      <c r="G28" s="4">
        <v>5</v>
      </c>
      <c r="H28" s="18">
        <v>6</v>
      </c>
      <c r="I28" s="14">
        <v>7</v>
      </c>
      <c r="J28" s="4">
        <v>8</v>
      </c>
      <c r="K28" s="52">
        <v>9</v>
      </c>
      <c r="L28" s="37">
        <v>10</v>
      </c>
    </row>
    <row r="29" spans="1:80" ht="15" customHeight="1" x14ac:dyDescent="0.3">
      <c r="A29" s="95"/>
      <c r="B29" s="24" t="s">
        <v>44</v>
      </c>
      <c r="C29" s="10" t="s">
        <v>181</v>
      </c>
      <c r="D29" s="51" t="s">
        <v>3</v>
      </c>
      <c r="E29" s="45" t="s">
        <v>230</v>
      </c>
      <c r="F29" s="61" t="s">
        <v>7</v>
      </c>
      <c r="G29" s="4" t="s">
        <v>1</v>
      </c>
      <c r="H29" s="18" t="s">
        <v>184</v>
      </c>
      <c r="I29" s="14" t="s">
        <v>185</v>
      </c>
      <c r="J29" s="4" t="s">
        <v>6</v>
      </c>
      <c r="K29" s="52" t="s">
        <v>5</v>
      </c>
      <c r="L29" s="37" t="s">
        <v>85</v>
      </c>
    </row>
    <row r="30" spans="1:80" x14ac:dyDescent="0.3">
      <c r="A30" s="95"/>
      <c r="B30" s="22" t="s">
        <v>202</v>
      </c>
      <c r="C30" s="22"/>
      <c r="D30" s="22"/>
      <c r="E30" s="22"/>
      <c r="F30" s="22"/>
      <c r="G30" s="22"/>
      <c r="H30" s="22"/>
      <c r="I30" s="22"/>
      <c r="J30" s="22"/>
      <c r="K30" s="22"/>
    </row>
    <row r="31" spans="1:80" x14ac:dyDescent="0.3">
      <c r="A31" s="95"/>
      <c r="B31" s="24" t="s">
        <v>61</v>
      </c>
      <c r="C31" s="10">
        <v>1</v>
      </c>
      <c r="D31" s="51">
        <v>1</v>
      </c>
      <c r="E31" s="45">
        <v>1</v>
      </c>
      <c r="F31" s="61">
        <v>1</v>
      </c>
      <c r="G31" s="4">
        <v>1</v>
      </c>
      <c r="H31" s="18">
        <v>1</v>
      </c>
      <c r="I31" s="14">
        <v>1</v>
      </c>
      <c r="J31" s="4">
        <v>1</v>
      </c>
      <c r="K31" s="52">
        <v>1</v>
      </c>
      <c r="L31" s="37">
        <v>1</v>
      </c>
    </row>
    <row r="32" spans="1:80" x14ac:dyDescent="0.3">
      <c r="A32" s="95"/>
      <c r="B32" s="22" t="s">
        <v>43</v>
      </c>
      <c r="C32" s="22">
        <v>0.13600000000000001</v>
      </c>
      <c r="D32" s="22">
        <v>0.14299999999999999</v>
      </c>
      <c r="E32" s="22">
        <v>7.5999999999999998E-2</v>
      </c>
      <c r="F32" s="22">
        <v>0.26900000000000002</v>
      </c>
      <c r="G32" s="22">
        <v>7.0000000000000007E-2</v>
      </c>
      <c r="H32" s="22">
        <v>3.2000000000000001E-2</v>
      </c>
      <c r="I32" s="22">
        <v>0.06</v>
      </c>
      <c r="J32" s="22">
        <v>0.21299999999999999</v>
      </c>
    </row>
    <row r="33" spans="1:11" x14ac:dyDescent="0.3">
      <c r="A33" s="95" t="s">
        <v>43</v>
      </c>
      <c r="B33" s="1" t="s">
        <v>203</v>
      </c>
      <c r="C33" s="1"/>
      <c r="D33" s="1"/>
      <c r="E33" s="1"/>
      <c r="F33" s="1"/>
      <c r="G33" s="1"/>
      <c r="H33" s="1"/>
      <c r="I33" s="1"/>
      <c r="J33" s="1"/>
    </row>
    <row r="34" spans="1:11" x14ac:dyDescent="0.3">
      <c r="A34" s="95"/>
    </row>
    <row r="35" spans="1:11" x14ac:dyDescent="0.3">
      <c r="A35" s="95"/>
    </row>
    <row r="36" spans="1:11" ht="14.5" thickBot="1" x14ac:dyDescent="0.35">
      <c r="A36" s="95"/>
      <c r="B36" s="22" t="s">
        <v>23</v>
      </c>
      <c r="C36" s="22"/>
      <c r="D36" s="22"/>
      <c r="E36" s="22"/>
      <c r="F36" s="22"/>
      <c r="G36" s="22"/>
      <c r="H36" s="22"/>
      <c r="I36" s="22"/>
      <c r="J36" s="22"/>
      <c r="K36" s="22"/>
    </row>
    <row r="37" spans="1:11" ht="14.5" thickBot="1" x14ac:dyDescent="0.35">
      <c r="A37" s="95"/>
      <c r="B37" s="22" t="s">
        <v>24</v>
      </c>
      <c r="C37" s="176">
        <v>1</v>
      </c>
      <c r="D37" s="22"/>
      <c r="E37" s="22"/>
      <c r="F37" s="22"/>
      <c r="G37" s="22"/>
      <c r="H37" s="22"/>
      <c r="I37" s="22"/>
      <c r="J37" s="22"/>
      <c r="K37" s="22"/>
    </row>
    <row r="38" spans="1:11" x14ac:dyDescent="0.3">
      <c r="A38" s="95"/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ht="15" customHeight="1" x14ac:dyDescent="0.3">
      <c r="A39" s="95"/>
      <c r="B39" s="22" t="s">
        <v>204</v>
      </c>
      <c r="C39" s="22"/>
      <c r="D39" s="22"/>
      <c r="E39" s="22"/>
      <c r="F39" s="22"/>
      <c r="G39" s="22"/>
      <c r="H39" s="22"/>
      <c r="I39" s="22"/>
      <c r="J39" s="22"/>
      <c r="K39" s="22"/>
    </row>
    <row r="40" spans="1:11" ht="14.5" thickBot="1" x14ac:dyDescent="0.35">
      <c r="A40" s="95"/>
      <c r="B40" s="22" t="s">
        <v>27</v>
      </c>
      <c r="C40" s="22"/>
      <c r="D40" s="22"/>
      <c r="E40" s="22"/>
      <c r="F40" s="22"/>
      <c r="G40" s="22"/>
      <c r="H40" s="22"/>
      <c r="I40" s="22"/>
      <c r="J40" s="22"/>
      <c r="K40" s="22"/>
    </row>
    <row r="41" spans="1:11" ht="14.5" thickBot="1" x14ac:dyDescent="0.35">
      <c r="A41" s="95"/>
      <c r="B41" s="22" t="s">
        <v>28</v>
      </c>
      <c r="C41" s="98" t="s">
        <v>247</v>
      </c>
      <c r="D41" s="22"/>
      <c r="E41" s="22"/>
      <c r="F41" s="22"/>
      <c r="G41" s="22"/>
      <c r="H41" s="22"/>
      <c r="I41" s="22"/>
      <c r="J41" s="22"/>
      <c r="K41" s="22"/>
    </row>
    <row r="42" spans="1:11" ht="14.5" thickBot="1" x14ac:dyDescent="0.35">
      <c r="A42" s="95"/>
      <c r="B42" s="22" t="s">
        <v>30</v>
      </c>
      <c r="C42" s="179" t="s">
        <v>249</v>
      </c>
      <c r="D42" s="22"/>
      <c r="E42" s="22"/>
      <c r="F42" s="22"/>
      <c r="G42" s="22"/>
      <c r="H42" s="22"/>
      <c r="I42" s="22"/>
      <c r="J42" s="22"/>
      <c r="K42" s="22"/>
    </row>
    <row r="43" spans="1:11" ht="15" customHeight="1" x14ac:dyDescent="0.3">
      <c r="A43" s="95"/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3">
      <c r="A44" s="95"/>
      <c r="B44" s="22" t="s">
        <v>189</v>
      </c>
      <c r="C44" s="22"/>
      <c r="D44" s="22"/>
      <c r="E44" s="22"/>
      <c r="F44" s="22"/>
      <c r="G44" s="22"/>
      <c r="H44" s="22"/>
      <c r="I44" s="22"/>
      <c r="J44" s="22"/>
      <c r="K44" s="22"/>
    </row>
    <row r="45" spans="1:11" x14ac:dyDescent="0.3">
      <c r="A45" s="95"/>
      <c r="B45" s="22"/>
      <c r="C45" s="22"/>
      <c r="D45" s="22"/>
      <c r="E45" s="22"/>
      <c r="F45" s="22"/>
      <c r="G45" s="22"/>
      <c r="H45" s="22"/>
      <c r="I45" s="22"/>
      <c r="J45" s="22"/>
      <c r="K45" s="22"/>
    </row>
    <row r="46" spans="1:11" ht="14.5" thickBot="1" x14ac:dyDescent="0.35">
      <c r="A46" s="95"/>
      <c r="B46" s="22" t="s">
        <v>31</v>
      </c>
      <c r="C46" s="22"/>
      <c r="D46" s="22"/>
      <c r="E46" s="22"/>
      <c r="F46" s="22"/>
      <c r="G46" s="22"/>
      <c r="H46" s="22"/>
      <c r="I46" s="22"/>
      <c r="J46" s="22"/>
      <c r="K46" s="22"/>
    </row>
    <row r="47" spans="1:11" ht="14.5" thickBot="1" x14ac:dyDescent="0.35">
      <c r="A47" s="95"/>
      <c r="B47" s="22" t="s">
        <v>32</v>
      </c>
      <c r="C47" s="176">
        <v>0</v>
      </c>
      <c r="D47" s="22"/>
      <c r="E47" s="22"/>
      <c r="F47" s="22"/>
      <c r="G47" s="22"/>
      <c r="H47" s="22"/>
      <c r="I47" s="22"/>
      <c r="J47" s="22"/>
      <c r="K47" s="22"/>
    </row>
    <row r="48" spans="1:11" x14ac:dyDescent="0.3">
      <c r="A48" s="95"/>
      <c r="B48" s="22"/>
      <c r="C48" s="22"/>
      <c r="D48" s="22"/>
      <c r="E48" s="22"/>
      <c r="F48" s="22"/>
      <c r="G48" s="22"/>
      <c r="H48" s="22"/>
      <c r="I48" s="22"/>
      <c r="J48" s="22"/>
      <c r="K48" s="22"/>
    </row>
    <row r="49" spans="1:11" x14ac:dyDescent="0.3">
      <c r="A49" s="95"/>
      <c r="B49" s="22" t="s">
        <v>54</v>
      </c>
      <c r="C49" s="22"/>
      <c r="D49" s="22"/>
      <c r="E49" s="22"/>
      <c r="F49" s="22"/>
      <c r="G49" s="22"/>
      <c r="H49" s="22"/>
      <c r="I49" s="22"/>
      <c r="J49" s="22"/>
      <c r="K49" s="22"/>
    </row>
    <row r="50" spans="1:11" x14ac:dyDescent="0.3">
      <c r="A50" s="95"/>
      <c r="B50" s="22" t="s">
        <v>55</v>
      </c>
      <c r="C50" s="22"/>
      <c r="D50" s="22"/>
      <c r="E50" s="22"/>
      <c r="F50" s="22"/>
      <c r="G50" s="22"/>
      <c r="H50" s="22"/>
      <c r="I50" s="22"/>
      <c r="J50" s="22"/>
      <c r="K50" s="22"/>
    </row>
    <row r="51" spans="1:11" ht="14.5" thickBot="1" x14ac:dyDescent="0.35">
      <c r="A51" s="95"/>
      <c r="B51" s="22" t="s">
        <v>206</v>
      </c>
      <c r="C51" s="22"/>
      <c r="D51" s="22"/>
      <c r="E51" s="22"/>
      <c r="F51" s="22"/>
      <c r="G51" s="22"/>
      <c r="H51" s="22"/>
      <c r="I51" s="22"/>
      <c r="J51" s="22"/>
      <c r="K51" s="22"/>
    </row>
    <row r="52" spans="1:11" ht="14.5" thickBot="1" x14ac:dyDescent="0.35">
      <c r="A52" s="95"/>
      <c r="B52" s="22" t="s">
        <v>34</v>
      </c>
      <c r="C52" s="98">
        <v>100</v>
      </c>
      <c r="D52" s="98">
        <v>0</v>
      </c>
      <c r="E52" s="22"/>
      <c r="F52" s="22"/>
      <c r="G52" s="22"/>
      <c r="H52" s="22"/>
      <c r="I52" s="22"/>
      <c r="J52" s="22"/>
      <c r="K52" s="22"/>
    </row>
    <row r="53" spans="1:11" ht="14.5" thickBot="1" x14ac:dyDescent="0.35">
      <c r="A53" s="95"/>
      <c r="B53" s="22" t="s">
        <v>207</v>
      </c>
      <c r="C53" s="22"/>
      <c r="D53" s="22"/>
      <c r="E53" s="22"/>
      <c r="F53" s="22"/>
      <c r="G53" s="22"/>
      <c r="H53" s="22"/>
      <c r="I53" s="22"/>
      <c r="J53" s="22"/>
      <c r="K53" s="22"/>
    </row>
    <row r="54" spans="1:11" ht="14.5" thickBot="1" x14ac:dyDescent="0.35">
      <c r="A54" s="95"/>
      <c r="B54" s="22" t="s">
        <v>33</v>
      </c>
      <c r="C54" s="98">
        <v>100</v>
      </c>
      <c r="D54" s="98" t="s">
        <v>57</v>
      </c>
      <c r="E54" s="22"/>
      <c r="F54" s="22"/>
      <c r="G54" s="22"/>
      <c r="H54" s="22"/>
      <c r="I54" s="22"/>
      <c r="J54" s="22"/>
      <c r="K54" s="22"/>
    </row>
    <row r="55" spans="1:11" x14ac:dyDescent="0.3">
      <c r="A55" s="95" t="s">
        <v>43</v>
      </c>
      <c r="B55" s="22" t="s">
        <v>208</v>
      </c>
      <c r="C55" s="22"/>
      <c r="D55" s="22"/>
      <c r="E55" s="22"/>
      <c r="F55" s="22"/>
      <c r="G55" s="22"/>
      <c r="H55" s="22"/>
      <c r="I55" s="22"/>
      <c r="J55" s="22"/>
      <c r="K55" s="22"/>
    </row>
    <row r="56" spans="1:11" x14ac:dyDescent="0.3">
      <c r="A56" s="95"/>
      <c r="B56" s="22"/>
      <c r="C56" s="22"/>
      <c r="D56" s="22"/>
      <c r="E56" s="22"/>
      <c r="F56" s="22"/>
      <c r="G56" s="22"/>
      <c r="H56" s="22"/>
      <c r="I56" s="22"/>
      <c r="J56" s="22"/>
      <c r="K56" s="22"/>
    </row>
    <row r="57" spans="1:11" x14ac:dyDescent="0.3">
      <c r="A57" s="95"/>
      <c r="B57" s="22" t="s">
        <v>35</v>
      </c>
      <c r="C57" s="22"/>
      <c r="D57" s="22"/>
      <c r="E57" s="22"/>
      <c r="F57" s="22"/>
      <c r="G57" s="22"/>
      <c r="H57" s="22"/>
      <c r="I57" s="22"/>
      <c r="J57" s="22"/>
      <c r="K57" s="22"/>
    </row>
    <row r="58" spans="1:11" x14ac:dyDescent="0.3">
      <c r="A58" s="95"/>
      <c r="B58" s="22" t="s">
        <v>36</v>
      </c>
      <c r="C58" s="22"/>
      <c r="D58" s="22"/>
      <c r="E58" s="22"/>
      <c r="F58" s="22"/>
      <c r="G58" s="22"/>
      <c r="H58" s="22"/>
      <c r="I58" s="22"/>
      <c r="J58" s="22"/>
      <c r="K58" s="22"/>
    </row>
    <row r="59" spans="1:11" ht="14.5" thickBot="1" x14ac:dyDescent="0.35">
      <c r="A59" s="95"/>
      <c r="B59" s="22" t="s">
        <v>37</v>
      </c>
      <c r="C59" s="22"/>
      <c r="D59" s="22"/>
      <c r="E59" s="22"/>
      <c r="F59" s="22"/>
      <c r="G59" s="22"/>
      <c r="H59" s="22"/>
      <c r="I59" s="22"/>
      <c r="J59" s="22"/>
      <c r="K59" s="22"/>
    </row>
    <row r="60" spans="1:11" ht="14.5" thickBot="1" x14ac:dyDescent="0.35">
      <c r="A60" s="95"/>
      <c r="B60" s="22" t="s">
        <v>38</v>
      </c>
      <c r="C60" s="98">
        <v>65400</v>
      </c>
      <c r="D60" s="22"/>
      <c r="E60" s="22"/>
      <c r="F60" s="22"/>
      <c r="G60" s="22"/>
      <c r="H60" s="22"/>
      <c r="I60" s="22"/>
      <c r="J60" s="22"/>
      <c r="K60" s="22"/>
    </row>
    <row r="61" spans="1:11" x14ac:dyDescent="0.3">
      <c r="A61" s="95"/>
      <c r="B61" s="22"/>
      <c r="C61" s="22"/>
      <c r="D61" s="22"/>
      <c r="E61" s="22"/>
      <c r="F61" s="22"/>
      <c r="G61" s="22"/>
      <c r="H61" s="22"/>
      <c r="I61" s="22"/>
      <c r="J61" s="22"/>
      <c r="K61" s="22"/>
    </row>
    <row r="62" spans="1:11" x14ac:dyDescent="0.3">
      <c r="A62" s="95"/>
      <c r="B62" s="22" t="s">
        <v>46</v>
      </c>
      <c r="C62" s="22"/>
      <c r="D62" s="22"/>
      <c r="E62" s="22"/>
      <c r="F62" s="22"/>
      <c r="G62" s="22"/>
      <c r="H62" s="22"/>
      <c r="I62" s="22"/>
      <c r="J62" s="22"/>
      <c r="K62" s="22"/>
    </row>
    <row r="63" spans="1:11" ht="14.5" thickBot="1" x14ac:dyDescent="0.35">
      <c r="A63" s="95"/>
      <c r="B63" s="22" t="s">
        <v>47</v>
      </c>
      <c r="C63" s="22"/>
      <c r="D63" s="22"/>
      <c r="E63" s="22"/>
      <c r="F63" s="22"/>
      <c r="G63" s="22"/>
      <c r="H63" s="22"/>
      <c r="I63" s="22"/>
      <c r="J63" s="22"/>
      <c r="K63" s="22"/>
    </row>
    <row r="64" spans="1:11" ht="14.5" thickBot="1" x14ac:dyDescent="0.35">
      <c r="A64" s="95"/>
      <c r="B64" s="22" t="s">
        <v>48</v>
      </c>
      <c r="C64" s="98">
        <v>0</v>
      </c>
      <c r="D64" s="22"/>
      <c r="E64" s="22"/>
      <c r="F64" s="22"/>
      <c r="G64" s="22"/>
      <c r="H64" s="22"/>
      <c r="I64" s="22"/>
      <c r="J64" s="22"/>
      <c r="K64" s="22"/>
    </row>
    <row r="65" spans="1:11" ht="14.5" thickBot="1" x14ac:dyDescent="0.35">
      <c r="A65" s="95" t="s">
        <v>43</v>
      </c>
      <c r="B65" s="22" t="s">
        <v>210</v>
      </c>
      <c r="C65" s="22"/>
      <c r="D65" s="98" t="s">
        <v>209</v>
      </c>
      <c r="E65" s="22"/>
      <c r="F65" s="22"/>
      <c r="G65" s="22"/>
      <c r="H65" s="22"/>
      <c r="I65" s="22"/>
      <c r="J65" s="22"/>
      <c r="K65" s="22"/>
    </row>
    <row r="66" spans="1:11" x14ac:dyDescent="0.3">
      <c r="A66" s="95"/>
      <c r="B66" s="22"/>
      <c r="C66" s="22"/>
      <c r="D66" s="22"/>
      <c r="E66" s="22"/>
      <c r="F66" s="22"/>
      <c r="G66" s="22"/>
      <c r="H66" s="22"/>
      <c r="I66" s="22"/>
      <c r="J66" s="22"/>
      <c r="K66" s="22"/>
    </row>
    <row r="67" spans="1:11" ht="14.5" thickBot="1" x14ac:dyDescent="0.35">
      <c r="A67" s="95"/>
      <c r="B67" s="22" t="s">
        <v>189</v>
      </c>
      <c r="C67" s="22"/>
      <c r="D67" s="22"/>
      <c r="E67" s="22"/>
      <c r="F67" s="22"/>
      <c r="G67" s="22"/>
      <c r="H67" s="22"/>
      <c r="I67" s="22"/>
      <c r="J67" s="22"/>
      <c r="K67" s="22"/>
    </row>
    <row r="68" spans="1:11" ht="14.5" thickBot="1" x14ac:dyDescent="0.35">
      <c r="A68" s="95"/>
      <c r="B68" s="22" t="s">
        <v>50</v>
      </c>
      <c r="C68" s="98" t="s">
        <v>51</v>
      </c>
      <c r="D68" s="22"/>
      <c r="E68" s="22"/>
      <c r="F68" s="22"/>
      <c r="G68" s="22"/>
      <c r="H68" s="22"/>
      <c r="I68" s="22"/>
      <c r="J68" s="22"/>
      <c r="K68" s="22"/>
    </row>
    <row r="69" spans="1:11" x14ac:dyDescent="0.3">
      <c r="A69" s="95"/>
      <c r="B69" s="22"/>
      <c r="C69" s="22"/>
      <c r="D69" s="22"/>
      <c r="E69" s="22"/>
      <c r="F69" s="22"/>
      <c r="G69" s="22"/>
      <c r="H69" s="22"/>
      <c r="I69" s="22"/>
      <c r="J69" s="22"/>
      <c r="K69" s="22"/>
    </row>
    <row r="70" spans="1:11" ht="14.5" thickBot="1" x14ac:dyDescent="0.35">
      <c r="A70" s="95"/>
      <c r="B70" s="22" t="s">
        <v>211</v>
      </c>
      <c r="C70" s="22"/>
      <c r="D70" s="22"/>
      <c r="E70" s="22"/>
      <c r="F70" s="22"/>
      <c r="G70" s="22"/>
      <c r="H70" s="22"/>
      <c r="I70" s="22"/>
      <c r="J70" s="22"/>
      <c r="K70" s="22"/>
    </row>
    <row r="71" spans="1:11" ht="14.5" thickBot="1" x14ac:dyDescent="0.35">
      <c r="A71" s="95"/>
      <c r="B71" s="22" t="s">
        <v>212</v>
      </c>
      <c r="C71" s="98" t="s">
        <v>215</v>
      </c>
      <c r="D71" s="22"/>
      <c r="E71" s="22"/>
      <c r="F71" s="22"/>
      <c r="G71" s="22"/>
      <c r="H71" s="22"/>
      <c r="I71" s="22"/>
      <c r="J71" s="22"/>
      <c r="K71" s="22"/>
    </row>
    <row r="72" spans="1:11" x14ac:dyDescent="0.3">
      <c r="A72" s="95"/>
      <c r="B72" s="22"/>
      <c r="C72" s="22"/>
      <c r="D72" s="22"/>
      <c r="E72" s="22"/>
      <c r="F72" s="22"/>
      <c r="G72" s="22"/>
      <c r="H72" s="22"/>
      <c r="I72" s="22"/>
      <c r="J72" s="22"/>
      <c r="K72" s="22"/>
    </row>
  </sheetData>
  <conditionalFormatting sqref="C37">
    <cfRule type="colorScale" priority="2">
      <colorScale>
        <cfvo type="num" val="0"/>
        <cfvo type="num" val="1"/>
        <color theme="7" tint="0.39997558519241921"/>
        <color theme="8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1">
      <colorScale>
        <cfvo type="num" val="0"/>
        <cfvo type="num" val="10"/>
        <color theme="8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O73"/>
  <sheetViews>
    <sheetView zoomScale="80" zoomScaleNormal="80" workbookViewId="0">
      <selection activeCell="AN21" sqref="AN21"/>
    </sheetView>
  </sheetViews>
  <sheetFormatPr defaultRowHeight="14" x14ac:dyDescent="0.3"/>
  <cols>
    <col min="1" max="1" width="2.5" bestFit="1" customWidth="1"/>
    <col min="2" max="2" width="16.58203125" customWidth="1"/>
    <col min="3" max="54" width="7.58203125" customWidth="1"/>
  </cols>
  <sheetData>
    <row r="1" spans="1:119" x14ac:dyDescent="0.3">
      <c r="A1" s="95" t="s">
        <v>43</v>
      </c>
      <c r="B1" s="96" t="s">
        <v>194</v>
      </c>
    </row>
    <row r="2" spans="1:119" x14ac:dyDescent="0.3">
      <c r="A2" s="95"/>
      <c r="B2" s="40" t="s">
        <v>217</v>
      </c>
      <c r="C2" s="7">
        <f>MIN(C14:BH14,BK14:DO14)</f>
        <v>0</v>
      </c>
    </row>
    <row r="3" spans="1:119" x14ac:dyDescent="0.3">
      <c r="A3" s="95" t="s">
        <v>43</v>
      </c>
      <c r="B3" s="97" t="s">
        <v>221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130">
        <f t="shared" ref="AY3:BD3" si="0">$AZ$6</f>
        <v>48</v>
      </c>
      <c r="AZ3" s="130">
        <f t="shared" si="0"/>
        <v>48</v>
      </c>
      <c r="BA3" s="130">
        <f t="shared" si="0"/>
        <v>48</v>
      </c>
      <c r="BB3" s="130">
        <f t="shared" si="0"/>
        <v>48</v>
      </c>
      <c r="BC3" s="130">
        <f t="shared" si="0"/>
        <v>48</v>
      </c>
      <c r="BD3" s="130">
        <f t="shared" si="0"/>
        <v>48</v>
      </c>
      <c r="BE3" s="97"/>
      <c r="BF3" s="97"/>
      <c r="BG3" s="97"/>
      <c r="BH3" s="97"/>
      <c r="BI3" s="97"/>
      <c r="BJ3" s="97"/>
      <c r="BK3" s="129">
        <f>$BV$6</f>
        <v>69</v>
      </c>
      <c r="BL3" s="97"/>
      <c r="BM3" s="97"/>
      <c r="BN3" s="97"/>
      <c r="BO3" s="130">
        <f>$BV$6</f>
        <v>69</v>
      </c>
      <c r="BP3" s="130">
        <f>$BV$6</f>
        <v>69</v>
      </c>
      <c r="BQ3" s="130">
        <f>$BV$6</f>
        <v>69</v>
      </c>
      <c r="BR3" s="97"/>
      <c r="BS3" s="130">
        <f>$BV$6</f>
        <v>69</v>
      </c>
      <c r="BT3" s="130">
        <f>$BV$6</f>
        <v>69</v>
      </c>
      <c r="BU3" s="97"/>
      <c r="BV3" s="97"/>
      <c r="BW3" s="97"/>
      <c r="BX3" s="97"/>
      <c r="BY3" s="97"/>
      <c r="BZ3" s="130">
        <f>$BV$6</f>
        <v>69</v>
      </c>
      <c r="CA3" s="97"/>
      <c r="CB3" s="97"/>
      <c r="CC3" s="97"/>
      <c r="CD3" s="97"/>
      <c r="CE3" s="129">
        <f>$BV$6</f>
        <v>69</v>
      </c>
      <c r="CF3" s="129">
        <f>$BV$6</f>
        <v>69</v>
      </c>
      <c r="CG3" s="97"/>
      <c r="CH3" s="97"/>
      <c r="CI3" s="130">
        <f>$BV$6</f>
        <v>69</v>
      </c>
      <c r="CJ3" s="97"/>
      <c r="CK3" s="130">
        <f>$BV$6</f>
        <v>69</v>
      </c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130">
        <f t="shared" ref="CW3:DO3" si="1">$BV$6</f>
        <v>69</v>
      </c>
      <c r="CX3" s="130">
        <f t="shared" si="1"/>
        <v>69</v>
      </c>
      <c r="CY3" s="130">
        <f t="shared" si="1"/>
        <v>69</v>
      </c>
      <c r="CZ3" s="130">
        <f t="shared" si="1"/>
        <v>69</v>
      </c>
      <c r="DA3" s="130">
        <f t="shared" si="1"/>
        <v>69</v>
      </c>
      <c r="DB3" s="130">
        <f t="shared" si="1"/>
        <v>69</v>
      </c>
      <c r="DC3" s="130">
        <f t="shared" si="1"/>
        <v>69</v>
      </c>
      <c r="DD3" s="130">
        <f t="shared" si="1"/>
        <v>69</v>
      </c>
      <c r="DE3" s="130">
        <f t="shared" si="1"/>
        <v>69</v>
      </c>
      <c r="DF3" s="130">
        <f t="shared" si="1"/>
        <v>69</v>
      </c>
      <c r="DG3" s="130">
        <f t="shared" si="1"/>
        <v>69</v>
      </c>
      <c r="DH3" s="130">
        <f t="shared" si="1"/>
        <v>69</v>
      </c>
      <c r="DI3" s="130">
        <f t="shared" si="1"/>
        <v>69</v>
      </c>
      <c r="DJ3" s="130">
        <f t="shared" si="1"/>
        <v>69</v>
      </c>
      <c r="DK3" s="130">
        <f t="shared" si="1"/>
        <v>69</v>
      </c>
      <c r="DL3" s="130">
        <f t="shared" si="1"/>
        <v>69</v>
      </c>
      <c r="DM3" s="130">
        <f t="shared" si="1"/>
        <v>69</v>
      </c>
      <c r="DN3" s="130">
        <f t="shared" si="1"/>
        <v>69</v>
      </c>
      <c r="DO3" s="130">
        <f t="shared" si="1"/>
        <v>69</v>
      </c>
    </row>
    <row r="4" spans="1:119" x14ac:dyDescent="0.3">
      <c r="A4" s="95" t="s">
        <v>43</v>
      </c>
      <c r="B4" s="97" t="s">
        <v>195</v>
      </c>
      <c r="C4" s="97">
        <f>SUM($C$9:C9)</f>
        <v>0</v>
      </c>
      <c r="D4" s="97">
        <f>SUM($C$9:D9)</f>
        <v>0</v>
      </c>
      <c r="E4" s="97">
        <f>SUM($C$9:E9)</f>
        <v>0</v>
      </c>
      <c r="F4" s="97">
        <f>SUM($C$9:F9)</f>
        <v>0</v>
      </c>
      <c r="G4" s="97">
        <f>SUM($C$9:G9)</f>
        <v>0</v>
      </c>
      <c r="H4" s="97">
        <f>SUM($C$9:H9)</f>
        <v>0</v>
      </c>
      <c r="I4" s="97">
        <f>SUM($C$9:I9)</f>
        <v>0</v>
      </c>
      <c r="J4" s="97">
        <f>SUM($C$9:J9)</f>
        <v>0</v>
      </c>
      <c r="K4" s="97">
        <f>SUM($C$9:K9)</f>
        <v>0</v>
      </c>
      <c r="L4" s="97">
        <f>SUM($C$9:L9)</f>
        <v>0</v>
      </c>
      <c r="M4" s="97">
        <f>SUM($C$9:M9)</f>
        <v>0</v>
      </c>
      <c r="N4" s="97">
        <f>SUM($C$9:N9)</f>
        <v>0</v>
      </c>
      <c r="O4" s="97">
        <f>SUM($C$9:O9)</f>
        <v>0</v>
      </c>
      <c r="P4" s="97">
        <f>SUM($C$9:P9)</f>
        <v>0</v>
      </c>
      <c r="Q4" s="97">
        <f>SUM($C$9:Q9)</f>
        <v>0</v>
      </c>
      <c r="R4" s="97">
        <f>SUM($C$9:R9)</f>
        <v>0</v>
      </c>
      <c r="S4" s="97">
        <f>SUM($C$9:S9)</f>
        <v>0</v>
      </c>
      <c r="T4" s="97">
        <f>SUM($C$9:T9)</f>
        <v>0</v>
      </c>
      <c r="U4" s="97">
        <f>SUM($C$9:U9)</f>
        <v>0</v>
      </c>
      <c r="V4" s="97">
        <f>SUM($C$9:V9)</f>
        <v>0</v>
      </c>
      <c r="W4" s="97">
        <f>SUM($C$9:W9)</f>
        <v>0</v>
      </c>
      <c r="X4" s="97">
        <f>SUM($C$9:X9)</f>
        <v>0</v>
      </c>
      <c r="Y4" s="97">
        <f>SUM($C$9:Y9)</f>
        <v>0</v>
      </c>
      <c r="Z4" s="97">
        <f>SUM($C$9:Z9)</f>
        <v>0</v>
      </c>
      <c r="AA4" s="97">
        <f>SUM($C$9:AA9)</f>
        <v>0</v>
      </c>
      <c r="AB4" s="97">
        <f>SUM($C$9:AB9)</f>
        <v>0</v>
      </c>
      <c r="AC4" s="97">
        <f>SUM($C$9:AC9)</f>
        <v>0</v>
      </c>
      <c r="AD4" s="97">
        <f>SUM($C$9:AD9)</f>
        <v>0</v>
      </c>
      <c r="AE4" s="97">
        <f>SUM($C$9:AE9)</f>
        <v>0</v>
      </c>
      <c r="AF4" s="97">
        <f>SUM($C$9:AF9)</f>
        <v>0</v>
      </c>
      <c r="AG4" s="97">
        <f>SUM($C$9:AG9)</f>
        <v>0</v>
      </c>
      <c r="AH4" s="97">
        <f>SUM($C$9:AH9)</f>
        <v>0</v>
      </c>
      <c r="AI4" s="97">
        <f>SUM($C$9:AI9)</f>
        <v>0</v>
      </c>
      <c r="AJ4" s="97">
        <f>SUM($C$9:AJ9)</f>
        <v>1</v>
      </c>
      <c r="AK4" s="97">
        <f>SUM($C$9:AK9)</f>
        <v>1</v>
      </c>
      <c r="AL4" s="97">
        <f>SUM($C$9:AL9)</f>
        <v>1</v>
      </c>
      <c r="AM4" s="97">
        <f>SUM($C$9:AM9)</f>
        <v>1</v>
      </c>
      <c r="AN4" s="97">
        <f>SUM($C$9:AN9)</f>
        <v>1</v>
      </c>
      <c r="AO4" s="97">
        <f>SUM($C$9:AO9)</f>
        <v>1</v>
      </c>
      <c r="AP4" s="97">
        <f>SUM($C$9:AP9)</f>
        <v>1</v>
      </c>
      <c r="AQ4" s="97">
        <f>SUM($C$9:AQ9)</f>
        <v>1</v>
      </c>
      <c r="AR4" s="97">
        <f>SUM($C$9:AR9)</f>
        <v>1</v>
      </c>
      <c r="AS4" s="97">
        <f>SUM($C$9:AS9)</f>
        <v>1</v>
      </c>
      <c r="AT4" s="97">
        <f>SUM($C$9:AT9)</f>
        <v>1</v>
      </c>
      <c r="AU4" s="97">
        <f>SUM($C$9:AU9)</f>
        <v>1</v>
      </c>
      <c r="AV4" s="97">
        <f>SUM($C$9:AV9)</f>
        <v>1</v>
      </c>
      <c r="AW4" s="97">
        <f>SUM($C$9:AW9)</f>
        <v>1</v>
      </c>
      <c r="AX4" s="97">
        <f>SUM($C$9:AX9)</f>
        <v>1</v>
      </c>
      <c r="AY4" s="97">
        <f>SUM($D$9:AY9)</f>
        <v>1</v>
      </c>
      <c r="AZ4" s="97">
        <f>SUM($D$9:AZ9)</f>
        <v>1</v>
      </c>
      <c r="BA4" s="97">
        <f>SUM($D$9:BA9)</f>
        <v>1</v>
      </c>
      <c r="BB4" s="97">
        <f>SUM($D$9:BB9)</f>
        <v>1</v>
      </c>
      <c r="BC4" s="97">
        <f>SUM($D$9:BC9)</f>
        <v>1</v>
      </c>
      <c r="BD4" s="97">
        <f>SUM($D$9:BD9)</f>
        <v>1</v>
      </c>
      <c r="BE4" s="97">
        <f>SUM($C$9:BE9)</f>
        <v>1</v>
      </c>
      <c r="BF4" s="97">
        <f>SUM($C$9:BF9)</f>
        <v>1</v>
      </c>
      <c r="BG4" s="97">
        <f>SUM($C$9:BG9)</f>
        <v>1</v>
      </c>
      <c r="BH4" s="97">
        <f>SUM($C$9:BH9)</f>
        <v>1</v>
      </c>
      <c r="BI4" s="97">
        <f>SUM($C$9:BI9)</f>
        <v>1</v>
      </c>
      <c r="BJ4" s="97">
        <f>SUM($C$9:BJ9)</f>
        <v>1</v>
      </c>
      <c r="BK4" s="97">
        <f>SUM($C$9:BK9)</f>
        <v>1</v>
      </c>
      <c r="BL4" s="97">
        <f>SUM($C$9:BL9)</f>
        <v>1</v>
      </c>
      <c r="BM4" s="97">
        <f>SUM($C$9:BM9)</f>
        <v>1</v>
      </c>
      <c r="BN4" s="97">
        <f>SUM($C$9:BN9)</f>
        <v>1</v>
      </c>
      <c r="BO4" s="97">
        <f>SUM($C$9:BO9)</f>
        <v>1</v>
      </c>
      <c r="BP4" s="97">
        <f>SUM($C$9:BP9)</f>
        <v>1</v>
      </c>
      <c r="BQ4" s="97">
        <f>SUM($C$9:BQ9)</f>
        <v>1</v>
      </c>
      <c r="BR4" s="97">
        <f>SUM($C$9:BR9)</f>
        <v>1</v>
      </c>
      <c r="BS4" s="97">
        <f>SUM($C$9:BS9)</f>
        <v>1</v>
      </c>
      <c r="BT4" s="97">
        <f>SUM($C$9:BT9)</f>
        <v>1</v>
      </c>
      <c r="BU4" s="97">
        <f>SUM($C$9:BU9)</f>
        <v>1</v>
      </c>
      <c r="BV4" s="97">
        <f>SUM($C$9:BV9)</f>
        <v>1</v>
      </c>
      <c r="BW4" s="97">
        <f>SUM($C$9:BW9)</f>
        <v>1</v>
      </c>
      <c r="BX4" s="97">
        <f>SUM($C$9:BX9)</f>
        <v>1</v>
      </c>
      <c r="BY4" s="97">
        <f>SUM($C$9:BY9)</f>
        <v>1</v>
      </c>
      <c r="BZ4" s="97">
        <f>SUM($C$9:BZ9)</f>
        <v>1</v>
      </c>
      <c r="CA4" s="97">
        <f>SUM($C$9:CA9)</f>
        <v>1</v>
      </c>
      <c r="CB4" s="97">
        <f>SUM($C$9:CB9)</f>
        <v>1</v>
      </c>
      <c r="CC4" s="97">
        <f>SUM($C$9:CC9)</f>
        <v>1</v>
      </c>
      <c r="CD4" s="97">
        <f>SUM($C$9:CD9)</f>
        <v>1</v>
      </c>
      <c r="CE4" s="97">
        <f>SUM($C$9:CE9)</f>
        <v>1</v>
      </c>
      <c r="CF4" s="97">
        <f>SUM($C$9:CF9)</f>
        <v>1</v>
      </c>
      <c r="CG4" s="97">
        <f>SUM($C$9:CG9)</f>
        <v>1</v>
      </c>
      <c r="CH4" s="97">
        <f>SUM($C$9:CH9)</f>
        <v>1</v>
      </c>
      <c r="CI4" s="97">
        <f>SUM($C$9:CI9)</f>
        <v>1</v>
      </c>
      <c r="CJ4" s="97">
        <f>SUM($C$9:CJ9)</f>
        <v>1</v>
      </c>
      <c r="CK4" s="97">
        <f>SUM($C$9:CK9)</f>
        <v>1</v>
      </c>
      <c r="CL4" s="97">
        <f>SUM($C$9:CL9)</f>
        <v>1</v>
      </c>
      <c r="CM4" s="97">
        <f>SUM($C$9:CM9)</f>
        <v>1</v>
      </c>
      <c r="CN4" s="97">
        <f>SUM($C$9:CN9)</f>
        <v>1</v>
      </c>
      <c r="CO4" s="97">
        <f>SUM($C$9:CO9)</f>
        <v>1</v>
      </c>
      <c r="CP4" s="97">
        <f>SUM($C$9:CP9)</f>
        <v>1</v>
      </c>
      <c r="CQ4" s="97">
        <f>SUM($C$9:CQ9)</f>
        <v>1</v>
      </c>
      <c r="CR4" s="97">
        <f>SUM($C$9:CR9)</f>
        <v>1</v>
      </c>
      <c r="CS4" s="97">
        <f>SUM($C$9:CS9)</f>
        <v>1</v>
      </c>
      <c r="CT4" s="97">
        <f>SUM($C$9:CT9)</f>
        <v>1</v>
      </c>
      <c r="CU4" s="97">
        <f>SUM($C$9:CU9)</f>
        <v>1</v>
      </c>
      <c r="CV4" s="97">
        <f>SUM($C$9:CV9)</f>
        <v>1</v>
      </c>
      <c r="CW4" s="97">
        <f>SUM($C$9:CW9)</f>
        <v>1</v>
      </c>
      <c r="CX4" s="97">
        <f>SUM($C$9:CX9)</f>
        <v>1</v>
      </c>
      <c r="CY4" s="97">
        <f>SUM($C$9:CY9)</f>
        <v>1</v>
      </c>
      <c r="CZ4" s="97">
        <f>SUM($C$9:CZ9)</f>
        <v>1</v>
      </c>
      <c r="DA4" s="97">
        <f>SUM($C$9:DA9)</f>
        <v>1</v>
      </c>
      <c r="DB4" s="97">
        <f>SUM($C$9:DB9)</f>
        <v>1</v>
      </c>
      <c r="DC4" s="97">
        <f>SUM($C$9:DC9)</f>
        <v>1</v>
      </c>
      <c r="DD4" s="97">
        <f>SUM($C$9:DD9)</f>
        <v>1</v>
      </c>
      <c r="DE4" s="97">
        <f>SUM($C$9:DE9)</f>
        <v>1</v>
      </c>
      <c r="DF4" s="97">
        <f>SUM($C$9:DF9)</f>
        <v>1</v>
      </c>
      <c r="DG4" s="97">
        <f>SUM($C$9:DG9)</f>
        <v>1</v>
      </c>
      <c r="DH4" s="97">
        <f>SUM($C$9:DH9)</f>
        <v>1</v>
      </c>
      <c r="DI4" s="97">
        <f>SUM($C$9:DI9)</f>
        <v>1</v>
      </c>
      <c r="DJ4" s="97">
        <f>SUM($C$9:DJ9)</f>
        <v>1</v>
      </c>
      <c r="DK4" s="97">
        <f>SUM($C$9:DK9)</f>
        <v>1</v>
      </c>
      <c r="DL4" s="97">
        <f>SUM($C$9:DL9)</f>
        <v>1</v>
      </c>
      <c r="DM4" s="97">
        <f>SUM($C$9:DM9)</f>
        <v>1</v>
      </c>
      <c r="DN4" s="97">
        <f>SUM($C$9:DN9)</f>
        <v>1</v>
      </c>
      <c r="DO4" s="97">
        <f>SUM($C$9:DO9)</f>
        <v>1</v>
      </c>
    </row>
    <row r="5" spans="1:119" x14ac:dyDescent="0.3">
      <c r="A5" s="95"/>
      <c r="B5" s="1" t="s">
        <v>196</v>
      </c>
      <c r="C5" s="1">
        <v>0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 t="s">
        <v>197</v>
      </c>
      <c r="AF5" s="1" t="s">
        <v>197</v>
      </c>
      <c r="AG5" s="1" t="s">
        <v>197</v>
      </c>
      <c r="AH5" s="1" t="s">
        <v>197</v>
      </c>
      <c r="AI5" s="1" t="s">
        <v>197</v>
      </c>
      <c r="AJ5" s="1" t="s">
        <v>197</v>
      </c>
      <c r="AK5" s="1" t="s">
        <v>197</v>
      </c>
      <c r="AL5" s="1" t="s">
        <v>197</v>
      </c>
      <c r="AM5" s="1" t="s">
        <v>197</v>
      </c>
      <c r="AN5" s="1" t="s">
        <v>197</v>
      </c>
      <c r="AO5" s="1" t="s">
        <v>197</v>
      </c>
      <c r="AP5" s="1" t="s">
        <v>197</v>
      </c>
      <c r="AQ5" s="1" t="s">
        <v>197</v>
      </c>
      <c r="AR5" s="1" t="s">
        <v>197</v>
      </c>
      <c r="AS5" s="1" t="s">
        <v>197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f>AC5</f>
        <v>1</v>
      </c>
      <c r="AZ5" s="1">
        <f>AD5</f>
        <v>1</v>
      </c>
      <c r="BA5" s="1" t="s">
        <v>197</v>
      </c>
      <c r="BB5" s="1" t="s">
        <v>197</v>
      </c>
      <c r="BC5" s="1" t="s">
        <v>197</v>
      </c>
      <c r="BD5" s="1" t="s">
        <v>197</v>
      </c>
      <c r="BE5" s="1" t="s">
        <v>197</v>
      </c>
      <c r="BF5" s="1" t="s">
        <v>197</v>
      </c>
      <c r="BG5" s="1" t="str">
        <f>BF5</f>
        <v>_________</v>
      </c>
      <c r="BH5" s="1" t="str">
        <f>BF5</f>
        <v>_________</v>
      </c>
      <c r="BI5" s="1" t="str">
        <f>BG5</f>
        <v>_________</v>
      </c>
      <c r="BJ5" s="1">
        <v>0</v>
      </c>
      <c r="BK5" s="1" t="s">
        <v>197</v>
      </c>
      <c r="BL5" s="1" t="str">
        <f>BK5</f>
        <v>_________</v>
      </c>
      <c r="BM5" s="1" t="s">
        <v>197</v>
      </c>
      <c r="BN5" s="1" t="str">
        <f>BM5</f>
        <v>_________</v>
      </c>
      <c r="BO5" s="1" t="str">
        <f>BM5</f>
        <v>_________</v>
      </c>
      <c r="BP5" s="1" t="s">
        <v>197</v>
      </c>
      <c r="BQ5" s="1" t="s">
        <v>197</v>
      </c>
      <c r="BR5" s="1" t="s">
        <v>197</v>
      </c>
      <c r="BS5" s="1" t="s">
        <v>197</v>
      </c>
      <c r="BT5" s="1">
        <v>0</v>
      </c>
      <c r="BU5" s="1" t="s">
        <v>197</v>
      </c>
      <c r="BV5" s="1" t="s">
        <v>197</v>
      </c>
      <c r="BW5" s="1" t="s">
        <v>197</v>
      </c>
      <c r="BX5" s="1" t="s">
        <v>197</v>
      </c>
      <c r="BY5" s="1">
        <v>1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 t="s">
        <v>197</v>
      </c>
      <c r="CG5" s="1" t="s">
        <v>197</v>
      </c>
      <c r="CH5" s="1">
        <v>0</v>
      </c>
      <c r="CI5" s="1">
        <f>CH5</f>
        <v>0</v>
      </c>
      <c r="CJ5" s="1">
        <f>CI5</f>
        <v>0</v>
      </c>
      <c r="CK5" s="1">
        <v>1</v>
      </c>
      <c r="CL5" s="1">
        <v>0</v>
      </c>
      <c r="CM5" s="1">
        <v>0</v>
      </c>
      <c r="CN5" s="1" t="s">
        <v>197</v>
      </c>
      <c r="CO5" s="1" t="s">
        <v>197</v>
      </c>
      <c r="CP5" s="1" t="s">
        <v>197</v>
      </c>
      <c r="CQ5" s="1" t="s">
        <v>197</v>
      </c>
      <c r="CR5" s="1" t="s">
        <v>197</v>
      </c>
      <c r="CS5" s="1" t="s">
        <v>197</v>
      </c>
      <c r="CT5" s="1" t="s">
        <v>197</v>
      </c>
      <c r="CU5" s="1" t="s">
        <v>197</v>
      </c>
      <c r="CV5" s="1" t="s">
        <v>197</v>
      </c>
      <c r="CW5" s="1" t="s">
        <v>197</v>
      </c>
      <c r="CX5" s="1" t="s">
        <v>197</v>
      </c>
      <c r="CY5" s="1" t="s">
        <v>197</v>
      </c>
      <c r="CZ5" s="1" t="s">
        <v>197</v>
      </c>
      <c r="DA5" s="1" t="s">
        <v>197</v>
      </c>
      <c r="DB5" s="1" t="s">
        <v>197</v>
      </c>
      <c r="DC5" s="1" t="s">
        <v>197</v>
      </c>
      <c r="DD5" s="1" t="s">
        <v>197</v>
      </c>
      <c r="DE5" s="1" t="s">
        <v>197</v>
      </c>
      <c r="DF5" s="1" t="s">
        <v>197</v>
      </c>
      <c r="DG5" s="1" t="s">
        <v>197</v>
      </c>
      <c r="DH5" s="1" t="s">
        <v>197</v>
      </c>
      <c r="DI5" s="1" t="s">
        <v>197</v>
      </c>
      <c r="DJ5" s="1" t="s">
        <v>197</v>
      </c>
      <c r="DK5" s="1" t="s">
        <v>197</v>
      </c>
      <c r="DL5" s="1" t="s">
        <v>197</v>
      </c>
      <c r="DM5" s="1" t="s">
        <v>197</v>
      </c>
      <c r="DN5" s="1" t="s">
        <v>197</v>
      </c>
      <c r="DO5" s="1" t="s">
        <v>197</v>
      </c>
    </row>
    <row r="6" spans="1:119" x14ac:dyDescent="0.3">
      <c r="A6" s="95"/>
      <c r="B6" s="24" t="s">
        <v>39</v>
      </c>
      <c r="C6" s="10">
        <v>1</v>
      </c>
      <c r="D6" s="10">
        <f t="shared" ref="D6:AZ6" si="2">C6+1</f>
        <v>2</v>
      </c>
      <c r="E6" s="10">
        <f t="shared" si="2"/>
        <v>3</v>
      </c>
      <c r="F6" s="10">
        <f>E6+1</f>
        <v>4</v>
      </c>
      <c r="G6" s="10">
        <f t="shared" si="2"/>
        <v>5</v>
      </c>
      <c r="H6" s="10">
        <f t="shared" si="2"/>
        <v>6</v>
      </c>
      <c r="I6" s="14">
        <f t="shared" si="2"/>
        <v>7</v>
      </c>
      <c r="J6" s="14">
        <f t="shared" si="2"/>
        <v>8</v>
      </c>
      <c r="K6" s="14">
        <f t="shared" si="2"/>
        <v>9</v>
      </c>
      <c r="L6" s="14">
        <f t="shared" si="2"/>
        <v>10</v>
      </c>
      <c r="M6" s="14">
        <f t="shared" si="2"/>
        <v>11</v>
      </c>
      <c r="N6" s="14">
        <f t="shared" si="2"/>
        <v>12</v>
      </c>
      <c r="O6" s="14">
        <f t="shared" si="2"/>
        <v>13</v>
      </c>
      <c r="P6" s="14">
        <f t="shared" si="2"/>
        <v>14</v>
      </c>
      <c r="Q6" s="14">
        <f t="shared" ref="Q6:AD6" si="3">P6+1</f>
        <v>15</v>
      </c>
      <c r="R6" s="14">
        <f t="shared" si="3"/>
        <v>16</v>
      </c>
      <c r="S6" s="14">
        <f t="shared" si="3"/>
        <v>17</v>
      </c>
      <c r="T6" s="14">
        <f t="shared" si="3"/>
        <v>18</v>
      </c>
      <c r="U6" s="14">
        <f t="shared" si="3"/>
        <v>19</v>
      </c>
      <c r="V6" s="14">
        <f t="shared" si="3"/>
        <v>20</v>
      </c>
      <c r="W6" s="14">
        <f t="shared" si="3"/>
        <v>21</v>
      </c>
      <c r="X6" s="14">
        <f t="shared" si="3"/>
        <v>22</v>
      </c>
      <c r="Y6" s="14">
        <f t="shared" si="3"/>
        <v>23</v>
      </c>
      <c r="Z6" s="14">
        <f t="shared" si="3"/>
        <v>24</v>
      </c>
      <c r="AA6" s="14">
        <f t="shared" si="3"/>
        <v>25</v>
      </c>
      <c r="AB6" s="203">
        <f t="shared" si="3"/>
        <v>26</v>
      </c>
      <c r="AC6" s="203">
        <f t="shared" si="3"/>
        <v>27</v>
      </c>
      <c r="AD6" s="203">
        <f t="shared" si="3"/>
        <v>28</v>
      </c>
      <c r="AE6" s="4">
        <f>AC6+1</f>
        <v>28</v>
      </c>
      <c r="AF6" s="4">
        <f>AC6+1</f>
        <v>28</v>
      </c>
      <c r="AG6" s="4">
        <f>AD6+1</f>
        <v>29</v>
      </c>
      <c r="AH6" s="4">
        <f>AG6+1</f>
        <v>30</v>
      </c>
      <c r="AI6" s="4">
        <f>AH6+1</f>
        <v>31</v>
      </c>
      <c r="AJ6" s="18">
        <f t="shared" si="2"/>
        <v>32</v>
      </c>
      <c r="AK6" s="18">
        <f t="shared" ref="AK6:AT6" si="4">AJ6+1</f>
        <v>33</v>
      </c>
      <c r="AL6" s="18">
        <f t="shared" si="4"/>
        <v>34</v>
      </c>
      <c r="AM6" s="18">
        <f t="shared" si="4"/>
        <v>35</v>
      </c>
      <c r="AN6" s="18">
        <f t="shared" si="4"/>
        <v>36</v>
      </c>
      <c r="AO6" s="18">
        <f t="shared" si="4"/>
        <v>37</v>
      </c>
      <c r="AP6" s="18">
        <f t="shared" si="4"/>
        <v>38</v>
      </c>
      <c r="AQ6" s="18">
        <f t="shared" si="4"/>
        <v>39</v>
      </c>
      <c r="AR6" s="18">
        <f t="shared" si="4"/>
        <v>40</v>
      </c>
      <c r="AS6" s="18">
        <f t="shared" si="4"/>
        <v>41</v>
      </c>
      <c r="AT6" s="14">
        <f t="shared" si="4"/>
        <v>42</v>
      </c>
      <c r="AU6" s="14">
        <f t="shared" ref="AU6" si="5">AT6+1</f>
        <v>43</v>
      </c>
      <c r="AV6" s="14">
        <f>AU6+1</f>
        <v>44</v>
      </c>
      <c r="AW6" s="14">
        <f t="shared" si="2"/>
        <v>45</v>
      </c>
      <c r="AX6" s="14">
        <f t="shared" si="2"/>
        <v>46</v>
      </c>
      <c r="AY6" s="27">
        <f>AX6+1</f>
        <v>47</v>
      </c>
      <c r="AZ6" s="27">
        <f t="shared" si="2"/>
        <v>48</v>
      </c>
      <c r="BA6" s="27">
        <f>AZ6+1</f>
        <v>49</v>
      </c>
      <c r="BB6" s="27">
        <f>BA6+1</f>
        <v>50</v>
      </c>
      <c r="BC6" s="27">
        <f>BB6+1</f>
        <v>51</v>
      </c>
      <c r="BD6" s="27">
        <f>BB6+1</f>
        <v>51</v>
      </c>
      <c r="BE6" s="10">
        <f>BD6+1</f>
        <v>52</v>
      </c>
      <c r="BF6" s="10">
        <f>BE6+1</f>
        <v>53</v>
      </c>
      <c r="BG6" s="10">
        <f t="shared" ref="BG6:DD6" si="6">BF6+1</f>
        <v>54</v>
      </c>
      <c r="BH6" s="131">
        <f t="shared" si="6"/>
        <v>55</v>
      </c>
      <c r="BI6" s="131">
        <f t="shared" si="6"/>
        <v>56</v>
      </c>
      <c r="BJ6" s="131">
        <f>BI6+1</f>
        <v>57</v>
      </c>
      <c r="BK6" s="51">
        <f t="shared" si="6"/>
        <v>58</v>
      </c>
      <c r="BL6" s="51">
        <f t="shared" si="6"/>
        <v>59</v>
      </c>
      <c r="BM6" s="51">
        <f t="shared" si="6"/>
        <v>60</v>
      </c>
      <c r="BN6" s="51">
        <f t="shared" si="6"/>
        <v>61</v>
      </c>
      <c r="BO6" s="51">
        <f t="shared" si="6"/>
        <v>62</v>
      </c>
      <c r="BP6" s="51">
        <f t="shared" si="6"/>
        <v>63</v>
      </c>
      <c r="BQ6" s="61">
        <f t="shared" si="6"/>
        <v>64</v>
      </c>
      <c r="BR6" s="61">
        <f t="shared" si="6"/>
        <v>65</v>
      </c>
      <c r="BS6" s="61">
        <f t="shared" si="6"/>
        <v>66</v>
      </c>
      <c r="BT6" s="61">
        <f t="shared" si="6"/>
        <v>67</v>
      </c>
      <c r="BU6" s="4">
        <f t="shared" si="6"/>
        <v>68</v>
      </c>
      <c r="BV6" s="4">
        <f t="shared" si="6"/>
        <v>69</v>
      </c>
      <c r="BW6" s="4">
        <f t="shared" si="6"/>
        <v>70</v>
      </c>
      <c r="BX6" s="18">
        <f>BW6+1</f>
        <v>71</v>
      </c>
      <c r="BY6" s="14">
        <f>BX6+1</f>
        <v>72</v>
      </c>
      <c r="BZ6" s="14">
        <f t="shared" si="6"/>
        <v>73</v>
      </c>
      <c r="CA6" s="14">
        <f t="shared" si="6"/>
        <v>74</v>
      </c>
      <c r="CB6" s="14">
        <f t="shared" si="6"/>
        <v>75</v>
      </c>
      <c r="CC6" s="14">
        <f t="shared" si="6"/>
        <v>76</v>
      </c>
      <c r="CD6" s="14">
        <f t="shared" si="6"/>
        <v>77</v>
      </c>
      <c r="CE6" s="14">
        <f t="shared" si="6"/>
        <v>78</v>
      </c>
      <c r="CF6" s="14">
        <f t="shared" si="6"/>
        <v>79</v>
      </c>
      <c r="CG6" s="14">
        <f t="shared" si="6"/>
        <v>80</v>
      </c>
      <c r="CH6" s="14">
        <f t="shared" si="6"/>
        <v>81</v>
      </c>
      <c r="CI6" s="4">
        <f t="shared" si="6"/>
        <v>82</v>
      </c>
      <c r="CJ6" s="4">
        <f t="shared" si="6"/>
        <v>83</v>
      </c>
      <c r="CK6" s="4">
        <f t="shared" si="6"/>
        <v>84</v>
      </c>
      <c r="CL6" s="4">
        <f t="shared" si="6"/>
        <v>85</v>
      </c>
      <c r="CM6" s="4">
        <f t="shared" si="6"/>
        <v>86</v>
      </c>
      <c r="CN6" s="4">
        <f t="shared" si="6"/>
        <v>87</v>
      </c>
      <c r="CO6" s="52">
        <f t="shared" si="6"/>
        <v>88</v>
      </c>
      <c r="CP6" s="52">
        <f t="shared" si="6"/>
        <v>89</v>
      </c>
      <c r="CQ6" s="52">
        <f t="shared" si="6"/>
        <v>90</v>
      </c>
      <c r="CR6" s="52">
        <f t="shared" si="6"/>
        <v>91</v>
      </c>
      <c r="CS6" s="173">
        <f t="shared" si="6"/>
        <v>92</v>
      </c>
      <c r="CT6" s="52">
        <f t="shared" si="6"/>
        <v>93</v>
      </c>
      <c r="CU6" s="52">
        <f t="shared" si="6"/>
        <v>94</v>
      </c>
      <c r="CV6" s="52">
        <f t="shared" si="6"/>
        <v>95</v>
      </c>
      <c r="CW6" s="52">
        <f t="shared" si="6"/>
        <v>96</v>
      </c>
      <c r="CX6" s="52">
        <f t="shared" si="6"/>
        <v>97</v>
      </c>
      <c r="CY6" s="52">
        <f t="shared" si="6"/>
        <v>98</v>
      </c>
      <c r="CZ6" s="52">
        <f t="shared" si="6"/>
        <v>99</v>
      </c>
      <c r="DA6" s="52">
        <f t="shared" si="6"/>
        <v>100</v>
      </c>
      <c r="DB6" s="52">
        <f t="shared" si="6"/>
        <v>101</v>
      </c>
      <c r="DC6" s="52">
        <f t="shared" si="6"/>
        <v>102</v>
      </c>
      <c r="DD6" s="52">
        <f t="shared" si="6"/>
        <v>103</v>
      </c>
      <c r="DE6" s="52">
        <f>DD6+1</f>
        <v>104</v>
      </c>
      <c r="DF6" s="37">
        <f>DE6+1</f>
        <v>105</v>
      </c>
      <c r="DG6" s="37">
        <f>DF6+1</f>
        <v>106</v>
      </c>
      <c r="DH6" s="37">
        <f t="shared" ref="DH6:DO6" si="7">DG6+1</f>
        <v>107</v>
      </c>
      <c r="DI6" s="37">
        <f t="shared" si="7"/>
        <v>108</v>
      </c>
      <c r="DJ6" s="37">
        <f t="shared" si="7"/>
        <v>109</v>
      </c>
      <c r="DK6" s="37">
        <f t="shared" si="7"/>
        <v>110</v>
      </c>
      <c r="DL6" s="37">
        <f t="shared" si="7"/>
        <v>111</v>
      </c>
      <c r="DM6" s="37">
        <f t="shared" si="7"/>
        <v>112</v>
      </c>
      <c r="DN6" s="37">
        <f t="shared" si="7"/>
        <v>113</v>
      </c>
      <c r="DO6" s="37">
        <f t="shared" si="7"/>
        <v>114</v>
      </c>
    </row>
    <row r="7" spans="1:119" x14ac:dyDescent="0.3">
      <c r="A7" s="95"/>
      <c r="B7" s="24" t="s">
        <v>198</v>
      </c>
      <c r="C7" s="10" t="s">
        <v>199</v>
      </c>
      <c r="D7" s="10" t="s">
        <v>199</v>
      </c>
      <c r="E7" s="10" t="s">
        <v>199</v>
      </c>
      <c r="F7" s="10" t="s">
        <v>199</v>
      </c>
      <c r="G7" s="10" t="s">
        <v>199</v>
      </c>
      <c r="H7" s="10" t="s">
        <v>199</v>
      </c>
      <c r="I7" s="14" t="s">
        <v>199</v>
      </c>
      <c r="J7" s="14" t="s">
        <v>199</v>
      </c>
      <c r="K7" s="14" t="s">
        <v>199</v>
      </c>
      <c r="L7" s="14" t="s">
        <v>199</v>
      </c>
      <c r="M7" s="14" t="s">
        <v>199</v>
      </c>
      <c r="N7" s="14" t="s">
        <v>199</v>
      </c>
      <c r="O7" s="14" t="s">
        <v>199</v>
      </c>
      <c r="P7" s="14" t="s">
        <v>199</v>
      </c>
      <c r="Q7" s="14" t="s">
        <v>199</v>
      </c>
      <c r="R7" s="14" t="s">
        <v>199</v>
      </c>
      <c r="S7" s="14" t="s">
        <v>199</v>
      </c>
      <c r="T7" s="14" t="s">
        <v>199</v>
      </c>
      <c r="U7" s="14" t="s">
        <v>199</v>
      </c>
      <c r="V7" s="14" t="s">
        <v>199</v>
      </c>
      <c r="W7" s="14" t="s">
        <v>199</v>
      </c>
      <c r="X7" s="14" t="s">
        <v>199</v>
      </c>
      <c r="Y7" s="14" t="s">
        <v>199</v>
      </c>
      <c r="Z7" s="14" t="s">
        <v>199</v>
      </c>
      <c r="AA7" s="14" t="s">
        <v>199</v>
      </c>
      <c r="AB7" s="203" t="s">
        <v>199</v>
      </c>
      <c r="AC7" s="203" t="s">
        <v>199</v>
      </c>
      <c r="AD7" s="203" t="s">
        <v>199</v>
      </c>
      <c r="AE7" s="4" t="s">
        <v>199</v>
      </c>
      <c r="AF7" s="4" t="s">
        <v>199</v>
      </c>
      <c r="AG7" s="4" t="s">
        <v>199</v>
      </c>
      <c r="AH7" s="4" t="s">
        <v>199</v>
      </c>
      <c r="AI7" s="4" t="s">
        <v>199</v>
      </c>
      <c r="AJ7" s="18" t="s">
        <v>199</v>
      </c>
      <c r="AK7" s="18" t="s">
        <v>199</v>
      </c>
      <c r="AL7" s="18" t="s">
        <v>199</v>
      </c>
      <c r="AM7" s="18" t="s">
        <v>199</v>
      </c>
      <c r="AN7" s="18" t="s">
        <v>199</v>
      </c>
      <c r="AO7" s="18" t="s">
        <v>199</v>
      </c>
      <c r="AP7" s="18" t="s">
        <v>199</v>
      </c>
      <c r="AQ7" s="18" t="s">
        <v>199</v>
      </c>
      <c r="AR7" s="18" t="s">
        <v>199</v>
      </c>
      <c r="AS7" s="18" t="s">
        <v>199</v>
      </c>
      <c r="AT7" s="14" t="s">
        <v>199</v>
      </c>
      <c r="AU7" s="14" t="s">
        <v>199</v>
      </c>
      <c r="AV7" s="14" t="s">
        <v>199</v>
      </c>
      <c r="AW7" s="14" t="s">
        <v>199</v>
      </c>
      <c r="AX7" s="14" t="s">
        <v>199</v>
      </c>
      <c r="AY7" s="27" t="s">
        <v>199</v>
      </c>
      <c r="AZ7" s="27" t="s">
        <v>199</v>
      </c>
      <c r="BA7" s="27" t="s">
        <v>199</v>
      </c>
      <c r="BB7" s="27" t="s">
        <v>199</v>
      </c>
      <c r="BC7" s="27" t="s">
        <v>199</v>
      </c>
      <c r="BD7" s="27" t="s">
        <v>199</v>
      </c>
      <c r="BE7" s="10" t="s">
        <v>199</v>
      </c>
      <c r="BF7" s="10" t="s">
        <v>199</v>
      </c>
      <c r="BG7" s="10" t="s">
        <v>199</v>
      </c>
      <c r="BH7" s="131" t="s">
        <v>199</v>
      </c>
      <c r="BI7" s="131" t="s">
        <v>199</v>
      </c>
      <c r="BJ7" s="131" t="s">
        <v>199</v>
      </c>
      <c r="BK7" s="51" t="s">
        <v>199</v>
      </c>
      <c r="BL7" s="51" t="s">
        <v>199</v>
      </c>
      <c r="BM7" s="51" t="s">
        <v>199</v>
      </c>
      <c r="BN7" s="51" t="s">
        <v>199</v>
      </c>
      <c r="BO7" s="51" t="s">
        <v>199</v>
      </c>
      <c r="BP7" s="51" t="s">
        <v>199</v>
      </c>
      <c r="BQ7" s="61" t="s">
        <v>199</v>
      </c>
      <c r="BR7" s="61" t="s">
        <v>199</v>
      </c>
      <c r="BS7" s="61" t="s">
        <v>199</v>
      </c>
      <c r="BT7" s="61" t="s">
        <v>199</v>
      </c>
      <c r="BU7" s="4" t="s">
        <v>199</v>
      </c>
      <c r="BV7" s="4" t="s">
        <v>199</v>
      </c>
      <c r="BW7" s="4" t="s">
        <v>199</v>
      </c>
      <c r="BX7" s="18" t="s">
        <v>199</v>
      </c>
      <c r="BY7" s="14" t="s">
        <v>199</v>
      </c>
      <c r="BZ7" s="14" t="s">
        <v>199</v>
      </c>
      <c r="CA7" s="14" t="s">
        <v>199</v>
      </c>
      <c r="CB7" s="14" t="s">
        <v>199</v>
      </c>
      <c r="CC7" s="14" t="s">
        <v>199</v>
      </c>
      <c r="CD7" s="14" t="s">
        <v>199</v>
      </c>
      <c r="CE7" s="14" t="s">
        <v>199</v>
      </c>
      <c r="CF7" s="14" t="s">
        <v>199</v>
      </c>
      <c r="CG7" s="14" t="s">
        <v>199</v>
      </c>
      <c r="CH7" s="14" t="s">
        <v>199</v>
      </c>
      <c r="CI7" s="4" t="s">
        <v>199</v>
      </c>
      <c r="CJ7" s="4" t="s">
        <v>199</v>
      </c>
      <c r="CK7" s="4" t="s">
        <v>199</v>
      </c>
      <c r="CL7" s="4" t="s">
        <v>199</v>
      </c>
      <c r="CM7" s="4" t="s">
        <v>199</v>
      </c>
      <c r="CN7" s="4" t="s">
        <v>199</v>
      </c>
      <c r="CO7" s="52" t="s">
        <v>199</v>
      </c>
      <c r="CP7" s="52" t="s">
        <v>199</v>
      </c>
      <c r="CQ7" s="52" t="s">
        <v>199</v>
      </c>
      <c r="CR7" s="52" t="s">
        <v>199</v>
      </c>
      <c r="CS7" s="173" t="s">
        <v>199</v>
      </c>
      <c r="CT7" s="52" t="s">
        <v>199</v>
      </c>
      <c r="CU7" s="52" t="s">
        <v>199</v>
      </c>
      <c r="CV7" s="52" t="s">
        <v>199</v>
      </c>
      <c r="CW7" s="52" t="s">
        <v>199</v>
      </c>
      <c r="CX7" s="52" t="s">
        <v>199</v>
      </c>
      <c r="CY7" s="52" t="s">
        <v>199</v>
      </c>
      <c r="CZ7" s="52" t="s">
        <v>199</v>
      </c>
      <c r="DA7" s="52" t="s">
        <v>199</v>
      </c>
      <c r="DB7" s="52" t="s">
        <v>199</v>
      </c>
      <c r="DC7" s="52" t="s">
        <v>199</v>
      </c>
      <c r="DD7" s="52" t="s">
        <v>199</v>
      </c>
      <c r="DE7" s="52" t="s">
        <v>199</v>
      </c>
      <c r="DF7" s="37" t="s">
        <v>199</v>
      </c>
      <c r="DG7" s="37" t="s">
        <v>199</v>
      </c>
      <c r="DH7" s="37" t="s">
        <v>199</v>
      </c>
      <c r="DI7" s="37" t="s">
        <v>199</v>
      </c>
      <c r="DJ7" s="37" t="s">
        <v>199</v>
      </c>
      <c r="DK7" s="37" t="s">
        <v>199</v>
      </c>
      <c r="DL7" s="37" t="s">
        <v>199</v>
      </c>
      <c r="DM7" s="37" t="s">
        <v>199</v>
      </c>
      <c r="DN7" s="37" t="s">
        <v>199</v>
      </c>
      <c r="DO7" s="37" t="s">
        <v>199</v>
      </c>
    </row>
    <row r="8" spans="1:119" x14ac:dyDescent="0.3">
      <c r="A8" s="95"/>
      <c r="B8" s="24" t="s">
        <v>0</v>
      </c>
      <c r="C8" s="10" t="s">
        <v>251</v>
      </c>
      <c r="D8" s="10" t="s">
        <v>251</v>
      </c>
      <c r="E8" s="10" t="s">
        <v>251</v>
      </c>
      <c r="F8" s="10" t="s">
        <v>251</v>
      </c>
      <c r="G8" s="10" t="s">
        <v>251</v>
      </c>
      <c r="H8" s="10" t="s">
        <v>251</v>
      </c>
      <c r="I8" s="14" t="s">
        <v>252</v>
      </c>
      <c r="J8" s="14" t="s">
        <v>252</v>
      </c>
      <c r="K8" s="14" t="s">
        <v>252</v>
      </c>
      <c r="L8" s="14" t="s">
        <v>252</v>
      </c>
      <c r="M8" s="14" t="s">
        <v>252</v>
      </c>
      <c r="N8" s="14" t="s">
        <v>252</v>
      </c>
      <c r="O8" s="14" t="s">
        <v>252</v>
      </c>
      <c r="P8" s="14" t="s">
        <v>252</v>
      </c>
      <c r="Q8" s="14" t="s">
        <v>252</v>
      </c>
      <c r="R8" s="14" t="s">
        <v>252</v>
      </c>
      <c r="S8" s="14" t="s">
        <v>252</v>
      </c>
      <c r="T8" s="14" t="s">
        <v>252</v>
      </c>
      <c r="U8" s="14" t="s">
        <v>252</v>
      </c>
      <c r="V8" s="14" t="s">
        <v>252</v>
      </c>
      <c r="W8" s="14" t="s">
        <v>252</v>
      </c>
      <c r="X8" s="14" t="s">
        <v>252</v>
      </c>
      <c r="Y8" s="14" t="s">
        <v>252</v>
      </c>
      <c r="Z8" s="14" t="s">
        <v>252</v>
      </c>
      <c r="AA8" s="14" t="s">
        <v>252</v>
      </c>
      <c r="AB8" s="203" t="s">
        <v>252</v>
      </c>
      <c r="AC8" s="203" t="s">
        <v>252</v>
      </c>
      <c r="AD8" s="203" t="s">
        <v>252</v>
      </c>
      <c r="AE8" s="4" t="s">
        <v>167</v>
      </c>
      <c r="AF8" s="4" t="s">
        <v>253</v>
      </c>
      <c r="AG8" s="4" t="s">
        <v>167</v>
      </c>
      <c r="AH8" s="4" t="s">
        <v>167</v>
      </c>
      <c r="AI8" s="4" t="s">
        <v>167</v>
      </c>
      <c r="AJ8" s="18" t="s">
        <v>170</v>
      </c>
      <c r="AK8" s="18" t="s">
        <v>170</v>
      </c>
      <c r="AL8" s="18" t="s">
        <v>170</v>
      </c>
      <c r="AM8" s="18" t="s">
        <v>170</v>
      </c>
      <c r="AN8" s="18" t="s">
        <v>170</v>
      </c>
      <c r="AO8" s="18" t="s">
        <v>170</v>
      </c>
      <c r="AP8" s="18" t="s">
        <v>170</v>
      </c>
      <c r="AQ8" s="18" t="s">
        <v>170</v>
      </c>
      <c r="AR8" s="18" t="s">
        <v>170</v>
      </c>
      <c r="AS8" s="18" t="s">
        <v>170</v>
      </c>
      <c r="AT8" s="14" t="s">
        <v>174</v>
      </c>
      <c r="AU8" s="14" t="s">
        <v>174</v>
      </c>
      <c r="AV8" s="14" t="s">
        <v>174</v>
      </c>
      <c r="AW8" s="14" t="s">
        <v>174</v>
      </c>
      <c r="AX8" s="14" t="s">
        <v>174</v>
      </c>
      <c r="AY8" s="27" t="s">
        <v>168</v>
      </c>
      <c r="AZ8" s="27" t="s">
        <v>168</v>
      </c>
      <c r="BA8" s="27" t="s">
        <v>168</v>
      </c>
      <c r="BB8" s="27" t="s">
        <v>168</v>
      </c>
      <c r="BC8" s="27" t="s">
        <v>168</v>
      </c>
      <c r="BD8" s="27" t="s">
        <v>168</v>
      </c>
      <c r="BE8" s="10" t="s">
        <v>182</v>
      </c>
      <c r="BF8" s="10" t="s">
        <v>182</v>
      </c>
      <c r="BG8" s="10" t="s">
        <v>183</v>
      </c>
      <c r="BH8" s="131" t="s">
        <v>181</v>
      </c>
      <c r="BI8" s="131" t="s">
        <v>181</v>
      </c>
      <c r="BJ8" s="131" t="s">
        <v>181</v>
      </c>
      <c r="BK8" s="51" t="s">
        <v>3</v>
      </c>
      <c r="BL8" s="51" t="s">
        <v>3</v>
      </c>
      <c r="BM8" s="51" t="s">
        <v>3</v>
      </c>
      <c r="BN8" s="51" t="s">
        <v>3</v>
      </c>
      <c r="BO8" s="51" t="s">
        <v>3</v>
      </c>
      <c r="BP8" s="51" t="s">
        <v>3</v>
      </c>
      <c r="BQ8" s="61" t="s">
        <v>7</v>
      </c>
      <c r="BR8" s="61" t="s">
        <v>7</v>
      </c>
      <c r="BS8" s="61" t="s">
        <v>7</v>
      </c>
      <c r="BT8" s="61" t="s">
        <v>7</v>
      </c>
      <c r="BU8" s="4" t="s">
        <v>1</v>
      </c>
      <c r="BV8" s="4" t="s">
        <v>1</v>
      </c>
      <c r="BW8" s="4" t="s">
        <v>1</v>
      </c>
      <c r="BX8" s="18" t="s">
        <v>184</v>
      </c>
      <c r="BY8" s="14" t="s">
        <v>185</v>
      </c>
      <c r="BZ8" s="14" t="s">
        <v>185</v>
      </c>
      <c r="CA8" s="14" t="s">
        <v>185</v>
      </c>
      <c r="CB8" s="14" t="s">
        <v>186</v>
      </c>
      <c r="CC8" s="14" t="s">
        <v>185</v>
      </c>
      <c r="CD8" s="14" t="s">
        <v>185</v>
      </c>
      <c r="CE8" s="14" t="s">
        <v>185</v>
      </c>
      <c r="CF8" s="14" t="s">
        <v>185</v>
      </c>
      <c r="CG8" s="14" t="s">
        <v>185</v>
      </c>
      <c r="CH8" s="14" t="s">
        <v>185</v>
      </c>
      <c r="CI8" s="4" t="s">
        <v>6</v>
      </c>
      <c r="CJ8" s="4" t="s">
        <v>6</v>
      </c>
      <c r="CK8" s="4" t="s">
        <v>187</v>
      </c>
      <c r="CL8" s="4" t="s">
        <v>6</v>
      </c>
      <c r="CM8" s="4" t="s">
        <v>6</v>
      </c>
      <c r="CN8" s="4" t="s">
        <v>188</v>
      </c>
      <c r="CO8" s="132" t="s">
        <v>5</v>
      </c>
      <c r="CP8" s="52" t="s">
        <v>5</v>
      </c>
      <c r="CQ8" s="52" t="s">
        <v>5</v>
      </c>
      <c r="CR8" s="52" t="s">
        <v>5</v>
      </c>
      <c r="CS8" s="173" t="s">
        <v>5</v>
      </c>
      <c r="CT8" s="52" t="s">
        <v>5</v>
      </c>
      <c r="CU8" s="52" t="s">
        <v>5</v>
      </c>
      <c r="CV8" s="52" t="s">
        <v>5</v>
      </c>
      <c r="CW8" s="52" t="s">
        <v>5</v>
      </c>
      <c r="CX8" s="52" t="s">
        <v>5</v>
      </c>
      <c r="CY8" s="52" t="s">
        <v>5</v>
      </c>
      <c r="CZ8" s="52" t="s">
        <v>5</v>
      </c>
      <c r="DA8" s="52" t="s">
        <v>5</v>
      </c>
      <c r="DB8" s="52" t="s">
        <v>5</v>
      </c>
      <c r="DC8" s="52" t="s">
        <v>5</v>
      </c>
      <c r="DD8" s="52" t="s">
        <v>5</v>
      </c>
      <c r="DE8" s="52" t="s">
        <v>5</v>
      </c>
      <c r="DF8" s="37" t="s">
        <v>87</v>
      </c>
      <c r="DG8" s="37" t="s">
        <v>86</v>
      </c>
      <c r="DH8" s="37" t="s">
        <v>86</v>
      </c>
      <c r="DI8" s="37" t="s">
        <v>86</v>
      </c>
      <c r="DJ8" s="37" t="s">
        <v>86</v>
      </c>
      <c r="DK8" s="37" t="s">
        <v>86</v>
      </c>
      <c r="DL8" s="37" t="s">
        <v>87</v>
      </c>
      <c r="DM8" s="37" t="s">
        <v>87</v>
      </c>
      <c r="DN8" s="37" t="s">
        <v>87</v>
      </c>
      <c r="DO8" s="37" t="s">
        <v>87</v>
      </c>
    </row>
    <row r="9" spans="1:119" x14ac:dyDescent="0.3">
      <c r="A9" s="95" t="s">
        <v>43</v>
      </c>
      <c r="B9" s="24" t="s">
        <v>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203">
        <v>0</v>
      </c>
      <c r="AC9" s="203">
        <v>0</v>
      </c>
      <c r="AD9" s="203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18">
        <v>1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27">
        <v>0</v>
      </c>
      <c r="AZ9" s="27">
        <v>0</v>
      </c>
      <c r="BA9" s="27">
        <v>0</v>
      </c>
      <c r="BB9" s="27">
        <v>0</v>
      </c>
      <c r="BC9" s="27">
        <v>0</v>
      </c>
      <c r="BD9" s="27">
        <v>0</v>
      </c>
      <c r="BE9" s="10">
        <v>0</v>
      </c>
      <c r="BF9" s="10">
        <v>0</v>
      </c>
      <c r="BG9" s="10">
        <v>0</v>
      </c>
      <c r="BH9" s="131">
        <v>0</v>
      </c>
      <c r="BI9" s="131">
        <v>0</v>
      </c>
      <c r="BJ9" s="131">
        <v>0</v>
      </c>
      <c r="BK9" s="51">
        <v>0</v>
      </c>
      <c r="BL9" s="51">
        <v>0</v>
      </c>
      <c r="BM9" s="51">
        <v>0</v>
      </c>
      <c r="BN9" s="51">
        <v>0</v>
      </c>
      <c r="BO9" s="51">
        <v>0</v>
      </c>
      <c r="BP9" s="51">
        <v>0</v>
      </c>
      <c r="BQ9" s="61">
        <v>0</v>
      </c>
      <c r="BR9" s="61">
        <v>0</v>
      </c>
      <c r="BS9" s="61">
        <v>0</v>
      </c>
      <c r="BT9" s="61">
        <v>0</v>
      </c>
      <c r="BU9" s="4">
        <v>0</v>
      </c>
      <c r="BV9" s="4">
        <v>0</v>
      </c>
      <c r="BW9" s="4">
        <v>0</v>
      </c>
      <c r="BX9" s="18">
        <v>0</v>
      </c>
      <c r="BY9" s="14">
        <v>0</v>
      </c>
      <c r="BZ9" s="14">
        <v>0</v>
      </c>
      <c r="CA9" s="14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132">
        <v>0</v>
      </c>
      <c r="CP9" s="52">
        <v>0</v>
      </c>
      <c r="CQ9" s="52">
        <v>0</v>
      </c>
      <c r="CR9" s="52">
        <v>0</v>
      </c>
      <c r="CS9" s="173">
        <v>0</v>
      </c>
      <c r="CT9" s="173">
        <v>0</v>
      </c>
      <c r="CU9" s="52">
        <v>0</v>
      </c>
      <c r="CV9" s="52">
        <v>0</v>
      </c>
      <c r="CW9" s="52">
        <v>0</v>
      </c>
      <c r="CX9" s="52">
        <v>0</v>
      </c>
      <c r="CY9" s="52">
        <v>0</v>
      </c>
      <c r="CZ9" s="52">
        <v>0</v>
      </c>
      <c r="DA9" s="52">
        <v>0</v>
      </c>
      <c r="DB9" s="52">
        <v>0</v>
      </c>
      <c r="DC9" s="52">
        <v>0</v>
      </c>
      <c r="DD9" s="52">
        <v>0</v>
      </c>
      <c r="DE9" s="52">
        <v>0</v>
      </c>
      <c r="DF9" s="37">
        <v>0</v>
      </c>
      <c r="DG9" s="37">
        <v>0</v>
      </c>
      <c r="DH9" s="37">
        <v>0</v>
      </c>
      <c r="DI9" s="37">
        <v>0</v>
      </c>
      <c r="DJ9" s="37">
        <v>0</v>
      </c>
      <c r="DK9" s="37">
        <v>0</v>
      </c>
      <c r="DL9" s="37">
        <v>0</v>
      </c>
      <c r="DM9" s="37">
        <v>0</v>
      </c>
      <c r="DN9" s="37">
        <v>0</v>
      </c>
      <c r="DO9" s="37">
        <v>0</v>
      </c>
    </row>
    <row r="10" spans="1:119" x14ac:dyDescent="0.3">
      <c r="A10" s="95"/>
      <c r="B10" s="24" t="s">
        <v>9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1</v>
      </c>
      <c r="X10" s="14">
        <v>0</v>
      </c>
      <c r="Y10" s="14">
        <v>0</v>
      </c>
      <c r="Z10" s="14">
        <v>0</v>
      </c>
      <c r="AA10" s="14">
        <v>0</v>
      </c>
      <c r="AB10" s="203">
        <v>0</v>
      </c>
      <c r="AC10" s="203">
        <v>0</v>
      </c>
      <c r="AD10" s="203">
        <v>0</v>
      </c>
      <c r="AE10" s="4">
        <v>0</v>
      </c>
      <c r="AF10" s="4">
        <v>0</v>
      </c>
      <c r="AG10" s="4">
        <v>0</v>
      </c>
      <c r="AH10" s="4">
        <v>0</v>
      </c>
      <c r="AI10" s="4">
        <v>1</v>
      </c>
      <c r="AJ10" s="18">
        <v>0</v>
      </c>
      <c r="AK10" s="18">
        <v>1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1</v>
      </c>
      <c r="AY10" s="27">
        <v>0</v>
      </c>
      <c r="AZ10" s="27">
        <v>0</v>
      </c>
      <c r="BA10" s="27">
        <v>0</v>
      </c>
      <c r="BB10" s="27">
        <v>0</v>
      </c>
      <c r="BC10" s="27">
        <v>1</v>
      </c>
      <c r="BD10" s="27">
        <v>0</v>
      </c>
      <c r="BE10" s="10">
        <v>0</v>
      </c>
      <c r="BF10" s="10">
        <v>0</v>
      </c>
      <c r="BG10" s="10">
        <v>0</v>
      </c>
      <c r="BH10" s="131">
        <v>0</v>
      </c>
      <c r="BI10" s="131">
        <v>0</v>
      </c>
      <c r="BJ10" s="131">
        <v>0</v>
      </c>
      <c r="BK10" s="51">
        <v>0</v>
      </c>
      <c r="BL10" s="51">
        <v>0</v>
      </c>
      <c r="BM10" s="51">
        <v>0</v>
      </c>
      <c r="BN10" s="51">
        <v>0</v>
      </c>
      <c r="BO10" s="51">
        <v>0</v>
      </c>
      <c r="BP10" s="51">
        <v>0</v>
      </c>
      <c r="BQ10" s="61">
        <v>0</v>
      </c>
      <c r="BR10" s="61">
        <v>0</v>
      </c>
      <c r="BS10" s="61">
        <v>0</v>
      </c>
      <c r="BT10" s="61">
        <v>0</v>
      </c>
      <c r="BU10" s="4">
        <v>0</v>
      </c>
      <c r="BV10" s="4">
        <v>0</v>
      </c>
      <c r="BW10" s="4">
        <v>0</v>
      </c>
      <c r="BX10" s="18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132">
        <v>0</v>
      </c>
      <c r="CP10" s="52">
        <v>0</v>
      </c>
      <c r="CQ10" s="52">
        <v>0</v>
      </c>
      <c r="CR10" s="52">
        <v>0</v>
      </c>
      <c r="CS10" s="173">
        <v>0</v>
      </c>
      <c r="CT10" s="173">
        <v>0</v>
      </c>
      <c r="CU10" s="52">
        <v>0</v>
      </c>
      <c r="CV10" s="52">
        <v>0</v>
      </c>
      <c r="CW10" s="52">
        <v>0</v>
      </c>
      <c r="CX10" s="52">
        <v>0</v>
      </c>
      <c r="CY10" s="52">
        <v>0</v>
      </c>
      <c r="CZ10" s="52">
        <v>0</v>
      </c>
      <c r="DA10" s="52">
        <v>0</v>
      </c>
      <c r="DB10" s="52">
        <v>0</v>
      </c>
      <c r="DC10" s="52">
        <v>0</v>
      </c>
      <c r="DD10" s="52">
        <v>0</v>
      </c>
      <c r="DE10" s="52">
        <v>0</v>
      </c>
      <c r="DF10" s="37">
        <v>0</v>
      </c>
      <c r="DG10" s="37">
        <v>0</v>
      </c>
      <c r="DH10" s="37">
        <v>0</v>
      </c>
      <c r="DI10" s="37">
        <v>0</v>
      </c>
      <c r="DJ10" s="37">
        <v>0</v>
      </c>
      <c r="DK10" s="37">
        <v>0</v>
      </c>
      <c r="DL10" s="37">
        <v>0</v>
      </c>
      <c r="DM10" s="37">
        <v>0</v>
      </c>
      <c r="DN10" s="37">
        <v>0</v>
      </c>
      <c r="DO10" s="37">
        <v>0</v>
      </c>
    </row>
    <row r="11" spans="1:119" x14ac:dyDescent="0.3">
      <c r="A11" s="95" t="s">
        <v>43</v>
      </c>
      <c r="B11" s="24" t="s">
        <v>9</v>
      </c>
      <c r="C11" s="214">
        <v>1</v>
      </c>
      <c r="D11" s="214">
        <v>1</v>
      </c>
      <c r="E11" s="214">
        <v>1</v>
      </c>
      <c r="F11" s="214">
        <v>0</v>
      </c>
      <c r="G11" s="214">
        <v>0</v>
      </c>
      <c r="H11" s="214">
        <v>0</v>
      </c>
      <c r="I11" s="215">
        <v>1</v>
      </c>
      <c r="J11" s="215">
        <v>1</v>
      </c>
      <c r="K11" s="215">
        <v>1</v>
      </c>
      <c r="L11" s="215">
        <v>1</v>
      </c>
      <c r="M11" s="215">
        <v>1</v>
      </c>
      <c r="N11" s="215">
        <v>1</v>
      </c>
      <c r="O11" s="215">
        <v>1</v>
      </c>
      <c r="P11" s="215">
        <v>1</v>
      </c>
      <c r="Q11" s="215">
        <v>0</v>
      </c>
      <c r="R11" s="215">
        <v>0</v>
      </c>
      <c r="S11" s="215">
        <v>0</v>
      </c>
      <c r="T11" s="215">
        <v>0</v>
      </c>
      <c r="U11" s="215">
        <v>0</v>
      </c>
      <c r="V11" s="215">
        <v>0</v>
      </c>
      <c r="W11" s="215">
        <v>0</v>
      </c>
      <c r="X11" s="215">
        <v>0</v>
      </c>
      <c r="Y11" s="215">
        <v>0</v>
      </c>
      <c r="Z11" s="215">
        <v>0</v>
      </c>
      <c r="AA11" s="215">
        <v>0</v>
      </c>
      <c r="AB11" s="215">
        <v>0</v>
      </c>
      <c r="AC11" s="215">
        <v>0</v>
      </c>
      <c r="AD11" s="215">
        <v>0</v>
      </c>
      <c r="AE11" s="216">
        <v>1</v>
      </c>
      <c r="AF11" s="216">
        <v>1</v>
      </c>
      <c r="AG11" s="216">
        <v>0</v>
      </c>
      <c r="AH11" s="216">
        <v>0</v>
      </c>
      <c r="AI11" s="216">
        <v>0</v>
      </c>
      <c r="AJ11" s="217">
        <v>1</v>
      </c>
      <c r="AK11" s="217">
        <v>0</v>
      </c>
      <c r="AL11" s="217">
        <v>0</v>
      </c>
      <c r="AM11" s="217">
        <v>0</v>
      </c>
      <c r="AN11" s="217">
        <v>0</v>
      </c>
      <c r="AO11" s="217">
        <v>0</v>
      </c>
      <c r="AP11" s="217">
        <v>0</v>
      </c>
      <c r="AQ11" s="217">
        <v>0</v>
      </c>
      <c r="AR11" s="217">
        <v>0</v>
      </c>
      <c r="AS11" s="217">
        <v>0</v>
      </c>
      <c r="AT11" s="215">
        <v>0</v>
      </c>
      <c r="AU11" s="215">
        <v>0</v>
      </c>
      <c r="AV11" s="215">
        <v>0</v>
      </c>
      <c r="AW11" s="215">
        <v>0</v>
      </c>
      <c r="AX11" s="215">
        <v>0</v>
      </c>
      <c r="AY11" s="230">
        <v>1</v>
      </c>
      <c r="AZ11" s="230">
        <v>1</v>
      </c>
      <c r="BA11" s="230">
        <v>0</v>
      </c>
      <c r="BB11" s="230">
        <v>0</v>
      </c>
      <c r="BC11" s="230">
        <v>0</v>
      </c>
      <c r="BD11" s="230">
        <v>0</v>
      </c>
      <c r="BE11" s="214">
        <v>0</v>
      </c>
      <c r="BF11" s="214">
        <v>0</v>
      </c>
      <c r="BG11" s="214">
        <v>0</v>
      </c>
      <c r="BH11" s="214">
        <v>0</v>
      </c>
      <c r="BI11" s="214">
        <v>0</v>
      </c>
      <c r="BJ11" s="214">
        <v>0</v>
      </c>
      <c r="BK11" s="218">
        <v>0</v>
      </c>
      <c r="BL11" s="218">
        <v>0</v>
      </c>
      <c r="BM11" s="218">
        <v>0</v>
      </c>
      <c r="BN11" s="218">
        <v>0</v>
      </c>
      <c r="BO11" s="218">
        <v>0</v>
      </c>
      <c r="BP11" s="218">
        <v>0</v>
      </c>
      <c r="BQ11" s="219">
        <v>0</v>
      </c>
      <c r="BR11" s="219">
        <v>0</v>
      </c>
      <c r="BS11" s="219">
        <v>0</v>
      </c>
      <c r="BT11" s="219">
        <v>0</v>
      </c>
      <c r="BU11" s="216">
        <v>0</v>
      </c>
      <c r="BV11" s="216">
        <v>0</v>
      </c>
      <c r="BW11" s="216">
        <v>0</v>
      </c>
      <c r="BX11" s="217">
        <v>0</v>
      </c>
      <c r="BY11" s="215">
        <v>0</v>
      </c>
      <c r="BZ11" s="215">
        <v>0</v>
      </c>
      <c r="CA11" s="215">
        <v>0</v>
      </c>
      <c r="CB11" s="215">
        <v>0</v>
      </c>
      <c r="CC11" s="215">
        <v>0</v>
      </c>
      <c r="CD11" s="215">
        <v>0</v>
      </c>
      <c r="CE11" s="215">
        <v>0</v>
      </c>
      <c r="CF11" s="215">
        <v>0</v>
      </c>
      <c r="CG11" s="215">
        <v>0</v>
      </c>
      <c r="CH11" s="215">
        <v>0</v>
      </c>
      <c r="CI11" s="216">
        <v>0</v>
      </c>
      <c r="CJ11" s="216">
        <v>0</v>
      </c>
      <c r="CK11" s="216">
        <v>0</v>
      </c>
      <c r="CL11" s="216">
        <v>0</v>
      </c>
      <c r="CM11" s="216">
        <v>0</v>
      </c>
      <c r="CN11" s="216">
        <v>0</v>
      </c>
      <c r="CO11" s="220">
        <v>0</v>
      </c>
      <c r="CP11" s="220">
        <v>0</v>
      </c>
      <c r="CQ11" s="220">
        <v>0</v>
      </c>
      <c r="CR11" s="220">
        <v>0</v>
      </c>
      <c r="CS11" s="220">
        <v>0</v>
      </c>
      <c r="CT11" s="220">
        <v>0</v>
      </c>
      <c r="CU11" s="220">
        <v>0</v>
      </c>
      <c r="CV11" s="220">
        <v>0</v>
      </c>
      <c r="CW11" s="220">
        <v>0</v>
      </c>
      <c r="CX11" s="220">
        <v>0</v>
      </c>
      <c r="CY11" s="220">
        <v>0</v>
      </c>
      <c r="CZ11" s="220">
        <v>0</v>
      </c>
      <c r="DA11" s="220">
        <v>0</v>
      </c>
      <c r="DB11" s="220">
        <v>0</v>
      </c>
      <c r="DC11" s="220">
        <v>0</v>
      </c>
      <c r="DD11" s="220">
        <v>0</v>
      </c>
      <c r="DE11" s="220">
        <v>0</v>
      </c>
      <c r="DF11" s="221">
        <v>0</v>
      </c>
      <c r="DG11" s="221">
        <v>0</v>
      </c>
      <c r="DH11" s="221">
        <v>0</v>
      </c>
      <c r="DI11" s="221">
        <v>0</v>
      </c>
      <c r="DJ11" s="221">
        <v>0</v>
      </c>
      <c r="DK11" s="221">
        <v>0</v>
      </c>
      <c r="DL11" s="221">
        <v>0</v>
      </c>
      <c r="DM11" s="221">
        <v>0</v>
      </c>
      <c r="DN11" s="221">
        <v>0</v>
      </c>
      <c r="DO11" s="221">
        <v>0</v>
      </c>
    </row>
    <row r="12" spans="1:119" x14ac:dyDescent="0.3">
      <c r="A12" s="95" t="s">
        <v>43</v>
      </c>
      <c r="B12" s="24" t="s">
        <v>9</v>
      </c>
      <c r="C12" s="206">
        <v>0</v>
      </c>
      <c r="D12" s="206">
        <v>0</v>
      </c>
      <c r="E12" s="206">
        <v>0</v>
      </c>
      <c r="F12" s="206">
        <v>1</v>
      </c>
      <c r="G12" s="206">
        <v>1</v>
      </c>
      <c r="H12" s="206">
        <v>1</v>
      </c>
      <c r="I12" s="207">
        <v>0</v>
      </c>
      <c r="J12" s="207">
        <v>0</v>
      </c>
      <c r="K12" s="207">
        <v>0</v>
      </c>
      <c r="L12" s="207">
        <v>0</v>
      </c>
      <c r="M12" s="207">
        <v>0</v>
      </c>
      <c r="N12" s="207">
        <v>0</v>
      </c>
      <c r="O12" s="207">
        <v>0</v>
      </c>
      <c r="P12" s="207">
        <v>0</v>
      </c>
      <c r="Q12" s="207">
        <v>1</v>
      </c>
      <c r="R12" s="207">
        <v>1</v>
      </c>
      <c r="S12" s="207">
        <v>1</v>
      </c>
      <c r="T12" s="207">
        <v>1</v>
      </c>
      <c r="U12" s="207">
        <v>1</v>
      </c>
      <c r="V12" s="207">
        <v>1</v>
      </c>
      <c r="W12" s="207">
        <v>1</v>
      </c>
      <c r="X12" s="207">
        <v>1</v>
      </c>
      <c r="Y12" s="207">
        <v>1</v>
      </c>
      <c r="Z12" s="207">
        <v>1</v>
      </c>
      <c r="AA12" s="207">
        <v>1</v>
      </c>
      <c r="AB12" s="207">
        <v>0</v>
      </c>
      <c r="AC12" s="207">
        <v>0</v>
      </c>
      <c r="AD12" s="207">
        <v>0</v>
      </c>
      <c r="AE12" s="208">
        <v>0</v>
      </c>
      <c r="AF12" s="208">
        <v>0</v>
      </c>
      <c r="AG12" s="208">
        <v>0</v>
      </c>
      <c r="AH12" s="208">
        <v>1</v>
      </c>
      <c r="AI12" s="208">
        <v>1</v>
      </c>
      <c r="AJ12" s="209">
        <v>0</v>
      </c>
      <c r="AK12" s="209">
        <v>1</v>
      </c>
      <c r="AL12" s="209">
        <v>1</v>
      </c>
      <c r="AM12" s="209">
        <v>1</v>
      </c>
      <c r="AN12" s="209">
        <v>1</v>
      </c>
      <c r="AO12" s="209">
        <v>1</v>
      </c>
      <c r="AP12" s="209">
        <v>1</v>
      </c>
      <c r="AQ12" s="209">
        <v>1</v>
      </c>
      <c r="AR12" s="209">
        <v>1</v>
      </c>
      <c r="AS12" s="209">
        <v>1</v>
      </c>
      <c r="AT12" s="207">
        <v>0</v>
      </c>
      <c r="AU12" s="207">
        <v>0</v>
      </c>
      <c r="AV12" s="207">
        <v>1</v>
      </c>
      <c r="AW12" s="207">
        <v>1</v>
      </c>
      <c r="AX12" s="207">
        <v>1</v>
      </c>
      <c r="AY12" s="231">
        <v>0</v>
      </c>
      <c r="AZ12" s="231">
        <v>0</v>
      </c>
      <c r="BA12" s="231">
        <v>1</v>
      </c>
      <c r="BB12" s="231">
        <v>1</v>
      </c>
      <c r="BC12" s="231">
        <v>1</v>
      </c>
      <c r="BD12" s="231">
        <v>1</v>
      </c>
      <c r="BE12" s="206">
        <v>0</v>
      </c>
      <c r="BF12" s="206">
        <v>0</v>
      </c>
      <c r="BG12" s="206">
        <v>0</v>
      </c>
      <c r="BH12" s="206">
        <v>0</v>
      </c>
      <c r="BI12" s="206">
        <v>0</v>
      </c>
      <c r="BJ12" s="206">
        <v>0</v>
      </c>
      <c r="BK12" s="210">
        <v>0</v>
      </c>
      <c r="BL12" s="210">
        <v>0</v>
      </c>
      <c r="BM12" s="210">
        <v>0</v>
      </c>
      <c r="BN12" s="210">
        <v>0</v>
      </c>
      <c r="BO12" s="210">
        <v>0</v>
      </c>
      <c r="BP12" s="210">
        <v>0</v>
      </c>
      <c r="BQ12" s="211">
        <v>0</v>
      </c>
      <c r="BR12" s="211">
        <v>0</v>
      </c>
      <c r="BS12" s="211">
        <v>0</v>
      </c>
      <c r="BT12" s="211">
        <v>0</v>
      </c>
      <c r="BU12" s="208">
        <v>0</v>
      </c>
      <c r="BV12" s="208">
        <v>0</v>
      </c>
      <c r="BW12" s="208">
        <v>0</v>
      </c>
      <c r="BX12" s="209">
        <v>0</v>
      </c>
      <c r="BY12" s="207">
        <v>0</v>
      </c>
      <c r="BZ12" s="207">
        <v>0</v>
      </c>
      <c r="CA12" s="207">
        <v>0</v>
      </c>
      <c r="CB12" s="207">
        <v>0</v>
      </c>
      <c r="CC12" s="207">
        <v>0</v>
      </c>
      <c r="CD12" s="207">
        <v>0</v>
      </c>
      <c r="CE12" s="207">
        <v>0</v>
      </c>
      <c r="CF12" s="207">
        <v>0</v>
      </c>
      <c r="CG12" s="207">
        <v>0</v>
      </c>
      <c r="CH12" s="207">
        <v>0</v>
      </c>
      <c r="CI12" s="208">
        <v>0</v>
      </c>
      <c r="CJ12" s="208">
        <v>0</v>
      </c>
      <c r="CK12" s="208">
        <v>0</v>
      </c>
      <c r="CL12" s="208">
        <v>0</v>
      </c>
      <c r="CM12" s="208">
        <v>0</v>
      </c>
      <c r="CN12" s="208">
        <v>0</v>
      </c>
      <c r="CO12" s="212">
        <v>0</v>
      </c>
      <c r="CP12" s="212">
        <v>0</v>
      </c>
      <c r="CQ12" s="212">
        <v>0</v>
      </c>
      <c r="CR12" s="212">
        <v>0</v>
      </c>
      <c r="CS12" s="212">
        <v>0</v>
      </c>
      <c r="CT12" s="212">
        <v>0</v>
      </c>
      <c r="CU12" s="212">
        <v>0</v>
      </c>
      <c r="CV12" s="212">
        <v>0</v>
      </c>
      <c r="CW12" s="212">
        <v>0</v>
      </c>
      <c r="CX12" s="212">
        <v>0</v>
      </c>
      <c r="CY12" s="212">
        <v>0</v>
      </c>
      <c r="CZ12" s="212">
        <v>0</v>
      </c>
      <c r="DA12" s="212">
        <v>0</v>
      </c>
      <c r="DB12" s="212">
        <v>0</v>
      </c>
      <c r="DC12" s="212">
        <v>0</v>
      </c>
      <c r="DD12" s="212">
        <v>0</v>
      </c>
      <c r="DE12" s="212">
        <v>0</v>
      </c>
      <c r="DF12" s="213">
        <v>0</v>
      </c>
      <c r="DG12" s="213">
        <v>0</v>
      </c>
      <c r="DH12" s="213">
        <v>0</v>
      </c>
      <c r="DI12" s="213">
        <v>0</v>
      </c>
      <c r="DJ12" s="213">
        <v>0</v>
      </c>
      <c r="DK12" s="213">
        <v>0</v>
      </c>
      <c r="DL12" s="213">
        <v>0</v>
      </c>
      <c r="DM12" s="213">
        <v>0</v>
      </c>
      <c r="DN12" s="213">
        <v>0</v>
      </c>
      <c r="DO12" s="213">
        <v>0</v>
      </c>
    </row>
    <row r="13" spans="1:119" x14ac:dyDescent="0.3">
      <c r="A13" s="95"/>
      <c r="B13" s="24" t="s">
        <v>43</v>
      </c>
      <c r="C13" s="10" t="s">
        <v>199</v>
      </c>
      <c r="D13" s="10" t="s">
        <v>199</v>
      </c>
      <c r="E13" s="10" t="s">
        <v>199</v>
      </c>
      <c r="F13" s="10" t="s">
        <v>199</v>
      </c>
      <c r="G13" s="10" t="s">
        <v>199</v>
      </c>
      <c r="H13" s="10" t="s">
        <v>199</v>
      </c>
      <c r="I13" s="14" t="s">
        <v>199</v>
      </c>
      <c r="J13" s="14" t="s">
        <v>199</v>
      </c>
      <c r="K13" s="14" t="s">
        <v>199</v>
      </c>
      <c r="L13" s="14" t="s">
        <v>199</v>
      </c>
      <c r="M13" s="14" t="s">
        <v>199</v>
      </c>
      <c r="N13" s="14" t="s">
        <v>199</v>
      </c>
      <c r="O13" s="14" t="s">
        <v>199</v>
      </c>
      <c r="P13" s="14" t="s">
        <v>199</v>
      </c>
      <c r="Q13" s="14" t="s">
        <v>199</v>
      </c>
      <c r="R13" s="14" t="s">
        <v>199</v>
      </c>
      <c r="S13" s="14" t="s">
        <v>199</v>
      </c>
      <c r="T13" s="14" t="s">
        <v>199</v>
      </c>
      <c r="U13" s="14" t="s">
        <v>199</v>
      </c>
      <c r="V13" s="14" t="s">
        <v>199</v>
      </c>
      <c r="W13" s="14" t="s">
        <v>199</v>
      </c>
      <c r="X13" s="14" t="s">
        <v>199</v>
      </c>
      <c r="Y13" s="14" t="s">
        <v>199</v>
      </c>
      <c r="Z13" s="14" t="s">
        <v>199</v>
      </c>
      <c r="AA13" s="14" t="s">
        <v>199</v>
      </c>
      <c r="AB13" s="203" t="s">
        <v>199</v>
      </c>
      <c r="AC13" s="203" t="s">
        <v>199</v>
      </c>
      <c r="AD13" s="203" t="s">
        <v>199</v>
      </c>
      <c r="AE13" s="4" t="s">
        <v>200</v>
      </c>
      <c r="AF13" s="4" t="s">
        <v>200</v>
      </c>
      <c r="AG13" s="4" t="s">
        <v>200</v>
      </c>
      <c r="AH13" s="4" t="s">
        <v>200</v>
      </c>
      <c r="AI13" s="4" t="s">
        <v>200</v>
      </c>
      <c r="AJ13" s="18" t="s">
        <v>200</v>
      </c>
      <c r="AK13" s="18" t="s">
        <v>200</v>
      </c>
      <c r="AL13" s="18" t="s">
        <v>200</v>
      </c>
      <c r="AM13" s="18" t="s">
        <v>200</v>
      </c>
      <c r="AN13" s="18" t="s">
        <v>200</v>
      </c>
      <c r="AO13" s="18" t="s">
        <v>200</v>
      </c>
      <c r="AP13" s="18" t="s">
        <v>200</v>
      </c>
      <c r="AQ13" s="18" t="s">
        <v>200</v>
      </c>
      <c r="AR13" s="18" t="s">
        <v>200</v>
      </c>
      <c r="AS13" s="18" t="s">
        <v>200</v>
      </c>
      <c r="AT13" s="14" t="s">
        <v>199</v>
      </c>
      <c r="AU13" s="14" t="s">
        <v>199</v>
      </c>
      <c r="AV13" s="14" t="s">
        <v>199</v>
      </c>
      <c r="AW13" s="14" t="s">
        <v>199</v>
      </c>
      <c r="AX13" s="14" t="s">
        <v>199</v>
      </c>
      <c r="AY13" s="27" t="s">
        <v>199</v>
      </c>
      <c r="AZ13" s="27" t="s">
        <v>199</v>
      </c>
      <c r="BA13" s="27" t="s">
        <v>200</v>
      </c>
      <c r="BB13" s="27" t="s">
        <v>200</v>
      </c>
      <c r="BC13" s="27" t="s">
        <v>200</v>
      </c>
      <c r="BD13" s="27" t="s">
        <v>200</v>
      </c>
      <c r="BE13" s="10" t="s">
        <v>199</v>
      </c>
      <c r="BF13" s="10" t="s">
        <v>199</v>
      </c>
      <c r="BG13" s="10" t="s">
        <v>199</v>
      </c>
      <c r="BH13" s="131" t="s">
        <v>199</v>
      </c>
      <c r="BI13" s="131" t="s">
        <v>199</v>
      </c>
      <c r="BJ13" s="133" t="s">
        <v>200</v>
      </c>
      <c r="BK13" s="51" t="s">
        <v>199</v>
      </c>
      <c r="BL13" s="51" t="s">
        <v>199</v>
      </c>
      <c r="BM13" s="51" t="s">
        <v>199</v>
      </c>
      <c r="BN13" s="51" t="s">
        <v>199</v>
      </c>
      <c r="BO13" s="51" t="s">
        <v>199</v>
      </c>
      <c r="BP13" s="51" t="s">
        <v>200</v>
      </c>
      <c r="BQ13" s="61" t="s">
        <v>199</v>
      </c>
      <c r="BR13" s="61" t="s">
        <v>199</v>
      </c>
      <c r="BS13" s="61" t="s">
        <v>199</v>
      </c>
      <c r="BT13" s="61" t="s">
        <v>200</v>
      </c>
      <c r="BU13" s="4" t="s">
        <v>199</v>
      </c>
      <c r="BV13" s="4" t="s">
        <v>199</v>
      </c>
      <c r="BW13" s="4" t="s">
        <v>200</v>
      </c>
      <c r="BX13" s="18" t="s">
        <v>200</v>
      </c>
      <c r="BY13" s="14" t="s">
        <v>199</v>
      </c>
      <c r="BZ13" s="14" t="s">
        <v>199</v>
      </c>
      <c r="CA13" s="14" t="s">
        <v>199</v>
      </c>
      <c r="CB13" s="14" t="s">
        <v>199</v>
      </c>
      <c r="CC13" s="14" t="s">
        <v>199</v>
      </c>
      <c r="CD13" s="14" t="s">
        <v>199</v>
      </c>
      <c r="CE13" s="14" t="s">
        <v>199</v>
      </c>
      <c r="CF13" s="14" t="s">
        <v>199</v>
      </c>
      <c r="CG13" s="14" t="s">
        <v>199</v>
      </c>
      <c r="CH13" s="14" t="s">
        <v>200</v>
      </c>
      <c r="CI13" s="4" t="s">
        <v>199</v>
      </c>
      <c r="CJ13" s="4" t="s">
        <v>199</v>
      </c>
      <c r="CK13" s="4" t="s">
        <v>199</v>
      </c>
      <c r="CL13" s="4" t="s">
        <v>199</v>
      </c>
      <c r="CM13" s="4" t="s">
        <v>199</v>
      </c>
      <c r="CN13" s="4" t="s">
        <v>200</v>
      </c>
      <c r="CO13" s="132" t="s">
        <v>199</v>
      </c>
      <c r="CP13" s="52" t="s">
        <v>199</v>
      </c>
      <c r="CQ13" s="52" t="s">
        <v>199</v>
      </c>
      <c r="CR13" s="52" t="s">
        <v>199</v>
      </c>
      <c r="CS13" s="173" t="s">
        <v>199</v>
      </c>
      <c r="CT13" s="173" t="s">
        <v>199</v>
      </c>
      <c r="CU13" s="52" t="s">
        <v>199</v>
      </c>
      <c r="CV13" s="52" t="s">
        <v>199</v>
      </c>
      <c r="CW13" s="52" t="s">
        <v>199</v>
      </c>
      <c r="CX13" s="52" t="s">
        <v>199</v>
      </c>
      <c r="CY13" s="52" t="s">
        <v>199</v>
      </c>
      <c r="CZ13" s="52" t="s">
        <v>199</v>
      </c>
      <c r="DA13" s="52" t="s">
        <v>199</v>
      </c>
      <c r="DB13" s="52" t="s">
        <v>199</v>
      </c>
      <c r="DC13" s="52" t="s">
        <v>199</v>
      </c>
      <c r="DD13" s="52" t="s">
        <v>199</v>
      </c>
      <c r="DE13" s="52" t="s">
        <v>200</v>
      </c>
      <c r="DF13" s="37"/>
      <c r="DG13" s="37"/>
      <c r="DH13" s="37"/>
      <c r="DI13" s="37"/>
      <c r="DJ13" s="37"/>
      <c r="DK13" s="37"/>
      <c r="DL13" s="37"/>
      <c r="DM13" s="37"/>
      <c r="DN13" s="37"/>
      <c r="DO13" s="37"/>
    </row>
    <row r="14" spans="1:119" x14ac:dyDescent="0.3">
      <c r="A14" s="95"/>
      <c r="B14" s="24" t="s">
        <v>10</v>
      </c>
      <c r="C14" s="11">
        <v>180.73</v>
      </c>
      <c r="D14" s="11">
        <v>182.03</v>
      </c>
      <c r="E14" s="11">
        <v>182.62</v>
      </c>
      <c r="F14" s="11">
        <v>921.29</v>
      </c>
      <c r="G14" s="11">
        <v>922.81</v>
      </c>
      <c r="H14" s="11">
        <v>923.75</v>
      </c>
      <c r="I14" s="64">
        <v>404.6</v>
      </c>
      <c r="J14" s="64">
        <v>416.1</v>
      </c>
      <c r="K14" s="64">
        <v>418.3</v>
      </c>
      <c r="L14" s="64">
        <v>419.2</v>
      </c>
      <c r="M14" s="64">
        <v>420.2</v>
      </c>
      <c r="N14" s="64">
        <v>426.1</v>
      </c>
      <c r="O14" s="64">
        <v>426.7</v>
      </c>
      <c r="P14" s="64">
        <v>427.5</v>
      </c>
      <c r="Q14" s="64">
        <v>696.56</v>
      </c>
      <c r="R14" s="64">
        <v>706.6</v>
      </c>
      <c r="S14" s="64">
        <v>738.4</v>
      </c>
      <c r="T14" s="64">
        <v>751.47</v>
      </c>
      <c r="U14" s="64">
        <v>763.5</v>
      </c>
      <c r="V14" s="64">
        <v>772.4</v>
      </c>
      <c r="W14" s="64">
        <v>811.5</v>
      </c>
      <c r="X14" s="64">
        <v>840.8</v>
      </c>
      <c r="Y14" s="64">
        <v>842.5</v>
      </c>
      <c r="Z14" s="64">
        <v>912.3</v>
      </c>
      <c r="AA14" s="64">
        <v>922.4</v>
      </c>
      <c r="AB14" s="204">
        <v>0</v>
      </c>
      <c r="AC14" s="204">
        <v>0</v>
      </c>
      <c r="AD14" s="204">
        <v>0</v>
      </c>
      <c r="AE14" s="194">
        <v>410.18</v>
      </c>
      <c r="AF14" s="194">
        <v>422.74</v>
      </c>
      <c r="AG14" s="194">
        <v>434.04</v>
      </c>
      <c r="AH14" s="194">
        <v>486.13</v>
      </c>
      <c r="AI14" s="194">
        <v>656.2</v>
      </c>
      <c r="AJ14" s="19">
        <v>399.5</v>
      </c>
      <c r="AK14" s="19">
        <v>742.36</v>
      </c>
      <c r="AL14" s="19">
        <v>744.28</v>
      </c>
      <c r="AM14" s="19">
        <v>746.8</v>
      </c>
      <c r="AN14" s="19">
        <v>818.69</v>
      </c>
      <c r="AO14" s="19">
        <v>821.63</v>
      </c>
      <c r="AP14" s="19">
        <v>824.25</v>
      </c>
      <c r="AQ14" s="19">
        <v>862.93</v>
      </c>
      <c r="AR14" s="19">
        <v>868.2</v>
      </c>
      <c r="AS14" s="19">
        <v>939.19</v>
      </c>
      <c r="AT14" s="64">
        <v>394.75</v>
      </c>
      <c r="AU14" s="64">
        <v>436.83</v>
      </c>
      <c r="AV14" s="64">
        <v>777.4</v>
      </c>
      <c r="AW14" s="64">
        <v>844.6</v>
      </c>
      <c r="AX14" s="64">
        <v>926.41</v>
      </c>
      <c r="AY14" s="91">
        <v>193.1</v>
      </c>
      <c r="AZ14" s="91">
        <v>247.9</v>
      </c>
      <c r="BA14" s="91">
        <v>833.5</v>
      </c>
      <c r="BB14" s="91">
        <v>906.19</v>
      </c>
      <c r="BC14" s="91">
        <v>909.5</v>
      </c>
      <c r="BD14" s="91">
        <v>940.57</v>
      </c>
      <c r="BE14" s="11">
        <v>317.97000000000003</v>
      </c>
      <c r="BF14" s="11">
        <v>317.97000000000003</v>
      </c>
      <c r="BG14" s="11">
        <v>318.01</v>
      </c>
      <c r="BH14" s="134">
        <v>393.35</v>
      </c>
      <c r="BI14" s="134">
        <v>396.85</v>
      </c>
      <c r="BJ14" s="134">
        <v>422.71</v>
      </c>
      <c r="BK14" s="62">
        <v>277.98</v>
      </c>
      <c r="BL14" s="62">
        <v>278.02</v>
      </c>
      <c r="BM14" s="62">
        <v>280.29000000000002</v>
      </c>
      <c r="BN14" s="62">
        <v>285.29000000000002</v>
      </c>
      <c r="BO14" s="62">
        <v>383.22</v>
      </c>
      <c r="BP14" s="62">
        <v>383.83</v>
      </c>
      <c r="BQ14" s="63">
        <v>308.25</v>
      </c>
      <c r="BR14" s="63">
        <v>309.3</v>
      </c>
      <c r="BS14" s="63">
        <v>394.44</v>
      </c>
      <c r="BT14" s="63">
        <v>396.16</v>
      </c>
      <c r="BU14" s="9">
        <v>250.9</v>
      </c>
      <c r="BV14" s="9">
        <v>288.20999999999998</v>
      </c>
      <c r="BW14" s="175">
        <v>390.6</v>
      </c>
      <c r="BX14" s="19">
        <v>292.44</v>
      </c>
      <c r="BY14" s="64">
        <v>334.19</v>
      </c>
      <c r="BZ14" s="64">
        <v>334.95</v>
      </c>
      <c r="CA14" s="64">
        <v>336.15</v>
      </c>
      <c r="CB14" s="64">
        <v>337.25</v>
      </c>
      <c r="CC14" s="64">
        <v>338.39</v>
      </c>
      <c r="CD14" s="64">
        <v>334.18</v>
      </c>
      <c r="CE14" s="64">
        <v>334.91</v>
      </c>
      <c r="CF14" s="64">
        <v>336.1</v>
      </c>
      <c r="CG14" s="64">
        <v>337.25</v>
      </c>
      <c r="CH14" s="64">
        <v>338.35</v>
      </c>
      <c r="CI14" s="9">
        <v>293.33999999999997</v>
      </c>
      <c r="CJ14" s="9">
        <v>293.94</v>
      </c>
      <c r="CK14" s="9">
        <v>294.93</v>
      </c>
      <c r="CL14" s="9">
        <v>403.08</v>
      </c>
      <c r="CM14" s="9">
        <v>403.33</v>
      </c>
      <c r="CN14" s="9">
        <v>404.56</v>
      </c>
      <c r="CO14" s="135">
        <v>249.3</v>
      </c>
      <c r="CP14" s="56">
        <v>257.66000000000003</v>
      </c>
      <c r="CQ14" s="56">
        <v>259.39</v>
      </c>
      <c r="CR14" s="56">
        <v>259.97000000000003</v>
      </c>
      <c r="CS14" s="174">
        <v>260.62</v>
      </c>
      <c r="CT14" s="174">
        <v>261.23</v>
      </c>
      <c r="CU14" s="56">
        <v>262.63</v>
      </c>
      <c r="CV14" s="56">
        <v>263.16000000000003</v>
      </c>
      <c r="CW14" s="56">
        <v>356.57</v>
      </c>
      <c r="CX14" s="56">
        <v>357.02</v>
      </c>
      <c r="CY14" s="56">
        <v>358.16</v>
      </c>
      <c r="CZ14" s="56">
        <v>360.91</v>
      </c>
      <c r="DA14" s="56">
        <v>361.93</v>
      </c>
      <c r="DB14" s="56">
        <v>363.15</v>
      </c>
      <c r="DC14" s="56">
        <v>372.11</v>
      </c>
      <c r="DD14" s="56">
        <v>373.56</v>
      </c>
      <c r="DE14" s="56">
        <v>374.93</v>
      </c>
      <c r="DF14" s="37">
        <v>267.75</v>
      </c>
      <c r="DG14" s="37">
        <v>284.37</v>
      </c>
      <c r="DH14" s="37">
        <v>311.83999999999997</v>
      </c>
      <c r="DI14" s="37">
        <v>312.06</v>
      </c>
      <c r="DJ14" s="37">
        <v>312.5</v>
      </c>
      <c r="DK14" s="37">
        <v>313.2</v>
      </c>
      <c r="DL14" s="37">
        <v>357.87</v>
      </c>
      <c r="DM14" s="37">
        <v>359.36</v>
      </c>
      <c r="DN14" s="37">
        <v>360.55</v>
      </c>
      <c r="DO14" s="37">
        <v>425.36</v>
      </c>
    </row>
    <row r="15" spans="1:119" x14ac:dyDescent="0.3">
      <c r="A15" s="95"/>
      <c r="B15" s="24" t="s">
        <v>198</v>
      </c>
      <c r="C15" s="11" t="s">
        <v>199</v>
      </c>
      <c r="D15" s="11" t="s">
        <v>199</v>
      </c>
      <c r="E15" s="11" t="s">
        <v>199</v>
      </c>
      <c r="F15" s="11" t="s">
        <v>199</v>
      </c>
      <c r="G15" s="11" t="s">
        <v>199</v>
      </c>
      <c r="H15" s="11" t="s">
        <v>199</v>
      </c>
      <c r="I15" s="64" t="s">
        <v>199</v>
      </c>
      <c r="J15" s="64" t="s">
        <v>199</v>
      </c>
      <c r="K15" s="64" t="s">
        <v>199</v>
      </c>
      <c r="L15" s="64" t="s">
        <v>199</v>
      </c>
      <c r="M15" s="64" t="s">
        <v>199</v>
      </c>
      <c r="N15" s="64" t="s">
        <v>199</v>
      </c>
      <c r="O15" s="64" t="s">
        <v>199</v>
      </c>
      <c r="P15" s="64" t="s">
        <v>199</v>
      </c>
      <c r="Q15" s="64" t="s">
        <v>199</v>
      </c>
      <c r="R15" s="64" t="s">
        <v>199</v>
      </c>
      <c r="S15" s="64" t="s">
        <v>199</v>
      </c>
      <c r="T15" s="64" t="s">
        <v>199</v>
      </c>
      <c r="U15" s="64" t="s">
        <v>199</v>
      </c>
      <c r="V15" s="64" t="s">
        <v>199</v>
      </c>
      <c r="W15" s="64" t="s">
        <v>199</v>
      </c>
      <c r="X15" s="64" t="s">
        <v>199</v>
      </c>
      <c r="Y15" s="64" t="s">
        <v>199</v>
      </c>
      <c r="Z15" s="64" t="s">
        <v>199</v>
      </c>
      <c r="AA15" s="64" t="s">
        <v>199</v>
      </c>
      <c r="AB15" s="204" t="s">
        <v>199</v>
      </c>
      <c r="AC15" s="204" t="s">
        <v>199</v>
      </c>
      <c r="AD15" s="204" t="s">
        <v>199</v>
      </c>
      <c r="AE15" s="9" t="s">
        <v>199</v>
      </c>
      <c r="AF15" s="9" t="s">
        <v>199</v>
      </c>
      <c r="AG15" s="9" t="s">
        <v>199</v>
      </c>
      <c r="AH15" s="9" t="s">
        <v>199</v>
      </c>
      <c r="AI15" s="9" t="s">
        <v>199</v>
      </c>
      <c r="AJ15" s="19" t="s">
        <v>199</v>
      </c>
      <c r="AK15" s="19" t="s">
        <v>199</v>
      </c>
      <c r="AL15" s="19" t="s">
        <v>199</v>
      </c>
      <c r="AM15" s="19" t="s">
        <v>199</v>
      </c>
      <c r="AN15" s="19" t="s">
        <v>199</v>
      </c>
      <c r="AO15" s="19" t="s">
        <v>199</v>
      </c>
      <c r="AP15" s="19" t="s">
        <v>199</v>
      </c>
      <c r="AQ15" s="19" t="s">
        <v>199</v>
      </c>
      <c r="AR15" s="19" t="s">
        <v>199</v>
      </c>
      <c r="AS15" s="19" t="s">
        <v>199</v>
      </c>
      <c r="AT15" s="64" t="s">
        <v>199</v>
      </c>
      <c r="AU15" s="64" t="s">
        <v>199</v>
      </c>
      <c r="AV15" s="64" t="s">
        <v>199</v>
      </c>
      <c r="AW15" s="64" t="s">
        <v>199</v>
      </c>
      <c r="AX15" s="64" t="s">
        <v>199</v>
      </c>
      <c r="AY15" s="91" t="s">
        <v>199</v>
      </c>
      <c r="AZ15" s="91" t="s">
        <v>199</v>
      </c>
      <c r="BA15" s="91" t="s">
        <v>199</v>
      </c>
      <c r="BB15" s="91" t="s">
        <v>199</v>
      </c>
      <c r="BC15" s="91" t="s">
        <v>199</v>
      </c>
      <c r="BD15" s="91" t="s">
        <v>199</v>
      </c>
      <c r="BE15" s="11" t="s">
        <v>199</v>
      </c>
      <c r="BF15" s="11" t="s">
        <v>199</v>
      </c>
      <c r="BG15" s="11" t="s">
        <v>199</v>
      </c>
      <c r="BH15" s="134" t="s">
        <v>199</v>
      </c>
      <c r="BI15" s="134" t="s">
        <v>199</v>
      </c>
      <c r="BJ15" s="134" t="s">
        <v>199</v>
      </c>
      <c r="BK15" s="62" t="s">
        <v>199</v>
      </c>
      <c r="BL15" s="62" t="s">
        <v>199</v>
      </c>
      <c r="BM15" s="62" t="s">
        <v>199</v>
      </c>
      <c r="BN15" s="62" t="s">
        <v>199</v>
      </c>
      <c r="BO15" s="62" t="s">
        <v>199</v>
      </c>
      <c r="BP15" s="62" t="s">
        <v>199</v>
      </c>
      <c r="BQ15" s="63" t="s">
        <v>199</v>
      </c>
      <c r="BR15" s="63" t="s">
        <v>199</v>
      </c>
      <c r="BS15" s="63" t="s">
        <v>199</v>
      </c>
      <c r="BT15" s="63" t="s">
        <v>199</v>
      </c>
      <c r="BU15" s="9" t="s">
        <v>199</v>
      </c>
      <c r="BV15" s="9" t="s">
        <v>199</v>
      </c>
      <c r="BW15" s="9" t="s">
        <v>199</v>
      </c>
      <c r="BX15" s="19" t="s">
        <v>199</v>
      </c>
      <c r="BY15" s="64" t="s">
        <v>199</v>
      </c>
      <c r="BZ15" s="64" t="s">
        <v>199</v>
      </c>
      <c r="CA15" s="64" t="s">
        <v>199</v>
      </c>
      <c r="CB15" s="64" t="s">
        <v>199</v>
      </c>
      <c r="CC15" s="64" t="s">
        <v>199</v>
      </c>
      <c r="CD15" s="64" t="s">
        <v>199</v>
      </c>
      <c r="CE15" s="64" t="s">
        <v>199</v>
      </c>
      <c r="CF15" s="64" t="s">
        <v>199</v>
      </c>
      <c r="CG15" s="64" t="s">
        <v>199</v>
      </c>
      <c r="CH15" s="64" t="s">
        <v>199</v>
      </c>
      <c r="CI15" s="9" t="s">
        <v>199</v>
      </c>
      <c r="CJ15" s="9" t="s">
        <v>199</v>
      </c>
      <c r="CK15" s="9" t="s">
        <v>199</v>
      </c>
      <c r="CL15" s="9" t="s">
        <v>199</v>
      </c>
      <c r="CM15" s="9" t="s">
        <v>199</v>
      </c>
      <c r="CN15" s="9" t="s">
        <v>199</v>
      </c>
      <c r="CO15" s="56" t="s">
        <v>199</v>
      </c>
      <c r="CP15" s="56" t="s">
        <v>199</v>
      </c>
      <c r="CQ15" s="56" t="s">
        <v>199</v>
      </c>
      <c r="CR15" s="56" t="s">
        <v>199</v>
      </c>
      <c r="CS15" s="174" t="s">
        <v>199</v>
      </c>
      <c r="CT15" s="174" t="s">
        <v>199</v>
      </c>
      <c r="CU15" s="56" t="s">
        <v>199</v>
      </c>
      <c r="CV15" s="56" t="s">
        <v>199</v>
      </c>
      <c r="CW15" s="56" t="s">
        <v>199</v>
      </c>
      <c r="CX15" s="56" t="s">
        <v>199</v>
      </c>
      <c r="CY15" s="56" t="s">
        <v>199</v>
      </c>
      <c r="CZ15" s="56" t="s">
        <v>199</v>
      </c>
      <c r="DA15" s="56" t="s">
        <v>199</v>
      </c>
      <c r="DB15" s="56" t="s">
        <v>199</v>
      </c>
      <c r="DC15" s="56" t="s">
        <v>199</v>
      </c>
      <c r="DD15" s="56" t="s">
        <v>199</v>
      </c>
      <c r="DE15" s="56" t="s">
        <v>199</v>
      </c>
      <c r="DF15" s="37" t="s">
        <v>199</v>
      </c>
      <c r="DG15" s="37" t="s">
        <v>199</v>
      </c>
      <c r="DH15" s="37" t="s">
        <v>199</v>
      </c>
      <c r="DI15" s="37" t="s">
        <v>199</v>
      </c>
      <c r="DJ15" s="37" t="s">
        <v>199</v>
      </c>
      <c r="DK15" s="37" t="s">
        <v>199</v>
      </c>
      <c r="DL15" s="37" t="s">
        <v>199</v>
      </c>
      <c r="DM15" s="37" t="s">
        <v>199</v>
      </c>
      <c r="DN15" s="37" t="s">
        <v>199</v>
      </c>
      <c r="DO15" s="37" t="s">
        <v>199</v>
      </c>
    </row>
    <row r="16" spans="1:119" x14ac:dyDescent="0.3">
      <c r="A16" s="95"/>
      <c r="B16" s="24" t="s">
        <v>11</v>
      </c>
      <c r="C16" s="11">
        <v>180.1</v>
      </c>
      <c r="D16" s="11">
        <v>181.7</v>
      </c>
      <c r="E16" s="11">
        <v>182.3</v>
      </c>
      <c r="F16" s="11">
        <v>920.1</v>
      </c>
      <c r="G16" s="11">
        <v>922.5</v>
      </c>
      <c r="H16" s="11">
        <v>923.4</v>
      </c>
      <c r="I16" s="64">
        <v>404.3</v>
      </c>
      <c r="J16" s="64">
        <v>414.8</v>
      </c>
      <c r="K16" s="64">
        <v>417.3</v>
      </c>
      <c r="L16" s="64">
        <v>418.8</v>
      </c>
      <c r="M16" s="64">
        <v>419.6</v>
      </c>
      <c r="N16" s="64">
        <v>424.9</v>
      </c>
      <c r="O16" s="64">
        <v>424.9</v>
      </c>
      <c r="P16" s="64">
        <v>424.9</v>
      </c>
      <c r="Q16" s="64">
        <v>695</v>
      </c>
      <c r="R16" s="64">
        <v>705</v>
      </c>
      <c r="S16" s="64">
        <v>736.5</v>
      </c>
      <c r="T16" s="64">
        <v>749.3</v>
      </c>
      <c r="U16" s="64">
        <v>761.3</v>
      </c>
      <c r="V16" s="64">
        <v>771.5</v>
      </c>
      <c r="W16" s="64">
        <v>808.1</v>
      </c>
      <c r="X16" s="64">
        <v>839.6</v>
      </c>
      <c r="Y16" s="64">
        <v>841.6</v>
      </c>
      <c r="Z16" s="64">
        <v>910.8</v>
      </c>
      <c r="AA16" s="64">
        <v>921.5</v>
      </c>
      <c r="AB16" s="204">
        <v>0</v>
      </c>
      <c r="AC16" s="204">
        <v>0</v>
      </c>
      <c r="AD16" s="204">
        <v>0</v>
      </c>
      <c r="AE16" s="9">
        <v>409.7</v>
      </c>
      <c r="AF16" s="9">
        <v>422</v>
      </c>
      <c r="AG16" s="9">
        <v>433.4</v>
      </c>
      <c r="AH16" s="9">
        <v>485.3</v>
      </c>
      <c r="AI16" s="9">
        <v>644.5</v>
      </c>
      <c r="AJ16" s="19">
        <v>292.2</v>
      </c>
      <c r="AK16" s="19">
        <v>741.5</v>
      </c>
      <c r="AL16" s="19">
        <v>743.4</v>
      </c>
      <c r="AM16" s="19">
        <v>745.8</v>
      </c>
      <c r="AN16" s="19">
        <v>817.3</v>
      </c>
      <c r="AO16" s="19">
        <v>817.43</v>
      </c>
      <c r="AP16" s="19">
        <v>823.23</v>
      </c>
      <c r="AQ16" s="19">
        <v>861.7</v>
      </c>
      <c r="AR16" s="19">
        <v>867.3</v>
      </c>
      <c r="AS16" s="19">
        <v>937.5</v>
      </c>
      <c r="AT16" s="64">
        <v>394.2</v>
      </c>
      <c r="AU16" s="64">
        <v>436.3</v>
      </c>
      <c r="AV16" s="64">
        <v>775.8</v>
      </c>
      <c r="AW16" s="64">
        <v>843.6</v>
      </c>
      <c r="AX16" s="64">
        <v>925.1</v>
      </c>
      <c r="AY16" s="91">
        <v>192.5</v>
      </c>
      <c r="AZ16" s="91">
        <v>247.1</v>
      </c>
      <c r="BA16" s="91">
        <v>832.3</v>
      </c>
      <c r="BB16" s="91">
        <v>904.5</v>
      </c>
      <c r="BC16" s="91">
        <v>908.2</v>
      </c>
      <c r="BD16" s="91">
        <v>938.5</v>
      </c>
      <c r="BE16" s="11">
        <v>311.24</v>
      </c>
      <c r="BF16" s="11">
        <v>311.24</v>
      </c>
      <c r="BG16" s="11">
        <v>317</v>
      </c>
      <c r="BH16" s="134">
        <v>391.5</v>
      </c>
      <c r="BI16" s="134">
        <v>396.49</v>
      </c>
      <c r="BJ16" s="134">
        <v>421</v>
      </c>
      <c r="BK16" s="62">
        <v>277.29000000000002</v>
      </c>
      <c r="BL16" s="62">
        <v>277.29000000000002</v>
      </c>
      <c r="BM16" s="62">
        <v>277.29000000000002</v>
      </c>
      <c r="BN16" s="62">
        <v>284.2</v>
      </c>
      <c r="BO16" s="62">
        <v>381.13</v>
      </c>
      <c r="BP16" s="62">
        <v>381.13</v>
      </c>
      <c r="BQ16" s="63">
        <v>308</v>
      </c>
      <c r="BR16" s="63">
        <v>307</v>
      </c>
      <c r="BS16" s="63">
        <v>394.18</v>
      </c>
      <c r="BT16" s="63">
        <v>395.94</v>
      </c>
      <c r="BU16" s="9">
        <v>0</v>
      </c>
      <c r="BV16" s="9">
        <v>287.87</v>
      </c>
      <c r="BW16" s="9"/>
      <c r="BX16" s="19">
        <v>292.2</v>
      </c>
      <c r="BY16" s="64">
        <v>333.94</v>
      </c>
      <c r="BZ16" s="64">
        <v>334.56</v>
      </c>
      <c r="CA16" s="64">
        <v>335.74</v>
      </c>
      <c r="CB16" s="64">
        <v>336.84</v>
      </c>
      <c r="CC16" s="64">
        <v>338.15</v>
      </c>
      <c r="CD16" s="64">
        <v>333.89</v>
      </c>
      <c r="CE16" s="64">
        <v>334.53</v>
      </c>
      <c r="CF16" s="114">
        <v>335.66</v>
      </c>
      <c r="CG16" s="64">
        <v>336.85</v>
      </c>
      <c r="CH16" s="64">
        <v>338.12</v>
      </c>
      <c r="CI16" s="9">
        <v>293.17</v>
      </c>
      <c r="CJ16" s="9">
        <v>293.8</v>
      </c>
      <c r="CK16" s="9">
        <v>294.60000000000002</v>
      </c>
      <c r="CL16" s="9">
        <v>402.81</v>
      </c>
      <c r="CM16" s="9">
        <v>402.81</v>
      </c>
      <c r="CN16" s="9">
        <v>404.37</v>
      </c>
      <c r="CO16" s="56">
        <v>0</v>
      </c>
      <c r="CP16" s="56">
        <v>257.26</v>
      </c>
      <c r="CQ16" s="56">
        <v>258.99</v>
      </c>
      <c r="CR16" s="56">
        <v>259.64</v>
      </c>
      <c r="CS16" s="174">
        <v>260.36</v>
      </c>
      <c r="CT16" s="174">
        <v>261.08</v>
      </c>
      <c r="CU16" s="56">
        <v>262.45</v>
      </c>
      <c r="CV16" s="56">
        <v>262.98</v>
      </c>
      <c r="CW16" s="56">
        <v>356.31</v>
      </c>
      <c r="CX16" s="56">
        <v>356.73</v>
      </c>
      <c r="CY16" s="56">
        <v>357.67</v>
      </c>
      <c r="CZ16" s="56">
        <v>360.36</v>
      </c>
      <c r="DA16" s="56">
        <v>361.64</v>
      </c>
      <c r="DB16" s="56">
        <v>362.73</v>
      </c>
      <c r="DC16" s="56">
        <v>371.75</v>
      </c>
      <c r="DD16" s="56">
        <v>372.56</v>
      </c>
      <c r="DE16" s="56">
        <v>374.72</v>
      </c>
      <c r="DF16" s="37">
        <v>267.64999999999998</v>
      </c>
      <c r="DG16" s="37">
        <v>284.2</v>
      </c>
      <c r="DH16" s="37">
        <v>311.56</v>
      </c>
      <c r="DI16" s="37">
        <v>311.56</v>
      </c>
      <c r="DJ16" s="37">
        <v>311.56</v>
      </c>
      <c r="DK16" s="37">
        <v>312.76</v>
      </c>
      <c r="DL16" s="37">
        <v>357.58</v>
      </c>
      <c r="DM16" s="37">
        <v>359.13</v>
      </c>
      <c r="DN16" s="37">
        <v>360.2</v>
      </c>
      <c r="DO16" s="37">
        <v>425.14</v>
      </c>
    </row>
    <row r="17" spans="1:119" x14ac:dyDescent="0.3">
      <c r="A17" s="95"/>
      <c r="B17" s="24" t="s">
        <v>12</v>
      </c>
      <c r="C17" s="11">
        <v>181.2</v>
      </c>
      <c r="D17" s="11">
        <v>182.3</v>
      </c>
      <c r="E17" s="11">
        <v>183.2</v>
      </c>
      <c r="F17" s="11">
        <v>921.6</v>
      </c>
      <c r="G17" s="11">
        <v>923.1</v>
      </c>
      <c r="H17" s="11">
        <v>924.6</v>
      </c>
      <c r="I17" s="64">
        <v>405.6</v>
      </c>
      <c r="J17" s="64">
        <v>417.3</v>
      </c>
      <c r="K17" s="64">
        <v>418.8</v>
      </c>
      <c r="L17" s="64">
        <v>419.6</v>
      </c>
      <c r="M17" s="64">
        <v>421.1</v>
      </c>
      <c r="N17" s="64">
        <v>428.1</v>
      </c>
      <c r="O17" s="64">
        <v>428.1</v>
      </c>
      <c r="P17" s="64">
        <v>428.1</v>
      </c>
      <c r="Q17" s="64">
        <v>697.6</v>
      </c>
      <c r="R17" s="64">
        <v>708.5</v>
      </c>
      <c r="S17" s="64">
        <v>739.5</v>
      </c>
      <c r="T17" s="64">
        <v>752.8</v>
      </c>
      <c r="U17" s="64">
        <v>765</v>
      </c>
      <c r="V17" s="64">
        <v>773.3</v>
      </c>
      <c r="W17" s="64">
        <v>814.1</v>
      </c>
      <c r="X17" s="64">
        <v>841.6</v>
      </c>
      <c r="Y17" s="64">
        <v>843.6</v>
      </c>
      <c r="Z17" s="64">
        <v>914.3</v>
      </c>
      <c r="AA17" s="64">
        <v>923.5</v>
      </c>
      <c r="AB17" s="204">
        <v>1200</v>
      </c>
      <c r="AC17" s="204">
        <v>1200</v>
      </c>
      <c r="AD17" s="204">
        <v>1200</v>
      </c>
      <c r="AE17" s="9">
        <v>410.7</v>
      </c>
      <c r="AF17" s="9">
        <v>423.5</v>
      </c>
      <c r="AG17" s="9">
        <v>434.8</v>
      </c>
      <c r="AH17" s="9">
        <v>486.9</v>
      </c>
      <c r="AI17" s="9">
        <v>668.5</v>
      </c>
      <c r="AJ17" s="19">
        <v>292.64</v>
      </c>
      <c r="AK17" s="19">
        <v>743.4</v>
      </c>
      <c r="AL17" s="19">
        <v>745.8</v>
      </c>
      <c r="AM17" s="19">
        <v>747.7</v>
      </c>
      <c r="AN17" s="19">
        <v>819.5</v>
      </c>
      <c r="AO17" s="19">
        <v>823.23</v>
      </c>
      <c r="AP17" s="19">
        <v>825.3</v>
      </c>
      <c r="AQ17" s="19">
        <v>864.2</v>
      </c>
      <c r="AR17" s="19">
        <v>869.5</v>
      </c>
      <c r="AS17" s="19">
        <v>941</v>
      </c>
      <c r="AT17" s="64">
        <v>395.8</v>
      </c>
      <c r="AU17" s="64">
        <v>437.4</v>
      </c>
      <c r="AV17" s="64">
        <v>779</v>
      </c>
      <c r="AW17" s="64">
        <v>846.5</v>
      </c>
      <c r="AX17" s="64">
        <v>928</v>
      </c>
      <c r="AY17" s="91">
        <v>194</v>
      </c>
      <c r="AZ17" s="91">
        <v>248.8</v>
      </c>
      <c r="BA17" s="91">
        <v>834.8</v>
      </c>
      <c r="BB17" s="232">
        <v>907.2</v>
      </c>
      <c r="BC17" s="91">
        <v>910.6</v>
      </c>
      <c r="BD17" s="91">
        <v>942.3</v>
      </c>
      <c r="BE17" s="11">
        <v>330</v>
      </c>
      <c r="BF17" s="11">
        <v>330</v>
      </c>
      <c r="BG17" s="11">
        <v>330.01</v>
      </c>
      <c r="BH17" s="134">
        <v>395.2</v>
      </c>
      <c r="BI17" s="134">
        <v>397.66</v>
      </c>
      <c r="BJ17" s="134">
        <v>424</v>
      </c>
      <c r="BK17" s="62">
        <v>282</v>
      </c>
      <c r="BL17" s="62">
        <v>282</v>
      </c>
      <c r="BM17" s="62">
        <v>282</v>
      </c>
      <c r="BN17" s="62">
        <v>286.89</v>
      </c>
      <c r="BO17" s="62">
        <v>385.27</v>
      </c>
      <c r="BP17" s="62">
        <v>385.27</v>
      </c>
      <c r="BQ17" s="63">
        <v>308.51</v>
      </c>
      <c r="BR17" s="63">
        <v>311.49</v>
      </c>
      <c r="BS17" s="63">
        <v>394.66</v>
      </c>
      <c r="BT17" s="63">
        <v>396.39</v>
      </c>
      <c r="BU17" s="9">
        <v>800</v>
      </c>
      <c r="BV17" s="9">
        <v>290.16000000000003</v>
      </c>
      <c r="BW17" s="9"/>
      <c r="BX17" s="19">
        <v>292.64</v>
      </c>
      <c r="BY17" s="64">
        <v>334.43</v>
      </c>
      <c r="BZ17" s="64">
        <v>335.23</v>
      </c>
      <c r="CA17" s="64">
        <v>336.46</v>
      </c>
      <c r="CB17" s="64">
        <v>337.49</v>
      </c>
      <c r="CC17" s="64">
        <v>338.63</v>
      </c>
      <c r="CD17" s="64">
        <v>334.33</v>
      </c>
      <c r="CE17" s="64">
        <v>335.23</v>
      </c>
      <c r="CF17" s="114">
        <v>336.5</v>
      </c>
      <c r="CG17" s="64">
        <v>337.51</v>
      </c>
      <c r="CH17" s="64">
        <v>338.69</v>
      </c>
      <c r="CI17" s="9">
        <v>293.47000000000003</v>
      </c>
      <c r="CJ17" s="9">
        <v>294.04000000000002</v>
      </c>
      <c r="CK17" s="9">
        <v>295.13</v>
      </c>
      <c r="CL17" s="9">
        <v>403.71</v>
      </c>
      <c r="CM17" s="9">
        <v>403.71</v>
      </c>
      <c r="CN17" s="9">
        <v>404.75</v>
      </c>
      <c r="CO17" s="56">
        <v>800</v>
      </c>
      <c r="CP17" s="56">
        <v>258.13</v>
      </c>
      <c r="CQ17" s="56">
        <v>259.61</v>
      </c>
      <c r="CR17" s="56">
        <v>260.29000000000002</v>
      </c>
      <c r="CS17" s="174">
        <v>260.94</v>
      </c>
      <c r="CT17" s="174">
        <v>261.33</v>
      </c>
      <c r="CU17" s="56">
        <v>262.73</v>
      </c>
      <c r="CV17" s="56">
        <v>263.45</v>
      </c>
      <c r="CW17" s="56">
        <v>356.73</v>
      </c>
      <c r="CX17" s="56">
        <v>357.32</v>
      </c>
      <c r="CY17" s="56">
        <v>359.16</v>
      </c>
      <c r="CZ17" s="56">
        <v>361.29</v>
      </c>
      <c r="DA17" s="56">
        <v>362.06</v>
      </c>
      <c r="DB17" s="56">
        <v>363.37</v>
      </c>
      <c r="DC17" s="56">
        <v>372.46</v>
      </c>
      <c r="DD17" s="56">
        <v>375.51</v>
      </c>
      <c r="DE17" s="56">
        <v>375.18</v>
      </c>
      <c r="DF17" s="37">
        <v>267.86</v>
      </c>
      <c r="DG17" s="37">
        <v>284.51</v>
      </c>
      <c r="DH17" s="37">
        <v>312.76</v>
      </c>
      <c r="DI17" s="37">
        <v>312.76</v>
      </c>
      <c r="DJ17" s="37">
        <v>312.76</v>
      </c>
      <c r="DK17" s="37">
        <v>313.79000000000002</v>
      </c>
      <c r="DL17" s="37">
        <v>358.03</v>
      </c>
      <c r="DM17" s="37">
        <v>359.78</v>
      </c>
      <c r="DN17" s="37">
        <v>360.74</v>
      </c>
      <c r="DO17" s="37">
        <v>425.58</v>
      </c>
    </row>
    <row r="18" spans="1:119" x14ac:dyDescent="0.3">
      <c r="A18" s="95" t="s">
        <v>43</v>
      </c>
      <c r="B18" s="180" t="s">
        <v>248</v>
      </c>
      <c r="C18" s="165">
        <v>0</v>
      </c>
      <c r="D18" s="165">
        <v>0</v>
      </c>
      <c r="E18" s="165">
        <v>0</v>
      </c>
      <c r="F18" s="165">
        <v>0</v>
      </c>
      <c r="G18" s="165">
        <v>0</v>
      </c>
      <c r="H18" s="165">
        <v>0</v>
      </c>
      <c r="I18" s="170">
        <v>0</v>
      </c>
      <c r="J18" s="170">
        <v>0</v>
      </c>
      <c r="K18" s="170">
        <v>0</v>
      </c>
      <c r="L18" s="170">
        <v>0</v>
      </c>
      <c r="M18" s="170">
        <v>0</v>
      </c>
      <c r="N18" s="170">
        <v>0</v>
      </c>
      <c r="O18" s="170">
        <v>0</v>
      </c>
      <c r="P18" s="170">
        <v>0</v>
      </c>
      <c r="Q18" s="170">
        <v>0</v>
      </c>
      <c r="R18" s="170">
        <v>0</v>
      </c>
      <c r="S18" s="170">
        <v>0</v>
      </c>
      <c r="T18" s="170">
        <v>0</v>
      </c>
      <c r="U18" s="170">
        <v>0</v>
      </c>
      <c r="V18" s="170">
        <v>0</v>
      </c>
      <c r="W18" s="170">
        <v>0</v>
      </c>
      <c r="X18" s="170">
        <v>0</v>
      </c>
      <c r="Y18" s="170">
        <v>0</v>
      </c>
      <c r="Z18" s="170">
        <v>0</v>
      </c>
      <c r="AA18" s="170">
        <v>0</v>
      </c>
      <c r="AB18" s="170">
        <v>0</v>
      </c>
      <c r="AC18" s="170">
        <v>0</v>
      </c>
      <c r="AD18" s="170">
        <v>0</v>
      </c>
      <c r="AE18" s="168">
        <v>0</v>
      </c>
      <c r="AF18" s="168">
        <v>0</v>
      </c>
      <c r="AG18" s="168">
        <v>0</v>
      </c>
      <c r="AH18" s="168">
        <v>0</v>
      </c>
      <c r="AI18" s="168">
        <v>0</v>
      </c>
      <c r="AJ18" s="169">
        <v>0</v>
      </c>
      <c r="AK18" s="169">
        <v>0</v>
      </c>
      <c r="AL18" s="169">
        <v>0</v>
      </c>
      <c r="AM18" s="169">
        <v>0</v>
      </c>
      <c r="AN18" s="169">
        <v>0</v>
      </c>
      <c r="AO18" s="169">
        <v>0</v>
      </c>
      <c r="AP18" s="169">
        <v>0</v>
      </c>
      <c r="AQ18" s="169">
        <v>0</v>
      </c>
      <c r="AR18" s="169">
        <v>0</v>
      </c>
      <c r="AS18" s="169">
        <v>0</v>
      </c>
      <c r="AT18" s="170">
        <v>0</v>
      </c>
      <c r="AU18" s="170">
        <v>0</v>
      </c>
      <c r="AV18" s="170">
        <v>0</v>
      </c>
      <c r="AW18" s="170">
        <v>0</v>
      </c>
      <c r="AX18" s="170">
        <v>0</v>
      </c>
      <c r="AY18" s="233">
        <v>0</v>
      </c>
      <c r="AZ18" s="233">
        <v>0</v>
      </c>
      <c r="BA18" s="233">
        <v>0</v>
      </c>
      <c r="BB18" s="233">
        <v>0</v>
      </c>
      <c r="BC18" s="233">
        <v>0</v>
      </c>
      <c r="BD18" s="233">
        <v>0</v>
      </c>
      <c r="BE18" s="165">
        <v>0</v>
      </c>
      <c r="BF18" s="165">
        <v>0</v>
      </c>
      <c r="BG18" s="165">
        <v>0</v>
      </c>
      <c r="BH18" s="165">
        <v>0</v>
      </c>
      <c r="BI18" s="165">
        <v>0</v>
      </c>
      <c r="BJ18" s="165">
        <v>0</v>
      </c>
      <c r="BK18" s="166">
        <v>0</v>
      </c>
      <c r="BL18" s="166">
        <v>0</v>
      </c>
      <c r="BM18" s="166">
        <v>0</v>
      </c>
      <c r="BN18" s="166">
        <v>0</v>
      </c>
      <c r="BO18" s="166">
        <v>0</v>
      </c>
      <c r="BP18" s="166">
        <v>0</v>
      </c>
      <c r="BQ18" s="167">
        <v>0</v>
      </c>
      <c r="BR18" s="167">
        <v>0</v>
      </c>
      <c r="BS18" s="167">
        <v>1</v>
      </c>
      <c r="BT18" s="167">
        <v>1</v>
      </c>
      <c r="BU18" s="168">
        <v>0</v>
      </c>
      <c r="BV18" s="168">
        <v>0</v>
      </c>
      <c r="BW18" s="168">
        <v>0</v>
      </c>
      <c r="BX18" s="169">
        <v>0</v>
      </c>
      <c r="BY18" s="170">
        <v>0</v>
      </c>
      <c r="BZ18" s="170">
        <v>0</v>
      </c>
      <c r="CA18" s="170">
        <v>0</v>
      </c>
      <c r="CB18" s="170">
        <v>0</v>
      </c>
      <c r="CC18" s="170">
        <v>0</v>
      </c>
      <c r="CD18" s="170">
        <v>0</v>
      </c>
      <c r="CE18" s="170">
        <v>0</v>
      </c>
      <c r="CF18" s="170">
        <v>0</v>
      </c>
      <c r="CG18" s="170">
        <v>0</v>
      </c>
      <c r="CH18" s="170">
        <v>0</v>
      </c>
      <c r="CI18" s="168">
        <v>0</v>
      </c>
      <c r="CJ18" s="168">
        <v>0</v>
      </c>
      <c r="CK18" s="168">
        <v>0</v>
      </c>
      <c r="CL18" s="168">
        <v>0</v>
      </c>
      <c r="CM18" s="168">
        <v>0</v>
      </c>
      <c r="CN18" s="168">
        <v>0</v>
      </c>
      <c r="CO18" s="171">
        <v>0</v>
      </c>
      <c r="CP18" s="171">
        <v>0</v>
      </c>
      <c r="CQ18" s="171">
        <v>0</v>
      </c>
      <c r="CR18" s="171">
        <v>0</v>
      </c>
      <c r="CS18" s="171">
        <v>0</v>
      </c>
      <c r="CT18" s="171">
        <v>0</v>
      </c>
      <c r="CU18" s="171">
        <v>0</v>
      </c>
      <c r="CV18" s="171">
        <v>0</v>
      </c>
      <c r="CW18" s="171">
        <v>0</v>
      </c>
      <c r="CX18" s="171">
        <v>0</v>
      </c>
      <c r="CY18" s="171">
        <v>0</v>
      </c>
      <c r="CZ18" s="171">
        <v>0</v>
      </c>
      <c r="DA18" s="171">
        <v>0</v>
      </c>
      <c r="DB18" s="171">
        <v>0</v>
      </c>
      <c r="DC18" s="171">
        <v>0</v>
      </c>
      <c r="DD18" s="171">
        <v>0</v>
      </c>
      <c r="DE18" s="171">
        <v>0</v>
      </c>
      <c r="DF18" s="181">
        <v>0</v>
      </c>
      <c r="DG18" s="181">
        <v>0</v>
      </c>
      <c r="DH18" s="181">
        <v>0</v>
      </c>
      <c r="DI18" s="181">
        <v>0</v>
      </c>
      <c r="DJ18" s="181">
        <v>0</v>
      </c>
      <c r="DK18" s="181">
        <v>0</v>
      </c>
      <c r="DL18" s="181">
        <v>0</v>
      </c>
      <c r="DM18" s="181">
        <v>0</v>
      </c>
      <c r="DN18" s="181">
        <v>0</v>
      </c>
      <c r="DO18" s="181">
        <v>0</v>
      </c>
    </row>
    <row r="19" spans="1:119" x14ac:dyDescent="0.3">
      <c r="A19" t="s">
        <v>43</v>
      </c>
      <c r="B19" s="24" t="s">
        <v>40</v>
      </c>
      <c r="C19" s="65">
        <f>IF(C21=1,$D$24,$F$24)</f>
        <v>7</v>
      </c>
      <c r="D19" s="65">
        <f>IF(D21=1,$D$24,$F$24)</f>
        <v>7</v>
      </c>
      <c r="E19" s="65">
        <f t="shared" ref="E19:BD19" si="8">IF(E21=1,$D$24,$F$24)</f>
        <v>7</v>
      </c>
      <c r="F19" s="65">
        <f t="shared" si="8"/>
        <v>21</v>
      </c>
      <c r="G19" s="65">
        <f t="shared" si="8"/>
        <v>21</v>
      </c>
      <c r="H19" s="65">
        <f t="shared" si="8"/>
        <v>21</v>
      </c>
      <c r="I19" s="70">
        <f t="shared" si="8"/>
        <v>7</v>
      </c>
      <c r="J19" s="70">
        <f t="shared" si="8"/>
        <v>7</v>
      </c>
      <c r="K19" s="70">
        <f t="shared" si="8"/>
        <v>7</v>
      </c>
      <c r="L19" s="70">
        <f t="shared" si="8"/>
        <v>7</v>
      </c>
      <c r="M19" s="70">
        <f t="shared" si="8"/>
        <v>7</v>
      </c>
      <c r="N19" s="70">
        <f t="shared" si="8"/>
        <v>7</v>
      </c>
      <c r="O19" s="70">
        <f t="shared" si="8"/>
        <v>7</v>
      </c>
      <c r="P19" s="70">
        <f t="shared" si="8"/>
        <v>7</v>
      </c>
      <c r="Q19" s="70">
        <f t="shared" si="8"/>
        <v>21</v>
      </c>
      <c r="R19" s="70">
        <f t="shared" si="8"/>
        <v>21</v>
      </c>
      <c r="S19" s="70">
        <f t="shared" si="8"/>
        <v>21</v>
      </c>
      <c r="T19" s="70">
        <f t="shared" si="8"/>
        <v>21</v>
      </c>
      <c r="U19" s="70">
        <f t="shared" si="8"/>
        <v>21</v>
      </c>
      <c r="V19" s="70">
        <f t="shared" si="8"/>
        <v>21</v>
      </c>
      <c r="W19" s="70">
        <f t="shared" si="8"/>
        <v>21</v>
      </c>
      <c r="X19" s="70">
        <f t="shared" si="8"/>
        <v>21</v>
      </c>
      <c r="Y19" s="70">
        <f t="shared" si="8"/>
        <v>21</v>
      </c>
      <c r="Z19" s="70">
        <f t="shared" si="8"/>
        <v>21</v>
      </c>
      <c r="AA19" s="70">
        <f t="shared" si="8"/>
        <v>21</v>
      </c>
      <c r="AB19" s="70">
        <f t="shared" si="8"/>
        <v>21</v>
      </c>
      <c r="AC19" s="70">
        <f t="shared" si="8"/>
        <v>21</v>
      </c>
      <c r="AD19" s="70">
        <f t="shared" si="8"/>
        <v>21</v>
      </c>
      <c r="AE19" s="68">
        <f t="shared" si="8"/>
        <v>7</v>
      </c>
      <c r="AF19" s="68">
        <f t="shared" si="8"/>
        <v>7</v>
      </c>
      <c r="AG19" s="68">
        <f t="shared" si="8"/>
        <v>21</v>
      </c>
      <c r="AH19" s="68">
        <f t="shared" si="8"/>
        <v>21</v>
      </c>
      <c r="AI19" s="68">
        <f t="shared" si="8"/>
        <v>21</v>
      </c>
      <c r="AJ19" s="69">
        <f t="shared" si="8"/>
        <v>7</v>
      </c>
      <c r="AK19" s="69">
        <f t="shared" si="8"/>
        <v>21</v>
      </c>
      <c r="AL19" s="69">
        <f t="shared" si="8"/>
        <v>21</v>
      </c>
      <c r="AM19" s="69">
        <f t="shared" si="8"/>
        <v>21</v>
      </c>
      <c r="AN19" s="69">
        <f t="shared" si="8"/>
        <v>21</v>
      </c>
      <c r="AO19" s="69">
        <f t="shared" si="8"/>
        <v>21</v>
      </c>
      <c r="AP19" s="69">
        <f t="shared" si="8"/>
        <v>21</v>
      </c>
      <c r="AQ19" s="69">
        <f t="shared" si="8"/>
        <v>21</v>
      </c>
      <c r="AR19" s="69">
        <f t="shared" si="8"/>
        <v>21</v>
      </c>
      <c r="AS19" s="69">
        <f t="shared" si="8"/>
        <v>21</v>
      </c>
      <c r="AT19" s="70">
        <f t="shared" si="8"/>
        <v>7</v>
      </c>
      <c r="AU19" s="70">
        <f t="shared" si="8"/>
        <v>7</v>
      </c>
      <c r="AV19" s="70">
        <f t="shared" si="8"/>
        <v>21</v>
      </c>
      <c r="AW19" s="70">
        <f t="shared" si="8"/>
        <v>21</v>
      </c>
      <c r="AX19" s="70">
        <f t="shared" si="8"/>
        <v>21</v>
      </c>
      <c r="AY19" s="234">
        <f t="shared" si="8"/>
        <v>7</v>
      </c>
      <c r="AZ19" s="234">
        <f t="shared" si="8"/>
        <v>7</v>
      </c>
      <c r="BA19" s="234">
        <f t="shared" si="8"/>
        <v>21</v>
      </c>
      <c r="BB19" s="234">
        <f t="shared" si="8"/>
        <v>21</v>
      </c>
      <c r="BC19" s="234">
        <f t="shared" si="8"/>
        <v>21</v>
      </c>
      <c r="BD19" s="234">
        <f t="shared" si="8"/>
        <v>21</v>
      </c>
      <c r="BE19" s="65">
        <f>IF(BE21=1,$D$24,$F$24)</f>
        <v>7</v>
      </c>
      <c r="BF19" s="65">
        <f>IF(BF21=1,$D$24,$F$24)</f>
        <v>7</v>
      </c>
      <c r="BG19" s="65">
        <f>IF(BG21=1,$D$24,$F$24)</f>
        <v>21</v>
      </c>
      <c r="BH19" s="65">
        <f t="shared" ref="BH19:DO20" si="9">IF(BH21=1,$D$24,$F$24)</f>
        <v>21</v>
      </c>
      <c r="BI19" s="65">
        <f t="shared" si="9"/>
        <v>21</v>
      </c>
      <c r="BJ19" s="65">
        <f t="shared" si="9"/>
        <v>21</v>
      </c>
      <c r="BK19" s="66">
        <f t="shared" si="9"/>
        <v>7</v>
      </c>
      <c r="BL19" s="66">
        <f t="shared" si="9"/>
        <v>7</v>
      </c>
      <c r="BM19" s="66">
        <f t="shared" si="9"/>
        <v>7</v>
      </c>
      <c r="BN19" s="66">
        <f t="shared" si="9"/>
        <v>7</v>
      </c>
      <c r="BO19" s="66">
        <f t="shared" si="9"/>
        <v>21</v>
      </c>
      <c r="BP19" s="66">
        <f t="shared" si="9"/>
        <v>21</v>
      </c>
      <c r="BQ19" s="67">
        <f t="shared" si="9"/>
        <v>7</v>
      </c>
      <c r="BR19" s="67">
        <f t="shared" si="9"/>
        <v>7</v>
      </c>
      <c r="BS19" s="67">
        <f t="shared" si="9"/>
        <v>21</v>
      </c>
      <c r="BT19" s="67">
        <f t="shared" si="9"/>
        <v>21</v>
      </c>
      <c r="BU19" s="68">
        <f t="shared" si="9"/>
        <v>7</v>
      </c>
      <c r="BV19" s="68">
        <f t="shared" si="9"/>
        <v>7</v>
      </c>
      <c r="BW19" s="68">
        <f t="shared" si="9"/>
        <v>21</v>
      </c>
      <c r="BX19" s="69">
        <f t="shared" si="9"/>
        <v>7</v>
      </c>
      <c r="BY19" s="70">
        <f t="shared" si="9"/>
        <v>21</v>
      </c>
      <c r="BZ19" s="70">
        <f t="shared" si="9"/>
        <v>21</v>
      </c>
      <c r="CA19" s="70">
        <f t="shared" si="9"/>
        <v>21</v>
      </c>
      <c r="CB19" s="70">
        <f t="shared" si="9"/>
        <v>21</v>
      </c>
      <c r="CC19" s="70">
        <f t="shared" si="9"/>
        <v>21</v>
      </c>
      <c r="CD19" s="70">
        <f t="shared" si="9"/>
        <v>7</v>
      </c>
      <c r="CE19" s="70">
        <f t="shared" si="9"/>
        <v>7</v>
      </c>
      <c r="CF19" s="70">
        <f t="shared" si="9"/>
        <v>7</v>
      </c>
      <c r="CG19" s="70">
        <f t="shared" si="9"/>
        <v>7</v>
      </c>
      <c r="CH19" s="70">
        <f t="shared" si="9"/>
        <v>7</v>
      </c>
      <c r="CI19" s="68">
        <f t="shared" si="9"/>
        <v>7</v>
      </c>
      <c r="CJ19" s="68">
        <f t="shared" si="9"/>
        <v>7</v>
      </c>
      <c r="CK19" s="68">
        <f t="shared" si="9"/>
        <v>7</v>
      </c>
      <c r="CL19" s="68">
        <f t="shared" si="9"/>
        <v>21</v>
      </c>
      <c r="CM19" s="68">
        <f t="shared" si="9"/>
        <v>21</v>
      </c>
      <c r="CN19" s="68">
        <f t="shared" si="9"/>
        <v>21</v>
      </c>
      <c r="CO19" s="71">
        <f t="shared" si="9"/>
        <v>7</v>
      </c>
      <c r="CP19" s="71">
        <f t="shared" si="9"/>
        <v>7</v>
      </c>
      <c r="CQ19" s="71">
        <f t="shared" si="9"/>
        <v>7</v>
      </c>
      <c r="CR19" s="71">
        <f t="shared" si="9"/>
        <v>7</v>
      </c>
      <c r="CS19" s="71">
        <f t="shared" si="9"/>
        <v>7</v>
      </c>
      <c r="CT19" s="71">
        <f t="shared" si="9"/>
        <v>7</v>
      </c>
      <c r="CU19" s="71">
        <f t="shared" si="9"/>
        <v>7</v>
      </c>
      <c r="CV19" s="71">
        <f t="shared" si="9"/>
        <v>7</v>
      </c>
      <c r="CW19" s="71">
        <f t="shared" si="9"/>
        <v>21</v>
      </c>
      <c r="CX19" s="71">
        <f t="shared" si="9"/>
        <v>21</v>
      </c>
      <c r="CY19" s="71">
        <f t="shared" si="9"/>
        <v>21</v>
      </c>
      <c r="CZ19" s="71">
        <f t="shared" si="9"/>
        <v>21</v>
      </c>
      <c r="DA19" s="71">
        <f t="shared" si="9"/>
        <v>21</v>
      </c>
      <c r="DB19" s="71">
        <f t="shared" si="9"/>
        <v>21</v>
      </c>
      <c r="DC19" s="71">
        <f t="shared" si="9"/>
        <v>21</v>
      </c>
      <c r="DD19" s="71">
        <f t="shared" si="9"/>
        <v>21</v>
      </c>
      <c r="DE19" s="71">
        <f t="shared" si="9"/>
        <v>21</v>
      </c>
      <c r="DF19" s="37">
        <f t="shared" si="9"/>
        <v>7</v>
      </c>
      <c r="DG19" s="37">
        <f t="shared" si="9"/>
        <v>7</v>
      </c>
      <c r="DH19" s="37">
        <f t="shared" si="9"/>
        <v>7</v>
      </c>
      <c r="DI19" s="37">
        <f t="shared" si="9"/>
        <v>7</v>
      </c>
      <c r="DJ19" s="37">
        <f t="shared" si="9"/>
        <v>7</v>
      </c>
      <c r="DK19" s="37">
        <f t="shared" si="9"/>
        <v>7</v>
      </c>
      <c r="DL19" s="37">
        <f t="shared" si="9"/>
        <v>21</v>
      </c>
      <c r="DM19" s="37">
        <f t="shared" si="9"/>
        <v>21</v>
      </c>
      <c r="DN19" s="37">
        <f t="shared" si="9"/>
        <v>21</v>
      </c>
      <c r="DO19" s="37">
        <f t="shared" si="9"/>
        <v>21</v>
      </c>
    </row>
    <row r="20" spans="1:119" x14ac:dyDescent="0.3">
      <c r="B20" s="24" t="s">
        <v>40</v>
      </c>
      <c r="C20" s="65">
        <v>0</v>
      </c>
      <c r="D20" s="65">
        <v>0</v>
      </c>
      <c r="E20" s="65">
        <v>0</v>
      </c>
      <c r="F20" s="65">
        <v>0</v>
      </c>
      <c r="G20" s="65">
        <v>0</v>
      </c>
      <c r="H20" s="65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  <c r="T20" s="70">
        <v>0</v>
      </c>
      <c r="U20" s="70">
        <v>0</v>
      </c>
      <c r="V20" s="70">
        <v>0</v>
      </c>
      <c r="W20" s="70">
        <v>0</v>
      </c>
      <c r="X20" s="70">
        <v>0</v>
      </c>
      <c r="Y20" s="70">
        <v>0</v>
      </c>
      <c r="Z20" s="70">
        <v>0</v>
      </c>
      <c r="AA20" s="70">
        <v>0</v>
      </c>
      <c r="AB20" s="70">
        <v>0</v>
      </c>
      <c r="AC20" s="70">
        <v>0</v>
      </c>
      <c r="AD20" s="70">
        <v>0</v>
      </c>
      <c r="AE20" s="68">
        <v>0</v>
      </c>
      <c r="AF20" s="68">
        <v>0</v>
      </c>
      <c r="AG20" s="68">
        <v>0</v>
      </c>
      <c r="AH20" s="68">
        <v>21</v>
      </c>
      <c r="AI20" s="68">
        <v>21</v>
      </c>
      <c r="AJ20" s="69">
        <v>0</v>
      </c>
      <c r="AK20" s="69">
        <v>21</v>
      </c>
      <c r="AL20" s="69">
        <v>0</v>
      </c>
      <c r="AM20" s="69">
        <v>21</v>
      </c>
      <c r="AN20" s="69">
        <v>21</v>
      </c>
      <c r="AO20" s="69">
        <v>0</v>
      </c>
      <c r="AP20" s="69">
        <v>0</v>
      </c>
      <c r="AQ20" s="69">
        <v>0</v>
      </c>
      <c r="AR20" s="69">
        <v>0</v>
      </c>
      <c r="AS20" s="69">
        <v>0</v>
      </c>
      <c r="AT20" s="70">
        <v>0</v>
      </c>
      <c r="AU20" s="70">
        <v>0</v>
      </c>
      <c r="AV20" s="70">
        <v>0</v>
      </c>
      <c r="AW20" s="70">
        <v>21</v>
      </c>
      <c r="AX20" s="70">
        <v>0</v>
      </c>
      <c r="AY20" s="234">
        <v>47</v>
      </c>
      <c r="AZ20" s="234">
        <v>48</v>
      </c>
      <c r="BA20" s="234">
        <v>0</v>
      </c>
      <c r="BB20" s="234">
        <v>21</v>
      </c>
      <c r="BC20" s="234">
        <v>21</v>
      </c>
      <c r="BD20" s="234">
        <v>0</v>
      </c>
      <c r="BE20" s="65"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0</v>
      </c>
      <c r="BK20" s="66">
        <v>0</v>
      </c>
      <c r="BL20" s="66">
        <v>0</v>
      </c>
      <c r="BM20" s="66">
        <v>0</v>
      </c>
      <c r="BN20" s="66">
        <v>0</v>
      </c>
      <c r="BO20" s="66">
        <v>0</v>
      </c>
      <c r="BP20" s="66">
        <v>0</v>
      </c>
      <c r="BQ20" s="67">
        <v>0</v>
      </c>
      <c r="BR20" s="67">
        <v>0</v>
      </c>
      <c r="BS20" s="67">
        <v>0</v>
      </c>
      <c r="BT20" s="67">
        <v>0</v>
      </c>
      <c r="BU20" s="68">
        <v>0</v>
      </c>
      <c r="BV20" s="68">
        <v>0</v>
      </c>
      <c r="BW20" s="68">
        <v>0</v>
      </c>
      <c r="BX20" s="69">
        <v>0</v>
      </c>
      <c r="BY20" s="70">
        <v>0</v>
      </c>
      <c r="BZ20" s="70">
        <v>0</v>
      </c>
      <c r="CA20" s="70">
        <v>0</v>
      </c>
      <c r="CB20" s="70">
        <v>0</v>
      </c>
      <c r="CC20" s="70">
        <v>0</v>
      </c>
      <c r="CD20" s="70">
        <v>0</v>
      </c>
      <c r="CE20" s="70">
        <v>0</v>
      </c>
      <c r="CF20" s="70">
        <v>0</v>
      </c>
      <c r="CG20" s="70">
        <v>0</v>
      </c>
      <c r="CH20" s="70">
        <v>0</v>
      </c>
      <c r="CI20" s="68">
        <v>0</v>
      </c>
      <c r="CJ20" s="68">
        <v>0</v>
      </c>
      <c r="CK20" s="68">
        <v>0</v>
      </c>
      <c r="CL20" s="68">
        <v>0</v>
      </c>
      <c r="CM20" s="68">
        <v>0</v>
      </c>
      <c r="CN20" s="68">
        <v>0</v>
      </c>
      <c r="CO20" s="71">
        <v>0</v>
      </c>
      <c r="CP20" s="71">
        <v>0</v>
      </c>
      <c r="CQ20" s="71">
        <v>0</v>
      </c>
      <c r="CR20" s="71">
        <v>0</v>
      </c>
      <c r="CS20" s="71">
        <v>0</v>
      </c>
      <c r="CT20" s="71">
        <v>0</v>
      </c>
      <c r="CU20" s="71">
        <v>0</v>
      </c>
      <c r="CV20" s="71">
        <v>0</v>
      </c>
      <c r="CW20" s="71">
        <v>0</v>
      </c>
      <c r="CX20" s="71">
        <v>0</v>
      </c>
      <c r="CY20" s="71">
        <v>0</v>
      </c>
      <c r="CZ20" s="71">
        <v>0</v>
      </c>
      <c r="DA20" s="71">
        <v>0</v>
      </c>
      <c r="DB20" s="71">
        <v>0</v>
      </c>
      <c r="DC20" s="71">
        <v>0</v>
      </c>
      <c r="DD20" s="71">
        <v>0</v>
      </c>
      <c r="DE20" s="71">
        <v>0</v>
      </c>
      <c r="DF20" s="37">
        <v>0</v>
      </c>
      <c r="DG20" s="37">
        <v>0</v>
      </c>
      <c r="DH20" s="37">
        <v>0</v>
      </c>
      <c r="DI20" s="37">
        <v>0</v>
      </c>
      <c r="DJ20" s="37">
        <f t="shared" si="9"/>
        <v>7</v>
      </c>
      <c r="DK20" s="37">
        <v>0</v>
      </c>
      <c r="DL20" s="37">
        <v>0</v>
      </c>
      <c r="DM20" s="37">
        <v>0</v>
      </c>
      <c r="DN20" s="37">
        <v>0</v>
      </c>
      <c r="DO20" s="37">
        <v>0</v>
      </c>
    </row>
    <row r="21" spans="1:119" x14ac:dyDescent="0.3">
      <c r="A21" t="s">
        <v>43</v>
      </c>
      <c r="B21" s="24" t="s">
        <v>41</v>
      </c>
      <c r="C21" s="79">
        <v>1</v>
      </c>
      <c r="D21" s="79">
        <v>1</v>
      </c>
      <c r="E21" s="79">
        <v>1</v>
      </c>
      <c r="F21" s="80">
        <v>2</v>
      </c>
      <c r="G21" s="80">
        <v>2</v>
      </c>
      <c r="H21" s="80">
        <v>2</v>
      </c>
      <c r="I21" s="88">
        <v>1</v>
      </c>
      <c r="J21" s="88">
        <v>1</v>
      </c>
      <c r="K21" s="88">
        <v>1</v>
      </c>
      <c r="L21" s="88">
        <v>1</v>
      </c>
      <c r="M21" s="88">
        <v>1</v>
      </c>
      <c r="N21" s="88">
        <v>1</v>
      </c>
      <c r="O21" s="88">
        <v>1</v>
      </c>
      <c r="P21" s="88">
        <v>1</v>
      </c>
      <c r="Q21" s="87">
        <v>2</v>
      </c>
      <c r="R21" s="87">
        <v>2</v>
      </c>
      <c r="S21" s="87">
        <v>2</v>
      </c>
      <c r="T21" s="87">
        <v>2</v>
      </c>
      <c r="U21" s="87">
        <v>2</v>
      </c>
      <c r="V21" s="87">
        <v>2</v>
      </c>
      <c r="W21" s="87">
        <v>2</v>
      </c>
      <c r="X21" s="87">
        <v>2</v>
      </c>
      <c r="Y21" s="87">
        <v>2</v>
      </c>
      <c r="Z21" s="87">
        <v>2</v>
      </c>
      <c r="AA21" s="87">
        <v>2</v>
      </c>
      <c r="AB21" s="87">
        <v>2</v>
      </c>
      <c r="AC21" s="87">
        <v>2</v>
      </c>
      <c r="AD21" s="87">
        <v>2</v>
      </c>
      <c r="AE21" s="228">
        <v>1</v>
      </c>
      <c r="AF21" s="228">
        <v>1</v>
      </c>
      <c r="AG21" s="89">
        <v>2</v>
      </c>
      <c r="AH21" s="89">
        <v>2</v>
      </c>
      <c r="AI21" s="89">
        <v>2</v>
      </c>
      <c r="AJ21" s="86">
        <v>1</v>
      </c>
      <c r="AK21" s="205">
        <v>2</v>
      </c>
      <c r="AL21" s="205">
        <v>2</v>
      </c>
      <c r="AM21" s="205">
        <v>2</v>
      </c>
      <c r="AN21" s="205">
        <v>2</v>
      </c>
      <c r="AO21" s="205">
        <v>2</v>
      </c>
      <c r="AP21" s="205">
        <v>2</v>
      </c>
      <c r="AQ21" s="205">
        <v>2</v>
      </c>
      <c r="AR21" s="205">
        <v>2</v>
      </c>
      <c r="AS21" s="205">
        <v>2</v>
      </c>
      <c r="AT21" s="229">
        <v>1</v>
      </c>
      <c r="AU21" s="229">
        <v>1</v>
      </c>
      <c r="AV21" s="87">
        <v>2</v>
      </c>
      <c r="AW21" s="87">
        <v>2</v>
      </c>
      <c r="AX21" s="87">
        <v>2</v>
      </c>
      <c r="AY21" s="230">
        <v>1</v>
      </c>
      <c r="AZ21" s="230">
        <v>1</v>
      </c>
      <c r="BA21" s="235">
        <v>2</v>
      </c>
      <c r="BB21" s="235">
        <v>2</v>
      </c>
      <c r="BC21" s="235">
        <v>2</v>
      </c>
      <c r="BD21" s="235">
        <v>2</v>
      </c>
      <c r="BE21" s="79">
        <v>1</v>
      </c>
      <c r="BF21" s="79">
        <v>1</v>
      </c>
      <c r="BG21" s="80">
        <v>2</v>
      </c>
      <c r="BH21" s="80">
        <v>2</v>
      </c>
      <c r="BI21" s="80">
        <v>2</v>
      </c>
      <c r="BJ21" s="80">
        <v>2</v>
      </c>
      <c r="BK21" s="81">
        <v>1</v>
      </c>
      <c r="BL21" s="81">
        <v>1</v>
      </c>
      <c r="BM21" s="81">
        <v>1</v>
      </c>
      <c r="BN21" s="81">
        <v>1</v>
      </c>
      <c r="BO21" s="82">
        <v>2</v>
      </c>
      <c r="BP21" s="82">
        <v>2</v>
      </c>
      <c r="BQ21" s="83">
        <v>1</v>
      </c>
      <c r="BR21" s="83">
        <v>1</v>
      </c>
      <c r="BS21" s="84">
        <v>2</v>
      </c>
      <c r="BT21" s="84">
        <v>2</v>
      </c>
      <c r="BU21" s="85">
        <v>1</v>
      </c>
      <c r="BV21" s="85">
        <v>1</v>
      </c>
      <c r="BW21" s="89">
        <v>2</v>
      </c>
      <c r="BX21" s="86">
        <v>1</v>
      </c>
      <c r="BY21" s="87">
        <v>2</v>
      </c>
      <c r="BZ21" s="87">
        <v>2</v>
      </c>
      <c r="CA21" s="87">
        <v>2</v>
      </c>
      <c r="CB21" s="87">
        <v>2</v>
      </c>
      <c r="CC21" s="87">
        <v>2</v>
      </c>
      <c r="CD21" s="88">
        <v>1</v>
      </c>
      <c r="CE21" s="88">
        <v>1</v>
      </c>
      <c r="CF21" s="88">
        <v>1</v>
      </c>
      <c r="CG21" s="88">
        <v>1</v>
      </c>
      <c r="CH21" s="88">
        <v>1</v>
      </c>
      <c r="CI21" s="85">
        <v>1</v>
      </c>
      <c r="CJ21" s="85">
        <v>1</v>
      </c>
      <c r="CK21" s="85">
        <v>1</v>
      </c>
      <c r="CL21" s="89">
        <v>2</v>
      </c>
      <c r="CM21" s="89">
        <v>2</v>
      </c>
      <c r="CN21" s="89">
        <v>2</v>
      </c>
      <c r="CO21" s="90">
        <v>1</v>
      </c>
      <c r="CP21" s="90">
        <v>1</v>
      </c>
      <c r="CQ21" s="90">
        <v>1</v>
      </c>
      <c r="CR21" s="90">
        <v>1</v>
      </c>
      <c r="CS21" s="90">
        <v>1</v>
      </c>
      <c r="CT21" s="90">
        <v>1</v>
      </c>
      <c r="CU21" s="90">
        <v>1</v>
      </c>
      <c r="CV21" s="90">
        <v>1</v>
      </c>
      <c r="CW21" s="57">
        <v>2</v>
      </c>
      <c r="CX21" s="57">
        <v>2</v>
      </c>
      <c r="CY21" s="57">
        <v>2</v>
      </c>
      <c r="CZ21" s="57">
        <v>2</v>
      </c>
      <c r="DA21" s="57">
        <v>2</v>
      </c>
      <c r="DB21" s="57">
        <v>2</v>
      </c>
      <c r="DC21" s="57">
        <v>2</v>
      </c>
      <c r="DD21" s="57">
        <v>2</v>
      </c>
      <c r="DE21" s="57">
        <v>2</v>
      </c>
      <c r="DF21" s="178">
        <v>1</v>
      </c>
      <c r="DG21" s="178">
        <v>1</v>
      </c>
      <c r="DH21" s="178">
        <v>1</v>
      </c>
      <c r="DI21" s="178">
        <v>1</v>
      </c>
      <c r="DJ21" s="178">
        <v>1</v>
      </c>
      <c r="DK21" s="178">
        <v>1</v>
      </c>
      <c r="DL21" s="177">
        <v>2</v>
      </c>
      <c r="DM21" s="177">
        <v>2</v>
      </c>
      <c r="DN21" s="177">
        <v>2</v>
      </c>
      <c r="DO21" s="177">
        <v>2</v>
      </c>
    </row>
    <row r="22" spans="1:119" x14ac:dyDescent="0.3">
      <c r="B22" s="24" t="s">
        <v>41</v>
      </c>
      <c r="C22" s="137">
        <v>1</v>
      </c>
      <c r="D22" s="137">
        <v>1</v>
      </c>
      <c r="E22" s="137">
        <v>1</v>
      </c>
      <c r="F22" s="137">
        <v>1</v>
      </c>
      <c r="G22" s="137">
        <v>1</v>
      </c>
      <c r="H22" s="137">
        <v>1</v>
      </c>
      <c r="I22" s="142">
        <v>1</v>
      </c>
      <c r="J22" s="142">
        <v>1</v>
      </c>
      <c r="K22" s="142">
        <v>1</v>
      </c>
      <c r="L22" s="142">
        <v>1</v>
      </c>
      <c r="M22" s="142">
        <v>1</v>
      </c>
      <c r="N22" s="142">
        <v>1</v>
      </c>
      <c r="O22" s="142">
        <v>1</v>
      </c>
      <c r="P22" s="142">
        <v>1</v>
      </c>
      <c r="Q22" s="142">
        <v>1</v>
      </c>
      <c r="R22" s="142">
        <v>1</v>
      </c>
      <c r="S22" s="142">
        <v>1</v>
      </c>
      <c r="T22" s="142">
        <v>1</v>
      </c>
      <c r="U22" s="142">
        <v>1</v>
      </c>
      <c r="V22" s="142">
        <v>1</v>
      </c>
      <c r="W22" s="142">
        <v>1</v>
      </c>
      <c r="X22" s="142">
        <v>1</v>
      </c>
      <c r="Y22" s="142">
        <v>1</v>
      </c>
      <c r="Z22" s="142">
        <v>1</v>
      </c>
      <c r="AA22" s="142">
        <v>1</v>
      </c>
      <c r="AB22" s="142">
        <v>1</v>
      </c>
      <c r="AC22" s="142">
        <v>1</v>
      </c>
      <c r="AD22" s="142">
        <v>1</v>
      </c>
      <c r="AE22" s="140">
        <v>1</v>
      </c>
      <c r="AF22" s="140">
        <v>1</v>
      </c>
      <c r="AG22" s="140">
        <v>1</v>
      </c>
      <c r="AH22" s="140">
        <v>1</v>
      </c>
      <c r="AI22" s="140">
        <v>1</v>
      </c>
      <c r="AJ22" s="141">
        <v>1</v>
      </c>
      <c r="AK22" s="141">
        <v>1</v>
      </c>
      <c r="AL22" s="141">
        <v>1</v>
      </c>
      <c r="AM22" s="141">
        <v>1</v>
      </c>
      <c r="AN22" s="141">
        <v>1</v>
      </c>
      <c r="AO22" s="141">
        <v>1</v>
      </c>
      <c r="AP22" s="141">
        <v>1</v>
      </c>
      <c r="AQ22" s="141">
        <v>1</v>
      </c>
      <c r="AR22" s="141">
        <v>1</v>
      </c>
      <c r="AS22" s="141">
        <v>1</v>
      </c>
      <c r="AT22" s="142">
        <v>1</v>
      </c>
      <c r="AU22" s="142">
        <v>1</v>
      </c>
      <c r="AV22" s="142">
        <v>1</v>
      </c>
      <c r="AW22" s="142">
        <v>1</v>
      </c>
      <c r="AX22" s="142">
        <v>1</v>
      </c>
      <c r="AY22" s="236">
        <v>1</v>
      </c>
      <c r="AZ22" s="236">
        <v>1</v>
      </c>
      <c r="BA22" s="236">
        <v>1</v>
      </c>
      <c r="BB22" s="236">
        <v>1</v>
      </c>
      <c r="BC22" s="236">
        <v>1</v>
      </c>
      <c r="BD22" s="236">
        <v>1</v>
      </c>
      <c r="BE22" s="137">
        <v>1</v>
      </c>
      <c r="BF22" s="137">
        <v>1</v>
      </c>
      <c r="BG22" s="137">
        <v>1</v>
      </c>
      <c r="BH22" s="137">
        <v>1</v>
      </c>
      <c r="BI22" s="137">
        <v>1</v>
      </c>
      <c r="BJ22" s="137">
        <v>1</v>
      </c>
      <c r="BK22" s="138">
        <v>1</v>
      </c>
      <c r="BL22" s="138">
        <v>1</v>
      </c>
      <c r="BM22" s="138">
        <v>1</v>
      </c>
      <c r="BN22" s="138">
        <v>1</v>
      </c>
      <c r="BO22" s="138">
        <v>1</v>
      </c>
      <c r="BP22" s="138">
        <v>1</v>
      </c>
      <c r="BQ22" s="139">
        <v>1</v>
      </c>
      <c r="BR22" s="139">
        <v>1</v>
      </c>
      <c r="BS22" s="139">
        <v>1</v>
      </c>
      <c r="BT22" s="139">
        <v>1</v>
      </c>
      <c r="BU22" s="140">
        <v>1</v>
      </c>
      <c r="BV22" s="140">
        <v>1</v>
      </c>
      <c r="BW22" s="140">
        <v>1</v>
      </c>
      <c r="BX22" s="141">
        <v>1</v>
      </c>
      <c r="BY22" s="142">
        <v>1</v>
      </c>
      <c r="BZ22" s="142">
        <v>1</v>
      </c>
      <c r="CA22" s="142">
        <v>1</v>
      </c>
      <c r="CB22" s="142">
        <v>1</v>
      </c>
      <c r="CC22" s="142">
        <v>1</v>
      </c>
      <c r="CD22" s="142">
        <v>1</v>
      </c>
      <c r="CE22" s="142">
        <v>1</v>
      </c>
      <c r="CF22" s="142">
        <v>1</v>
      </c>
      <c r="CG22" s="142">
        <v>1</v>
      </c>
      <c r="CH22" s="142">
        <v>1</v>
      </c>
      <c r="CI22" s="140">
        <v>1</v>
      </c>
      <c r="CJ22" s="140">
        <v>1</v>
      </c>
      <c r="CK22" s="140">
        <v>1</v>
      </c>
      <c r="CL22" s="140">
        <v>1</v>
      </c>
      <c r="CM22" s="140">
        <v>1</v>
      </c>
      <c r="CN22" s="140">
        <v>1</v>
      </c>
      <c r="CO22" s="143">
        <v>1</v>
      </c>
      <c r="CP22" s="143">
        <v>1</v>
      </c>
      <c r="CQ22" s="143">
        <v>1</v>
      </c>
      <c r="CR22" s="143">
        <v>1</v>
      </c>
      <c r="CS22" s="143">
        <v>1</v>
      </c>
      <c r="CT22" s="143">
        <v>1</v>
      </c>
      <c r="CU22" s="143">
        <v>1</v>
      </c>
      <c r="CV22" s="143">
        <v>1</v>
      </c>
      <c r="CW22" s="143">
        <v>1</v>
      </c>
      <c r="CX22" s="143">
        <v>1</v>
      </c>
      <c r="CY22" s="143">
        <v>1</v>
      </c>
      <c r="CZ22" s="143">
        <v>1</v>
      </c>
      <c r="DA22" s="143">
        <v>1</v>
      </c>
      <c r="DB22" s="143">
        <v>1</v>
      </c>
      <c r="DC22" s="143">
        <v>1</v>
      </c>
      <c r="DD22" s="143">
        <v>1</v>
      </c>
      <c r="DE22" s="143">
        <v>1</v>
      </c>
      <c r="DF22" s="125">
        <v>1</v>
      </c>
      <c r="DG22" s="125">
        <v>1</v>
      </c>
      <c r="DH22" s="125">
        <v>1</v>
      </c>
      <c r="DI22" s="125">
        <v>1</v>
      </c>
      <c r="DJ22" s="125">
        <v>1</v>
      </c>
      <c r="DK22" s="125">
        <v>1</v>
      </c>
      <c r="DL22" s="125">
        <v>1</v>
      </c>
      <c r="DM22" s="125">
        <v>1</v>
      </c>
      <c r="DN22" s="125">
        <v>1</v>
      </c>
      <c r="DO22" s="125">
        <v>1</v>
      </c>
    </row>
    <row r="23" spans="1:119" x14ac:dyDescent="0.3">
      <c r="A23" s="95"/>
      <c r="B23" s="24" t="s">
        <v>42</v>
      </c>
      <c r="C23" s="137">
        <f t="shared" ref="C23:H23" si="10">S</f>
        <v>1</v>
      </c>
      <c r="D23" s="137">
        <f t="shared" si="10"/>
        <v>1</v>
      </c>
      <c r="E23" s="137">
        <f t="shared" si="10"/>
        <v>1</v>
      </c>
      <c r="F23" s="137">
        <f t="shared" si="10"/>
        <v>1</v>
      </c>
      <c r="G23" s="137">
        <f t="shared" si="10"/>
        <v>1</v>
      </c>
      <c r="H23" s="137">
        <f t="shared" si="10"/>
        <v>1</v>
      </c>
      <c r="I23" s="142">
        <f t="shared" ref="I23:AD23" si="11">Ar</f>
        <v>2</v>
      </c>
      <c r="J23" s="142">
        <f t="shared" si="11"/>
        <v>2</v>
      </c>
      <c r="K23" s="142">
        <f t="shared" si="11"/>
        <v>2</v>
      </c>
      <c r="L23" s="142">
        <f t="shared" si="11"/>
        <v>2</v>
      </c>
      <c r="M23" s="142">
        <f t="shared" si="11"/>
        <v>2</v>
      </c>
      <c r="N23" s="142">
        <f t="shared" si="11"/>
        <v>2</v>
      </c>
      <c r="O23" s="142">
        <f t="shared" si="11"/>
        <v>2</v>
      </c>
      <c r="P23" s="142">
        <f t="shared" si="11"/>
        <v>2</v>
      </c>
      <c r="Q23" s="142">
        <f t="shared" si="11"/>
        <v>2</v>
      </c>
      <c r="R23" s="142">
        <f t="shared" si="11"/>
        <v>2</v>
      </c>
      <c r="S23" s="142">
        <f t="shared" si="11"/>
        <v>2</v>
      </c>
      <c r="T23" s="142">
        <f t="shared" si="11"/>
        <v>2</v>
      </c>
      <c r="U23" s="142">
        <f t="shared" si="11"/>
        <v>2</v>
      </c>
      <c r="V23" s="142">
        <f t="shared" si="11"/>
        <v>2</v>
      </c>
      <c r="W23" s="142">
        <f t="shared" si="11"/>
        <v>2</v>
      </c>
      <c r="X23" s="142">
        <f t="shared" si="11"/>
        <v>2</v>
      </c>
      <c r="Y23" s="142">
        <f t="shared" si="11"/>
        <v>2</v>
      </c>
      <c r="Z23" s="142">
        <f t="shared" si="11"/>
        <v>2</v>
      </c>
      <c r="AA23" s="142">
        <f t="shared" si="11"/>
        <v>2</v>
      </c>
      <c r="AB23" s="142">
        <f t="shared" si="11"/>
        <v>2</v>
      </c>
      <c r="AC23" s="142">
        <f t="shared" si="11"/>
        <v>2</v>
      </c>
      <c r="AD23" s="142">
        <f t="shared" si="11"/>
        <v>2</v>
      </c>
      <c r="AE23" s="140">
        <f>H</f>
        <v>3</v>
      </c>
      <c r="AF23" s="140">
        <f>H</f>
        <v>3</v>
      </c>
      <c r="AG23" s="140">
        <f>H</f>
        <v>3</v>
      </c>
      <c r="AH23" s="140">
        <f>H</f>
        <v>3</v>
      </c>
      <c r="AI23" s="140">
        <f>H</f>
        <v>3</v>
      </c>
      <c r="AJ23" s="141">
        <f t="shared" ref="AJ23:AS23" si="12">N</f>
        <v>4</v>
      </c>
      <c r="AK23" s="141">
        <f t="shared" si="12"/>
        <v>4</v>
      </c>
      <c r="AL23" s="141">
        <f t="shared" si="12"/>
        <v>4</v>
      </c>
      <c r="AM23" s="141">
        <f t="shared" si="12"/>
        <v>4</v>
      </c>
      <c r="AN23" s="141">
        <f t="shared" si="12"/>
        <v>4</v>
      </c>
      <c r="AO23" s="141">
        <f t="shared" si="12"/>
        <v>4</v>
      </c>
      <c r="AP23" s="141">
        <f t="shared" si="12"/>
        <v>4</v>
      </c>
      <c r="AQ23" s="141">
        <f t="shared" si="12"/>
        <v>4</v>
      </c>
      <c r="AR23" s="141">
        <f t="shared" si="12"/>
        <v>4</v>
      </c>
      <c r="AS23" s="141">
        <f t="shared" si="12"/>
        <v>4</v>
      </c>
      <c r="AT23" s="142">
        <f>O</f>
        <v>5</v>
      </c>
      <c r="AU23" s="142">
        <f>O</f>
        <v>5</v>
      </c>
      <c r="AV23" s="142">
        <f>O</f>
        <v>5</v>
      </c>
      <c r="AW23" s="142">
        <f>O</f>
        <v>5</v>
      </c>
      <c r="AX23" s="142">
        <f>O</f>
        <v>5</v>
      </c>
      <c r="AY23" s="236">
        <f t="shared" ref="AY23:BD23" si="13">kol</f>
        <v>6</v>
      </c>
      <c r="AZ23" s="236">
        <f t="shared" si="13"/>
        <v>6</v>
      </c>
      <c r="BA23" s="236">
        <f t="shared" si="13"/>
        <v>6</v>
      </c>
      <c r="BB23" s="236">
        <f t="shared" si="13"/>
        <v>6</v>
      </c>
      <c r="BC23" s="236">
        <f t="shared" si="13"/>
        <v>6</v>
      </c>
      <c r="BD23" s="236">
        <f t="shared" si="13"/>
        <v>6</v>
      </c>
      <c r="BE23" s="137">
        <f t="shared" ref="BE23:BJ23" si="14">Ca</f>
        <v>7</v>
      </c>
      <c r="BF23" s="137">
        <f t="shared" si="14"/>
        <v>7</v>
      </c>
      <c r="BG23" s="137">
        <f t="shared" si="14"/>
        <v>7</v>
      </c>
      <c r="BH23" s="137">
        <f t="shared" si="14"/>
        <v>7</v>
      </c>
      <c r="BI23" s="137">
        <f t="shared" si="14"/>
        <v>7</v>
      </c>
      <c r="BJ23" s="137">
        <f t="shared" si="14"/>
        <v>7</v>
      </c>
      <c r="BK23" s="138">
        <f t="shared" ref="BK23:BP23" si="15">Mg</f>
        <v>8</v>
      </c>
      <c r="BL23" s="138">
        <f t="shared" si="15"/>
        <v>8</v>
      </c>
      <c r="BM23" s="138">
        <f t="shared" si="15"/>
        <v>8</v>
      </c>
      <c r="BN23" s="138">
        <f t="shared" si="15"/>
        <v>8</v>
      </c>
      <c r="BO23" s="138">
        <f t="shared" si="15"/>
        <v>8</v>
      </c>
      <c r="BP23" s="138">
        <f t="shared" si="15"/>
        <v>8</v>
      </c>
      <c r="BQ23" s="139">
        <f>Al</f>
        <v>9</v>
      </c>
      <c r="BR23" s="139">
        <f>Al</f>
        <v>9</v>
      </c>
      <c r="BS23" s="139">
        <f>Al</f>
        <v>9</v>
      </c>
      <c r="BT23" s="139">
        <f>Al</f>
        <v>9</v>
      </c>
      <c r="BU23" s="140">
        <f>Si</f>
        <v>10</v>
      </c>
      <c r="BV23" s="140">
        <f>Si</f>
        <v>10</v>
      </c>
      <c r="BW23" s="140">
        <f>Si</f>
        <v>10</v>
      </c>
      <c r="BX23" s="141">
        <f>V</f>
        <v>11</v>
      </c>
      <c r="BY23" s="142">
        <f t="shared" ref="BY23:CH23" si="16">Ti</f>
        <v>12</v>
      </c>
      <c r="BZ23" s="142">
        <f t="shared" si="16"/>
        <v>12</v>
      </c>
      <c r="CA23" s="142">
        <f t="shared" si="16"/>
        <v>12</v>
      </c>
      <c r="CB23" s="142">
        <f t="shared" si="16"/>
        <v>12</v>
      </c>
      <c r="CC23" s="142">
        <f t="shared" si="16"/>
        <v>12</v>
      </c>
      <c r="CD23" s="142">
        <f t="shared" si="16"/>
        <v>12</v>
      </c>
      <c r="CE23" s="142">
        <f t="shared" si="16"/>
        <v>12</v>
      </c>
      <c r="CF23" s="142">
        <f t="shared" si="16"/>
        <v>12</v>
      </c>
      <c r="CG23" s="142">
        <f t="shared" si="16"/>
        <v>12</v>
      </c>
      <c r="CH23" s="142">
        <f t="shared" si="16"/>
        <v>12</v>
      </c>
      <c r="CI23" s="140">
        <f t="shared" ref="CI23:CN23" si="17">Mn</f>
        <v>13</v>
      </c>
      <c r="CJ23" s="140">
        <f t="shared" si="17"/>
        <v>13</v>
      </c>
      <c r="CK23" s="140">
        <f t="shared" si="17"/>
        <v>13</v>
      </c>
      <c r="CL23" s="140">
        <f t="shared" si="17"/>
        <v>13</v>
      </c>
      <c r="CM23" s="140">
        <f t="shared" si="17"/>
        <v>13</v>
      </c>
      <c r="CN23" s="140">
        <f t="shared" si="17"/>
        <v>13</v>
      </c>
      <c r="CO23" s="143">
        <f t="shared" ref="CO23:DE23" si="18">Fe</f>
        <v>14</v>
      </c>
      <c r="CP23" s="143">
        <f t="shared" si="18"/>
        <v>14</v>
      </c>
      <c r="CQ23" s="143">
        <f t="shared" si="18"/>
        <v>14</v>
      </c>
      <c r="CR23" s="143">
        <f t="shared" si="18"/>
        <v>14</v>
      </c>
      <c r="CS23" s="143">
        <f t="shared" si="18"/>
        <v>14</v>
      </c>
      <c r="CT23" s="143">
        <f t="shared" si="18"/>
        <v>14</v>
      </c>
      <c r="CU23" s="143">
        <f t="shared" si="18"/>
        <v>14</v>
      </c>
      <c r="CV23" s="143">
        <f t="shared" si="18"/>
        <v>14</v>
      </c>
      <c r="CW23" s="143">
        <f t="shared" si="18"/>
        <v>14</v>
      </c>
      <c r="CX23" s="143">
        <f t="shared" si="18"/>
        <v>14</v>
      </c>
      <c r="CY23" s="143">
        <f t="shared" si="18"/>
        <v>14</v>
      </c>
      <c r="CZ23" s="143">
        <f t="shared" si="18"/>
        <v>14</v>
      </c>
      <c r="DA23" s="143">
        <f t="shared" si="18"/>
        <v>14</v>
      </c>
      <c r="DB23" s="143">
        <f t="shared" si="18"/>
        <v>14</v>
      </c>
      <c r="DC23" s="143">
        <f t="shared" si="18"/>
        <v>14</v>
      </c>
      <c r="DD23" s="143">
        <f t="shared" si="18"/>
        <v>14</v>
      </c>
      <c r="DE23" s="143">
        <f t="shared" si="18"/>
        <v>14</v>
      </c>
      <c r="DF23" s="37">
        <f t="shared" ref="DF23:DO23" si="19">Cr</f>
        <v>15</v>
      </c>
      <c r="DG23" s="37">
        <f t="shared" si="19"/>
        <v>15</v>
      </c>
      <c r="DH23" s="37">
        <f t="shared" si="19"/>
        <v>15</v>
      </c>
      <c r="DI23" s="37">
        <f t="shared" si="19"/>
        <v>15</v>
      </c>
      <c r="DJ23" s="37">
        <f t="shared" si="19"/>
        <v>15</v>
      </c>
      <c r="DK23" s="37">
        <f t="shared" si="19"/>
        <v>15</v>
      </c>
      <c r="DL23" s="37">
        <f t="shared" si="19"/>
        <v>15</v>
      </c>
      <c r="DM23" s="37">
        <f t="shared" si="19"/>
        <v>15</v>
      </c>
      <c r="DN23" s="37">
        <f t="shared" si="19"/>
        <v>15</v>
      </c>
      <c r="DO23" s="37">
        <f t="shared" si="19"/>
        <v>15</v>
      </c>
    </row>
    <row r="24" spans="1:119" x14ac:dyDescent="0.3">
      <c r="A24" s="95" t="s">
        <v>43</v>
      </c>
      <c r="B24" s="144" t="s">
        <v>222</v>
      </c>
      <c r="C24" s="143" t="s">
        <v>223</v>
      </c>
      <c r="D24" s="143">
        <f>I6</f>
        <v>7</v>
      </c>
      <c r="E24" s="140" t="s">
        <v>224</v>
      </c>
      <c r="F24" s="140">
        <f>W6</f>
        <v>21</v>
      </c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</row>
    <row r="25" spans="1:119" x14ac:dyDescent="0.3">
      <c r="A25" s="95" t="s">
        <v>43</v>
      </c>
      <c r="B25" s="144" t="s">
        <v>225</v>
      </c>
      <c r="C25" s="145">
        <f>$BV$6</f>
        <v>69</v>
      </c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</row>
    <row r="26" spans="1:119" x14ac:dyDescent="0.3">
      <c r="A26" s="95" t="s">
        <v>43</v>
      </c>
      <c r="B26" t="s">
        <v>226</v>
      </c>
      <c r="C26" s="58" t="s">
        <v>227</v>
      </c>
      <c r="D26" s="58"/>
      <c r="E26" s="58" t="s">
        <v>228</v>
      </c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</row>
    <row r="27" spans="1:119" ht="14.5" thickBot="1" x14ac:dyDescent="0.35">
      <c r="A27" s="95"/>
      <c r="B27" s="22" t="s">
        <v>201</v>
      </c>
      <c r="C27" s="22"/>
      <c r="D27" s="22"/>
      <c r="E27" s="22"/>
      <c r="F27" s="22"/>
      <c r="G27" s="22"/>
      <c r="H27" s="22"/>
      <c r="I27" s="22"/>
      <c r="J27" s="22"/>
    </row>
    <row r="28" spans="1:119" ht="14.5" thickBot="1" x14ac:dyDescent="0.35">
      <c r="A28" s="95"/>
      <c r="B28" s="22" t="s">
        <v>60</v>
      </c>
      <c r="C28" s="98" t="s">
        <v>62</v>
      </c>
      <c r="D28" s="22"/>
      <c r="E28" s="22"/>
      <c r="F28" s="22"/>
      <c r="G28" s="22"/>
      <c r="H28" s="22"/>
      <c r="I28" s="22"/>
      <c r="J28" s="22"/>
    </row>
    <row r="29" spans="1:119" x14ac:dyDescent="0.3">
      <c r="A29" s="95"/>
      <c r="B29" s="24" t="s">
        <v>43</v>
      </c>
      <c r="C29" s="10">
        <v>1</v>
      </c>
      <c r="D29" s="14">
        <v>2</v>
      </c>
      <c r="E29" s="4">
        <v>3</v>
      </c>
      <c r="F29" s="18">
        <v>4</v>
      </c>
      <c r="G29" s="14">
        <v>5</v>
      </c>
      <c r="H29" s="27">
        <v>6</v>
      </c>
      <c r="I29" s="10">
        <v>7</v>
      </c>
      <c r="J29" s="51">
        <v>8</v>
      </c>
      <c r="K29" s="61">
        <v>9</v>
      </c>
      <c r="L29" s="4">
        <v>10</v>
      </c>
      <c r="M29" s="18">
        <v>11</v>
      </c>
      <c r="N29" s="14">
        <v>12</v>
      </c>
      <c r="O29" s="4">
        <v>13</v>
      </c>
      <c r="P29" s="52">
        <v>14</v>
      </c>
      <c r="Q29" s="37">
        <v>15</v>
      </c>
    </row>
    <row r="30" spans="1:119" ht="15" customHeight="1" x14ac:dyDescent="0.3">
      <c r="A30" s="95"/>
      <c r="B30" s="24" t="s">
        <v>44</v>
      </c>
      <c r="C30" s="10" t="s">
        <v>251</v>
      </c>
      <c r="D30" s="14" t="s">
        <v>252</v>
      </c>
      <c r="E30" s="4" t="s">
        <v>167</v>
      </c>
      <c r="F30" s="18" t="s">
        <v>170</v>
      </c>
      <c r="G30" s="14" t="s">
        <v>174</v>
      </c>
      <c r="H30" s="27" t="s">
        <v>168</v>
      </c>
      <c r="I30" s="10" t="s">
        <v>181</v>
      </c>
      <c r="J30" s="51" t="s">
        <v>3</v>
      </c>
      <c r="K30" s="61" t="s">
        <v>7</v>
      </c>
      <c r="L30" s="4" t="s">
        <v>1</v>
      </c>
      <c r="M30" s="18" t="s">
        <v>184</v>
      </c>
      <c r="N30" s="14" t="s">
        <v>185</v>
      </c>
      <c r="O30" s="4" t="s">
        <v>6</v>
      </c>
      <c r="P30" s="52" t="s">
        <v>5</v>
      </c>
      <c r="Q30" s="37" t="s">
        <v>82</v>
      </c>
    </row>
    <row r="31" spans="1:119" x14ac:dyDescent="0.3">
      <c r="A31" s="95"/>
      <c r="B31" s="22" t="s">
        <v>202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</row>
    <row r="32" spans="1:119" x14ac:dyDescent="0.3">
      <c r="A32" s="95"/>
      <c r="B32" s="24" t="s">
        <v>61</v>
      </c>
      <c r="C32" s="10">
        <v>1</v>
      </c>
      <c r="D32" s="14">
        <v>1</v>
      </c>
      <c r="E32" s="4">
        <v>1</v>
      </c>
      <c r="F32" s="18">
        <v>1</v>
      </c>
      <c r="G32" s="14">
        <v>1</v>
      </c>
      <c r="H32" s="27">
        <v>1</v>
      </c>
      <c r="I32" s="10">
        <v>1</v>
      </c>
      <c r="J32" s="51">
        <v>1</v>
      </c>
      <c r="K32" s="61">
        <v>1</v>
      </c>
      <c r="L32" s="4">
        <v>1</v>
      </c>
      <c r="M32" s="18">
        <v>1</v>
      </c>
      <c r="N32" s="14">
        <v>1</v>
      </c>
      <c r="O32" s="4">
        <v>1</v>
      </c>
      <c r="P32" s="52">
        <v>1</v>
      </c>
      <c r="Q32" s="37">
        <v>1</v>
      </c>
    </row>
    <row r="33" spans="1:11" x14ac:dyDescent="0.3">
      <c r="A33" s="95"/>
      <c r="B33" s="22" t="s">
        <v>43</v>
      </c>
      <c r="C33" s="22"/>
      <c r="D33" s="22"/>
      <c r="E33" s="22"/>
      <c r="F33" s="22"/>
      <c r="G33" s="22"/>
      <c r="H33" s="22"/>
      <c r="I33" s="22"/>
      <c r="J33" s="22"/>
    </row>
    <row r="34" spans="1:11" x14ac:dyDescent="0.3">
      <c r="A34" s="95" t="s">
        <v>43</v>
      </c>
      <c r="B34" s="1" t="s">
        <v>203</v>
      </c>
      <c r="C34" s="1"/>
      <c r="D34" s="1"/>
      <c r="E34" s="1"/>
      <c r="F34" s="1"/>
      <c r="G34" s="1"/>
      <c r="H34" s="1"/>
      <c r="I34" s="1"/>
      <c r="J34" s="1"/>
    </row>
    <row r="35" spans="1:11" x14ac:dyDescent="0.3">
      <c r="A35" s="95"/>
    </row>
    <row r="36" spans="1:11" x14ac:dyDescent="0.3">
      <c r="A36" s="95"/>
    </row>
    <row r="37" spans="1:11" ht="14.5" thickBot="1" x14ac:dyDescent="0.35">
      <c r="A37" s="95"/>
      <c r="B37" s="22" t="s">
        <v>23</v>
      </c>
      <c r="C37" s="22"/>
      <c r="D37" s="22"/>
      <c r="E37" s="22"/>
      <c r="F37" s="22"/>
      <c r="G37" s="22"/>
      <c r="H37" s="22"/>
      <c r="I37" s="22"/>
      <c r="J37" s="22"/>
      <c r="K37" s="22"/>
    </row>
    <row r="38" spans="1:11" ht="14.5" thickBot="1" x14ac:dyDescent="0.35">
      <c r="A38" s="95"/>
      <c r="B38" s="22" t="s">
        <v>24</v>
      </c>
      <c r="C38" s="176">
        <v>1</v>
      </c>
      <c r="D38" s="22"/>
      <c r="E38" s="22"/>
      <c r="F38" s="22"/>
      <c r="G38" s="22"/>
      <c r="H38" s="22"/>
      <c r="I38" s="22"/>
      <c r="J38" s="22"/>
      <c r="K38" s="22"/>
    </row>
    <row r="39" spans="1:11" x14ac:dyDescent="0.3">
      <c r="A39" s="95"/>
      <c r="B39" s="22"/>
      <c r="C39" s="22"/>
      <c r="D39" s="22"/>
      <c r="E39" s="22"/>
      <c r="F39" s="22"/>
      <c r="G39" s="22"/>
      <c r="H39" s="22"/>
      <c r="I39" s="22"/>
      <c r="J39" s="22"/>
      <c r="K39" s="22"/>
    </row>
    <row r="40" spans="1:11" ht="15" customHeight="1" x14ac:dyDescent="0.3">
      <c r="A40" s="95"/>
      <c r="B40" s="22" t="s">
        <v>204</v>
      </c>
      <c r="C40" s="22"/>
      <c r="D40" s="22"/>
      <c r="E40" s="22"/>
      <c r="F40" s="22"/>
      <c r="G40" s="22"/>
      <c r="H40" s="22"/>
      <c r="I40" s="22"/>
      <c r="J40" s="22"/>
      <c r="K40" s="22"/>
    </row>
    <row r="41" spans="1:11" ht="14.5" thickBot="1" x14ac:dyDescent="0.35">
      <c r="A41" s="95"/>
      <c r="B41" s="22" t="s">
        <v>27</v>
      </c>
      <c r="C41" s="22"/>
      <c r="D41" s="22"/>
      <c r="E41" s="22"/>
      <c r="F41" s="22"/>
      <c r="G41" s="22"/>
      <c r="H41" s="22"/>
      <c r="I41" s="22"/>
      <c r="J41" s="22"/>
      <c r="K41" s="22"/>
    </row>
    <row r="42" spans="1:11" ht="14.5" thickBot="1" x14ac:dyDescent="0.35">
      <c r="A42" s="95"/>
      <c r="B42" s="22" t="s">
        <v>28</v>
      </c>
      <c r="C42" s="98" t="s">
        <v>247</v>
      </c>
      <c r="D42" s="22"/>
      <c r="E42" s="22"/>
      <c r="F42" s="22"/>
      <c r="G42" s="22"/>
      <c r="H42" s="22"/>
      <c r="I42" s="22"/>
      <c r="J42" s="22"/>
      <c r="K42" s="22"/>
    </row>
    <row r="43" spans="1:11" ht="14.5" thickBot="1" x14ac:dyDescent="0.35">
      <c r="A43" s="95"/>
      <c r="B43" s="22" t="s">
        <v>30</v>
      </c>
      <c r="C43" s="179" t="s">
        <v>249</v>
      </c>
      <c r="D43" s="22"/>
      <c r="E43" s="22"/>
      <c r="F43" s="22"/>
      <c r="G43" s="22"/>
      <c r="H43" s="22"/>
      <c r="I43" s="22"/>
      <c r="J43" s="22"/>
      <c r="K43" s="22"/>
    </row>
    <row r="44" spans="1:11" ht="15" customHeight="1" x14ac:dyDescent="0.3">
      <c r="A44" s="95"/>
      <c r="B44" s="22"/>
      <c r="C44" s="22"/>
      <c r="D44" s="22"/>
      <c r="E44" s="22"/>
      <c r="F44" s="22"/>
      <c r="G44" s="22"/>
      <c r="H44" s="22"/>
      <c r="I44" s="22"/>
      <c r="J44" s="22"/>
      <c r="K44" s="22"/>
    </row>
    <row r="45" spans="1:11" x14ac:dyDescent="0.3">
      <c r="A45" s="95"/>
      <c r="B45" s="22" t="s">
        <v>189</v>
      </c>
      <c r="C45" s="22"/>
      <c r="D45" s="22"/>
      <c r="E45" s="22"/>
      <c r="F45" s="22"/>
      <c r="G45" s="22"/>
      <c r="H45" s="22"/>
      <c r="I45" s="22"/>
      <c r="J45" s="22"/>
      <c r="K45" s="22"/>
    </row>
    <row r="46" spans="1:11" x14ac:dyDescent="0.3">
      <c r="A46" s="95"/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1:11" ht="14.5" thickBot="1" x14ac:dyDescent="0.35">
      <c r="A47" s="95"/>
      <c r="B47" s="22" t="s">
        <v>31</v>
      </c>
      <c r="C47" s="22"/>
      <c r="D47" s="22"/>
      <c r="E47" s="22"/>
      <c r="F47" s="22"/>
      <c r="G47" s="22"/>
      <c r="H47" s="22"/>
      <c r="I47" s="22"/>
      <c r="J47" s="22"/>
      <c r="K47" s="22"/>
    </row>
    <row r="48" spans="1:11" ht="14.5" thickBot="1" x14ac:dyDescent="0.35">
      <c r="A48" s="95"/>
      <c r="B48" s="22" t="s">
        <v>32</v>
      </c>
      <c r="C48" s="176">
        <v>0</v>
      </c>
      <c r="D48" s="22"/>
      <c r="E48" s="22"/>
      <c r="F48" s="22"/>
      <c r="G48" s="22"/>
      <c r="H48" s="22"/>
      <c r="I48" s="22"/>
      <c r="J48" s="22"/>
      <c r="K48" s="22"/>
    </row>
    <row r="49" spans="1:11" x14ac:dyDescent="0.3">
      <c r="A49" s="95"/>
      <c r="B49" s="22"/>
      <c r="C49" s="22"/>
      <c r="D49" s="22"/>
      <c r="E49" s="22"/>
      <c r="F49" s="22"/>
      <c r="G49" s="22"/>
      <c r="H49" s="22"/>
      <c r="I49" s="22"/>
      <c r="J49" s="22"/>
      <c r="K49" s="22"/>
    </row>
    <row r="50" spans="1:11" x14ac:dyDescent="0.3">
      <c r="A50" s="95"/>
      <c r="B50" s="22" t="s">
        <v>54</v>
      </c>
      <c r="C50" s="22"/>
      <c r="D50" s="22"/>
      <c r="E50" s="22"/>
      <c r="F50" s="22"/>
      <c r="G50" s="22"/>
      <c r="H50" s="22"/>
      <c r="I50" s="22"/>
      <c r="J50" s="22"/>
      <c r="K50" s="22"/>
    </row>
    <row r="51" spans="1:11" x14ac:dyDescent="0.3">
      <c r="A51" s="95"/>
      <c r="B51" s="22" t="s">
        <v>55</v>
      </c>
      <c r="C51" s="22"/>
      <c r="D51" s="22"/>
      <c r="E51" s="22"/>
      <c r="F51" s="22"/>
      <c r="G51" s="22"/>
      <c r="H51" s="22"/>
      <c r="I51" s="22"/>
      <c r="J51" s="22"/>
      <c r="K51" s="22"/>
    </row>
    <row r="52" spans="1:11" ht="14.5" thickBot="1" x14ac:dyDescent="0.35">
      <c r="A52" s="95"/>
      <c r="B52" s="22" t="s">
        <v>206</v>
      </c>
      <c r="C52" s="22"/>
      <c r="D52" s="22"/>
      <c r="E52" s="22"/>
      <c r="F52" s="22"/>
      <c r="G52" s="22"/>
      <c r="H52" s="22"/>
      <c r="I52" s="22"/>
      <c r="J52" s="22"/>
      <c r="K52" s="22"/>
    </row>
    <row r="53" spans="1:11" ht="14.5" thickBot="1" x14ac:dyDescent="0.35">
      <c r="A53" s="95"/>
      <c r="B53" s="22" t="s">
        <v>34</v>
      </c>
      <c r="C53" s="98" t="s">
        <v>58</v>
      </c>
      <c r="D53" s="98" t="s">
        <v>57</v>
      </c>
      <c r="E53" s="22"/>
      <c r="F53" s="22"/>
      <c r="G53" s="22"/>
      <c r="H53" s="22"/>
      <c r="I53" s="22"/>
      <c r="J53" s="22"/>
      <c r="K53" s="22"/>
    </row>
    <row r="54" spans="1:11" ht="14.5" thickBot="1" x14ac:dyDescent="0.35">
      <c r="A54" s="95"/>
      <c r="B54" s="22" t="s">
        <v>207</v>
      </c>
      <c r="C54" s="22"/>
      <c r="D54" s="22"/>
      <c r="E54" s="22"/>
      <c r="F54" s="22"/>
      <c r="G54" s="22"/>
      <c r="H54" s="22"/>
      <c r="I54" s="22"/>
      <c r="J54" s="22"/>
      <c r="K54" s="22"/>
    </row>
    <row r="55" spans="1:11" ht="14.5" thickBot="1" x14ac:dyDescent="0.35">
      <c r="A55" s="95"/>
      <c r="B55" s="22" t="s">
        <v>33</v>
      </c>
      <c r="C55" s="98">
        <v>50</v>
      </c>
      <c r="D55" s="98" t="s">
        <v>57</v>
      </c>
      <c r="E55" s="22"/>
      <c r="F55" s="22"/>
      <c r="G55" s="22"/>
      <c r="H55" s="22"/>
      <c r="I55" s="22"/>
      <c r="J55" s="22"/>
      <c r="K55" s="22"/>
    </row>
    <row r="56" spans="1:11" x14ac:dyDescent="0.3">
      <c r="A56" s="95" t="s">
        <v>43</v>
      </c>
      <c r="B56" s="22" t="s">
        <v>208</v>
      </c>
      <c r="C56" s="22"/>
      <c r="D56" s="22"/>
      <c r="E56" s="22"/>
      <c r="F56" s="22"/>
      <c r="G56" s="22"/>
      <c r="H56" s="22"/>
      <c r="I56" s="22"/>
      <c r="J56" s="22"/>
      <c r="K56" s="22"/>
    </row>
    <row r="57" spans="1:11" x14ac:dyDescent="0.3">
      <c r="A57" s="95"/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1:11" x14ac:dyDescent="0.3">
      <c r="A58" s="95"/>
      <c r="B58" s="22" t="s">
        <v>35</v>
      </c>
      <c r="C58" s="22"/>
      <c r="D58" s="22"/>
      <c r="E58" s="22"/>
      <c r="F58" s="22"/>
      <c r="G58" s="22"/>
      <c r="H58" s="22"/>
      <c r="I58" s="22"/>
      <c r="J58" s="22"/>
      <c r="K58" s="22"/>
    </row>
    <row r="59" spans="1:11" x14ac:dyDescent="0.3">
      <c r="A59" s="95"/>
      <c r="B59" s="22" t="s">
        <v>36</v>
      </c>
      <c r="C59" s="22"/>
      <c r="D59" s="22"/>
      <c r="E59" s="22"/>
      <c r="F59" s="22"/>
      <c r="G59" s="22"/>
      <c r="H59" s="22"/>
      <c r="I59" s="22"/>
      <c r="J59" s="22"/>
      <c r="K59" s="22"/>
    </row>
    <row r="60" spans="1:11" ht="14.5" thickBot="1" x14ac:dyDescent="0.35">
      <c r="A60" s="95"/>
      <c r="B60" s="22" t="s">
        <v>37</v>
      </c>
      <c r="C60" s="22"/>
      <c r="D60" s="22"/>
      <c r="E60" s="22"/>
      <c r="F60" s="22"/>
      <c r="G60" s="22"/>
      <c r="H60" s="22"/>
      <c r="I60" s="22"/>
      <c r="J60" s="22"/>
      <c r="K60" s="22"/>
    </row>
    <row r="61" spans="1:11" ht="14.5" thickBot="1" x14ac:dyDescent="0.35">
      <c r="A61" s="95"/>
      <c r="B61" s="22" t="s">
        <v>38</v>
      </c>
      <c r="C61" s="98">
        <v>70000</v>
      </c>
      <c r="D61" s="22"/>
      <c r="E61" s="22"/>
      <c r="F61" s="22"/>
      <c r="G61" s="22"/>
      <c r="H61" s="22"/>
      <c r="I61" s="22"/>
      <c r="J61" s="22"/>
      <c r="K61" s="22"/>
    </row>
    <row r="62" spans="1:11" x14ac:dyDescent="0.3">
      <c r="A62" s="95"/>
      <c r="B62" s="22"/>
      <c r="C62" s="22"/>
      <c r="D62" s="22"/>
      <c r="E62" s="22"/>
      <c r="F62" s="22"/>
      <c r="G62" s="22"/>
      <c r="H62" s="22"/>
      <c r="I62" s="22"/>
      <c r="J62" s="22"/>
      <c r="K62" s="22"/>
    </row>
    <row r="63" spans="1:11" x14ac:dyDescent="0.3">
      <c r="A63" s="95"/>
      <c r="B63" s="22" t="s">
        <v>46</v>
      </c>
      <c r="C63" s="22"/>
      <c r="D63" s="22"/>
      <c r="E63" s="22"/>
      <c r="F63" s="22"/>
      <c r="G63" s="22"/>
      <c r="H63" s="22"/>
      <c r="I63" s="22"/>
      <c r="J63" s="22"/>
      <c r="K63" s="22"/>
    </row>
    <row r="64" spans="1:11" ht="14.5" thickBot="1" x14ac:dyDescent="0.35">
      <c r="A64" s="95"/>
      <c r="B64" s="22" t="s">
        <v>47</v>
      </c>
      <c r="C64" s="22"/>
      <c r="D64" s="22"/>
      <c r="E64" s="22"/>
      <c r="F64" s="22"/>
      <c r="G64" s="22"/>
      <c r="H64" s="22"/>
      <c r="I64" s="22"/>
      <c r="J64" s="22"/>
      <c r="K64" s="22"/>
    </row>
    <row r="65" spans="1:11" ht="14.5" thickBot="1" x14ac:dyDescent="0.35">
      <c r="A65" s="95"/>
      <c r="B65" s="22" t="s">
        <v>48</v>
      </c>
      <c r="C65" s="98">
        <v>0</v>
      </c>
      <c r="D65" s="22"/>
      <c r="E65" s="22"/>
      <c r="F65" s="22"/>
      <c r="G65" s="22"/>
      <c r="H65" s="22"/>
      <c r="I65" s="22"/>
      <c r="J65" s="22"/>
      <c r="K65" s="22"/>
    </row>
    <row r="66" spans="1:11" ht="14.5" thickBot="1" x14ac:dyDescent="0.35">
      <c r="A66" s="95" t="s">
        <v>43</v>
      </c>
      <c r="B66" s="22" t="s">
        <v>210</v>
      </c>
      <c r="C66" s="22"/>
      <c r="D66" s="98" t="s">
        <v>209</v>
      </c>
      <c r="E66" s="22"/>
      <c r="F66" s="22"/>
      <c r="G66" s="22"/>
      <c r="H66" s="22"/>
      <c r="I66" s="22"/>
      <c r="J66" s="22"/>
      <c r="K66" s="22"/>
    </row>
    <row r="67" spans="1:11" x14ac:dyDescent="0.3">
      <c r="A67" s="95"/>
      <c r="B67" s="22"/>
      <c r="C67" s="22"/>
      <c r="D67" s="22"/>
      <c r="E67" s="22"/>
      <c r="F67" s="22"/>
      <c r="G67" s="22"/>
      <c r="H67" s="22"/>
      <c r="I67" s="22"/>
      <c r="J67" s="22"/>
      <c r="K67" s="22"/>
    </row>
    <row r="68" spans="1:11" ht="14.5" thickBot="1" x14ac:dyDescent="0.35">
      <c r="A68" s="95"/>
      <c r="B68" s="22" t="s">
        <v>189</v>
      </c>
      <c r="C68" s="22"/>
      <c r="D68" s="22"/>
      <c r="E68" s="22"/>
      <c r="F68" s="22"/>
      <c r="G68" s="22"/>
      <c r="H68" s="22"/>
      <c r="I68" s="22"/>
      <c r="J68" s="22"/>
      <c r="K68" s="22"/>
    </row>
    <row r="69" spans="1:11" ht="14.5" thickBot="1" x14ac:dyDescent="0.35">
      <c r="A69" s="95"/>
      <c r="B69" s="22" t="s">
        <v>50</v>
      </c>
      <c r="C69" s="98" t="s">
        <v>51</v>
      </c>
      <c r="D69" s="22"/>
      <c r="E69" s="22"/>
      <c r="F69" s="22"/>
      <c r="G69" s="22"/>
      <c r="H69" s="22"/>
      <c r="I69" s="22"/>
      <c r="J69" s="22"/>
      <c r="K69" s="22"/>
    </row>
    <row r="70" spans="1:11" x14ac:dyDescent="0.3">
      <c r="A70" s="95"/>
      <c r="B70" s="22"/>
      <c r="C70" s="22"/>
      <c r="D70" s="22"/>
      <c r="E70" s="22"/>
      <c r="F70" s="22"/>
      <c r="G70" s="22"/>
      <c r="H70" s="22"/>
      <c r="I70" s="22"/>
      <c r="J70" s="22"/>
      <c r="K70" s="22"/>
    </row>
    <row r="71" spans="1:11" ht="14.5" thickBot="1" x14ac:dyDescent="0.35">
      <c r="A71" s="95"/>
      <c r="B71" s="22" t="s">
        <v>211</v>
      </c>
      <c r="C71" s="22"/>
      <c r="D71" s="22"/>
      <c r="E71" s="22"/>
      <c r="F71" s="22"/>
      <c r="G71" s="22"/>
      <c r="H71" s="22"/>
      <c r="I71" s="22"/>
      <c r="J71" s="22"/>
      <c r="K71" s="22"/>
    </row>
    <row r="72" spans="1:11" ht="14.5" thickBot="1" x14ac:dyDescent="0.35">
      <c r="A72" s="95"/>
      <c r="B72" s="22" t="s">
        <v>212</v>
      </c>
      <c r="C72" s="98" t="s">
        <v>215</v>
      </c>
      <c r="D72" s="22"/>
      <c r="E72" s="22"/>
      <c r="F72" s="22"/>
      <c r="G72" s="22"/>
      <c r="H72" s="22"/>
      <c r="I72" s="22"/>
      <c r="J72" s="22"/>
      <c r="K72" s="22"/>
    </row>
    <row r="73" spans="1:11" x14ac:dyDescent="0.3">
      <c r="A73" s="95"/>
      <c r="B73" s="22"/>
      <c r="C73" s="22"/>
      <c r="D73" s="22"/>
      <c r="E73" s="22"/>
      <c r="F73" s="22"/>
      <c r="G73" s="22"/>
      <c r="H73" s="22"/>
      <c r="I73" s="22"/>
      <c r="J73" s="22"/>
      <c r="K73" s="22"/>
    </row>
  </sheetData>
  <conditionalFormatting sqref="C38">
    <cfRule type="colorScale" priority="2">
      <colorScale>
        <cfvo type="num" val="0"/>
        <cfvo type="num" val="1"/>
        <color theme="7" tint="0.39997558519241921"/>
        <color theme="8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">
    <cfRule type="colorScale" priority="1">
      <colorScale>
        <cfvo type="num" val="0"/>
        <cfvo type="num" val="10"/>
        <color theme="8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 tint="0.79998168889431442"/>
  </sheetPr>
  <dimension ref="B1:X38"/>
  <sheetViews>
    <sheetView zoomScale="80" zoomScaleNormal="80" zoomScalePageLayoutView="80" workbookViewId="0">
      <selection activeCell="D6" sqref="D6:F8"/>
    </sheetView>
  </sheetViews>
  <sheetFormatPr defaultColWidth="8.75" defaultRowHeight="14" x14ac:dyDescent="0.3"/>
  <sheetData>
    <row r="1" spans="2:18" x14ac:dyDescent="0.3">
      <c r="B1" s="36" t="s">
        <v>83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2:18" x14ac:dyDescent="0.3">
      <c r="G2" t="s">
        <v>18</v>
      </c>
      <c r="H2" t="s">
        <v>22</v>
      </c>
    </row>
    <row r="3" spans="2:18" x14ac:dyDescent="0.3">
      <c r="B3" t="s">
        <v>0</v>
      </c>
      <c r="C3" s="14" t="s">
        <v>1</v>
      </c>
      <c r="D3" s="12" t="s">
        <v>2</v>
      </c>
      <c r="E3" s="12" t="s">
        <v>2</v>
      </c>
      <c r="F3" s="12" t="s">
        <v>2</v>
      </c>
      <c r="G3" s="1" t="s">
        <v>3</v>
      </c>
      <c r="H3" s="15" t="s">
        <v>4</v>
      </c>
      <c r="I3" s="15" t="s">
        <v>4</v>
      </c>
      <c r="J3" s="20" t="s">
        <v>5</v>
      </c>
      <c r="K3" s="20" t="s">
        <v>5</v>
      </c>
      <c r="L3" s="2" t="s">
        <v>6</v>
      </c>
      <c r="M3" s="25" t="s">
        <v>7</v>
      </c>
      <c r="N3" s="25" t="s">
        <v>7</v>
      </c>
      <c r="O3" s="25" t="s">
        <v>8</v>
      </c>
    </row>
    <row r="4" spans="2:18" x14ac:dyDescent="0.3">
      <c r="B4" t="s">
        <v>9</v>
      </c>
      <c r="C4" s="25">
        <v>1</v>
      </c>
      <c r="D4" s="20">
        <v>1</v>
      </c>
      <c r="E4">
        <v>0</v>
      </c>
      <c r="F4">
        <v>0</v>
      </c>
      <c r="G4" s="25">
        <v>1</v>
      </c>
      <c r="H4" s="20">
        <v>1</v>
      </c>
      <c r="I4">
        <v>0</v>
      </c>
      <c r="J4" s="20">
        <v>1</v>
      </c>
      <c r="K4">
        <v>0</v>
      </c>
      <c r="L4">
        <v>0</v>
      </c>
      <c r="M4" s="25">
        <v>1</v>
      </c>
      <c r="N4">
        <v>0</v>
      </c>
      <c r="O4">
        <v>0</v>
      </c>
    </row>
    <row r="5" spans="2:18" x14ac:dyDescent="0.3">
      <c r="C5" s="21"/>
      <c r="D5" s="6"/>
      <c r="G5" s="21"/>
      <c r="H5" s="6"/>
      <c r="J5" s="6"/>
      <c r="M5" s="21"/>
    </row>
    <row r="6" spans="2:18" x14ac:dyDescent="0.3">
      <c r="B6" t="s">
        <v>10</v>
      </c>
      <c r="C6" s="35">
        <v>288.37</v>
      </c>
      <c r="D6" s="8">
        <v>296.06</v>
      </c>
      <c r="E6" s="7">
        <v>324.91000000000003</v>
      </c>
      <c r="F6" s="7">
        <v>327.41000000000003</v>
      </c>
      <c r="G6" s="35">
        <v>333.72</v>
      </c>
      <c r="H6" s="8">
        <v>330.24</v>
      </c>
      <c r="I6" s="7">
        <v>334.47</v>
      </c>
      <c r="J6" s="8">
        <v>372.11</v>
      </c>
      <c r="K6" s="7">
        <v>373.8</v>
      </c>
      <c r="L6" s="7">
        <v>403.57</v>
      </c>
      <c r="M6" s="35">
        <v>309.33999999999997</v>
      </c>
      <c r="N6" s="7">
        <v>358.76</v>
      </c>
      <c r="O6" s="7">
        <v>396.5</v>
      </c>
    </row>
    <row r="7" spans="2:18" x14ac:dyDescent="0.3">
      <c r="B7" t="s">
        <v>11</v>
      </c>
      <c r="C7" s="35">
        <v>286.7</v>
      </c>
      <c r="D7" s="8">
        <v>295.5</v>
      </c>
      <c r="E7" s="7">
        <v>321.63</v>
      </c>
      <c r="F7" s="7">
        <v>326.11</v>
      </c>
      <c r="G7" s="35">
        <v>331.98</v>
      </c>
      <c r="H7" s="8">
        <v>328.83</v>
      </c>
      <c r="I7" s="7">
        <v>332.74</v>
      </c>
      <c r="J7" s="8">
        <v>371.48</v>
      </c>
      <c r="K7" s="7">
        <v>371.48</v>
      </c>
      <c r="L7" s="7">
        <v>402.85</v>
      </c>
      <c r="M7" s="35">
        <v>300</v>
      </c>
      <c r="N7" s="7">
        <v>350</v>
      </c>
      <c r="O7" s="7">
        <v>392</v>
      </c>
    </row>
    <row r="8" spans="2:18" x14ac:dyDescent="0.3">
      <c r="B8" t="s">
        <v>12</v>
      </c>
      <c r="C8" s="35">
        <v>290.83</v>
      </c>
      <c r="D8" s="8">
        <v>296.95</v>
      </c>
      <c r="E8" s="7">
        <v>326.11</v>
      </c>
      <c r="F8" s="7">
        <v>328.72</v>
      </c>
      <c r="G8" s="35">
        <v>339.13</v>
      </c>
      <c r="H8" s="8">
        <v>331.98</v>
      </c>
      <c r="I8" s="7">
        <v>335.77</v>
      </c>
      <c r="J8" s="8">
        <v>377.37</v>
      </c>
      <c r="K8" s="7">
        <v>377.37</v>
      </c>
      <c r="L8" s="7">
        <v>404.19</v>
      </c>
      <c r="M8" s="35">
        <v>320</v>
      </c>
      <c r="N8" s="7">
        <v>370</v>
      </c>
      <c r="O8" s="7">
        <v>400</v>
      </c>
    </row>
    <row r="12" spans="2:18" x14ac:dyDescent="0.3">
      <c r="B12" s="38" t="s">
        <v>84</v>
      </c>
      <c r="C12" s="20" t="s">
        <v>91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</row>
    <row r="13" spans="2:18" x14ac:dyDescent="0.3">
      <c r="D13" t="s">
        <v>88</v>
      </c>
    </row>
    <row r="14" spans="2:18" x14ac:dyDescent="0.3">
      <c r="B14" t="s">
        <v>0</v>
      </c>
      <c r="C14" s="37" t="s">
        <v>85</v>
      </c>
      <c r="D14" s="37" t="s">
        <v>85</v>
      </c>
      <c r="E14" s="37" t="s">
        <v>85</v>
      </c>
      <c r="F14" s="15" t="s">
        <v>89</v>
      </c>
      <c r="G14" s="15" t="s">
        <v>89</v>
      </c>
      <c r="H14" s="20" t="s">
        <v>81</v>
      </c>
      <c r="J14" s="2" t="s">
        <v>74</v>
      </c>
      <c r="K14" s="20" t="s">
        <v>81</v>
      </c>
      <c r="M14" s="20" t="s">
        <v>81</v>
      </c>
    </row>
    <row r="15" spans="2:18" x14ac:dyDescent="0.3">
      <c r="B15" t="s">
        <v>9</v>
      </c>
    </row>
    <row r="17" spans="2:24" x14ac:dyDescent="0.3">
      <c r="B17" t="s">
        <v>10</v>
      </c>
      <c r="C17">
        <v>284.12</v>
      </c>
      <c r="D17">
        <v>312.52999999999997</v>
      </c>
      <c r="E17">
        <v>435.65</v>
      </c>
      <c r="F17">
        <v>330.46</v>
      </c>
      <c r="G17">
        <v>334.69</v>
      </c>
      <c r="H17">
        <v>373.9</v>
      </c>
      <c r="J17">
        <v>403.57</v>
      </c>
      <c r="K17">
        <v>404.81</v>
      </c>
    </row>
    <row r="18" spans="2:24" x14ac:dyDescent="0.3">
      <c r="B18" t="s">
        <v>11</v>
      </c>
      <c r="C18">
        <v>281.88</v>
      </c>
      <c r="D18">
        <v>311.32</v>
      </c>
      <c r="E18">
        <v>435.25</v>
      </c>
      <c r="F18">
        <v>325.02</v>
      </c>
      <c r="G18">
        <v>325.02</v>
      </c>
      <c r="H18">
        <v>370.32</v>
      </c>
      <c r="J18">
        <v>402.85</v>
      </c>
      <c r="K18">
        <v>404.09</v>
      </c>
    </row>
    <row r="19" spans="2:24" x14ac:dyDescent="0.3">
      <c r="B19" t="s">
        <v>12</v>
      </c>
      <c r="C19">
        <v>285.24</v>
      </c>
      <c r="D19">
        <v>314.51</v>
      </c>
      <c r="E19">
        <v>436.15</v>
      </c>
      <c r="F19">
        <v>339.23</v>
      </c>
      <c r="G19">
        <v>339.23</v>
      </c>
      <c r="H19">
        <v>378.21</v>
      </c>
      <c r="J19">
        <v>404.09</v>
      </c>
      <c r="K19">
        <v>406.04</v>
      </c>
    </row>
    <row r="20" spans="2:24" x14ac:dyDescent="0.3">
      <c r="J20">
        <v>410.55</v>
      </c>
      <c r="K20">
        <v>410.55</v>
      </c>
    </row>
    <row r="22" spans="2:24" x14ac:dyDescent="0.3">
      <c r="E22" t="s">
        <v>75</v>
      </c>
      <c r="F22" t="s">
        <v>66</v>
      </c>
      <c r="I22" t="s">
        <v>69</v>
      </c>
      <c r="L22" t="s">
        <v>75</v>
      </c>
    </row>
    <row r="23" spans="2:24" x14ac:dyDescent="0.3">
      <c r="B23" s="14" t="s">
        <v>1</v>
      </c>
      <c r="C23" s="14" t="s">
        <v>1</v>
      </c>
      <c r="D23" s="1" t="s">
        <v>67</v>
      </c>
      <c r="E23" s="1" t="s">
        <v>67</v>
      </c>
      <c r="F23" s="1" t="s">
        <v>68</v>
      </c>
      <c r="G23" s="1" t="s">
        <v>68</v>
      </c>
      <c r="H23" s="1" t="s">
        <v>67</v>
      </c>
      <c r="I23" s="1" t="s">
        <v>67</v>
      </c>
      <c r="J23" s="1" t="s">
        <v>67</v>
      </c>
      <c r="K23" s="2" t="s">
        <v>73</v>
      </c>
      <c r="L23" s="2" t="s">
        <v>74</v>
      </c>
      <c r="M23" s="32" t="s">
        <v>77</v>
      </c>
      <c r="N23" s="32" t="s">
        <v>78</v>
      </c>
      <c r="O23" s="31" t="s">
        <v>80</v>
      </c>
      <c r="P23" s="31" t="s">
        <v>80</v>
      </c>
      <c r="Q23" s="31" t="s">
        <v>80</v>
      </c>
      <c r="R23" s="31" t="s">
        <v>80</v>
      </c>
    </row>
    <row r="24" spans="2:24" x14ac:dyDescent="0.3">
      <c r="B24" s="14">
        <v>251.61</v>
      </c>
      <c r="C24" s="14">
        <v>288.16000000000003</v>
      </c>
      <c r="D24" s="1">
        <v>333.67</v>
      </c>
      <c r="E24" s="1">
        <v>293.95</v>
      </c>
      <c r="F24" s="1">
        <v>279.55</v>
      </c>
      <c r="G24" s="1">
        <v>280.27</v>
      </c>
      <c r="H24" s="1">
        <v>285.20999999999998</v>
      </c>
      <c r="I24" s="1">
        <v>383.23</v>
      </c>
      <c r="J24" s="1">
        <v>383.83</v>
      </c>
      <c r="K24" s="2">
        <v>257.61</v>
      </c>
      <c r="L24" s="2">
        <v>403.3</v>
      </c>
      <c r="M24" s="32">
        <v>374.11</v>
      </c>
      <c r="N24" s="32">
        <v>374.16</v>
      </c>
      <c r="O24" s="31">
        <v>393.96</v>
      </c>
      <c r="P24" s="33">
        <v>368.34625</v>
      </c>
      <c r="Q24" s="33">
        <v>373.99</v>
      </c>
      <c r="R24" s="33">
        <v>405.78066999999999</v>
      </c>
    </row>
    <row r="25" spans="2:24" x14ac:dyDescent="0.3">
      <c r="F25" s="28"/>
      <c r="G25" s="28"/>
      <c r="H25" s="28"/>
      <c r="I25" s="30"/>
      <c r="J25" s="30"/>
    </row>
    <row r="27" spans="2:24" x14ac:dyDescent="0.3">
      <c r="B27" t="s">
        <v>64</v>
      </c>
      <c r="G27" t="s">
        <v>92</v>
      </c>
      <c r="M27" t="s">
        <v>65</v>
      </c>
      <c r="N27" t="s">
        <v>72</v>
      </c>
    </row>
    <row r="28" spans="2:24" x14ac:dyDescent="0.3">
      <c r="B28" s="12" t="s">
        <v>2</v>
      </c>
      <c r="C28" s="12" t="s">
        <v>2</v>
      </c>
      <c r="D28" s="12" t="s">
        <v>2</v>
      </c>
      <c r="E28" s="15" t="s">
        <v>89</v>
      </c>
      <c r="F28" s="15" t="s">
        <v>4</v>
      </c>
      <c r="G28" s="15" t="s">
        <v>4</v>
      </c>
      <c r="H28" s="20" t="s">
        <v>81</v>
      </c>
      <c r="I28" s="20" t="s">
        <v>81</v>
      </c>
      <c r="J28" s="20" t="s">
        <v>81</v>
      </c>
      <c r="K28" s="21" t="s">
        <v>90</v>
      </c>
      <c r="L28" s="21" t="s">
        <v>90</v>
      </c>
      <c r="M28" s="25" t="s">
        <v>7</v>
      </c>
      <c r="N28" s="25" t="s">
        <v>71</v>
      </c>
      <c r="O28" s="25" t="s">
        <v>70</v>
      </c>
      <c r="P28" s="25" t="s">
        <v>70</v>
      </c>
      <c r="Q28" s="25" t="s">
        <v>70</v>
      </c>
      <c r="R28" s="25" t="s">
        <v>70</v>
      </c>
      <c r="S28" s="25" t="s">
        <v>70</v>
      </c>
      <c r="T28" s="27" t="s">
        <v>190</v>
      </c>
      <c r="U28" s="27" t="s">
        <v>190</v>
      </c>
      <c r="V28" s="27" t="s">
        <v>190</v>
      </c>
      <c r="W28" s="27" t="s">
        <v>190</v>
      </c>
    </row>
    <row r="29" spans="2:24" x14ac:dyDescent="0.3">
      <c r="B29" s="29">
        <v>296.12</v>
      </c>
      <c r="C29" s="12">
        <v>324.75</v>
      </c>
      <c r="D29" s="13">
        <v>327.39999999999998</v>
      </c>
      <c r="E29" s="15">
        <v>328.23</v>
      </c>
      <c r="F29" s="15">
        <v>330.26</v>
      </c>
      <c r="G29" s="16">
        <v>334.5</v>
      </c>
      <c r="H29" s="34">
        <v>372.25626999999997</v>
      </c>
      <c r="I29" s="34">
        <v>373.33</v>
      </c>
      <c r="J29" s="20">
        <v>374.56</v>
      </c>
      <c r="K29" s="21">
        <v>393.37</v>
      </c>
      <c r="L29" s="21">
        <v>396.84699999999998</v>
      </c>
      <c r="M29" s="25">
        <v>309.27</v>
      </c>
      <c r="N29" s="25">
        <v>358.7</v>
      </c>
      <c r="O29" s="25">
        <v>394.4</v>
      </c>
      <c r="P29" s="25">
        <v>396.15</v>
      </c>
      <c r="Q29" s="150">
        <v>669.60149999999999</v>
      </c>
      <c r="R29" s="150">
        <v>736.22969999999998</v>
      </c>
      <c r="S29" s="150">
        <v>783.61339999999996</v>
      </c>
      <c r="T29" s="91">
        <v>404.41359999999997</v>
      </c>
      <c r="U29" s="91">
        <v>404.7208</v>
      </c>
      <c r="V29" s="91">
        <v>766.48991260000003</v>
      </c>
      <c r="W29" s="92">
        <v>769.89645619999999</v>
      </c>
    </row>
    <row r="30" spans="2:24" x14ac:dyDescent="0.3">
      <c r="V30">
        <v>765.91499999999996</v>
      </c>
      <c r="W30">
        <v>769.31</v>
      </c>
    </row>
    <row r="31" spans="2:24" x14ac:dyDescent="0.3">
      <c r="V31" s="7">
        <f>V30-V29</f>
        <v>-0.5749126000000615</v>
      </c>
      <c r="W31" s="7">
        <f>W30-W29</f>
        <v>-0.58645620000004328</v>
      </c>
      <c r="X31" s="7">
        <f>AVERAGE(V31:W31)</f>
        <v>-0.58068440000005239</v>
      </c>
    </row>
    <row r="32" spans="2:24" x14ac:dyDescent="0.3">
      <c r="B32" s="37" t="s">
        <v>86</v>
      </c>
      <c r="C32" s="37" t="s">
        <v>86</v>
      </c>
      <c r="D32" s="37" t="s">
        <v>87</v>
      </c>
      <c r="E32" s="32" t="s">
        <v>78</v>
      </c>
      <c r="F32" s="32" t="s">
        <v>78</v>
      </c>
      <c r="G32" s="32" t="s">
        <v>78</v>
      </c>
      <c r="H32" s="32" t="s">
        <v>78</v>
      </c>
      <c r="I32" s="32" t="s">
        <v>78</v>
      </c>
      <c r="J32" s="32" t="s">
        <v>78</v>
      </c>
    </row>
    <row r="33" spans="2:11" x14ac:dyDescent="0.3">
      <c r="B33" s="37">
        <v>284.32</v>
      </c>
      <c r="C33" s="37">
        <v>312.04000000000002</v>
      </c>
      <c r="D33" s="37">
        <v>435.18</v>
      </c>
      <c r="E33" s="148">
        <v>332.29338999999999</v>
      </c>
      <c r="F33" s="148">
        <v>334.18741</v>
      </c>
      <c r="G33" s="148">
        <v>334.94022999999999</v>
      </c>
      <c r="H33" s="148">
        <v>336.12121000000002</v>
      </c>
      <c r="I33" s="148">
        <v>337.27927</v>
      </c>
      <c r="J33" s="148">
        <v>338.37584399999997</v>
      </c>
    </row>
    <row r="37" spans="2:11" x14ac:dyDescent="0.3">
      <c r="K37" s="7"/>
    </row>
    <row r="38" spans="2:11" x14ac:dyDescent="0.3">
      <c r="K38" s="7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BF870"/>
  </sheetPr>
  <dimension ref="A3:AA94"/>
  <sheetViews>
    <sheetView zoomScale="80" zoomScaleNormal="80" workbookViewId="0">
      <selection activeCell="O32" sqref="O32"/>
    </sheetView>
  </sheetViews>
  <sheetFormatPr defaultColWidth="8.75" defaultRowHeight="14" x14ac:dyDescent="0.3"/>
  <sheetData>
    <row r="3" spans="2:27" x14ac:dyDescent="0.3">
      <c r="B3" s="48" t="s">
        <v>166</v>
      </c>
      <c r="C3" s="48"/>
      <c r="D3" s="48"/>
      <c r="E3" s="48"/>
      <c r="F3" s="48"/>
      <c r="G3" s="48"/>
      <c r="H3" s="48"/>
      <c r="I3" s="48"/>
      <c r="J3" s="49" t="s">
        <v>165</v>
      </c>
      <c r="K3" s="49"/>
      <c r="L3" s="49"/>
      <c r="M3" s="49"/>
      <c r="N3" s="49"/>
      <c r="O3" s="53"/>
      <c r="P3" s="50" t="s">
        <v>164</v>
      </c>
      <c r="Q3" s="50"/>
      <c r="R3" s="54"/>
      <c r="S3" s="54"/>
      <c r="T3" s="55"/>
      <c r="U3" s="55"/>
    </row>
    <row r="4" spans="2:27" ht="16" x14ac:dyDescent="0.4">
      <c r="B4" s="42" t="s">
        <v>13</v>
      </c>
      <c r="C4" s="42" t="s">
        <v>177</v>
      </c>
      <c r="D4" s="42" t="s">
        <v>19</v>
      </c>
      <c r="E4" s="42" t="s">
        <v>19</v>
      </c>
      <c r="F4" s="42" t="s">
        <v>176</v>
      </c>
      <c r="G4" s="42" t="s">
        <v>151</v>
      </c>
      <c r="H4" s="42" t="s">
        <v>152</v>
      </c>
      <c r="I4" s="42" t="s">
        <v>151</v>
      </c>
      <c r="J4" s="44" t="s">
        <v>146</v>
      </c>
      <c r="K4" s="44" t="s">
        <v>146</v>
      </c>
      <c r="L4" s="44" t="s">
        <v>146</v>
      </c>
      <c r="M4" s="44" t="s">
        <v>155</v>
      </c>
      <c r="N4" s="44" t="s">
        <v>153</v>
      </c>
      <c r="O4" s="4" t="s">
        <v>148</v>
      </c>
      <c r="P4" s="41" t="s">
        <v>147</v>
      </c>
      <c r="Q4" s="41" t="s">
        <v>147</v>
      </c>
      <c r="R4" s="52" t="s">
        <v>21</v>
      </c>
      <c r="S4" s="52" t="s">
        <v>21</v>
      </c>
      <c r="T4" s="51" t="s">
        <v>150</v>
      </c>
      <c r="U4" s="51" t="s">
        <v>150</v>
      </c>
    </row>
    <row r="5" spans="2:27" x14ac:dyDescent="0.3">
      <c r="B5" s="3">
        <v>247.86</v>
      </c>
      <c r="C5" s="3">
        <v>833.52</v>
      </c>
      <c r="D5" s="3">
        <v>388.47</v>
      </c>
      <c r="E5" s="3">
        <v>656.28</v>
      </c>
      <c r="F5" s="3">
        <v>422.74</v>
      </c>
      <c r="G5" s="3">
        <v>512.9</v>
      </c>
      <c r="H5" s="3">
        <v>516.48</v>
      </c>
      <c r="I5" s="3">
        <v>563.5</v>
      </c>
      <c r="J5" s="19">
        <v>399.5</v>
      </c>
      <c r="K5" s="18">
        <v>746.87</v>
      </c>
      <c r="L5" s="18">
        <v>868.03</v>
      </c>
      <c r="M5" s="18">
        <v>388.31</v>
      </c>
      <c r="N5" s="18">
        <v>421.6</v>
      </c>
      <c r="O5" s="4">
        <v>827.24</v>
      </c>
      <c r="P5" s="41">
        <v>725.66</v>
      </c>
      <c r="Q5" s="41">
        <v>837.59</v>
      </c>
      <c r="R5" s="52">
        <v>777.41</v>
      </c>
      <c r="S5" s="52">
        <v>844.64</v>
      </c>
      <c r="T5" s="51">
        <v>685.6</v>
      </c>
      <c r="U5" s="51">
        <v>739.87</v>
      </c>
    </row>
    <row r="6" spans="2:27" x14ac:dyDescent="0.3">
      <c r="E6" s="43" t="s">
        <v>14</v>
      </c>
      <c r="F6" s="43" t="s">
        <v>163</v>
      </c>
      <c r="G6" s="43" t="s">
        <v>163</v>
      </c>
      <c r="H6" s="43" t="s">
        <v>14</v>
      </c>
      <c r="K6" s="43" t="s">
        <v>14</v>
      </c>
      <c r="R6" s="17" t="s">
        <v>163</v>
      </c>
    </row>
    <row r="7" spans="2:27" x14ac:dyDescent="0.3">
      <c r="E7">
        <f>656.04-E5</f>
        <v>-0.24000000000000909</v>
      </c>
      <c r="G7">
        <f>512.2-G5</f>
        <v>-0.69999999999993179</v>
      </c>
      <c r="H7">
        <f>515.8-H5</f>
        <v>-0.68000000000006366</v>
      </c>
      <c r="K7">
        <f>746.8-K5</f>
        <v>-7.0000000000050022E-2</v>
      </c>
    </row>
    <row r="9" spans="2:27" x14ac:dyDescent="0.3">
      <c r="B9" s="21" t="s">
        <v>76</v>
      </c>
      <c r="C9" s="21" t="s">
        <v>156</v>
      </c>
      <c r="D9" s="21" t="s">
        <v>154</v>
      </c>
      <c r="E9" s="21" t="s">
        <v>154</v>
      </c>
      <c r="F9" s="21" t="s">
        <v>154</v>
      </c>
      <c r="G9" s="21" t="s">
        <v>154</v>
      </c>
      <c r="H9" s="21" t="s">
        <v>178</v>
      </c>
      <c r="I9" s="21" t="s">
        <v>16</v>
      </c>
      <c r="J9" s="21" t="s">
        <v>158</v>
      </c>
      <c r="K9" s="21" t="s">
        <v>149</v>
      </c>
      <c r="L9" s="21" t="s">
        <v>149</v>
      </c>
      <c r="M9" s="21" t="s">
        <v>149</v>
      </c>
      <c r="N9" s="21" t="s">
        <v>149</v>
      </c>
      <c r="O9" s="21" t="s">
        <v>20</v>
      </c>
      <c r="P9" s="21" t="s">
        <v>8</v>
      </c>
      <c r="Q9" s="1" t="s">
        <v>161</v>
      </c>
      <c r="R9" s="1" t="s">
        <v>82</v>
      </c>
      <c r="S9" s="1" t="s">
        <v>82</v>
      </c>
      <c r="T9" s="1" t="s">
        <v>160</v>
      </c>
      <c r="U9" s="1" t="s">
        <v>79</v>
      </c>
      <c r="V9" s="1" t="s">
        <v>159</v>
      </c>
      <c r="W9" s="1" t="s">
        <v>157</v>
      </c>
      <c r="X9" s="93" t="s">
        <v>191</v>
      </c>
      <c r="Y9" s="93" t="s">
        <v>192</v>
      </c>
      <c r="Z9" s="93" t="s">
        <v>192</v>
      </c>
      <c r="AA9" s="93" t="s">
        <v>192</v>
      </c>
    </row>
    <row r="10" spans="2:27" x14ac:dyDescent="0.3">
      <c r="B10" s="21">
        <v>337.28</v>
      </c>
      <c r="C10" s="21">
        <v>334.94</v>
      </c>
      <c r="D10" s="21">
        <v>315.89</v>
      </c>
      <c r="E10" s="21">
        <v>317.93</v>
      </c>
      <c r="F10" s="21">
        <v>393.97</v>
      </c>
      <c r="G10" s="21">
        <v>396.85</v>
      </c>
      <c r="H10" s="21">
        <v>422.67</v>
      </c>
      <c r="I10" s="21">
        <v>213.86</v>
      </c>
      <c r="J10" s="21">
        <v>279.55</v>
      </c>
      <c r="K10" s="21">
        <v>400.41</v>
      </c>
      <c r="L10" s="21">
        <v>404.72</v>
      </c>
      <c r="M10" s="21">
        <v>766.49</v>
      </c>
      <c r="N10" s="21">
        <v>769.9</v>
      </c>
      <c r="O10" s="21">
        <v>589.05999999999995</v>
      </c>
      <c r="P10" s="21">
        <v>308.20999999999998</v>
      </c>
      <c r="Q10" s="1">
        <v>228.8</v>
      </c>
      <c r="R10" s="1">
        <v>425.43</v>
      </c>
      <c r="S10" s="1">
        <v>359.35</v>
      </c>
      <c r="T10" s="1">
        <v>253.65</v>
      </c>
      <c r="U10" s="1">
        <v>405.78</v>
      </c>
      <c r="V10" s="1">
        <v>259.8</v>
      </c>
      <c r="W10" s="1">
        <v>284</v>
      </c>
      <c r="X10" s="33">
        <v>399.5</v>
      </c>
      <c r="Y10" s="33">
        <v>742.36400000000003</v>
      </c>
      <c r="Z10" s="33">
        <v>744.22900000000004</v>
      </c>
      <c r="AA10" s="56">
        <v>746.83100000000002</v>
      </c>
    </row>
    <row r="11" spans="2:27" x14ac:dyDescent="0.3">
      <c r="K11" s="94" t="s">
        <v>193</v>
      </c>
      <c r="L11" s="94" t="s">
        <v>193</v>
      </c>
      <c r="M11" s="17" t="s">
        <v>163</v>
      </c>
    </row>
    <row r="13" spans="2:27" x14ac:dyDescent="0.3">
      <c r="L13">
        <f>588.5-O10</f>
        <v>-0.55999999999994543</v>
      </c>
    </row>
    <row r="15" spans="2:27" x14ac:dyDescent="0.3">
      <c r="Y15" s="7"/>
    </row>
    <row r="16" spans="2:27" x14ac:dyDescent="0.3">
      <c r="Y16" s="7"/>
    </row>
    <row r="17" spans="2:25" x14ac:dyDescent="0.3">
      <c r="Y17" s="7"/>
    </row>
    <row r="18" spans="2:25" x14ac:dyDescent="0.3">
      <c r="B18" t="s">
        <v>162</v>
      </c>
      <c r="Y18" s="7"/>
    </row>
    <row r="19" spans="2:25" ht="16" x14ac:dyDescent="0.4">
      <c r="B19" s="21" t="s">
        <v>16</v>
      </c>
      <c r="C19" s="1" t="s">
        <v>161</v>
      </c>
      <c r="D19" s="42" t="s">
        <v>13</v>
      </c>
      <c r="E19" s="1" t="s">
        <v>160</v>
      </c>
      <c r="F19" s="1" t="s">
        <v>159</v>
      </c>
      <c r="G19" s="21" t="s">
        <v>158</v>
      </c>
      <c r="H19" s="1" t="s">
        <v>157</v>
      </c>
      <c r="I19" s="21" t="s">
        <v>8</v>
      </c>
      <c r="J19" s="21" t="s">
        <v>154</v>
      </c>
      <c r="K19" s="21" t="s">
        <v>154</v>
      </c>
      <c r="L19" s="21" t="s">
        <v>156</v>
      </c>
      <c r="M19" s="21" t="s">
        <v>76</v>
      </c>
      <c r="N19" s="1" t="s">
        <v>82</v>
      </c>
      <c r="O19" s="44" t="s">
        <v>155</v>
      </c>
      <c r="P19" s="42" t="s">
        <v>19</v>
      </c>
      <c r="Q19" s="21" t="s">
        <v>154</v>
      </c>
      <c r="R19" s="21" t="s">
        <v>154</v>
      </c>
      <c r="S19" s="44" t="s">
        <v>146</v>
      </c>
      <c r="T19" s="1" t="s">
        <v>79</v>
      </c>
      <c r="U19" s="44" t="s">
        <v>153</v>
      </c>
      <c r="V19" s="42" t="s">
        <v>176</v>
      </c>
      <c r="W19" s="1" t="s">
        <v>82</v>
      </c>
    </row>
    <row r="20" spans="2:25" x14ac:dyDescent="0.3">
      <c r="B20" s="21">
        <v>213.86</v>
      </c>
      <c r="C20" s="1">
        <v>228.8</v>
      </c>
      <c r="D20" s="3">
        <v>247.86</v>
      </c>
      <c r="E20" s="1">
        <v>253.65</v>
      </c>
      <c r="F20" s="1">
        <v>259.8</v>
      </c>
      <c r="G20" s="21">
        <v>279.55</v>
      </c>
      <c r="H20" s="1">
        <v>284</v>
      </c>
      <c r="I20" s="21">
        <v>308.20999999999998</v>
      </c>
      <c r="J20" s="21">
        <v>315.89</v>
      </c>
      <c r="K20" s="21">
        <v>317.93</v>
      </c>
      <c r="L20" s="21">
        <v>334.94</v>
      </c>
      <c r="M20" s="21">
        <v>337.28</v>
      </c>
      <c r="N20" s="1">
        <v>359.35</v>
      </c>
      <c r="O20" s="18">
        <v>388.31</v>
      </c>
      <c r="P20" s="3">
        <v>388.47</v>
      </c>
      <c r="Q20" s="21">
        <v>393.97</v>
      </c>
      <c r="R20" s="21">
        <v>396.85</v>
      </c>
      <c r="S20" s="19">
        <v>399.5</v>
      </c>
      <c r="T20" s="1">
        <v>405.78</v>
      </c>
      <c r="U20" s="18">
        <v>421.6</v>
      </c>
      <c r="V20" s="3">
        <v>422.74</v>
      </c>
      <c r="W20" s="1">
        <v>425.43</v>
      </c>
    </row>
    <row r="23" spans="2:25" ht="16" x14ac:dyDescent="0.4">
      <c r="B23" s="42" t="s">
        <v>151</v>
      </c>
      <c r="C23" s="42" t="s">
        <v>152</v>
      </c>
      <c r="D23" s="42" t="s">
        <v>151</v>
      </c>
      <c r="E23" s="21" t="s">
        <v>20</v>
      </c>
      <c r="F23" s="42" t="s">
        <v>19</v>
      </c>
      <c r="G23" s="51" t="s">
        <v>150</v>
      </c>
      <c r="H23" s="41" t="s">
        <v>147</v>
      </c>
      <c r="I23" s="51" t="s">
        <v>150</v>
      </c>
      <c r="J23" s="44" t="s">
        <v>146</v>
      </c>
      <c r="K23" s="21" t="s">
        <v>149</v>
      </c>
      <c r="L23" s="52" t="s">
        <v>21</v>
      </c>
      <c r="M23" s="4" t="s">
        <v>148</v>
      </c>
      <c r="N23" s="42" t="s">
        <v>177</v>
      </c>
      <c r="O23" s="41" t="s">
        <v>147</v>
      </c>
      <c r="P23" s="52" t="s">
        <v>21</v>
      </c>
      <c r="Q23" s="44" t="s">
        <v>146</v>
      </c>
    </row>
    <row r="24" spans="2:25" x14ac:dyDescent="0.3">
      <c r="B24" s="3">
        <v>512.9</v>
      </c>
      <c r="C24" s="3">
        <v>516.48</v>
      </c>
      <c r="D24" s="3">
        <v>563.5</v>
      </c>
      <c r="E24" s="21">
        <v>589.05999999999995</v>
      </c>
      <c r="F24" s="3">
        <v>656.28</v>
      </c>
      <c r="G24" s="51">
        <v>685.6</v>
      </c>
      <c r="H24" s="41">
        <v>725.66</v>
      </c>
      <c r="I24" s="51">
        <v>739.87</v>
      </c>
      <c r="J24" s="18">
        <v>746.87</v>
      </c>
      <c r="K24" s="21">
        <v>766.49</v>
      </c>
      <c r="L24" s="52">
        <v>777.41</v>
      </c>
      <c r="M24" s="4">
        <v>827.24</v>
      </c>
      <c r="N24" s="3">
        <v>833.52</v>
      </c>
      <c r="O24" s="41">
        <v>837.59</v>
      </c>
      <c r="P24" s="52">
        <v>844.64</v>
      </c>
      <c r="Q24" s="18">
        <v>868.03</v>
      </c>
    </row>
    <row r="29" spans="2:25" x14ac:dyDescent="0.3">
      <c r="P29" s="40" t="s">
        <v>145</v>
      </c>
    </row>
    <row r="31" spans="2:25" x14ac:dyDescent="0.3">
      <c r="U31" t="s">
        <v>144</v>
      </c>
    </row>
    <row r="32" spans="2:25" x14ac:dyDescent="0.3">
      <c r="B32" s="40" t="s">
        <v>143</v>
      </c>
      <c r="U32" t="s">
        <v>142</v>
      </c>
    </row>
    <row r="33" spans="1:21" ht="16.5" x14ac:dyDescent="0.3">
      <c r="B33" t="s">
        <v>141</v>
      </c>
      <c r="C33" t="s">
        <v>140</v>
      </c>
      <c r="D33" t="s">
        <v>139</v>
      </c>
    </row>
    <row r="34" spans="1:21" x14ac:dyDescent="0.3">
      <c r="B34" t="s">
        <v>138</v>
      </c>
      <c r="C34" s="17" t="s">
        <v>137</v>
      </c>
      <c r="D34" t="s">
        <v>111</v>
      </c>
      <c r="U34" t="s">
        <v>136</v>
      </c>
    </row>
    <row r="35" spans="1:21" x14ac:dyDescent="0.3">
      <c r="B35" t="s">
        <v>103</v>
      </c>
      <c r="C35" s="17" t="s">
        <v>135</v>
      </c>
      <c r="D35" t="s">
        <v>111</v>
      </c>
      <c r="U35" t="s">
        <v>134</v>
      </c>
    </row>
    <row r="36" spans="1:21" x14ac:dyDescent="0.3">
      <c r="B36" t="s">
        <v>103</v>
      </c>
      <c r="C36" s="17" t="s">
        <v>133</v>
      </c>
      <c r="D36" t="s">
        <v>111</v>
      </c>
      <c r="U36" t="s">
        <v>132</v>
      </c>
    </row>
    <row r="37" spans="1:21" x14ac:dyDescent="0.3">
      <c r="B37" t="s">
        <v>102</v>
      </c>
      <c r="C37" s="39" t="s">
        <v>131</v>
      </c>
      <c r="E37" t="s">
        <v>130</v>
      </c>
    </row>
    <row r="38" spans="1:21" x14ac:dyDescent="0.3">
      <c r="B38" t="s">
        <v>129</v>
      </c>
      <c r="C38" s="17" t="s">
        <v>128</v>
      </c>
      <c r="D38" t="s">
        <v>125</v>
      </c>
    </row>
    <row r="39" spans="1:21" x14ac:dyDescent="0.3">
      <c r="B39" t="s">
        <v>127</v>
      </c>
      <c r="C39" s="17" t="s">
        <v>126</v>
      </c>
      <c r="D39" t="s">
        <v>125</v>
      </c>
    </row>
    <row r="40" spans="1:21" x14ac:dyDescent="0.3">
      <c r="B40" t="s">
        <v>124</v>
      </c>
      <c r="C40" s="17" t="s">
        <v>123</v>
      </c>
      <c r="D40" t="s">
        <v>111</v>
      </c>
    </row>
    <row r="41" spans="1:21" x14ac:dyDescent="0.3">
      <c r="A41" t="s">
        <v>122</v>
      </c>
      <c r="B41" t="s">
        <v>118</v>
      </c>
      <c r="C41" s="17" t="s">
        <v>121</v>
      </c>
      <c r="D41" t="s">
        <v>120</v>
      </c>
    </row>
    <row r="42" spans="1:21" x14ac:dyDescent="0.3">
      <c r="A42" t="s">
        <v>119</v>
      </c>
      <c r="B42" t="s">
        <v>118</v>
      </c>
      <c r="C42" s="17" t="s">
        <v>117</v>
      </c>
      <c r="D42" t="s">
        <v>116</v>
      </c>
    </row>
    <row r="43" spans="1:21" x14ac:dyDescent="0.3">
      <c r="B43" t="s">
        <v>115</v>
      </c>
      <c r="C43" s="17" t="s">
        <v>114</v>
      </c>
      <c r="D43" t="s">
        <v>113</v>
      </c>
    </row>
    <row r="44" spans="1:21" x14ac:dyDescent="0.3">
      <c r="B44" t="s">
        <v>109</v>
      </c>
      <c r="C44" s="17" t="s">
        <v>112</v>
      </c>
      <c r="D44" t="s">
        <v>111</v>
      </c>
    </row>
    <row r="46" spans="1:21" x14ac:dyDescent="0.3">
      <c r="A46" t="s">
        <v>110</v>
      </c>
    </row>
    <row r="47" spans="1:21" x14ac:dyDescent="0.3">
      <c r="A47" s="296" t="s">
        <v>109</v>
      </c>
      <c r="B47" s="5" t="s">
        <v>108</v>
      </c>
      <c r="C47" s="17">
        <v>1465</v>
      </c>
    </row>
    <row r="48" spans="1:21" x14ac:dyDescent="0.3">
      <c r="A48" s="296"/>
      <c r="B48" s="5" t="s">
        <v>107</v>
      </c>
      <c r="C48" s="17" t="s">
        <v>106</v>
      </c>
    </row>
    <row r="49" spans="1:14" x14ac:dyDescent="0.3">
      <c r="A49" s="296"/>
      <c r="B49" t="s">
        <v>102</v>
      </c>
      <c r="C49" s="17" t="s">
        <v>105</v>
      </c>
    </row>
    <row r="50" spans="1:14" x14ac:dyDescent="0.3">
      <c r="A50" s="296"/>
      <c r="C50" s="17" t="s">
        <v>104</v>
      </c>
    </row>
    <row r="51" spans="1:14" x14ac:dyDescent="0.3">
      <c r="A51" s="17" t="s">
        <v>103</v>
      </c>
      <c r="B51" t="s">
        <v>102</v>
      </c>
      <c r="C51" s="17" t="s">
        <v>101</v>
      </c>
    </row>
    <row r="52" spans="1:14" x14ac:dyDescent="0.3">
      <c r="A52" s="17" t="s">
        <v>100</v>
      </c>
      <c r="B52" t="s">
        <v>97</v>
      </c>
      <c r="C52" s="17" t="s">
        <v>99</v>
      </c>
    </row>
    <row r="53" spans="1:14" x14ac:dyDescent="0.3">
      <c r="A53" s="17" t="s">
        <v>98</v>
      </c>
      <c r="B53" t="s">
        <v>97</v>
      </c>
      <c r="C53" s="17" t="s">
        <v>96</v>
      </c>
    </row>
    <row r="54" spans="1:14" x14ac:dyDescent="0.3">
      <c r="A54" s="17" t="s">
        <v>95</v>
      </c>
      <c r="B54" t="s">
        <v>94</v>
      </c>
      <c r="C54" s="17" t="s">
        <v>93</v>
      </c>
    </row>
    <row r="56" spans="1:14" x14ac:dyDescent="0.3">
      <c r="E56" s="27" t="s">
        <v>237</v>
      </c>
      <c r="F56" s="27">
        <v>532</v>
      </c>
      <c r="G56" s="27" t="s">
        <v>239</v>
      </c>
    </row>
    <row r="57" spans="1:14" x14ac:dyDescent="0.3">
      <c r="E57" t="s">
        <v>242</v>
      </c>
      <c r="F57">
        <v>6400</v>
      </c>
      <c r="G57" t="s">
        <v>240</v>
      </c>
    </row>
    <row r="58" spans="1:14" x14ac:dyDescent="0.3">
      <c r="E58" s="2" t="s">
        <v>238</v>
      </c>
      <c r="F58" s="128">
        <f>1/(1/$F$56-F57*0.0000001)</f>
        <v>806.64725861232409</v>
      </c>
      <c r="G58" s="128" t="s">
        <v>239</v>
      </c>
    </row>
    <row r="61" spans="1:14" x14ac:dyDescent="0.3">
      <c r="A61" s="27" t="s">
        <v>237</v>
      </c>
      <c r="B61" s="27">
        <v>532</v>
      </c>
      <c r="C61" s="27" t="s">
        <v>239</v>
      </c>
    </row>
    <row r="62" spans="1:14" x14ac:dyDescent="0.3">
      <c r="A62" t="s">
        <v>241</v>
      </c>
      <c r="B62">
        <v>20</v>
      </c>
      <c r="C62" t="s">
        <v>240</v>
      </c>
    </row>
    <row r="63" spans="1:14" x14ac:dyDescent="0.3">
      <c r="A63" s="172" t="s">
        <v>236</v>
      </c>
      <c r="B63" s="172">
        <v>440</v>
      </c>
      <c r="C63" s="172">
        <f>B63+$B$62</f>
        <v>460</v>
      </c>
      <c r="D63" s="172">
        <f t="shared" ref="D63:N63" si="0">C63+$B$62</f>
        <v>480</v>
      </c>
      <c r="E63" s="172">
        <f t="shared" si="0"/>
        <v>500</v>
      </c>
      <c r="F63" s="172">
        <f t="shared" si="0"/>
        <v>520</v>
      </c>
      <c r="G63" s="172">
        <f t="shared" si="0"/>
        <v>540</v>
      </c>
      <c r="H63" s="172">
        <f t="shared" si="0"/>
        <v>560</v>
      </c>
      <c r="I63" s="172">
        <f t="shared" si="0"/>
        <v>580</v>
      </c>
      <c r="J63" s="172">
        <f t="shared" si="0"/>
        <v>600</v>
      </c>
      <c r="K63" s="172">
        <f t="shared" si="0"/>
        <v>620</v>
      </c>
      <c r="L63" s="172">
        <f t="shared" si="0"/>
        <v>640</v>
      </c>
      <c r="M63" s="172">
        <f t="shared" si="0"/>
        <v>660</v>
      </c>
      <c r="N63" s="172">
        <f t="shared" si="0"/>
        <v>680</v>
      </c>
    </row>
    <row r="64" spans="1:14" x14ac:dyDescent="0.3">
      <c r="A64" s="2" t="s">
        <v>238</v>
      </c>
      <c r="B64" s="128">
        <f t="shared" ref="B64:N64" si="1">1/(1/$B$61-B63*0.0000001)</f>
        <v>544.7515441453545</v>
      </c>
      <c r="C64" s="128">
        <f t="shared" si="1"/>
        <v>545.34569996965752</v>
      </c>
      <c r="D64" s="128">
        <f t="shared" si="1"/>
        <v>545.94115329042438</v>
      </c>
      <c r="E64" s="128">
        <f t="shared" si="1"/>
        <v>546.53790836244093</v>
      </c>
      <c r="F64" s="128">
        <f t="shared" si="1"/>
        <v>547.13596945911706</v>
      </c>
      <c r="G64" s="128">
        <f t="shared" si="1"/>
        <v>547.7353408725877</v>
      </c>
      <c r="H64" s="128">
        <f t="shared" si="1"/>
        <v>548.33602691381645</v>
      </c>
      <c r="I64" s="128">
        <f t="shared" si="1"/>
        <v>548.93803191269819</v>
      </c>
      <c r="J64" s="128">
        <f t="shared" si="1"/>
        <v>549.54136021816385</v>
      </c>
      <c r="K64" s="128">
        <f t="shared" si="1"/>
        <v>550.1460161982842</v>
      </c>
      <c r="L64" s="128">
        <f t="shared" si="1"/>
        <v>550.75200424037632</v>
      </c>
      <c r="M64" s="128">
        <f t="shared" si="1"/>
        <v>551.35932875110905</v>
      </c>
      <c r="N64" s="128">
        <f t="shared" si="1"/>
        <v>551.96799415660951</v>
      </c>
    </row>
    <row r="66" spans="1:14" x14ac:dyDescent="0.3">
      <c r="A66" s="172" t="s">
        <v>236</v>
      </c>
      <c r="B66" s="172">
        <f>N63+$B$62</f>
        <v>700</v>
      </c>
      <c r="C66" s="172">
        <f>B66+$B$62</f>
        <v>720</v>
      </c>
      <c r="D66" s="172">
        <f t="shared" ref="D66:N66" si="2">C66+$B$62</f>
        <v>740</v>
      </c>
      <c r="E66" s="172">
        <f t="shared" si="2"/>
        <v>760</v>
      </c>
      <c r="F66" s="172">
        <f t="shared" si="2"/>
        <v>780</v>
      </c>
      <c r="G66" s="172">
        <f t="shared" si="2"/>
        <v>800</v>
      </c>
      <c r="H66" s="172">
        <f t="shared" si="2"/>
        <v>820</v>
      </c>
      <c r="I66" s="172">
        <f t="shared" si="2"/>
        <v>840</v>
      </c>
      <c r="J66" s="172">
        <f t="shared" si="2"/>
        <v>860</v>
      </c>
      <c r="K66" s="172">
        <f t="shared" si="2"/>
        <v>880</v>
      </c>
      <c r="L66" s="172">
        <f t="shared" si="2"/>
        <v>900</v>
      </c>
      <c r="M66" s="172">
        <f t="shared" si="2"/>
        <v>920</v>
      </c>
      <c r="N66" s="172">
        <f t="shared" si="2"/>
        <v>940</v>
      </c>
    </row>
    <row r="67" spans="1:14" x14ac:dyDescent="0.3">
      <c r="A67" s="2" t="s">
        <v>238</v>
      </c>
      <c r="B67" s="128">
        <f t="shared" ref="B67:N67" si="3">1/(1/$B$61-B66*0.0000001)</f>
        <v>552.57800490257182</v>
      </c>
      <c r="C67" s="128">
        <f t="shared" si="3"/>
        <v>553.18936545436395</v>
      </c>
      <c r="D67" s="128">
        <f t="shared" si="3"/>
        <v>553.80208029713776</v>
      </c>
      <c r="E67" s="128">
        <f t="shared" si="3"/>
        <v>554.41615393593781</v>
      </c>
      <c r="F67" s="128">
        <f t="shared" si="3"/>
        <v>555.03159089581266</v>
      </c>
      <c r="G67" s="128">
        <f t="shared" si="3"/>
        <v>555.64839572192511</v>
      </c>
      <c r="H67" s="128">
        <f t="shared" si="3"/>
        <v>556.26657297966494</v>
      </c>
      <c r="I67" s="128">
        <f t="shared" si="3"/>
        <v>556.88612725476082</v>
      </c>
      <c r="J67" s="128">
        <f t="shared" si="3"/>
        <v>557.50706315339414</v>
      </c>
      <c r="K67" s="128">
        <f t="shared" si="3"/>
        <v>558.12938530231315</v>
      </c>
      <c r="L67" s="128">
        <f t="shared" si="3"/>
        <v>558.75309834894767</v>
      </c>
      <c r="M67" s="128">
        <f t="shared" si="3"/>
        <v>559.37820696152494</v>
      </c>
      <c r="N67" s="128">
        <f t="shared" si="3"/>
        <v>560.0047158291859</v>
      </c>
    </row>
    <row r="69" spans="1:14" x14ac:dyDescent="0.3">
      <c r="A69" s="172" t="s">
        <v>236</v>
      </c>
      <c r="B69" s="172">
        <f>N66+$B$62</f>
        <v>960</v>
      </c>
      <c r="C69" s="172">
        <f>B69+$B$62</f>
        <v>980</v>
      </c>
      <c r="D69" s="172">
        <f t="shared" ref="D69:N69" si="4">C69+$B$62</f>
        <v>1000</v>
      </c>
      <c r="E69" s="172">
        <f t="shared" si="4"/>
        <v>1020</v>
      </c>
      <c r="F69" s="172">
        <f t="shared" si="4"/>
        <v>1040</v>
      </c>
      <c r="G69" s="172">
        <f t="shared" si="4"/>
        <v>1060</v>
      </c>
      <c r="H69" s="172">
        <f t="shared" si="4"/>
        <v>1080</v>
      </c>
      <c r="I69" s="172">
        <f t="shared" si="4"/>
        <v>1100</v>
      </c>
      <c r="J69" s="172">
        <f t="shared" si="4"/>
        <v>1120</v>
      </c>
      <c r="K69" s="172">
        <f t="shared" si="4"/>
        <v>1140</v>
      </c>
      <c r="L69" s="172">
        <f t="shared" si="4"/>
        <v>1160</v>
      </c>
      <c r="M69" s="172">
        <f t="shared" si="4"/>
        <v>1180</v>
      </c>
      <c r="N69" s="172">
        <f t="shared" si="4"/>
        <v>1200</v>
      </c>
    </row>
    <row r="70" spans="1:14" x14ac:dyDescent="0.3">
      <c r="A70" s="2" t="s">
        <v>238</v>
      </c>
      <c r="B70" s="128">
        <f t="shared" ref="B70:N70" si="5">1/(1/$B$61-B69*0.0000001)</f>
        <v>560.63262966210289</v>
      </c>
      <c r="C70" s="128">
        <f t="shared" si="5"/>
        <v>561.26195319159717</v>
      </c>
      <c r="D70" s="128">
        <f t="shared" si="5"/>
        <v>561.89269117025776</v>
      </c>
      <c r="E70" s="128">
        <f t="shared" si="5"/>
        <v>562.52484837206157</v>
      </c>
      <c r="F70" s="128">
        <f t="shared" si="5"/>
        <v>563.15842959249346</v>
      </c>
      <c r="G70" s="128">
        <f t="shared" si="5"/>
        <v>563.79343964866769</v>
      </c>
      <c r="H70" s="128">
        <f t="shared" si="5"/>
        <v>564.42988337944973</v>
      </c>
      <c r="I70" s="128">
        <f t="shared" si="5"/>
        <v>565.06776564557936</v>
      </c>
      <c r="J70" s="128">
        <f t="shared" si="5"/>
        <v>565.70709132979448</v>
      </c>
      <c r="K70" s="128">
        <f t="shared" si="5"/>
        <v>566.34786533695569</v>
      </c>
      <c r="L70" s="128">
        <f t="shared" si="5"/>
        <v>566.99009259417153</v>
      </c>
      <c r="M70" s="128">
        <f t="shared" si="5"/>
        <v>567.63377805092489</v>
      </c>
      <c r="N70" s="128">
        <f t="shared" si="5"/>
        <v>568.27892667920014</v>
      </c>
    </row>
    <row r="72" spans="1:14" x14ac:dyDescent="0.3">
      <c r="A72" s="172" t="s">
        <v>236</v>
      </c>
      <c r="B72" s="172">
        <f>N69+$B$62</f>
        <v>1220</v>
      </c>
      <c r="C72" s="172">
        <f>B72+$B$62</f>
        <v>1240</v>
      </c>
      <c r="D72" s="172">
        <f t="shared" ref="D72:N72" si="6">C72+$B$62</f>
        <v>1260</v>
      </c>
      <c r="E72" s="172">
        <f t="shared" si="6"/>
        <v>1280</v>
      </c>
      <c r="F72" s="172">
        <f t="shared" si="6"/>
        <v>1300</v>
      </c>
      <c r="G72" s="172">
        <f t="shared" si="6"/>
        <v>1320</v>
      </c>
      <c r="H72" s="172">
        <f t="shared" si="6"/>
        <v>1340</v>
      </c>
      <c r="I72" s="172">
        <f t="shared" si="6"/>
        <v>1360</v>
      </c>
      <c r="J72" s="172">
        <f t="shared" si="6"/>
        <v>1380</v>
      </c>
      <c r="K72" s="172">
        <f t="shared" si="6"/>
        <v>1400</v>
      </c>
      <c r="L72" s="172">
        <f t="shared" si="6"/>
        <v>1420</v>
      </c>
      <c r="M72" s="172">
        <f t="shared" si="6"/>
        <v>1440</v>
      </c>
      <c r="N72" s="172">
        <f t="shared" si="6"/>
        <v>1460</v>
      </c>
    </row>
    <row r="73" spans="1:14" x14ac:dyDescent="0.3">
      <c r="A73" s="2" t="s">
        <v>238</v>
      </c>
      <c r="B73" s="128">
        <f t="shared" ref="B73:N73" si="7">1/(1/$B$61-B72*0.0000001)</f>
        <v>568.92554347361124</v>
      </c>
      <c r="C73" s="128">
        <f t="shared" si="7"/>
        <v>569.57363345153055</v>
      </c>
      <c r="D73" s="128">
        <f t="shared" si="7"/>
        <v>570.22320165321855</v>
      </c>
      <c r="E73" s="128">
        <f t="shared" si="7"/>
        <v>570.87425314195457</v>
      </c>
      <c r="F73" s="128">
        <f t="shared" si="7"/>
        <v>571.52679300416833</v>
      </c>
      <c r="G73" s="128">
        <f t="shared" si="7"/>
        <v>572.18082634957238</v>
      </c>
      <c r="H73" s="128">
        <f t="shared" si="7"/>
        <v>572.83635831129573</v>
      </c>
      <c r="I73" s="128">
        <f t="shared" si="7"/>
        <v>573.49339404601756</v>
      </c>
      <c r="J73" s="128">
        <f t="shared" si="7"/>
        <v>574.15193873410294</v>
      </c>
      <c r="K73" s="128">
        <f t="shared" si="7"/>
        <v>574.811997579739</v>
      </c>
      <c r="L73" s="128">
        <f t="shared" si="7"/>
        <v>575.47357581107167</v>
      </c>
      <c r="M73" s="128">
        <f t="shared" si="7"/>
        <v>576.13667868034383</v>
      </c>
      <c r="N73" s="128">
        <f t="shared" si="7"/>
        <v>576.8013114640346</v>
      </c>
    </row>
    <row r="75" spans="1:14" x14ac:dyDescent="0.3">
      <c r="A75" s="172" t="s">
        <v>236</v>
      </c>
      <c r="B75" s="172">
        <f>N72+$B$62</f>
        <v>1480</v>
      </c>
      <c r="C75" s="172">
        <f>B75+$B$62</f>
        <v>1500</v>
      </c>
      <c r="D75" s="172">
        <f t="shared" ref="D75:N75" si="8">C75+$B$62</f>
        <v>1520</v>
      </c>
      <c r="E75" s="172">
        <f t="shared" si="8"/>
        <v>1540</v>
      </c>
      <c r="F75" s="172">
        <f t="shared" si="8"/>
        <v>1560</v>
      </c>
      <c r="G75" s="172">
        <f t="shared" si="8"/>
        <v>1580</v>
      </c>
      <c r="H75" s="172">
        <f t="shared" si="8"/>
        <v>1600</v>
      </c>
      <c r="I75" s="172">
        <f t="shared" si="8"/>
        <v>1620</v>
      </c>
      <c r="J75" s="172">
        <f t="shared" si="8"/>
        <v>1640</v>
      </c>
      <c r="K75" s="172">
        <f t="shared" si="8"/>
        <v>1660</v>
      </c>
      <c r="L75" s="172">
        <f t="shared" si="8"/>
        <v>1680</v>
      </c>
      <c r="M75" s="172">
        <f t="shared" si="8"/>
        <v>1700</v>
      </c>
      <c r="N75" s="172">
        <f t="shared" si="8"/>
        <v>1720</v>
      </c>
    </row>
    <row r="76" spans="1:14" x14ac:dyDescent="0.3">
      <c r="A76" s="2" t="s">
        <v>238</v>
      </c>
      <c r="B76" s="128">
        <f t="shared" ref="B76:N76" si="9">1/(1/$B$61-B75*0.0000001)</f>
        <v>577.46747946299865</v>
      </c>
      <c r="C76" s="128">
        <f t="shared" si="9"/>
        <v>578.13518800260817</v>
      </c>
      <c r="D76" s="128">
        <f t="shared" si="9"/>
        <v>578.80444243289355</v>
      </c>
      <c r="E76" s="128">
        <f t="shared" si="9"/>
        <v>579.4752481286871</v>
      </c>
      <c r="F76" s="128">
        <f t="shared" si="9"/>
        <v>580.14761048976675</v>
      </c>
      <c r="G76" s="128">
        <f t="shared" si="9"/>
        <v>580.82153494100078</v>
      </c>
      <c r="H76" s="128">
        <f t="shared" si="9"/>
        <v>581.4970269324939</v>
      </c>
      <c r="I76" s="128">
        <f t="shared" si="9"/>
        <v>582.17409193973413</v>
      </c>
      <c r="J76" s="128">
        <f t="shared" si="9"/>
        <v>582.85273546374049</v>
      </c>
      <c r="K76" s="128">
        <f t="shared" si="9"/>
        <v>583.53296303121249</v>
      </c>
      <c r="L76" s="128">
        <f t="shared" si="9"/>
        <v>584.21478019467975</v>
      </c>
      <c r="M76" s="128">
        <f t="shared" si="9"/>
        <v>584.89819253265318</v>
      </c>
      <c r="N76" s="128">
        <f t="shared" si="9"/>
        <v>585.58320564977726</v>
      </c>
    </row>
    <row r="78" spans="1:14" x14ac:dyDescent="0.3">
      <c r="A78" s="172" t="s">
        <v>236</v>
      </c>
      <c r="B78" s="172">
        <f>N75+$B$62</f>
        <v>1740</v>
      </c>
      <c r="C78" s="172">
        <f>B78+$B$62</f>
        <v>1760</v>
      </c>
      <c r="D78" s="172">
        <f t="shared" ref="D78:N78" si="10">C78+$B$62</f>
        <v>1780</v>
      </c>
      <c r="E78" s="172">
        <f t="shared" si="10"/>
        <v>1800</v>
      </c>
      <c r="F78" s="172">
        <f t="shared" si="10"/>
        <v>1820</v>
      </c>
      <c r="G78" s="172">
        <f t="shared" si="10"/>
        <v>1840</v>
      </c>
      <c r="H78" s="172">
        <f t="shared" si="10"/>
        <v>1860</v>
      </c>
      <c r="I78" s="172">
        <f t="shared" si="10"/>
        <v>1880</v>
      </c>
      <c r="J78" s="172">
        <f t="shared" si="10"/>
        <v>1900</v>
      </c>
      <c r="K78" s="172">
        <f t="shared" si="10"/>
        <v>1920</v>
      </c>
      <c r="L78" s="172">
        <f t="shared" si="10"/>
        <v>1940</v>
      </c>
      <c r="M78" s="172">
        <f t="shared" si="10"/>
        <v>1960</v>
      </c>
      <c r="N78" s="172">
        <f t="shared" si="10"/>
        <v>1980</v>
      </c>
    </row>
    <row r="79" spans="1:14" x14ac:dyDescent="0.3">
      <c r="A79" s="2" t="s">
        <v>238</v>
      </c>
      <c r="B79" s="128">
        <f t="shared" ref="B79:N79" si="11">1/(1/$B$61-B78*0.0000001)</f>
        <v>586.26982517698298</v>
      </c>
      <c r="C79" s="128">
        <f t="shared" si="11"/>
        <v>586.95805677164242</v>
      </c>
      <c r="D79" s="128">
        <f t="shared" si="11"/>
        <v>587.64790611772401</v>
      </c>
      <c r="E79" s="128">
        <f t="shared" si="11"/>
        <v>588.33937892594895</v>
      </c>
      <c r="F79" s="128">
        <f t="shared" si="11"/>
        <v>589.03248093394859</v>
      </c>
      <c r="G79" s="128">
        <f t="shared" si="11"/>
        <v>589.72721790642402</v>
      </c>
      <c r="H79" s="128">
        <f t="shared" si="11"/>
        <v>590.42359563530465</v>
      </c>
      <c r="I79" s="128">
        <f t="shared" si="11"/>
        <v>591.12161993991003</v>
      </c>
      <c r="J79" s="128">
        <f t="shared" si="11"/>
        <v>591.82129666711171</v>
      </c>
      <c r="K79" s="128">
        <f t="shared" si="11"/>
        <v>592.52263169149614</v>
      </c>
      <c r="L79" s="128">
        <f t="shared" si="11"/>
        <v>593.22563091553002</v>
      </c>
      <c r="M79" s="128">
        <f t="shared" si="11"/>
        <v>593.93030026972474</v>
      </c>
      <c r="N79" s="128">
        <f t="shared" si="11"/>
        <v>594.63664571280401</v>
      </c>
    </row>
    <row r="81" spans="1:14" x14ac:dyDescent="0.3">
      <c r="A81" s="172" t="s">
        <v>236</v>
      </c>
      <c r="B81" s="172">
        <f>N78+$B$62</f>
        <v>2000</v>
      </c>
      <c r="C81" s="172">
        <f>B81+$B$62</f>
        <v>2020</v>
      </c>
      <c r="D81" s="172">
        <f t="shared" ref="D81:N81" si="12">C81+$B$62</f>
        <v>2040</v>
      </c>
      <c r="E81" s="172">
        <f t="shared" si="12"/>
        <v>2060</v>
      </c>
      <c r="F81" s="172">
        <f t="shared" si="12"/>
        <v>2080</v>
      </c>
      <c r="G81" s="172">
        <f t="shared" si="12"/>
        <v>2100</v>
      </c>
      <c r="H81" s="172">
        <f t="shared" si="12"/>
        <v>2120</v>
      </c>
      <c r="I81" s="172">
        <f t="shared" si="12"/>
        <v>2140</v>
      </c>
      <c r="J81" s="172">
        <f t="shared" si="12"/>
        <v>2160</v>
      </c>
      <c r="K81" s="172">
        <f t="shared" si="12"/>
        <v>2180</v>
      </c>
      <c r="L81" s="172">
        <f t="shared" si="12"/>
        <v>2200</v>
      </c>
      <c r="M81" s="172">
        <f t="shared" si="12"/>
        <v>2220</v>
      </c>
      <c r="N81" s="172">
        <f t="shared" si="12"/>
        <v>2240</v>
      </c>
    </row>
    <row r="82" spans="1:14" x14ac:dyDescent="0.3">
      <c r="A82" s="2" t="s">
        <v>238</v>
      </c>
      <c r="B82" s="128">
        <f t="shared" ref="B82:N82" si="13">1/(1/$B$61-B81*0.0000001)</f>
        <v>595.34467323187118</v>
      </c>
      <c r="C82" s="128">
        <f t="shared" si="13"/>
        <v>596.05438884257887</v>
      </c>
      <c r="D82" s="128">
        <f t="shared" si="13"/>
        <v>596.76579858929949</v>
      </c>
      <c r="E82" s="128">
        <f t="shared" si="13"/>
        <v>597.47890854529612</v>
      </c>
      <c r="F82" s="128">
        <f t="shared" si="13"/>
        <v>598.19372481289588</v>
      </c>
      <c r="G82" s="128">
        <f t="shared" si="13"/>
        <v>598.91025352366376</v>
      </c>
      <c r="H82" s="128">
        <f t="shared" si="13"/>
        <v>599.62850083857825</v>
      </c>
      <c r="I82" s="128">
        <f t="shared" si="13"/>
        <v>600.34847294820759</v>
      </c>
      <c r="J82" s="128">
        <f t="shared" si="13"/>
        <v>601.07017607288776</v>
      </c>
      <c r="K82" s="128">
        <f t="shared" si="13"/>
        <v>601.79361646290147</v>
      </c>
      <c r="L82" s="128">
        <f t="shared" si="13"/>
        <v>602.5188003986591</v>
      </c>
      <c r="M82" s="128">
        <f t="shared" si="13"/>
        <v>603.24573419087972</v>
      </c>
      <c r="N82" s="128">
        <f t="shared" si="13"/>
        <v>603.97442418077458</v>
      </c>
    </row>
    <row r="84" spans="1:14" x14ac:dyDescent="0.3">
      <c r="A84" s="172" t="s">
        <v>236</v>
      </c>
      <c r="B84" s="172">
        <f>N81+$B$62</f>
        <v>2260</v>
      </c>
      <c r="C84" s="172">
        <f>B84+$B$62</f>
        <v>2280</v>
      </c>
      <c r="D84" s="172">
        <f t="shared" ref="D84:N84" si="14">C84+$B$62</f>
        <v>2300</v>
      </c>
      <c r="E84" s="172">
        <f t="shared" si="14"/>
        <v>2320</v>
      </c>
      <c r="F84" s="172">
        <f t="shared" si="14"/>
        <v>2340</v>
      </c>
      <c r="G84" s="172">
        <f t="shared" si="14"/>
        <v>2360</v>
      </c>
      <c r="H84" s="172">
        <f t="shared" si="14"/>
        <v>2380</v>
      </c>
      <c r="I84" s="172">
        <f t="shared" si="14"/>
        <v>2400</v>
      </c>
      <c r="J84" s="172">
        <f t="shared" si="14"/>
        <v>2420</v>
      </c>
      <c r="K84" s="172">
        <f t="shared" si="14"/>
        <v>2440</v>
      </c>
      <c r="L84" s="172">
        <f t="shared" si="14"/>
        <v>2460</v>
      </c>
      <c r="M84" s="172">
        <f t="shared" si="14"/>
        <v>2480</v>
      </c>
      <c r="N84" s="172">
        <f t="shared" si="14"/>
        <v>2500</v>
      </c>
    </row>
    <row r="85" spans="1:14" x14ac:dyDescent="0.3">
      <c r="A85" s="2" t="s">
        <v>238</v>
      </c>
      <c r="B85" s="128">
        <f t="shared" ref="B85:N85" si="15">1/(1/$B$61-B84*0.0000001)</f>
        <v>604.70487674023161</v>
      </c>
      <c r="C85" s="128">
        <f t="shared" si="15"/>
        <v>605.43709827200064</v>
      </c>
      <c r="D85" s="128">
        <f t="shared" si="15"/>
        <v>606.17109520988106</v>
      </c>
      <c r="E85" s="128">
        <f t="shared" si="15"/>
        <v>606.90687401891</v>
      </c>
      <c r="F85" s="128">
        <f t="shared" si="15"/>
        <v>607.64444119555196</v>
      </c>
      <c r="G85" s="128">
        <f t="shared" si="15"/>
        <v>608.38380326789024</v>
      </c>
      <c r="H85" s="128">
        <f t="shared" si="15"/>
        <v>609.12496679581955</v>
      </c>
      <c r="I85" s="128">
        <f t="shared" si="15"/>
        <v>609.86793837123992</v>
      </c>
      <c r="J85" s="128">
        <f t="shared" si="15"/>
        <v>610.61272461825229</v>
      </c>
      <c r="K85" s="128">
        <f t="shared" si="15"/>
        <v>611.35933219335504</v>
      </c>
      <c r="L85" s="128">
        <f t="shared" si="15"/>
        <v>612.10776778564264</v>
      </c>
      <c r="M85" s="128">
        <f t="shared" si="15"/>
        <v>612.85803811700521</v>
      </c>
      <c r="N85" s="128">
        <f t="shared" si="15"/>
        <v>613.61014994232994</v>
      </c>
    </row>
    <row r="87" spans="1:14" x14ac:dyDescent="0.3">
      <c r="A87" s="172" t="s">
        <v>236</v>
      </c>
      <c r="B87" s="172">
        <f>N84+$B$62</f>
        <v>2520</v>
      </c>
      <c r="C87" s="172">
        <f>B87+$B$62</f>
        <v>2540</v>
      </c>
      <c r="D87" s="172">
        <f t="shared" ref="D87:N87" si="16">C87+$B$62</f>
        <v>2560</v>
      </c>
      <c r="E87" s="172">
        <f t="shared" si="16"/>
        <v>2580</v>
      </c>
      <c r="F87" s="172">
        <f t="shared" si="16"/>
        <v>2600</v>
      </c>
      <c r="G87" s="172">
        <f t="shared" si="16"/>
        <v>2620</v>
      </c>
      <c r="H87" s="172">
        <f t="shared" si="16"/>
        <v>2640</v>
      </c>
      <c r="I87" s="172">
        <f t="shared" si="16"/>
        <v>2660</v>
      </c>
      <c r="J87" s="172">
        <f t="shared" si="16"/>
        <v>2680</v>
      </c>
      <c r="K87" s="172">
        <f t="shared" si="16"/>
        <v>2700</v>
      </c>
      <c r="L87" s="172">
        <f t="shared" si="16"/>
        <v>2720</v>
      </c>
      <c r="M87" s="172">
        <f t="shared" si="16"/>
        <v>2740</v>
      </c>
      <c r="N87" s="172">
        <f t="shared" si="16"/>
        <v>2760</v>
      </c>
    </row>
    <row r="88" spans="1:14" x14ac:dyDescent="0.3">
      <c r="A88" s="2" t="s">
        <v>238</v>
      </c>
      <c r="B88" s="128">
        <f t="shared" ref="B88:N88" si="17">1/(1/$B$61-B87*0.0000001)</f>
        <v>614.36411004970353</v>
      </c>
      <c r="C88" s="128">
        <f t="shared" si="17"/>
        <v>615.11992526061658</v>
      </c>
      <c r="D88" s="128">
        <f t="shared" si="17"/>
        <v>615.87760243016965</v>
      </c>
      <c r="E88" s="128">
        <f t="shared" si="17"/>
        <v>616.63714844727986</v>
      </c>
      <c r="F88" s="128">
        <f t="shared" si="17"/>
        <v>617.39857023489003</v>
      </c>
      <c r="G88" s="128">
        <f t="shared" si="17"/>
        <v>618.16187475017898</v>
      </c>
      <c r="H88" s="128">
        <f t="shared" si="17"/>
        <v>618.92706898477343</v>
      </c>
      <c r="I88" s="128">
        <f t="shared" si="17"/>
        <v>619.69415996496173</v>
      </c>
      <c r="J88" s="128">
        <f t="shared" si="17"/>
        <v>620.46315475190806</v>
      </c>
      <c r="K88" s="128">
        <f t="shared" si="17"/>
        <v>621.23406044187027</v>
      </c>
      <c r="L88" s="128">
        <f t="shared" si="17"/>
        <v>622.00688416641731</v>
      </c>
      <c r="M88" s="128">
        <f t="shared" si="17"/>
        <v>622.78163309264937</v>
      </c>
      <c r="N88" s="128">
        <f t="shared" si="17"/>
        <v>623.55831442341957</v>
      </c>
    </row>
    <row r="90" spans="1:14" x14ac:dyDescent="0.3">
      <c r="A90" s="172" t="s">
        <v>236</v>
      </c>
      <c r="B90" s="172">
        <f>N87+$B$62</f>
        <v>2780</v>
      </c>
      <c r="C90" s="172">
        <f>B90+$B$62</f>
        <v>2800</v>
      </c>
      <c r="D90" s="172">
        <f t="shared" ref="D90:N90" si="18">C90+$B$62</f>
        <v>2820</v>
      </c>
      <c r="E90" s="172">
        <f t="shared" si="18"/>
        <v>2840</v>
      </c>
      <c r="F90" s="172">
        <f t="shared" si="18"/>
        <v>2860</v>
      </c>
      <c r="G90" s="172">
        <f t="shared" si="18"/>
        <v>2880</v>
      </c>
      <c r="H90" s="172">
        <f t="shared" si="18"/>
        <v>2900</v>
      </c>
      <c r="I90" s="172">
        <f t="shared" si="18"/>
        <v>2920</v>
      </c>
      <c r="J90" s="172">
        <f t="shared" si="18"/>
        <v>2940</v>
      </c>
      <c r="K90" s="172">
        <f t="shared" si="18"/>
        <v>2960</v>
      </c>
      <c r="L90" s="172">
        <f t="shared" si="18"/>
        <v>2980</v>
      </c>
      <c r="M90" s="172">
        <f t="shared" si="18"/>
        <v>3000</v>
      </c>
      <c r="N90" s="172">
        <f t="shared" si="18"/>
        <v>3020</v>
      </c>
    </row>
    <row r="91" spans="1:14" x14ac:dyDescent="0.3">
      <c r="A91" s="2" t="s">
        <v>238</v>
      </c>
      <c r="B91" s="128">
        <f t="shared" ref="B91:N91" si="19">1/(1/$B$61-B90*0.0000001)</f>
        <v>624.33693539755711</v>
      </c>
      <c r="C91" s="128">
        <f t="shared" si="19"/>
        <v>625.11750329009215</v>
      </c>
      <c r="D91" s="128">
        <f t="shared" si="19"/>
        <v>625.90002541248225</v>
      </c>
      <c r="E91" s="128">
        <f t="shared" si="19"/>
        <v>626.68450911284094</v>
      </c>
      <c r="F91" s="128">
        <f t="shared" si="19"/>
        <v>627.47096177616743</v>
      </c>
      <c r="G91" s="128">
        <f t="shared" si="19"/>
        <v>628.25939082457876</v>
      </c>
      <c r="H91" s="128">
        <f t="shared" si="19"/>
        <v>629.04980371754243</v>
      </c>
      <c r="I91" s="128">
        <f t="shared" si="19"/>
        <v>629.84220795211309</v>
      </c>
      <c r="J91" s="128">
        <f t="shared" si="19"/>
        <v>630.63661106316806</v>
      </c>
      <c r="K91" s="128">
        <f t="shared" si="19"/>
        <v>631.43302062364694</v>
      </c>
      <c r="L91" s="128">
        <f t="shared" si="19"/>
        <v>632.23144424479244</v>
      </c>
      <c r="M91" s="128">
        <f t="shared" si="19"/>
        <v>633.03188957639225</v>
      </c>
      <c r="N91" s="128">
        <f t="shared" si="19"/>
        <v>633.83436430702363</v>
      </c>
    </row>
    <row r="93" spans="1:14" x14ac:dyDescent="0.3">
      <c r="A93" s="172" t="s">
        <v>236</v>
      </c>
      <c r="B93" s="172">
        <f>N90+$B$62</f>
        <v>3040</v>
      </c>
      <c r="C93" s="172">
        <f>B93+$B$62</f>
        <v>3060</v>
      </c>
      <c r="D93" s="172">
        <f t="shared" ref="D93:N93" si="20">C93+$B$62</f>
        <v>3080</v>
      </c>
      <c r="E93" s="172">
        <f t="shared" si="20"/>
        <v>3100</v>
      </c>
      <c r="F93" s="172">
        <f t="shared" si="20"/>
        <v>3120</v>
      </c>
      <c r="G93" s="172">
        <f t="shared" si="20"/>
        <v>3140</v>
      </c>
      <c r="H93" s="172">
        <f t="shared" si="20"/>
        <v>3160</v>
      </c>
      <c r="I93" s="172">
        <f t="shared" si="20"/>
        <v>3180</v>
      </c>
      <c r="J93" s="172">
        <f t="shared" si="20"/>
        <v>3200</v>
      </c>
      <c r="K93" s="172">
        <f t="shared" si="20"/>
        <v>3220</v>
      </c>
      <c r="L93" s="172">
        <f t="shared" si="20"/>
        <v>3240</v>
      </c>
      <c r="M93" s="172">
        <f t="shared" si="20"/>
        <v>3260</v>
      </c>
      <c r="N93" s="172">
        <f t="shared" si="20"/>
        <v>3280</v>
      </c>
    </row>
    <row r="94" spans="1:14" x14ac:dyDescent="0.3">
      <c r="A94" s="2" t="s">
        <v>238</v>
      </c>
      <c r="B94" s="128">
        <f t="shared" ref="B94:N94" si="21">1/(1/$B$61-B93*0.0000001)</f>
        <v>634.63887616429997</v>
      </c>
      <c r="C94" s="128">
        <f t="shared" si="21"/>
        <v>635.44543291511798</v>
      </c>
      <c r="D94" s="128">
        <f t="shared" si="21"/>
        <v>636.25404236590839</v>
      </c>
      <c r="E94" s="128">
        <f t="shared" si="21"/>
        <v>637.06471236288746</v>
      </c>
      <c r="F94" s="128">
        <f t="shared" si="21"/>
        <v>637.87745079231092</v>
      </c>
      <c r="G94" s="128">
        <f t="shared" si="21"/>
        <v>638.69226558072978</v>
      </c>
      <c r="H94" s="128">
        <f t="shared" si="21"/>
        <v>639.50916469524748</v>
      </c>
      <c r="I94" s="128">
        <f t="shared" si="21"/>
        <v>640.32815614378012</v>
      </c>
      <c r="J94" s="128">
        <f t="shared" si="21"/>
        <v>641.14924797531819</v>
      </c>
      <c r="K94" s="128">
        <f t="shared" si="21"/>
        <v>641.97244828018961</v>
      </c>
      <c r="L94" s="128">
        <f t="shared" si="21"/>
        <v>642.79776519032623</v>
      </c>
      <c r="M94" s="128">
        <f t="shared" si="21"/>
        <v>643.62520687953077</v>
      </c>
      <c r="N94" s="128">
        <f t="shared" si="21"/>
        <v>644.4547815637477</v>
      </c>
    </row>
  </sheetData>
  <mergeCells count="1">
    <mergeCell ref="A47:A50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B6853-D318-4339-9635-4CC600CF1E9C}">
  <dimension ref="A1:BU75"/>
  <sheetViews>
    <sheetView topLeftCell="AA1" zoomScale="80" zoomScaleNormal="80" workbookViewId="0">
      <selection activeCell="M10" sqref="M10"/>
    </sheetView>
  </sheetViews>
  <sheetFormatPr defaultRowHeight="14" x14ac:dyDescent="0.3"/>
  <cols>
    <col min="1" max="1" width="2.5" bestFit="1" customWidth="1"/>
    <col min="2" max="2" width="16.58203125" customWidth="1"/>
    <col min="3" max="13" width="7.58203125" customWidth="1"/>
    <col min="14" max="14" width="7.83203125" customWidth="1"/>
    <col min="15" max="41" width="7.58203125" customWidth="1"/>
  </cols>
  <sheetData>
    <row r="1" spans="1:72" x14ac:dyDescent="0.3">
      <c r="A1" s="95" t="s">
        <v>43</v>
      </c>
      <c r="B1" s="96" t="s">
        <v>194</v>
      </c>
    </row>
    <row r="2" spans="1:72" x14ac:dyDescent="0.3">
      <c r="A2" s="95"/>
      <c r="B2" s="40" t="s">
        <v>217</v>
      </c>
      <c r="C2" s="7" t="e">
        <f>MIN(#REF!,C12:AU12)</f>
        <v>#REF!</v>
      </c>
      <c r="BD2" t="s">
        <v>298</v>
      </c>
    </row>
    <row r="3" spans="1:72" x14ac:dyDescent="0.3">
      <c r="A3" s="95" t="s">
        <v>43</v>
      </c>
      <c r="B3" t="s">
        <v>220</v>
      </c>
      <c r="C3">
        <v>1</v>
      </c>
      <c r="I3" s="58"/>
      <c r="J3" s="58"/>
      <c r="K3" s="58"/>
      <c r="L3" s="58"/>
      <c r="M3" s="58"/>
      <c r="N3" s="58"/>
      <c r="O3" s="58">
        <v>0</v>
      </c>
      <c r="P3" s="60"/>
    </row>
    <row r="4" spans="1:72" x14ac:dyDescent="0.3">
      <c r="A4" s="95" t="s">
        <v>43</v>
      </c>
      <c r="B4" s="97" t="s">
        <v>221</v>
      </c>
      <c r="C4" s="97"/>
      <c r="D4" s="97"/>
      <c r="E4" s="97"/>
      <c r="F4" s="129">
        <f>$S$10</f>
        <v>0</v>
      </c>
      <c r="G4" s="97"/>
      <c r="H4" s="97"/>
      <c r="I4" s="97"/>
      <c r="J4" s="130">
        <f t="shared" ref="J4:K4" si="0">$S$10</f>
        <v>0</v>
      </c>
      <c r="K4" s="130">
        <f t="shared" si="0"/>
        <v>0</v>
      </c>
      <c r="L4" s="97"/>
      <c r="M4" s="97"/>
      <c r="N4" s="97"/>
      <c r="O4" s="130">
        <f>$D$7</f>
        <v>2</v>
      </c>
      <c r="P4" s="97"/>
      <c r="Q4" s="130">
        <f>$D$7</f>
        <v>2</v>
      </c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130">
        <f t="shared" ref="AC4:AS4" si="1">$D$7</f>
        <v>2</v>
      </c>
      <c r="AD4" s="130">
        <f t="shared" si="1"/>
        <v>2</v>
      </c>
      <c r="AE4" s="130">
        <f t="shared" si="1"/>
        <v>2</v>
      </c>
      <c r="AF4" s="130">
        <f t="shared" si="1"/>
        <v>2</v>
      </c>
      <c r="AG4" s="130">
        <f t="shared" si="1"/>
        <v>2</v>
      </c>
      <c r="AH4" s="130">
        <f t="shared" ref="AH4" si="2">$AD$10</f>
        <v>0</v>
      </c>
      <c r="AI4" s="130">
        <f t="shared" si="1"/>
        <v>2</v>
      </c>
      <c r="AJ4" s="130">
        <f t="shared" si="1"/>
        <v>2</v>
      </c>
      <c r="AK4" s="130">
        <f t="shared" si="1"/>
        <v>2</v>
      </c>
      <c r="AL4" s="130">
        <f t="shared" si="1"/>
        <v>2</v>
      </c>
      <c r="AM4" s="130">
        <f t="shared" si="1"/>
        <v>2</v>
      </c>
      <c r="AN4" s="130">
        <f t="shared" si="1"/>
        <v>2</v>
      </c>
      <c r="AO4" s="130">
        <f t="shared" ref="AO4" si="3">$AD$10</f>
        <v>0</v>
      </c>
      <c r="AP4" s="130">
        <f t="shared" si="1"/>
        <v>2</v>
      </c>
      <c r="AQ4" s="130">
        <f t="shared" si="1"/>
        <v>2</v>
      </c>
      <c r="AR4" s="130">
        <f t="shared" si="1"/>
        <v>2</v>
      </c>
      <c r="AS4" s="130">
        <f t="shared" si="1"/>
        <v>2</v>
      </c>
      <c r="AT4" s="130">
        <f t="shared" ref="AT4:BC4" si="4">$AD$10</f>
        <v>0</v>
      </c>
      <c r="AU4" s="130">
        <f t="shared" si="4"/>
        <v>0</v>
      </c>
      <c r="AV4" s="130">
        <f t="shared" si="4"/>
        <v>0</v>
      </c>
      <c r="AW4" s="130">
        <f t="shared" si="4"/>
        <v>0</v>
      </c>
      <c r="AX4" s="130">
        <f t="shared" si="4"/>
        <v>0</v>
      </c>
      <c r="AY4" s="130">
        <f t="shared" si="4"/>
        <v>0</v>
      </c>
      <c r="AZ4" s="130">
        <f t="shared" si="4"/>
        <v>0</v>
      </c>
      <c r="BA4" s="130">
        <f t="shared" si="4"/>
        <v>0</v>
      </c>
      <c r="BB4" s="130">
        <f t="shared" si="4"/>
        <v>0</v>
      </c>
      <c r="BC4" s="130">
        <f t="shared" si="4"/>
        <v>0</v>
      </c>
      <c r="BD4" s="130">
        <f t="shared" ref="BD4:BS4" si="5">$AL$6</f>
        <v>0</v>
      </c>
      <c r="BE4" s="130">
        <f t="shared" si="5"/>
        <v>0</v>
      </c>
      <c r="BF4" s="130">
        <f t="shared" si="5"/>
        <v>0</v>
      </c>
      <c r="BG4" s="130">
        <f t="shared" si="5"/>
        <v>0</v>
      </c>
      <c r="BH4" s="130">
        <f t="shared" si="5"/>
        <v>0</v>
      </c>
      <c r="BI4" s="130">
        <f t="shared" si="5"/>
        <v>0</v>
      </c>
      <c r="BJ4" s="130">
        <f t="shared" si="5"/>
        <v>0</v>
      </c>
      <c r="BK4" s="130">
        <f t="shared" si="5"/>
        <v>0</v>
      </c>
      <c r="BL4" s="130">
        <f t="shared" si="5"/>
        <v>0</v>
      </c>
      <c r="BM4" s="130">
        <f t="shared" si="5"/>
        <v>0</v>
      </c>
      <c r="BN4" s="130">
        <f t="shared" si="5"/>
        <v>0</v>
      </c>
      <c r="BO4" s="130">
        <f t="shared" si="5"/>
        <v>0</v>
      </c>
      <c r="BP4" s="130">
        <f t="shared" si="5"/>
        <v>0</v>
      </c>
      <c r="BQ4" s="130">
        <f t="shared" si="5"/>
        <v>0</v>
      </c>
      <c r="BR4" s="130">
        <f t="shared" si="5"/>
        <v>0</v>
      </c>
      <c r="BS4" s="130">
        <f t="shared" si="5"/>
        <v>0</v>
      </c>
      <c r="BT4" s="130">
        <f t="shared" ref="BT4" si="6">$AC$6</f>
        <v>0</v>
      </c>
    </row>
    <row r="5" spans="1:72" x14ac:dyDescent="0.3">
      <c r="A5" s="95" t="s">
        <v>43</v>
      </c>
      <c r="B5" s="97" t="s">
        <v>195</v>
      </c>
      <c r="C5" s="97">
        <f>SUM($C10:C$10)</f>
        <v>0</v>
      </c>
      <c r="D5" s="97">
        <f>SUM($C10:D$10)</f>
        <v>1</v>
      </c>
      <c r="E5" s="97">
        <f>SUM($C10:E$10)</f>
        <v>1</v>
      </c>
      <c r="F5" s="97">
        <f>SUM($C10:F$10)</f>
        <v>2</v>
      </c>
      <c r="G5" s="97">
        <f>SUM($C10:G$10)</f>
        <v>2</v>
      </c>
      <c r="H5" s="97">
        <f>SUM($C10:H$10)</f>
        <v>2</v>
      </c>
      <c r="I5" s="97">
        <f>SUM($C10:I$10)</f>
        <v>2</v>
      </c>
      <c r="J5" s="97">
        <f>SUM($C10:J$10)</f>
        <v>3</v>
      </c>
      <c r="K5" s="97">
        <f>SUM($C10:K$10)</f>
        <v>3</v>
      </c>
      <c r="L5" s="97">
        <f>SUM($C10:L$10)</f>
        <v>4</v>
      </c>
      <c r="M5" s="97">
        <f>SUM($C10:M$10)</f>
        <v>5</v>
      </c>
      <c r="N5" s="97">
        <f>SUM($C10:N$10)</f>
        <v>5</v>
      </c>
      <c r="O5" s="97">
        <f>SUM($C10:O$10)</f>
        <v>5</v>
      </c>
      <c r="P5" s="97">
        <f>SUM($C10:P$10)</f>
        <v>5</v>
      </c>
      <c r="Q5" s="97">
        <f>SUM($C10:Q$10)</f>
        <v>5</v>
      </c>
      <c r="R5" s="97">
        <f>SUM($C10:R$10)</f>
        <v>6</v>
      </c>
      <c r="S5" s="97">
        <f>SUM($C10:S$10)</f>
        <v>6</v>
      </c>
      <c r="T5" s="97">
        <f>SUM($C10:T$10)</f>
        <v>6</v>
      </c>
      <c r="U5" s="97">
        <f>SUM($C10:U$10)</f>
        <v>6</v>
      </c>
      <c r="V5" s="97">
        <f>SUM($C10:V$10)</f>
        <v>6</v>
      </c>
      <c r="W5" s="97">
        <f>SUM($C10:W$10)</f>
        <v>6</v>
      </c>
      <c r="X5" s="97">
        <f>SUM($C10:X$10)</f>
        <v>6</v>
      </c>
      <c r="Y5" s="97">
        <f>SUM($C10:Y$10)</f>
        <v>6</v>
      </c>
      <c r="Z5" s="97">
        <f>SUM($C10:Z$10)</f>
        <v>6</v>
      </c>
      <c r="AA5" s="97">
        <f>SUM($C10:AA$10)</f>
        <v>6</v>
      </c>
      <c r="AB5" s="97">
        <f>SUM($C10:AB$10)</f>
        <v>6</v>
      </c>
      <c r="AC5" s="97">
        <f>SUM($C10:AC$10)</f>
        <v>6</v>
      </c>
      <c r="AD5" s="97">
        <f>SUM($C10:AD$10)</f>
        <v>6</v>
      </c>
      <c r="AE5" s="97">
        <f>SUM($C10:AE$10)</f>
        <v>6</v>
      </c>
      <c r="AF5" s="97">
        <f>SUM($C10:AF$10)</f>
        <v>6</v>
      </c>
      <c r="AG5" s="97">
        <f>SUM($C10:AG$10)</f>
        <v>6</v>
      </c>
      <c r="AH5" s="97">
        <f>SUM($C10:AH$10)</f>
        <v>6</v>
      </c>
      <c r="AI5" s="97">
        <f>SUM($C10:AI$10)</f>
        <v>6</v>
      </c>
      <c r="AJ5" s="97">
        <f>SUM($C10:AJ$10)</f>
        <v>6</v>
      </c>
      <c r="AK5" s="97">
        <f>SUM($C10:AK$10)</f>
        <v>6</v>
      </c>
      <c r="AL5" s="97">
        <f>SUM($C10:AL$10)</f>
        <v>6</v>
      </c>
      <c r="AM5" s="97">
        <f>SUM($C10:AM$10)</f>
        <v>6</v>
      </c>
      <c r="AN5" s="97">
        <f>SUM($C10:AN$10)</f>
        <v>6</v>
      </c>
      <c r="AO5" s="97">
        <f>SUM($C10:AO$10)</f>
        <v>6</v>
      </c>
      <c r="AP5" s="97">
        <f>SUM($C10:AP$10)</f>
        <v>6</v>
      </c>
      <c r="AQ5" s="97">
        <f>SUM($C10:AQ$10)</f>
        <v>6</v>
      </c>
      <c r="AR5" s="97">
        <f>SUM($C10:AR$10)</f>
        <v>6</v>
      </c>
      <c r="AS5" s="97">
        <f>SUM($C10:AS$10)</f>
        <v>6</v>
      </c>
      <c r="AT5" s="97">
        <f>SUM($C10:AT$10)</f>
        <v>6</v>
      </c>
      <c r="AU5" s="97">
        <f>SUM($C10:AU$10)</f>
        <v>6</v>
      </c>
      <c r="AV5" s="97">
        <f>SUM($C10:AV$10)</f>
        <v>6</v>
      </c>
      <c r="AW5" s="97">
        <f>SUM($C10:AW$10)</f>
        <v>6</v>
      </c>
      <c r="AX5" s="97">
        <f>SUM($C10:AX$10)</f>
        <v>6</v>
      </c>
      <c r="AY5" s="97">
        <f>SUM($C10:AY$10)</f>
        <v>6</v>
      </c>
      <c r="AZ5" s="97">
        <f>SUM($C10:AZ$10)</f>
        <v>6</v>
      </c>
      <c r="BA5" s="97">
        <f>SUM($C10:BA$10)</f>
        <v>6</v>
      </c>
      <c r="BB5" s="97">
        <f>SUM($C10:BB$10)</f>
        <v>7</v>
      </c>
      <c r="BC5" s="97">
        <f>SUM($C10:BC$10)</f>
        <v>7</v>
      </c>
      <c r="BD5" s="97">
        <f>SUM($C10:BD$10)</f>
        <v>7</v>
      </c>
      <c r="BE5" s="97">
        <f>SUM($C10:BE$10)</f>
        <v>7</v>
      </c>
      <c r="BF5" s="97">
        <f>SUM($C10:BF$10)</f>
        <v>7</v>
      </c>
      <c r="BG5" s="97">
        <f>SUM($C10:BG$10)</f>
        <v>7</v>
      </c>
      <c r="BH5" s="97">
        <f>SUM($C10:BH$10)</f>
        <v>7</v>
      </c>
      <c r="BI5" s="97">
        <f>SUM($C10:BI$10)</f>
        <v>7</v>
      </c>
      <c r="BJ5" s="97">
        <f>SUM($C10:BJ$10)</f>
        <v>7</v>
      </c>
      <c r="BK5" s="97">
        <f>SUM($C10:BK$10)</f>
        <v>7</v>
      </c>
      <c r="BL5" s="97">
        <f>SUM($C10:BL$10)</f>
        <v>7</v>
      </c>
      <c r="BM5" s="97">
        <f>SUM($C10:BM$10)</f>
        <v>7</v>
      </c>
      <c r="BN5" s="97">
        <f>SUM($C10:BN$10)</f>
        <v>7</v>
      </c>
      <c r="BO5" s="97">
        <f>SUM($C10:BO$10)</f>
        <v>7</v>
      </c>
      <c r="BP5" s="97">
        <f>SUM($C10:BP$10)</f>
        <v>8</v>
      </c>
      <c r="BQ5" s="97">
        <f>SUM($C10:BQ$10)</f>
        <v>8</v>
      </c>
      <c r="BR5" s="97">
        <f>SUM($C10:BR$10)</f>
        <v>8</v>
      </c>
      <c r="BS5" s="97">
        <f>SUM($C10:BS$10)</f>
        <v>8</v>
      </c>
      <c r="BT5" s="97">
        <f>SUM($C10:BT$10)</f>
        <v>8</v>
      </c>
    </row>
    <row r="6" spans="1:72" x14ac:dyDescent="0.3">
      <c r="A6" s="95"/>
      <c r="B6" s="1"/>
      <c r="C6" s="1"/>
      <c r="D6" s="1"/>
      <c r="E6" s="1"/>
      <c r="F6" s="1" t="s">
        <v>197</v>
      </c>
      <c r="G6" s="1" t="str">
        <f>F6</f>
        <v>_________</v>
      </c>
      <c r="H6" s="1" t="s">
        <v>197</v>
      </c>
      <c r="I6" s="1" t="str">
        <f>H6</f>
        <v>_________</v>
      </c>
      <c r="J6" s="1" t="str">
        <f>H6</f>
        <v>_________</v>
      </c>
      <c r="K6" s="1" t="s">
        <v>197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 t="s">
        <v>197</v>
      </c>
      <c r="AI6" s="97"/>
      <c r="AJ6" s="97"/>
      <c r="AK6" s="97"/>
      <c r="AL6" s="97"/>
      <c r="AM6" s="97"/>
      <c r="AN6" s="97"/>
      <c r="AO6" s="97"/>
      <c r="AP6" s="1"/>
      <c r="AQ6" s="1"/>
      <c r="AR6" s="1"/>
      <c r="AS6" s="1"/>
      <c r="AT6" s="1" t="s">
        <v>197</v>
      </c>
      <c r="AU6" s="1" t="s">
        <v>197</v>
      </c>
      <c r="AV6" s="1" t="s">
        <v>197</v>
      </c>
      <c r="AW6" s="1" t="s">
        <v>197</v>
      </c>
      <c r="AX6" s="1" t="s">
        <v>197</v>
      </c>
      <c r="AY6" s="1" t="s">
        <v>197</v>
      </c>
      <c r="AZ6" s="1" t="s">
        <v>197</v>
      </c>
      <c r="BA6" s="1" t="s">
        <v>197</v>
      </c>
      <c r="BB6" s="1" t="s">
        <v>197</v>
      </c>
      <c r="BC6" s="1" t="s">
        <v>197</v>
      </c>
      <c r="BD6" s="1" t="str">
        <f>AV6</f>
        <v>_________</v>
      </c>
      <c r="BE6" s="1" t="str">
        <f>AW6</f>
        <v>_________</v>
      </c>
      <c r="BF6" s="1" t="str">
        <f t="shared" ref="BF6:BN6" si="7">AX6</f>
        <v>_________</v>
      </c>
      <c r="BG6" s="1" t="str">
        <f t="shared" si="7"/>
        <v>_________</v>
      </c>
      <c r="BH6" s="1" t="str">
        <f t="shared" si="7"/>
        <v>_________</v>
      </c>
      <c r="BI6" s="1" t="str">
        <f t="shared" si="7"/>
        <v>_________</v>
      </c>
      <c r="BJ6" s="1" t="str">
        <f t="shared" si="7"/>
        <v>_________</v>
      </c>
      <c r="BK6" s="1" t="str">
        <f t="shared" si="7"/>
        <v>_________</v>
      </c>
      <c r="BL6" s="1" t="str">
        <f t="shared" si="7"/>
        <v>_________</v>
      </c>
      <c r="BM6" s="1" t="str">
        <f t="shared" si="7"/>
        <v>_________</v>
      </c>
      <c r="BN6" s="1" t="str">
        <f t="shared" si="7"/>
        <v>_________</v>
      </c>
      <c r="BO6" s="1" t="str">
        <f>BC6</f>
        <v>_________</v>
      </c>
      <c r="BP6" s="1" t="str">
        <f>BD6</f>
        <v>_________</v>
      </c>
      <c r="BQ6" s="1" t="str">
        <f>BE6</f>
        <v>_________</v>
      </c>
      <c r="BR6" s="1" t="str">
        <f>BF6</f>
        <v>_________</v>
      </c>
      <c r="BS6" s="1" t="str">
        <f>BG6</f>
        <v>_________</v>
      </c>
      <c r="BT6" s="1" t="str">
        <f>BJ6</f>
        <v>_________</v>
      </c>
    </row>
    <row r="7" spans="1:72" x14ac:dyDescent="0.3">
      <c r="A7" s="95"/>
      <c r="B7" s="24" t="s">
        <v>39</v>
      </c>
      <c r="C7" s="4">
        <v>1</v>
      </c>
      <c r="D7" s="4">
        <f t="shared" ref="D7:K7" si="8">C7+1</f>
        <v>2</v>
      </c>
      <c r="E7" s="4">
        <f t="shared" si="8"/>
        <v>3</v>
      </c>
      <c r="F7" s="41">
        <f t="shared" si="8"/>
        <v>4</v>
      </c>
      <c r="G7" s="41">
        <f t="shared" si="8"/>
        <v>5</v>
      </c>
      <c r="H7" s="41">
        <f t="shared" si="8"/>
        <v>6</v>
      </c>
      <c r="I7" s="41">
        <f t="shared" si="8"/>
        <v>7</v>
      </c>
      <c r="J7" s="41">
        <f t="shared" si="8"/>
        <v>8</v>
      </c>
      <c r="K7" s="41">
        <f t="shared" si="8"/>
        <v>9</v>
      </c>
      <c r="L7" s="15">
        <f>K7+1</f>
        <v>10</v>
      </c>
      <c r="M7" s="15">
        <f t="shared" ref="M7:BG7" si="9">L7+1</f>
        <v>11</v>
      </c>
      <c r="N7" s="15">
        <f t="shared" si="9"/>
        <v>12</v>
      </c>
      <c r="O7" s="4">
        <f t="shared" si="9"/>
        <v>13</v>
      </c>
      <c r="P7" s="4">
        <f t="shared" si="9"/>
        <v>14</v>
      </c>
      <c r="Q7" s="4">
        <f t="shared" si="9"/>
        <v>15</v>
      </c>
      <c r="R7" s="4">
        <f t="shared" si="9"/>
        <v>16</v>
      </c>
      <c r="S7" s="4">
        <f t="shared" si="9"/>
        <v>17</v>
      </c>
      <c r="T7" s="4">
        <f t="shared" si="9"/>
        <v>18</v>
      </c>
      <c r="U7" s="12">
        <f t="shared" si="9"/>
        <v>19</v>
      </c>
      <c r="V7" s="12">
        <f t="shared" si="9"/>
        <v>20</v>
      </c>
      <c r="W7" s="12">
        <f t="shared" si="9"/>
        <v>21</v>
      </c>
      <c r="X7" s="12">
        <f t="shared" si="9"/>
        <v>22</v>
      </c>
      <c r="Y7" s="18">
        <f t="shared" si="9"/>
        <v>23</v>
      </c>
      <c r="Z7" s="18">
        <f t="shared" si="9"/>
        <v>24</v>
      </c>
      <c r="AA7" s="18">
        <f t="shared" si="9"/>
        <v>25</v>
      </c>
      <c r="AB7" s="18">
        <f t="shared" si="9"/>
        <v>26</v>
      </c>
      <c r="AC7" s="52">
        <f t="shared" si="9"/>
        <v>27</v>
      </c>
      <c r="AD7" s="52">
        <f t="shared" si="9"/>
        <v>28</v>
      </c>
      <c r="AE7" s="52">
        <f t="shared" si="9"/>
        <v>29</v>
      </c>
      <c r="AF7" s="52">
        <f t="shared" si="9"/>
        <v>30</v>
      </c>
      <c r="AG7" s="52">
        <f t="shared" si="9"/>
        <v>31</v>
      </c>
      <c r="AH7" s="52">
        <f t="shared" si="9"/>
        <v>32</v>
      </c>
      <c r="AI7" s="52">
        <f t="shared" si="9"/>
        <v>33</v>
      </c>
      <c r="AJ7" s="52">
        <f t="shared" si="9"/>
        <v>34</v>
      </c>
      <c r="AK7" s="52">
        <f t="shared" si="9"/>
        <v>35</v>
      </c>
      <c r="AL7" s="52">
        <f t="shared" si="9"/>
        <v>36</v>
      </c>
      <c r="AM7" s="52">
        <f t="shared" si="9"/>
        <v>37</v>
      </c>
      <c r="AN7" s="52">
        <f t="shared" si="9"/>
        <v>38</v>
      </c>
      <c r="AO7" s="52">
        <f t="shared" si="9"/>
        <v>39</v>
      </c>
      <c r="AP7" s="37">
        <f t="shared" si="9"/>
        <v>40</v>
      </c>
      <c r="AQ7" s="37">
        <f t="shared" si="9"/>
        <v>41</v>
      </c>
      <c r="AR7" s="37">
        <f t="shared" si="9"/>
        <v>42</v>
      </c>
      <c r="AS7" s="37">
        <f t="shared" si="9"/>
        <v>43</v>
      </c>
      <c r="AT7" s="37">
        <f t="shared" si="9"/>
        <v>44</v>
      </c>
      <c r="AU7" s="37">
        <f t="shared" si="9"/>
        <v>45</v>
      </c>
      <c r="AV7" s="37">
        <f t="shared" si="9"/>
        <v>46</v>
      </c>
      <c r="AW7" s="37">
        <f t="shared" si="9"/>
        <v>47</v>
      </c>
      <c r="AX7" s="37">
        <f t="shared" si="9"/>
        <v>48</v>
      </c>
      <c r="AY7" s="37">
        <f t="shared" si="9"/>
        <v>49</v>
      </c>
      <c r="AZ7" s="37">
        <f t="shared" si="9"/>
        <v>50</v>
      </c>
      <c r="BA7" s="12">
        <f t="shared" si="9"/>
        <v>51</v>
      </c>
      <c r="BB7" s="12">
        <f t="shared" si="9"/>
        <v>52</v>
      </c>
      <c r="BC7" s="12">
        <f t="shared" si="9"/>
        <v>53</v>
      </c>
      <c r="BD7" s="25">
        <f t="shared" si="9"/>
        <v>54</v>
      </c>
      <c r="BE7" s="25">
        <f t="shared" si="9"/>
        <v>55</v>
      </c>
      <c r="BF7" s="131">
        <f t="shared" si="9"/>
        <v>56</v>
      </c>
      <c r="BG7" s="131">
        <f t="shared" si="9"/>
        <v>57</v>
      </c>
      <c r="BH7" s="137">
        <f>BG7+1</f>
        <v>58</v>
      </c>
      <c r="BI7" s="137">
        <f t="shared" ref="BI7:BT7" si="10">BH7+1</f>
        <v>59</v>
      </c>
      <c r="BJ7" s="137">
        <f t="shared" si="10"/>
        <v>60</v>
      </c>
      <c r="BK7" s="137">
        <f t="shared" si="10"/>
        <v>61</v>
      </c>
      <c r="BL7" s="137">
        <f t="shared" si="10"/>
        <v>62</v>
      </c>
      <c r="BM7" s="137">
        <f t="shared" si="10"/>
        <v>63</v>
      </c>
      <c r="BN7" s="137">
        <f t="shared" si="10"/>
        <v>64</v>
      </c>
      <c r="BO7" s="61">
        <f t="shared" si="10"/>
        <v>65</v>
      </c>
      <c r="BP7" s="61">
        <f t="shared" si="10"/>
        <v>66</v>
      </c>
      <c r="BQ7" s="61">
        <f t="shared" si="10"/>
        <v>67</v>
      </c>
      <c r="BR7" s="61">
        <f t="shared" si="10"/>
        <v>68</v>
      </c>
      <c r="BS7" s="61">
        <f t="shared" si="10"/>
        <v>69</v>
      </c>
      <c r="BT7" s="4">
        <f t="shared" si="10"/>
        <v>70</v>
      </c>
    </row>
    <row r="8" spans="1:72" x14ac:dyDescent="0.3">
      <c r="A8" s="95"/>
      <c r="B8" s="24" t="s">
        <v>198</v>
      </c>
      <c r="C8" s="4" t="s">
        <v>199</v>
      </c>
      <c r="D8" s="4" t="s">
        <v>199</v>
      </c>
      <c r="E8" s="4" t="s">
        <v>199</v>
      </c>
      <c r="F8" s="41" t="s">
        <v>199</v>
      </c>
      <c r="G8" s="41" t="s">
        <v>199</v>
      </c>
      <c r="H8" s="41" t="s">
        <v>199</v>
      </c>
      <c r="I8" s="41" t="s">
        <v>199</v>
      </c>
      <c r="J8" s="41" t="s">
        <v>199</v>
      </c>
      <c r="K8" s="41" t="s">
        <v>199</v>
      </c>
      <c r="L8" s="15" t="s">
        <v>199</v>
      </c>
      <c r="M8" s="15" t="s">
        <v>199</v>
      </c>
      <c r="N8" s="15" t="s">
        <v>199</v>
      </c>
      <c r="O8" s="4" t="s">
        <v>199</v>
      </c>
      <c r="P8" s="4" t="s">
        <v>199</v>
      </c>
      <c r="Q8" s="4" t="s">
        <v>199</v>
      </c>
      <c r="R8" s="4" t="s">
        <v>199</v>
      </c>
      <c r="S8" s="4" t="s">
        <v>199</v>
      </c>
      <c r="T8" s="4" t="s">
        <v>199</v>
      </c>
      <c r="U8" s="12" t="s">
        <v>199</v>
      </c>
      <c r="V8" s="12" t="s">
        <v>199</v>
      </c>
      <c r="W8" s="12" t="s">
        <v>199</v>
      </c>
      <c r="X8" s="12"/>
      <c r="Y8" s="18" t="s">
        <v>199</v>
      </c>
      <c r="Z8" s="18" t="s">
        <v>199</v>
      </c>
      <c r="AA8" s="18" t="s">
        <v>199</v>
      </c>
      <c r="AB8" s="18" t="s">
        <v>199</v>
      </c>
      <c r="AC8" s="52" t="s">
        <v>199</v>
      </c>
      <c r="AD8" s="52" t="s">
        <v>199</v>
      </c>
      <c r="AE8" s="52" t="s">
        <v>199</v>
      </c>
      <c r="AF8" s="52" t="s">
        <v>199</v>
      </c>
      <c r="AG8" s="52" t="s">
        <v>199</v>
      </c>
      <c r="AH8" s="52" t="s">
        <v>199</v>
      </c>
      <c r="AI8" s="52" t="s">
        <v>199</v>
      </c>
      <c r="AJ8" s="52" t="s">
        <v>199</v>
      </c>
      <c r="AK8" s="52" t="s">
        <v>199</v>
      </c>
      <c r="AL8" s="52" t="s">
        <v>199</v>
      </c>
      <c r="AM8" s="52" t="s">
        <v>199</v>
      </c>
      <c r="AN8" s="52" t="s">
        <v>199</v>
      </c>
      <c r="AO8" s="52" t="s">
        <v>199</v>
      </c>
      <c r="AP8" s="37" t="s">
        <v>199</v>
      </c>
      <c r="AQ8" s="37" t="s">
        <v>199</v>
      </c>
      <c r="AR8" s="37" t="s">
        <v>199</v>
      </c>
      <c r="AS8" s="37" t="s">
        <v>199</v>
      </c>
      <c r="AT8" s="37" t="s">
        <v>199</v>
      </c>
      <c r="AU8" s="37" t="s">
        <v>199</v>
      </c>
      <c r="AV8" s="37" t="s">
        <v>199</v>
      </c>
      <c r="AW8" s="37" t="s">
        <v>199</v>
      </c>
      <c r="AX8" s="37" t="s">
        <v>199</v>
      </c>
      <c r="AY8" s="37" t="s">
        <v>199</v>
      </c>
      <c r="AZ8" s="37" t="s">
        <v>199</v>
      </c>
      <c r="BA8" s="12" t="s">
        <v>199</v>
      </c>
      <c r="BB8" s="12" t="s">
        <v>199</v>
      </c>
      <c r="BC8" s="12" t="s">
        <v>199</v>
      </c>
      <c r="BD8" s="25" t="s">
        <v>199</v>
      </c>
      <c r="BE8" s="25" t="s">
        <v>199</v>
      </c>
      <c r="BF8" s="131" t="s">
        <v>199</v>
      </c>
      <c r="BG8" s="131" t="s">
        <v>199</v>
      </c>
      <c r="BH8" s="137" t="s">
        <v>199</v>
      </c>
      <c r="BI8" s="137" t="s">
        <v>199</v>
      </c>
      <c r="BJ8" s="137" t="s">
        <v>199</v>
      </c>
      <c r="BK8" s="137" t="s">
        <v>199</v>
      </c>
      <c r="BL8" s="137" t="s">
        <v>199</v>
      </c>
      <c r="BM8" s="137" t="s">
        <v>199</v>
      </c>
      <c r="BN8" s="137" t="s">
        <v>199</v>
      </c>
      <c r="BO8" s="61" t="s">
        <v>199</v>
      </c>
      <c r="BP8" s="61" t="s">
        <v>199</v>
      </c>
      <c r="BQ8" s="61" t="s">
        <v>199</v>
      </c>
      <c r="BR8" s="61" t="s">
        <v>199</v>
      </c>
      <c r="BS8" s="61" t="s">
        <v>199</v>
      </c>
      <c r="BT8" s="4" t="s">
        <v>199</v>
      </c>
    </row>
    <row r="9" spans="1:72" x14ac:dyDescent="0.3">
      <c r="A9" s="95"/>
      <c r="B9" s="24" t="s">
        <v>0</v>
      </c>
      <c r="C9" s="4" t="s">
        <v>263</v>
      </c>
      <c r="D9" s="4" t="s">
        <v>263</v>
      </c>
      <c r="E9" s="4" t="s">
        <v>263</v>
      </c>
      <c r="F9" s="41" t="s">
        <v>286</v>
      </c>
      <c r="G9" s="41" t="s">
        <v>158</v>
      </c>
      <c r="H9" s="41" t="s">
        <v>158</v>
      </c>
      <c r="I9" s="41" t="s">
        <v>320</v>
      </c>
      <c r="J9" s="41" t="s">
        <v>320</v>
      </c>
      <c r="K9" s="41" t="s">
        <v>286</v>
      </c>
      <c r="L9" s="15" t="s">
        <v>16</v>
      </c>
      <c r="M9" s="15" t="s">
        <v>16</v>
      </c>
      <c r="N9" s="15" t="s">
        <v>16</v>
      </c>
      <c r="O9" s="4" t="s">
        <v>266</v>
      </c>
      <c r="P9" s="4" t="s">
        <v>266</v>
      </c>
      <c r="Q9" s="4" t="s">
        <v>266</v>
      </c>
      <c r="R9" s="4" t="s">
        <v>266</v>
      </c>
      <c r="S9" s="4" t="s">
        <v>266</v>
      </c>
      <c r="T9" s="4" t="s">
        <v>266</v>
      </c>
      <c r="U9" s="12" t="s">
        <v>273</v>
      </c>
      <c r="V9" s="12" t="s">
        <v>273</v>
      </c>
      <c r="W9" s="12" t="s">
        <v>273</v>
      </c>
      <c r="X9" s="12" t="s">
        <v>273</v>
      </c>
      <c r="Y9" s="18" t="s">
        <v>274</v>
      </c>
      <c r="Z9" s="18" t="s">
        <v>274</v>
      </c>
      <c r="AA9" s="18" t="s">
        <v>274</v>
      </c>
      <c r="AB9" s="18" t="s">
        <v>274</v>
      </c>
      <c r="AC9" s="52" t="s">
        <v>17</v>
      </c>
      <c r="AD9" s="52" t="s">
        <v>17</v>
      </c>
      <c r="AE9" s="52" t="s">
        <v>17</v>
      </c>
      <c r="AF9" s="52" t="s">
        <v>17</v>
      </c>
      <c r="AG9" s="52" t="s">
        <v>17</v>
      </c>
      <c r="AH9" s="52" t="s">
        <v>17</v>
      </c>
      <c r="AI9" s="52" t="s">
        <v>17</v>
      </c>
      <c r="AJ9" s="52" t="s">
        <v>17</v>
      </c>
      <c r="AK9" s="52" t="s">
        <v>17</v>
      </c>
      <c r="AL9" s="52" t="s">
        <v>17</v>
      </c>
      <c r="AM9" s="52" t="s">
        <v>17</v>
      </c>
      <c r="AN9" s="52" t="s">
        <v>17</v>
      </c>
      <c r="AO9" s="52" t="s">
        <v>17</v>
      </c>
      <c r="AP9" s="37" t="s">
        <v>269</v>
      </c>
      <c r="AQ9" s="37" t="s">
        <v>270</v>
      </c>
      <c r="AR9" s="37" t="s">
        <v>270</v>
      </c>
      <c r="AS9" s="37" t="s">
        <v>270</v>
      </c>
      <c r="AT9" s="37" t="s">
        <v>270</v>
      </c>
      <c r="AU9" s="37" t="s">
        <v>270</v>
      </c>
      <c r="AV9" s="37" t="s">
        <v>269</v>
      </c>
      <c r="AW9" s="37" t="s">
        <v>269</v>
      </c>
      <c r="AX9" s="37" t="s">
        <v>269</v>
      </c>
      <c r="AY9" s="37" t="s">
        <v>269</v>
      </c>
      <c r="AZ9" s="37" t="s">
        <v>269</v>
      </c>
      <c r="BA9" s="12" t="s">
        <v>280</v>
      </c>
      <c r="BB9" s="12" t="s">
        <v>280</v>
      </c>
      <c r="BC9" s="12" t="s">
        <v>280</v>
      </c>
      <c r="BD9" s="25" t="s">
        <v>13</v>
      </c>
      <c r="BE9" s="25" t="s">
        <v>13</v>
      </c>
      <c r="BF9" s="10" t="s">
        <v>260</v>
      </c>
      <c r="BG9" s="10" t="s">
        <v>260</v>
      </c>
      <c r="BH9" s="10" t="s">
        <v>260</v>
      </c>
      <c r="BI9" s="131" t="s">
        <v>260</v>
      </c>
      <c r="BJ9" s="131" t="s">
        <v>154</v>
      </c>
      <c r="BK9" s="131" t="s">
        <v>315</v>
      </c>
      <c r="BL9" s="131" t="s">
        <v>260</v>
      </c>
      <c r="BM9" s="131" t="s">
        <v>260</v>
      </c>
      <c r="BN9" s="131" t="s">
        <v>260</v>
      </c>
      <c r="BO9" s="61" t="s">
        <v>8</v>
      </c>
      <c r="BP9" s="61" t="s">
        <v>8</v>
      </c>
      <c r="BQ9" s="61" t="s">
        <v>71</v>
      </c>
      <c r="BR9" s="61" t="s">
        <v>7</v>
      </c>
      <c r="BS9" s="61" t="s">
        <v>7</v>
      </c>
      <c r="BT9" s="4" t="s">
        <v>149</v>
      </c>
    </row>
    <row r="10" spans="1:72" x14ac:dyDescent="0.3">
      <c r="A10" s="95"/>
      <c r="B10" s="24" t="s">
        <v>9</v>
      </c>
      <c r="C10" s="4">
        <v>0</v>
      </c>
      <c r="D10" s="4">
        <v>1</v>
      </c>
      <c r="E10" s="4">
        <v>0</v>
      </c>
      <c r="F10" s="41">
        <v>1</v>
      </c>
      <c r="G10" s="41">
        <v>0</v>
      </c>
      <c r="H10" s="41">
        <v>0</v>
      </c>
      <c r="I10" s="41">
        <v>0</v>
      </c>
      <c r="J10" s="41">
        <v>1</v>
      </c>
      <c r="K10" s="41">
        <v>0</v>
      </c>
      <c r="L10" s="15">
        <v>1</v>
      </c>
      <c r="M10" s="15">
        <v>1</v>
      </c>
      <c r="N10" s="15">
        <v>0</v>
      </c>
      <c r="O10" s="4">
        <v>0</v>
      </c>
      <c r="P10" s="4">
        <v>0</v>
      </c>
      <c r="Q10" s="4">
        <v>0</v>
      </c>
      <c r="R10" s="4">
        <v>1</v>
      </c>
      <c r="S10" s="4">
        <v>0</v>
      </c>
      <c r="T10" s="4">
        <v>0</v>
      </c>
      <c r="U10" s="12">
        <v>0</v>
      </c>
      <c r="V10" s="12">
        <v>0</v>
      </c>
      <c r="W10" s="12">
        <v>0</v>
      </c>
      <c r="X10" s="12">
        <v>0</v>
      </c>
      <c r="Y10" s="18">
        <v>0</v>
      </c>
      <c r="Z10" s="18">
        <v>0</v>
      </c>
      <c r="AA10" s="18">
        <v>0</v>
      </c>
      <c r="AB10" s="18">
        <v>0</v>
      </c>
      <c r="AC10" s="52">
        <v>0</v>
      </c>
      <c r="AD10" s="52">
        <v>0</v>
      </c>
      <c r="AE10" s="52">
        <v>0</v>
      </c>
      <c r="AF10" s="52">
        <v>0</v>
      </c>
      <c r="AG10" s="52">
        <v>0</v>
      </c>
      <c r="AH10" s="52">
        <v>0</v>
      </c>
      <c r="AI10" s="52">
        <v>0</v>
      </c>
      <c r="AJ10" s="52">
        <v>0</v>
      </c>
      <c r="AK10" s="52">
        <v>0</v>
      </c>
      <c r="AL10" s="52">
        <v>0</v>
      </c>
      <c r="AM10" s="52">
        <v>0</v>
      </c>
      <c r="AN10" s="52">
        <v>0</v>
      </c>
      <c r="AO10" s="52">
        <v>0</v>
      </c>
      <c r="AP10" s="37">
        <v>0</v>
      </c>
      <c r="AQ10" s="37">
        <v>0</v>
      </c>
      <c r="AR10" s="37">
        <v>0</v>
      </c>
      <c r="AS10" s="37">
        <v>0</v>
      </c>
      <c r="AT10" s="37">
        <v>0</v>
      </c>
      <c r="AU10" s="37">
        <v>0</v>
      </c>
      <c r="AV10" s="37">
        <v>0</v>
      </c>
      <c r="AW10" s="37">
        <v>0</v>
      </c>
      <c r="AX10" s="37">
        <v>0</v>
      </c>
      <c r="AY10" s="37">
        <v>0</v>
      </c>
      <c r="AZ10" s="37">
        <v>0</v>
      </c>
      <c r="BA10" s="12">
        <v>0</v>
      </c>
      <c r="BB10" s="12">
        <v>1</v>
      </c>
      <c r="BC10" s="12">
        <v>0</v>
      </c>
      <c r="BD10" s="25">
        <v>0</v>
      </c>
      <c r="BE10" s="25">
        <v>0</v>
      </c>
      <c r="BF10" s="131">
        <v>0</v>
      </c>
      <c r="BG10" s="131">
        <v>0</v>
      </c>
      <c r="BH10" s="137">
        <v>0</v>
      </c>
      <c r="BI10" s="131">
        <v>0</v>
      </c>
      <c r="BJ10" s="131">
        <v>0</v>
      </c>
      <c r="BK10" s="131">
        <v>0</v>
      </c>
      <c r="BL10" s="131">
        <v>0</v>
      </c>
      <c r="BM10" s="131">
        <v>0</v>
      </c>
      <c r="BN10" s="131">
        <v>0</v>
      </c>
      <c r="BO10" s="61">
        <v>0</v>
      </c>
      <c r="BP10" s="61">
        <v>1</v>
      </c>
      <c r="BQ10" s="61">
        <v>0</v>
      </c>
      <c r="BR10" s="61">
        <v>0</v>
      </c>
      <c r="BS10" s="61">
        <v>0</v>
      </c>
      <c r="BT10" s="4">
        <v>0</v>
      </c>
    </row>
    <row r="11" spans="1:72" x14ac:dyDescent="0.3">
      <c r="A11" s="95"/>
      <c r="B11" s="24" t="s">
        <v>43</v>
      </c>
      <c r="C11" s="4" t="s">
        <v>199</v>
      </c>
      <c r="D11" s="4" t="s">
        <v>199</v>
      </c>
      <c r="E11" s="4" t="s">
        <v>200</v>
      </c>
      <c r="F11" s="41" t="s">
        <v>199</v>
      </c>
      <c r="G11" s="41" t="s">
        <v>199</v>
      </c>
      <c r="H11" s="41" t="s">
        <v>199</v>
      </c>
      <c r="I11" s="41" t="s">
        <v>199</v>
      </c>
      <c r="J11" s="41" t="s">
        <v>199</v>
      </c>
      <c r="K11" s="41" t="s">
        <v>199</v>
      </c>
      <c r="L11" s="15" t="s">
        <v>200</v>
      </c>
      <c r="M11" s="15" t="s">
        <v>200</v>
      </c>
      <c r="N11" s="15" t="s">
        <v>200</v>
      </c>
      <c r="O11" s="4" t="s">
        <v>199</v>
      </c>
      <c r="P11" s="4" t="s">
        <v>199</v>
      </c>
      <c r="Q11" s="4" t="s">
        <v>199</v>
      </c>
      <c r="R11" s="4" t="s">
        <v>199</v>
      </c>
      <c r="S11" s="4" t="s">
        <v>199</v>
      </c>
      <c r="T11" s="4" t="s">
        <v>200</v>
      </c>
      <c r="U11" s="12" t="s">
        <v>199</v>
      </c>
      <c r="V11" s="12" t="s">
        <v>199</v>
      </c>
      <c r="W11" s="12" t="s">
        <v>199</v>
      </c>
      <c r="X11" s="12" t="s">
        <v>199</v>
      </c>
      <c r="Y11" s="18" t="s">
        <v>200</v>
      </c>
      <c r="Z11" s="18" t="s">
        <v>200</v>
      </c>
      <c r="AA11" s="18" t="s">
        <v>200</v>
      </c>
      <c r="AB11" s="18" t="s">
        <v>200</v>
      </c>
      <c r="AC11" s="52" t="s">
        <v>199</v>
      </c>
      <c r="AD11" s="52" t="s">
        <v>199</v>
      </c>
      <c r="AE11" s="52" t="s">
        <v>199</v>
      </c>
      <c r="AF11" s="52" t="s">
        <v>199</v>
      </c>
      <c r="AG11" s="52" t="s">
        <v>199</v>
      </c>
      <c r="AH11" s="52" t="s">
        <v>199</v>
      </c>
      <c r="AI11" s="52" t="s">
        <v>200</v>
      </c>
      <c r="AJ11" s="52" t="s">
        <v>199</v>
      </c>
      <c r="AK11" s="52" t="s">
        <v>199</v>
      </c>
      <c r="AL11" s="52" t="s">
        <v>199</v>
      </c>
      <c r="AM11" s="52" t="s">
        <v>199</v>
      </c>
      <c r="AN11" s="52" t="s">
        <v>199</v>
      </c>
      <c r="AO11" s="52" t="s">
        <v>199</v>
      </c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13" t="s">
        <v>199</v>
      </c>
      <c r="BB11" s="13" t="s">
        <v>199</v>
      </c>
      <c r="BC11" s="13" t="s">
        <v>199</v>
      </c>
      <c r="BD11" s="25" t="s">
        <v>199</v>
      </c>
      <c r="BE11" s="25" t="s">
        <v>199</v>
      </c>
      <c r="BF11" s="131" t="s">
        <v>199</v>
      </c>
      <c r="BG11" s="131" t="s">
        <v>199</v>
      </c>
      <c r="BH11" s="137" t="s">
        <v>199</v>
      </c>
      <c r="BI11" s="131" t="s">
        <v>199</v>
      </c>
      <c r="BJ11" s="131" t="s">
        <v>199</v>
      </c>
      <c r="BK11" s="131" t="s">
        <v>199</v>
      </c>
      <c r="BL11" s="131" t="s">
        <v>199</v>
      </c>
      <c r="BM11" s="131" t="s">
        <v>199</v>
      </c>
      <c r="BN11" s="131" t="s">
        <v>199</v>
      </c>
      <c r="BO11" s="61" t="s">
        <v>199</v>
      </c>
      <c r="BP11" s="61" t="s">
        <v>199</v>
      </c>
      <c r="BQ11" s="61" t="s">
        <v>199</v>
      </c>
      <c r="BR11" s="61" t="s">
        <v>199</v>
      </c>
      <c r="BS11" s="61" t="s">
        <v>199</v>
      </c>
      <c r="BT11" s="4" t="s">
        <v>199</v>
      </c>
    </row>
    <row r="12" spans="1:72" x14ac:dyDescent="0.3">
      <c r="A12" s="95"/>
      <c r="B12" s="24" t="s">
        <v>10</v>
      </c>
      <c r="C12" s="9">
        <v>251.6806</v>
      </c>
      <c r="D12" s="9">
        <v>288.233</v>
      </c>
      <c r="E12" s="175">
        <v>390.6</v>
      </c>
      <c r="F12" s="277">
        <v>277.9076</v>
      </c>
      <c r="G12" s="277">
        <v>279.5883</v>
      </c>
      <c r="H12" s="277">
        <v>280.23439999999999</v>
      </c>
      <c r="I12" s="277">
        <v>281.78449999999998</v>
      </c>
      <c r="J12" s="277">
        <v>383.74439999999998</v>
      </c>
      <c r="K12" s="277">
        <v>285.2688</v>
      </c>
      <c r="L12" s="117">
        <v>330.1431</v>
      </c>
      <c r="M12" s="117">
        <v>334.41050000000001</v>
      </c>
      <c r="N12" s="16"/>
      <c r="O12" s="9">
        <v>292.83100000000002</v>
      </c>
      <c r="P12" s="9">
        <v>293.60899999999998</v>
      </c>
      <c r="Q12" s="9">
        <v>294.90499999999997</v>
      </c>
      <c r="R12" s="9">
        <v>403.24520000000001</v>
      </c>
      <c r="S12" s="9">
        <v>404.63290000000001</v>
      </c>
      <c r="T12" s="9">
        <v>404.56</v>
      </c>
      <c r="U12" s="13">
        <v>313.32</v>
      </c>
      <c r="V12" s="13">
        <v>317.13</v>
      </c>
      <c r="W12" s="13">
        <v>317.03949999999998</v>
      </c>
      <c r="X12" s="13">
        <v>379.8</v>
      </c>
      <c r="Y12" s="19">
        <v>341.47500000000002</v>
      </c>
      <c r="Z12" s="19">
        <v>346.11</v>
      </c>
      <c r="AA12" s="19">
        <v>349.29</v>
      </c>
      <c r="AB12" s="19">
        <v>361.88479999999998</v>
      </c>
      <c r="AC12" s="56">
        <v>310.02999999999997</v>
      </c>
      <c r="AD12" s="56">
        <v>312.69</v>
      </c>
      <c r="AE12" s="56">
        <v>404.63</v>
      </c>
      <c r="AF12" s="56">
        <v>426.17</v>
      </c>
      <c r="AG12" s="56">
        <v>373.69299999999998</v>
      </c>
      <c r="AH12" s="56">
        <v>372.03</v>
      </c>
      <c r="AI12" s="56">
        <v>373.43470000000002</v>
      </c>
      <c r="AJ12" s="56">
        <v>257.66899999999998</v>
      </c>
      <c r="AK12" s="56">
        <v>259.36099999999999</v>
      </c>
      <c r="AL12" s="56">
        <v>259.90100000000001</v>
      </c>
      <c r="AM12" s="56">
        <v>274.89100000000002</v>
      </c>
      <c r="AN12" s="56">
        <v>356.94</v>
      </c>
      <c r="AO12" s="56">
        <v>363.04</v>
      </c>
      <c r="AP12" s="37">
        <v>267.69499999999999</v>
      </c>
      <c r="AQ12" s="37">
        <v>284.30399999999997</v>
      </c>
      <c r="AR12" s="37">
        <v>311.83999999999997</v>
      </c>
      <c r="AS12" s="37">
        <v>311.96699999999998</v>
      </c>
      <c r="AT12" s="37">
        <v>312.5</v>
      </c>
      <c r="AU12" s="37">
        <v>313.14600000000002</v>
      </c>
      <c r="AV12" s="37">
        <v>357.79199999999997</v>
      </c>
      <c r="AW12" s="37">
        <v>359.27300000000002</v>
      </c>
      <c r="AX12" s="37">
        <v>360.43900000000002</v>
      </c>
      <c r="AY12" s="37">
        <v>425.39</v>
      </c>
      <c r="AZ12" s="37">
        <v>429.16</v>
      </c>
      <c r="BA12" s="13">
        <v>296.06</v>
      </c>
      <c r="BB12" s="13">
        <v>324.72669999999999</v>
      </c>
      <c r="BC12" s="13">
        <v>327.37450000000001</v>
      </c>
      <c r="BD12" s="150">
        <v>193.1</v>
      </c>
      <c r="BE12" s="150">
        <v>247.9</v>
      </c>
      <c r="BF12" s="11">
        <v>315.834</v>
      </c>
      <c r="BG12" s="11">
        <v>317.92599999999999</v>
      </c>
      <c r="BH12" s="11">
        <v>318.01</v>
      </c>
      <c r="BI12" s="131">
        <v>300.66500000000002</v>
      </c>
      <c r="BJ12" s="131">
        <v>370.58499999999998</v>
      </c>
      <c r="BK12" s="131">
        <v>373.61700000000002</v>
      </c>
      <c r="BL12" s="131">
        <v>362.29899999999998</v>
      </c>
      <c r="BM12" s="131">
        <v>362.995</v>
      </c>
      <c r="BN12" s="131">
        <v>364.30700000000002</v>
      </c>
      <c r="BO12" s="63">
        <v>305.81580000000002</v>
      </c>
      <c r="BP12" s="63">
        <v>309.50599999999997</v>
      </c>
      <c r="BQ12" s="63">
        <v>358.59320000000002</v>
      </c>
      <c r="BR12" s="61">
        <v>394.63</v>
      </c>
      <c r="BS12" s="61">
        <v>396.16</v>
      </c>
      <c r="BT12" s="4">
        <v>404.59</v>
      </c>
    </row>
    <row r="13" spans="1:72" x14ac:dyDescent="0.3">
      <c r="A13" s="95"/>
      <c r="B13" s="24" t="s">
        <v>198</v>
      </c>
      <c r="C13" s="9" t="s">
        <v>199</v>
      </c>
      <c r="D13" s="9" t="s">
        <v>199</v>
      </c>
      <c r="E13" s="9" t="s">
        <v>199</v>
      </c>
      <c r="F13" s="277" t="s">
        <v>199</v>
      </c>
      <c r="G13" s="277" t="s">
        <v>199</v>
      </c>
      <c r="H13" s="277" t="s">
        <v>199</v>
      </c>
      <c r="I13" s="277" t="s">
        <v>199</v>
      </c>
      <c r="J13" s="277" t="s">
        <v>199</v>
      </c>
      <c r="K13" s="277" t="s">
        <v>199</v>
      </c>
      <c r="L13" s="117" t="s">
        <v>199</v>
      </c>
      <c r="M13" s="117" t="s">
        <v>199</v>
      </c>
      <c r="N13" s="16" t="s">
        <v>199</v>
      </c>
      <c r="O13" s="9" t="s">
        <v>199</v>
      </c>
      <c r="P13" s="9" t="s">
        <v>199</v>
      </c>
      <c r="Q13" s="9" t="s">
        <v>199</v>
      </c>
      <c r="R13" s="9" t="s">
        <v>199</v>
      </c>
      <c r="S13" s="9" t="s">
        <v>199</v>
      </c>
      <c r="T13" s="9" t="s">
        <v>199</v>
      </c>
      <c r="U13" s="13" t="s">
        <v>199</v>
      </c>
      <c r="V13" s="13" t="s">
        <v>199</v>
      </c>
      <c r="W13" s="13" t="s">
        <v>199</v>
      </c>
      <c r="X13" s="13"/>
      <c r="Y13" s="19" t="s">
        <v>199</v>
      </c>
      <c r="Z13" s="19" t="s">
        <v>199</v>
      </c>
      <c r="AA13" s="19" t="s">
        <v>199</v>
      </c>
      <c r="AB13" s="19" t="s">
        <v>199</v>
      </c>
      <c r="AC13" s="56" t="s">
        <v>199</v>
      </c>
      <c r="AD13" s="56" t="s">
        <v>199</v>
      </c>
      <c r="AE13" s="56" t="s">
        <v>199</v>
      </c>
      <c r="AF13" s="56" t="s">
        <v>199</v>
      </c>
      <c r="AG13" s="56" t="s">
        <v>199</v>
      </c>
      <c r="AH13" s="56" t="s">
        <v>199</v>
      </c>
      <c r="AI13" s="56" t="s">
        <v>199</v>
      </c>
      <c r="AJ13" s="56" t="s">
        <v>199</v>
      </c>
      <c r="AK13" s="56" t="s">
        <v>199</v>
      </c>
      <c r="AL13" s="56" t="s">
        <v>199</v>
      </c>
      <c r="AM13" s="56" t="s">
        <v>199</v>
      </c>
      <c r="AN13" s="56" t="s">
        <v>199</v>
      </c>
      <c r="AO13" s="56" t="s">
        <v>199</v>
      </c>
      <c r="AP13" s="37" t="s">
        <v>199</v>
      </c>
      <c r="AQ13" s="37" t="s">
        <v>199</v>
      </c>
      <c r="AR13" s="37" t="s">
        <v>199</v>
      </c>
      <c r="AS13" s="37" t="s">
        <v>199</v>
      </c>
      <c r="AT13" s="37" t="s">
        <v>199</v>
      </c>
      <c r="AU13" s="37" t="s">
        <v>199</v>
      </c>
      <c r="AV13" s="37" t="s">
        <v>199</v>
      </c>
      <c r="AW13" s="37" t="s">
        <v>199</v>
      </c>
      <c r="AX13" s="37" t="s">
        <v>199</v>
      </c>
      <c r="AY13" s="37" t="s">
        <v>199</v>
      </c>
      <c r="AZ13" s="37" t="s">
        <v>199</v>
      </c>
      <c r="BA13" s="13" t="s">
        <v>199</v>
      </c>
      <c r="BB13" s="13" t="s">
        <v>199</v>
      </c>
      <c r="BC13" s="13" t="s">
        <v>199</v>
      </c>
      <c r="BD13" s="150" t="s">
        <v>199</v>
      </c>
      <c r="BE13" s="150" t="s">
        <v>199</v>
      </c>
      <c r="BF13" s="131" t="s">
        <v>199</v>
      </c>
      <c r="BG13" s="131" t="s">
        <v>199</v>
      </c>
      <c r="BH13" s="137" t="s">
        <v>199</v>
      </c>
      <c r="BI13" s="131" t="s">
        <v>199</v>
      </c>
      <c r="BJ13" s="131" t="s">
        <v>199</v>
      </c>
      <c r="BK13" s="131" t="s">
        <v>199</v>
      </c>
      <c r="BL13" s="131" t="s">
        <v>199</v>
      </c>
      <c r="BM13" s="131" t="s">
        <v>199</v>
      </c>
      <c r="BN13" s="131" t="s">
        <v>199</v>
      </c>
      <c r="BO13" s="61" t="s">
        <v>199</v>
      </c>
      <c r="BP13" s="63" t="s">
        <v>199</v>
      </c>
      <c r="BQ13" s="63" t="s">
        <v>199</v>
      </c>
      <c r="BR13" s="61" t="s">
        <v>199</v>
      </c>
      <c r="BS13" s="61" t="s">
        <v>200</v>
      </c>
      <c r="BT13" s="4" t="s">
        <v>199</v>
      </c>
    </row>
    <row r="14" spans="1:72" x14ac:dyDescent="0.3">
      <c r="A14" s="95"/>
      <c r="B14" s="24" t="s">
        <v>11</v>
      </c>
      <c r="C14" s="9">
        <v>251.02930000000001</v>
      </c>
      <c r="D14" s="9">
        <v>287.46010000000001</v>
      </c>
      <c r="E14" s="9"/>
      <c r="F14" s="277">
        <v>277.39030000000002</v>
      </c>
      <c r="G14" s="277">
        <v>278.81270000000001</v>
      </c>
      <c r="H14" s="277">
        <v>278.81270000000001</v>
      </c>
      <c r="I14" s="277">
        <v>281.13869999999997</v>
      </c>
      <c r="J14" s="277">
        <v>382.0752</v>
      </c>
      <c r="K14" s="277">
        <v>284.75290000000001</v>
      </c>
      <c r="L14" s="117">
        <v>329.51440000000002</v>
      </c>
      <c r="M14" s="117">
        <v>332.78050000000002</v>
      </c>
      <c r="N14" s="16"/>
      <c r="O14" s="9">
        <v>292.48500000000001</v>
      </c>
      <c r="P14" s="9">
        <v>293.17700000000002</v>
      </c>
      <c r="Q14" s="9">
        <v>294.73200000000003</v>
      </c>
      <c r="R14" s="9">
        <v>402.55020000000002</v>
      </c>
      <c r="S14" s="9">
        <v>404.28629999999998</v>
      </c>
      <c r="T14" s="9">
        <v>404.22379999999998</v>
      </c>
      <c r="U14" s="13">
        <v>313.07</v>
      </c>
      <c r="V14" s="13">
        <v>316.63</v>
      </c>
      <c r="W14" s="13">
        <v>316.91309999999999</v>
      </c>
      <c r="X14" s="13">
        <v>0</v>
      </c>
      <c r="Y14" s="19">
        <v>341.41289999999998</v>
      </c>
      <c r="Z14" s="19">
        <v>346.03</v>
      </c>
      <c r="AA14" s="19">
        <v>349.13</v>
      </c>
      <c r="AB14" s="19">
        <v>361.51960000000003</v>
      </c>
      <c r="AC14" s="56">
        <v>309.62869999999998</v>
      </c>
      <c r="AD14" s="56">
        <v>312.43</v>
      </c>
      <c r="AE14" s="56">
        <v>404.28629999999998</v>
      </c>
      <c r="AF14" s="56">
        <v>425.84</v>
      </c>
      <c r="AG14" s="56">
        <v>371.62</v>
      </c>
      <c r="AH14" s="56">
        <v>371.75</v>
      </c>
      <c r="AI14" s="56">
        <v>371.50229999999999</v>
      </c>
      <c r="AJ14" s="56">
        <v>255.84729999999999</v>
      </c>
      <c r="AK14" s="56">
        <v>259.08999999999997</v>
      </c>
      <c r="AL14" s="56">
        <v>259.55549999999999</v>
      </c>
      <c r="AM14" s="56">
        <v>273.47399999999999</v>
      </c>
      <c r="AN14" s="56">
        <v>356.73</v>
      </c>
      <c r="AO14" s="56">
        <v>362.73</v>
      </c>
      <c r="AP14" s="37">
        <v>267.42700000000002</v>
      </c>
      <c r="AQ14" s="37">
        <v>283.34100000000001</v>
      </c>
      <c r="AR14" s="37">
        <v>311.56</v>
      </c>
      <c r="AS14" s="37">
        <v>311.714</v>
      </c>
      <c r="AT14" s="37">
        <v>311.56</v>
      </c>
      <c r="AU14" s="37">
        <v>312.97800000000001</v>
      </c>
      <c r="AV14" s="37">
        <v>357.55799999999999</v>
      </c>
      <c r="AW14" s="37">
        <v>359.11700000000002</v>
      </c>
      <c r="AX14" s="37">
        <v>360.28399999999999</v>
      </c>
      <c r="AY14" s="37">
        <v>425.28</v>
      </c>
      <c r="AZ14" s="37">
        <v>428.72</v>
      </c>
      <c r="BA14" s="13">
        <v>295.5</v>
      </c>
      <c r="BB14" s="13">
        <v>323.83999999999997</v>
      </c>
      <c r="BC14" s="13">
        <v>326.87</v>
      </c>
      <c r="BD14" s="150">
        <v>192.5</v>
      </c>
      <c r="BE14" s="150">
        <v>247.1</v>
      </c>
      <c r="BF14" s="11">
        <v>313.98700000000002</v>
      </c>
      <c r="BG14" s="11">
        <v>317</v>
      </c>
      <c r="BH14" s="11">
        <v>317</v>
      </c>
      <c r="BI14" s="134">
        <v>299.29399999999998</v>
      </c>
      <c r="BJ14" s="134">
        <v>369.9</v>
      </c>
      <c r="BK14" s="134">
        <v>373.012</v>
      </c>
      <c r="BL14" s="134">
        <v>361.44799999999998</v>
      </c>
      <c r="BM14" s="134">
        <v>361.44799999999998</v>
      </c>
      <c r="BN14" s="134">
        <v>361.44799999999998</v>
      </c>
      <c r="BO14" s="63">
        <v>307.90899999999999</v>
      </c>
      <c r="BP14" s="63">
        <v>304.78449999999998</v>
      </c>
      <c r="BQ14" s="63">
        <v>355.52289999999999</v>
      </c>
      <c r="BR14" s="63">
        <v>393.95</v>
      </c>
      <c r="BS14" s="63">
        <v>396.16</v>
      </c>
      <c r="BT14" s="4">
        <v>404.32</v>
      </c>
    </row>
    <row r="15" spans="1:72" x14ac:dyDescent="0.3">
      <c r="A15" s="95"/>
      <c r="B15" s="24" t="s">
        <v>12</v>
      </c>
      <c r="C15" s="9">
        <v>252.33189999999999</v>
      </c>
      <c r="D15" s="9">
        <v>289.26319999999998</v>
      </c>
      <c r="E15" s="9"/>
      <c r="F15" s="277">
        <v>278.55410000000001</v>
      </c>
      <c r="G15" s="277">
        <v>281.13869999999997</v>
      </c>
      <c r="H15" s="277">
        <v>281.13869999999997</v>
      </c>
      <c r="I15" s="277">
        <v>282.68830000000003</v>
      </c>
      <c r="J15" s="277">
        <v>384.69659999999999</v>
      </c>
      <c r="K15" s="277">
        <v>285.9135</v>
      </c>
      <c r="L15" s="117">
        <v>331.02280000000002</v>
      </c>
      <c r="M15" s="117">
        <v>335.16210000000001</v>
      </c>
      <c r="N15" s="16"/>
      <c r="O15" s="9">
        <v>293.08999999999997</v>
      </c>
      <c r="P15" s="9">
        <v>293.041</v>
      </c>
      <c r="Q15" s="9">
        <v>294.99099999999999</v>
      </c>
      <c r="R15" s="9">
        <v>403.82380000000001</v>
      </c>
      <c r="S15" s="9">
        <v>404.9794</v>
      </c>
      <c r="T15" s="9">
        <v>404.9692</v>
      </c>
      <c r="U15" s="13">
        <v>313.83</v>
      </c>
      <c r="V15" s="13">
        <v>317.52</v>
      </c>
      <c r="W15" s="13">
        <v>317.29230000000001</v>
      </c>
      <c r="X15" s="13">
        <v>0</v>
      </c>
      <c r="Y15" s="19">
        <v>341.63</v>
      </c>
      <c r="Z15" s="19">
        <v>346.27</v>
      </c>
      <c r="AA15" s="19">
        <v>349.37</v>
      </c>
      <c r="AB15" s="19">
        <v>362.00650000000002</v>
      </c>
      <c r="AC15" s="56">
        <v>310.36</v>
      </c>
      <c r="AD15" s="56">
        <v>313.07</v>
      </c>
      <c r="AE15" s="56">
        <v>404.9794</v>
      </c>
      <c r="AF15" s="56">
        <v>426.5</v>
      </c>
      <c r="AG15" s="56">
        <v>377.65</v>
      </c>
      <c r="AH15" s="56">
        <v>372.46</v>
      </c>
      <c r="AI15" s="56">
        <v>375.36279999999999</v>
      </c>
      <c r="AJ15" s="56">
        <v>258.96969999999999</v>
      </c>
      <c r="AK15" s="56">
        <v>259.541</v>
      </c>
      <c r="AL15" s="56">
        <v>260.08</v>
      </c>
      <c r="AM15" s="56">
        <v>276.30500000000001</v>
      </c>
      <c r="AN15" s="56">
        <v>357.32</v>
      </c>
      <c r="AO15" s="56">
        <v>363.4</v>
      </c>
      <c r="AP15" s="37">
        <v>267.96199999999999</v>
      </c>
      <c r="AQ15" s="37">
        <v>284.47899999999998</v>
      </c>
      <c r="AR15" s="37">
        <v>312.76</v>
      </c>
      <c r="AS15" s="37">
        <v>312.13600000000002</v>
      </c>
      <c r="AT15" s="37">
        <v>312.76</v>
      </c>
      <c r="AU15" s="37">
        <v>313.315</v>
      </c>
      <c r="AV15" s="37">
        <v>358.18200000000002</v>
      </c>
      <c r="AW15" s="37">
        <v>359.42899999999997</v>
      </c>
      <c r="AX15" s="37">
        <v>360.59399999999999</v>
      </c>
      <c r="AY15" s="37">
        <v>425.67</v>
      </c>
      <c r="AZ15" s="37">
        <v>429.38</v>
      </c>
      <c r="BA15" s="13">
        <v>296.95</v>
      </c>
      <c r="BB15" s="13">
        <v>325.61</v>
      </c>
      <c r="BC15" s="13">
        <v>328.38</v>
      </c>
      <c r="BD15" s="150">
        <v>194</v>
      </c>
      <c r="BE15" s="150">
        <v>248.8</v>
      </c>
      <c r="BF15" s="11">
        <v>317</v>
      </c>
      <c r="BG15" s="11">
        <v>318.89999999999998</v>
      </c>
      <c r="BH15" s="11">
        <v>318.89999999999998</v>
      </c>
      <c r="BI15" s="134">
        <v>301.17899999999997</v>
      </c>
      <c r="BJ15" s="134">
        <v>371.26900000000001</v>
      </c>
      <c r="BK15" s="134">
        <v>374.59800000000001</v>
      </c>
      <c r="BL15" s="134">
        <v>365.154</v>
      </c>
      <c r="BM15" s="134">
        <v>365.154</v>
      </c>
      <c r="BN15" s="134">
        <v>365.154</v>
      </c>
      <c r="BO15" s="63">
        <v>308.50200000000001</v>
      </c>
      <c r="BP15" s="63">
        <v>313.57909999999998</v>
      </c>
      <c r="BQ15" s="63">
        <v>363.85160000000002</v>
      </c>
      <c r="BR15" s="63">
        <v>393.45</v>
      </c>
      <c r="BS15" s="63">
        <f>BS14+$C$3</f>
        <v>397.16</v>
      </c>
      <c r="BT15" s="4">
        <v>405.27</v>
      </c>
    </row>
    <row r="16" spans="1:72" x14ac:dyDescent="0.3">
      <c r="A16" s="95"/>
      <c r="B16" s="270" t="s">
        <v>248</v>
      </c>
      <c r="C16" s="168">
        <v>0</v>
      </c>
      <c r="D16" s="168">
        <v>1</v>
      </c>
      <c r="E16" s="168">
        <v>1</v>
      </c>
      <c r="F16" s="278">
        <v>1</v>
      </c>
      <c r="G16" s="278">
        <v>1</v>
      </c>
      <c r="H16" s="278">
        <v>1</v>
      </c>
      <c r="I16" s="278">
        <v>1</v>
      </c>
      <c r="J16" s="278">
        <v>1</v>
      </c>
      <c r="K16" s="278">
        <v>1</v>
      </c>
      <c r="L16" s="225">
        <v>1</v>
      </c>
      <c r="M16" s="225">
        <v>1</v>
      </c>
      <c r="N16" s="225">
        <v>1</v>
      </c>
      <c r="O16" s="168">
        <v>1</v>
      </c>
      <c r="P16" s="168">
        <v>1</v>
      </c>
      <c r="Q16" s="168">
        <v>1</v>
      </c>
      <c r="R16" s="168">
        <v>1</v>
      </c>
      <c r="S16" s="168">
        <v>1</v>
      </c>
      <c r="T16" s="168">
        <v>1</v>
      </c>
      <c r="U16" s="186">
        <v>1</v>
      </c>
      <c r="V16" s="186">
        <v>1</v>
      </c>
      <c r="W16" s="186">
        <v>1</v>
      </c>
      <c r="X16" s="186">
        <v>1</v>
      </c>
      <c r="Y16" s="169">
        <v>0</v>
      </c>
      <c r="Z16" s="169">
        <v>0</v>
      </c>
      <c r="AA16" s="169">
        <v>0</v>
      </c>
      <c r="AB16" s="169">
        <v>0</v>
      </c>
      <c r="AC16" s="171">
        <v>0</v>
      </c>
      <c r="AD16" s="171">
        <v>1</v>
      </c>
      <c r="AE16" s="171">
        <v>1</v>
      </c>
      <c r="AF16" s="171">
        <v>0</v>
      </c>
      <c r="AG16" s="171">
        <v>1</v>
      </c>
      <c r="AH16" s="171">
        <v>1</v>
      </c>
      <c r="AI16" s="171">
        <v>1</v>
      </c>
      <c r="AJ16" s="171">
        <v>1</v>
      </c>
      <c r="AK16" s="171">
        <v>1</v>
      </c>
      <c r="AL16" s="171">
        <v>1</v>
      </c>
      <c r="AM16" s="171">
        <v>1</v>
      </c>
      <c r="AN16" s="171">
        <v>0</v>
      </c>
      <c r="AO16" s="171">
        <v>0</v>
      </c>
      <c r="AP16" s="181">
        <v>1</v>
      </c>
      <c r="AQ16" s="181">
        <v>1</v>
      </c>
      <c r="AR16" s="181">
        <v>1</v>
      </c>
      <c r="AS16" s="181">
        <v>1</v>
      </c>
      <c r="AT16" s="181">
        <v>1</v>
      </c>
      <c r="AU16" s="181">
        <v>1</v>
      </c>
      <c r="AV16" s="181">
        <v>1</v>
      </c>
      <c r="AW16" s="181">
        <v>1</v>
      </c>
      <c r="AX16" s="181">
        <v>1</v>
      </c>
      <c r="AY16" s="181">
        <v>1</v>
      </c>
      <c r="AZ16" s="181">
        <v>1</v>
      </c>
      <c r="BA16" s="186">
        <v>1</v>
      </c>
      <c r="BB16" s="186">
        <v>1</v>
      </c>
      <c r="BC16" s="186">
        <v>1</v>
      </c>
      <c r="BD16" s="199">
        <v>1</v>
      </c>
      <c r="BE16" s="199">
        <v>1</v>
      </c>
      <c r="BF16" s="224">
        <v>1</v>
      </c>
      <c r="BG16" s="224">
        <v>1</v>
      </c>
      <c r="BH16" s="224">
        <v>1</v>
      </c>
      <c r="BI16" s="224">
        <v>1</v>
      </c>
      <c r="BJ16" s="224">
        <v>0</v>
      </c>
      <c r="BK16" s="224">
        <v>1</v>
      </c>
      <c r="BL16" s="224">
        <v>0</v>
      </c>
      <c r="BM16" s="224">
        <v>0</v>
      </c>
      <c r="BN16" s="224">
        <v>0</v>
      </c>
      <c r="BO16" s="283">
        <v>1</v>
      </c>
      <c r="BP16" s="283">
        <v>1</v>
      </c>
      <c r="BQ16" s="283">
        <v>1</v>
      </c>
      <c r="BR16" s="283">
        <v>0</v>
      </c>
      <c r="BS16" s="283">
        <v>0</v>
      </c>
      <c r="BT16" s="4">
        <v>1</v>
      </c>
    </row>
    <row r="17" spans="1:73" x14ac:dyDescent="0.3">
      <c r="B17" s="24" t="s">
        <v>40</v>
      </c>
      <c r="C17" s="68">
        <v>67</v>
      </c>
      <c r="D17" s="68">
        <v>66</v>
      </c>
      <c r="E17" s="68" t="s">
        <v>298</v>
      </c>
      <c r="F17" s="280">
        <v>66</v>
      </c>
      <c r="G17" s="280">
        <v>66</v>
      </c>
      <c r="H17" s="280">
        <v>66</v>
      </c>
      <c r="I17" s="280">
        <v>66</v>
      </c>
      <c r="J17" s="280">
        <v>66</v>
      </c>
      <c r="K17" s="280">
        <v>66</v>
      </c>
      <c r="L17" s="226">
        <v>66</v>
      </c>
      <c r="M17" s="226">
        <v>66</v>
      </c>
      <c r="N17" s="226" t="s">
        <v>298</v>
      </c>
      <c r="O17" s="68" t="s">
        <v>298</v>
      </c>
      <c r="P17" s="68" t="s">
        <v>298</v>
      </c>
      <c r="Q17" s="68" t="s">
        <v>298</v>
      </c>
      <c r="R17" s="68">
        <v>66</v>
      </c>
      <c r="S17" s="68">
        <v>66</v>
      </c>
      <c r="T17" s="68" t="s">
        <v>298</v>
      </c>
      <c r="U17" s="187" t="s">
        <v>298</v>
      </c>
      <c r="V17" s="187" t="s">
        <v>298</v>
      </c>
      <c r="W17" s="187">
        <v>27</v>
      </c>
      <c r="X17" s="187" t="s">
        <v>298</v>
      </c>
      <c r="Y17" s="69" t="s">
        <v>317</v>
      </c>
      <c r="Z17" s="69" t="s">
        <v>316</v>
      </c>
      <c r="AA17" s="69" t="s">
        <v>316</v>
      </c>
      <c r="AB17" s="69">
        <v>34</v>
      </c>
      <c r="AC17" s="71"/>
      <c r="AD17" s="71" t="s">
        <v>298</v>
      </c>
      <c r="AE17" s="71">
        <v>66</v>
      </c>
      <c r="AF17" s="71" t="s">
        <v>298</v>
      </c>
      <c r="AG17" s="71"/>
      <c r="AH17" s="71" t="s">
        <v>298</v>
      </c>
      <c r="AI17" s="71">
        <v>66</v>
      </c>
      <c r="AJ17" s="71">
        <v>66</v>
      </c>
      <c r="AK17" s="71"/>
      <c r="AL17" s="71">
        <v>66</v>
      </c>
      <c r="AM17" s="71">
        <v>66</v>
      </c>
      <c r="AN17" s="71" t="s">
        <v>298</v>
      </c>
      <c r="AO17" s="71" t="s">
        <v>298</v>
      </c>
      <c r="AP17" s="37"/>
      <c r="AQ17" s="37"/>
      <c r="AR17" s="37" t="s">
        <v>298</v>
      </c>
      <c r="AS17" s="37" t="s">
        <v>298</v>
      </c>
      <c r="AT17" s="37"/>
      <c r="AU17" s="37" t="s">
        <v>298</v>
      </c>
      <c r="AV17" s="37" t="s">
        <v>298</v>
      </c>
      <c r="AW17" s="37" t="s">
        <v>298</v>
      </c>
      <c r="AX17" s="37" t="s">
        <v>298</v>
      </c>
      <c r="AY17" s="37" t="s">
        <v>298</v>
      </c>
      <c r="AZ17" s="37" t="s">
        <v>298</v>
      </c>
      <c r="BA17" s="186" t="s">
        <v>298</v>
      </c>
      <c r="BB17" s="186">
        <v>66</v>
      </c>
      <c r="BC17" s="186">
        <v>66</v>
      </c>
      <c r="BD17" s="199" t="s">
        <v>298</v>
      </c>
      <c r="BE17" s="199" t="s">
        <v>298</v>
      </c>
      <c r="BF17" s="224" t="s">
        <v>298</v>
      </c>
      <c r="BG17" s="224" t="s">
        <v>298</v>
      </c>
      <c r="BH17" s="282" t="s">
        <v>298</v>
      </c>
      <c r="BI17" s="224" t="s">
        <v>298</v>
      </c>
      <c r="BJ17" s="224" t="s">
        <v>298</v>
      </c>
      <c r="BK17" s="224"/>
      <c r="BL17" s="224" t="s">
        <v>298</v>
      </c>
      <c r="BM17" s="224">
        <v>1</v>
      </c>
      <c r="BN17" s="224" t="s">
        <v>298</v>
      </c>
      <c r="BO17" s="283"/>
      <c r="BP17" s="283"/>
      <c r="BQ17" s="283"/>
      <c r="BR17" s="283" t="s">
        <v>298</v>
      </c>
      <c r="BS17" s="283" t="s">
        <v>298</v>
      </c>
      <c r="BT17" s="196" t="s">
        <v>298</v>
      </c>
      <c r="BU17" s="287" t="s">
        <v>298</v>
      </c>
    </row>
    <row r="18" spans="1:73" x14ac:dyDescent="0.3">
      <c r="A18" t="s">
        <v>43</v>
      </c>
      <c r="B18" s="24" t="s">
        <v>40</v>
      </c>
      <c r="C18" s="68">
        <v>0</v>
      </c>
      <c r="D18" s="68">
        <v>1</v>
      </c>
      <c r="E18" s="68">
        <v>0</v>
      </c>
      <c r="F18" s="279">
        <v>0</v>
      </c>
      <c r="G18" s="279">
        <v>0</v>
      </c>
      <c r="H18" s="279">
        <v>0</v>
      </c>
      <c r="I18" s="279">
        <v>0</v>
      </c>
      <c r="J18" s="279">
        <v>0</v>
      </c>
      <c r="K18" s="279">
        <v>0</v>
      </c>
      <c r="L18" s="226">
        <v>0</v>
      </c>
      <c r="M18" s="226">
        <v>0</v>
      </c>
      <c r="N18" s="226">
        <v>0</v>
      </c>
      <c r="O18" s="68">
        <v>0</v>
      </c>
      <c r="P18" s="68">
        <v>0</v>
      </c>
      <c r="Q18" s="68">
        <v>0</v>
      </c>
      <c r="R18" s="68">
        <v>0</v>
      </c>
      <c r="S18" s="68">
        <f>AE7</f>
        <v>29</v>
      </c>
      <c r="T18" s="68">
        <v>0</v>
      </c>
      <c r="U18" s="187">
        <v>0</v>
      </c>
      <c r="V18" s="187">
        <v>0</v>
      </c>
      <c r="W18" s="187">
        <v>0</v>
      </c>
      <c r="X18" s="187">
        <v>0</v>
      </c>
      <c r="Y18" s="69" t="s">
        <v>298</v>
      </c>
      <c r="Z18" s="69" t="s">
        <v>298</v>
      </c>
      <c r="AA18" s="69" t="s">
        <v>298</v>
      </c>
      <c r="AB18" s="69"/>
      <c r="AC18" s="71">
        <v>0</v>
      </c>
      <c r="AD18" s="71">
        <v>0</v>
      </c>
      <c r="AE18" s="71">
        <v>0</v>
      </c>
      <c r="AF18" s="71">
        <v>0</v>
      </c>
      <c r="AG18" s="71">
        <v>0</v>
      </c>
      <c r="AH18" s="71">
        <v>0</v>
      </c>
      <c r="AI18" s="71">
        <v>0</v>
      </c>
      <c r="AJ18" s="90">
        <v>1</v>
      </c>
      <c r="AK18" s="90">
        <v>1</v>
      </c>
      <c r="AL18" s="90">
        <v>1</v>
      </c>
      <c r="AM18" s="90">
        <v>1</v>
      </c>
      <c r="AN18" s="57">
        <v>2</v>
      </c>
      <c r="AO18" s="57">
        <v>2</v>
      </c>
      <c r="AP18" s="37">
        <v>0</v>
      </c>
      <c r="AQ18" s="37">
        <v>0</v>
      </c>
      <c r="AR18" s="37">
        <v>0</v>
      </c>
      <c r="AS18" s="37">
        <v>0</v>
      </c>
      <c r="AT18" s="178">
        <v>1</v>
      </c>
      <c r="AU18" s="178">
        <v>1</v>
      </c>
      <c r="AV18" s="178">
        <v>1</v>
      </c>
      <c r="AW18" s="178">
        <v>1</v>
      </c>
      <c r="AX18" s="178">
        <v>1</v>
      </c>
      <c r="AY18" s="178">
        <v>1</v>
      </c>
      <c r="AZ18" s="37">
        <v>0</v>
      </c>
      <c r="BA18" s="187">
        <f>IF(BA19=1,$D$20,$L$20)</f>
        <v>4</v>
      </c>
      <c r="BB18" s="187">
        <f>IF(BB19=1,$D$20,$L$20)</f>
        <v>4</v>
      </c>
      <c r="BC18" s="187">
        <f>IF(BC19=1,$D$20,$L$20)</f>
        <v>4</v>
      </c>
      <c r="BD18" s="200">
        <f>IF(BD19=1,$D$20,$L$20)</f>
        <v>4</v>
      </c>
      <c r="BE18" s="200">
        <f>IF(BE19=1,$D$20,$L$20)</f>
        <v>4</v>
      </c>
      <c r="BF18" s="131">
        <f t="shared" ref="BF18:BS18" si="11">IF(BF19=1,$D$23,$F$23)</f>
        <v>0</v>
      </c>
      <c r="BG18" s="131">
        <f t="shared" si="11"/>
        <v>0</v>
      </c>
      <c r="BH18" s="137">
        <f t="shared" si="11"/>
        <v>0</v>
      </c>
      <c r="BI18" s="131">
        <f t="shared" si="11"/>
        <v>0</v>
      </c>
      <c r="BJ18" s="131">
        <f t="shared" si="11"/>
        <v>0</v>
      </c>
      <c r="BK18" s="131">
        <f t="shared" si="11"/>
        <v>0</v>
      </c>
      <c r="BL18" s="131"/>
      <c r="BM18" s="131"/>
      <c r="BN18" s="131"/>
      <c r="BO18" s="67">
        <f t="shared" si="11"/>
        <v>0</v>
      </c>
      <c r="BP18" s="67">
        <f t="shared" si="11"/>
        <v>0</v>
      </c>
      <c r="BQ18" s="67">
        <f t="shared" si="11"/>
        <v>0</v>
      </c>
      <c r="BR18" s="67">
        <f t="shared" si="11"/>
        <v>0</v>
      </c>
      <c r="BS18" s="67">
        <f t="shared" si="11"/>
        <v>0</v>
      </c>
      <c r="BT18" s="4">
        <v>0</v>
      </c>
    </row>
    <row r="19" spans="1:73" x14ac:dyDescent="0.3">
      <c r="A19" t="s">
        <v>43</v>
      </c>
      <c r="B19" s="24" t="s">
        <v>41</v>
      </c>
      <c r="C19" s="85">
        <v>1</v>
      </c>
      <c r="D19" s="85">
        <v>1</v>
      </c>
      <c r="E19" s="89">
        <v>1</v>
      </c>
      <c r="F19" s="280">
        <v>1</v>
      </c>
      <c r="G19" s="280">
        <v>1</v>
      </c>
      <c r="H19" s="280">
        <v>1</v>
      </c>
      <c r="I19" s="280">
        <v>1</v>
      </c>
      <c r="J19" s="281">
        <v>2</v>
      </c>
      <c r="K19" s="281">
        <v>2</v>
      </c>
      <c r="L19" s="245">
        <v>1</v>
      </c>
      <c r="M19" s="245">
        <v>1</v>
      </c>
      <c r="N19" s="245">
        <v>1</v>
      </c>
      <c r="O19" s="85">
        <v>1</v>
      </c>
      <c r="P19" s="85">
        <v>1</v>
      </c>
      <c r="Q19" s="85">
        <v>1</v>
      </c>
      <c r="R19" s="89">
        <v>1</v>
      </c>
      <c r="S19" s="89">
        <v>1</v>
      </c>
      <c r="T19" s="89">
        <v>1</v>
      </c>
      <c r="U19" s="237">
        <v>1</v>
      </c>
      <c r="V19" s="237">
        <v>1</v>
      </c>
      <c r="W19" s="237">
        <v>1</v>
      </c>
      <c r="X19" s="237">
        <v>1</v>
      </c>
      <c r="Y19" s="86">
        <v>1</v>
      </c>
      <c r="Z19" s="86">
        <v>1</v>
      </c>
      <c r="AA19" s="86">
        <v>1</v>
      </c>
      <c r="AB19" s="86"/>
      <c r="AC19" s="57">
        <v>1</v>
      </c>
      <c r="AD19" s="57">
        <v>1</v>
      </c>
      <c r="AE19" s="57">
        <v>1</v>
      </c>
      <c r="AF19" s="57">
        <v>1</v>
      </c>
      <c r="AG19" s="57">
        <v>1</v>
      </c>
      <c r="AH19" s="57">
        <v>1</v>
      </c>
      <c r="AI19" s="57">
        <v>1</v>
      </c>
      <c r="AJ19" s="90">
        <v>1</v>
      </c>
      <c r="AK19" s="90">
        <v>1</v>
      </c>
      <c r="AL19" s="90">
        <v>1</v>
      </c>
      <c r="AM19" s="90">
        <v>1</v>
      </c>
      <c r="AN19" s="57">
        <v>1</v>
      </c>
      <c r="AO19" s="57">
        <v>1</v>
      </c>
      <c r="AP19" s="177">
        <v>1</v>
      </c>
      <c r="AQ19" s="177">
        <v>1</v>
      </c>
      <c r="AR19" s="177">
        <v>1</v>
      </c>
      <c r="AS19" s="177">
        <v>1</v>
      </c>
      <c r="AT19" s="178">
        <v>1</v>
      </c>
      <c r="AU19" s="178">
        <v>1</v>
      </c>
      <c r="AV19" s="178">
        <v>1</v>
      </c>
      <c r="AW19" s="178">
        <v>1</v>
      </c>
      <c r="AX19" s="178">
        <v>1</v>
      </c>
      <c r="AY19" s="178">
        <v>1</v>
      </c>
      <c r="AZ19" s="177">
        <v>1</v>
      </c>
      <c r="BA19" s="188">
        <v>1</v>
      </c>
      <c r="BB19" s="188">
        <v>1</v>
      </c>
      <c r="BC19" s="188">
        <v>1</v>
      </c>
      <c r="BD19" s="201">
        <v>1</v>
      </c>
      <c r="BE19" s="201">
        <v>1</v>
      </c>
      <c r="BF19" s="131">
        <v>1</v>
      </c>
      <c r="BG19" s="131">
        <v>1</v>
      </c>
      <c r="BH19" s="137">
        <v>1</v>
      </c>
      <c r="BI19" s="131">
        <v>1</v>
      </c>
      <c r="BJ19" s="131">
        <v>1</v>
      </c>
      <c r="BK19" s="131">
        <v>1</v>
      </c>
      <c r="BL19" s="131"/>
      <c r="BM19" s="131"/>
      <c r="BN19" s="131"/>
      <c r="BO19" s="139">
        <v>1</v>
      </c>
      <c r="BP19" s="139">
        <v>1</v>
      </c>
      <c r="BQ19" s="139">
        <v>1</v>
      </c>
      <c r="BR19" s="139">
        <v>1</v>
      </c>
      <c r="BS19" s="139">
        <v>1</v>
      </c>
      <c r="BT19" s="4">
        <v>1</v>
      </c>
    </row>
    <row r="20" spans="1:73" x14ac:dyDescent="0.3">
      <c r="A20" s="95"/>
      <c r="B20" s="24" t="s">
        <v>42</v>
      </c>
      <c r="C20" s="140">
        <f>Si</f>
        <v>4</v>
      </c>
      <c r="D20" s="140">
        <f>Si</f>
        <v>4</v>
      </c>
      <c r="E20" s="140">
        <f>Si</f>
        <v>4</v>
      </c>
      <c r="F20" s="59">
        <f t="shared" ref="F20:K20" si="12">Mg</f>
        <v>2</v>
      </c>
      <c r="G20" s="59">
        <f t="shared" si="12"/>
        <v>2</v>
      </c>
      <c r="H20" s="59">
        <f t="shared" si="12"/>
        <v>2</v>
      </c>
      <c r="I20" s="59">
        <f t="shared" si="12"/>
        <v>2</v>
      </c>
      <c r="J20" s="59">
        <f t="shared" si="12"/>
        <v>2</v>
      </c>
      <c r="K20" s="59">
        <f t="shared" si="12"/>
        <v>2</v>
      </c>
      <c r="L20" s="227">
        <f>V</f>
        <v>5</v>
      </c>
      <c r="M20" s="227">
        <f>V</f>
        <v>5</v>
      </c>
      <c r="N20" s="227">
        <f>V</f>
        <v>5</v>
      </c>
      <c r="O20" s="140">
        <f t="shared" ref="O20:T20" si="13">Mn</f>
        <v>7</v>
      </c>
      <c r="P20" s="140">
        <f t="shared" si="13"/>
        <v>7</v>
      </c>
      <c r="Q20" s="140">
        <f t="shared" si="13"/>
        <v>7</v>
      </c>
      <c r="R20" s="140">
        <f t="shared" si="13"/>
        <v>7</v>
      </c>
      <c r="S20" s="140">
        <f t="shared" si="13"/>
        <v>7</v>
      </c>
      <c r="T20" s="140">
        <f t="shared" si="13"/>
        <v>7</v>
      </c>
      <c r="U20" s="188">
        <f>Mo</f>
        <v>11</v>
      </c>
      <c r="V20" s="188">
        <f>Mo</f>
        <v>11</v>
      </c>
      <c r="W20" s="188">
        <f>Mo</f>
        <v>11</v>
      </c>
      <c r="X20" s="188">
        <f>Mo</f>
        <v>11</v>
      </c>
      <c r="Y20" s="141">
        <f>Ni</f>
        <v>12</v>
      </c>
      <c r="Z20" s="141">
        <f>Ni</f>
        <v>12</v>
      </c>
      <c r="AA20" s="141">
        <f>Ni</f>
        <v>12</v>
      </c>
      <c r="AB20" s="141">
        <v>12</v>
      </c>
      <c r="AC20" s="143">
        <f t="shared" ref="AC20:AI20" si="14">Fe</f>
        <v>8</v>
      </c>
      <c r="AD20" s="143">
        <f t="shared" si="14"/>
        <v>8</v>
      </c>
      <c r="AE20" s="143">
        <f t="shared" si="14"/>
        <v>8</v>
      </c>
      <c r="AF20" s="143">
        <f t="shared" si="14"/>
        <v>8</v>
      </c>
      <c r="AG20" s="143">
        <f t="shared" si="14"/>
        <v>8</v>
      </c>
      <c r="AH20" s="143">
        <f t="shared" si="14"/>
        <v>8</v>
      </c>
      <c r="AI20" s="143">
        <f t="shared" si="14"/>
        <v>8</v>
      </c>
      <c r="AJ20" s="143">
        <f t="shared" ref="AJ20:AO20" si="15">Fe</f>
        <v>8</v>
      </c>
      <c r="AK20" s="143">
        <f t="shared" si="15"/>
        <v>8</v>
      </c>
      <c r="AL20" s="143">
        <f t="shared" si="15"/>
        <v>8</v>
      </c>
      <c r="AM20" s="143">
        <f t="shared" si="15"/>
        <v>8</v>
      </c>
      <c r="AN20" s="143">
        <f t="shared" si="15"/>
        <v>8</v>
      </c>
      <c r="AO20" s="143">
        <f t="shared" si="15"/>
        <v>8</v>
      </c>
      <c r="AP20" s="37">
        <f t="shared" ref="AP20:AZ20" si="16">Cr</f>
        <v>9</v>
      </c>
      <c r="AQ20" s="37">
        <f t="shared" si="16"/>
        <v>9</v>
      </c>
      <c r="AR20" s="37">
        <f t="shared" si="16"/>
        <v>9</v>
      </c>
      <c r="AS20" s="37">
        <f t="shared" si="16"/>
        <v>9</v>
      </c>
      <c r="AT20" s="37">
        <f t="shared" si="16"/>
        <v>9</v>
      </c>
      <c r="AU20" s="37">
        <f t="shared" si="16"/>
        <v>9</v>
      </c>
      <c r="AV20" s="37">
        <f t="shared" si="16"/>
        <v>9</v>
      </c>
      <c r="AW20" s="37">
        <f t="shared" si="16"/>
        <v>9</v>
      </c>
      <c r="AX20" s="37">
        <f t="shared" si="16"/>
        <v>9</v>
      </c>
      <c r="AY20" s="37">
        <f t="shared" si="16"/>
        <v>9</v>
      </c>
      <c r="AZ20" s="37">
        <f t="shared" si="16"/>
        <v>9</v>
      </c>
      <c r="BA20" s="188">
        <v>13</v>
      </c>
      <c r="BB20" s="188">
        <v>13</v>
      </c>
      <c r="BC20" s="188">
        <v>13</v>
      </c>
      <c r="BD20" s="201">
        <f t="shared" ref="BD20:BE20" si="17">Mg</f>
        <v>2</v>
      </c>
      <c r="BE20" s="201">
        <f t="shared" si="17"/>
        <v>2</v>
      </c>
      <c r="BF20" s="131">
        <f t="shared" ref="BF20:BN20" si="18">Ca</f>
        <v>1</v>
      </c>
      <c r="BG20" s="131">
        <f t="shared" si="18"/>
        <v>1</v>
      </c>
      <c r="BH20" s="137">
        <f t="shared" si="18"/>
        <v>1</v>
      </c>
      <c r="BI20" s="131">
        <f t="shared" si="18"/>
        <v>1</v>
      </c>
      <c r="BJ20" s="131">
        <f t="shared" si="18"/>
        <v>1</v>
      </c>
      <c r="BK20" s="131">
        <f t="shared" si="18"/>
        <v>1</v>
      </c>
      <c r="BL20" s="131">
        <f t="shared" si="18"/>
        <v>1</v>
      </c>
      <c r="BM20" s="131">
        <f t="shared" si="18"/>
        <v>1</v>
      </c>
      <c r="BN20" s="137">
        <f t="shared" si="18"/>
        <v>1</v>
      </c>
      <c r="BO20" s="139">
        <f>Al</f>
        <v>3</v>
      </c>
      <c r="BP20" s="139">
        <f>Al</f>
        <v>3</v>
      </c>
      <c r="BQ20" s="139">
        <f>Al</f>
        <v>3</v>
      </c>
      <c r="BR20" s="139">
        <f>Al</f>
        <v>3</v>
      </c>
      <c r="BS20" s="139">
        <f>Al</f>
        <v>3</v>
      </c>
      <c r="BT20" s="4">
        <v>10</v>
      </c>
    </row>
    <row r="21" spans="1:73" x14ac:dyDescent="0.3">
      <c r="A21" s="95" t="s">
        <v>43</v>
      </c>
      <c r="B21" s="144" t="s">
        <v>222</v>
      </c>
      <c r="C21" s="141" t="s">
        <v>223</v>
      </c>
      <c r="D21" s="141">
        <f>AG7</f>
        <v>31</v>
      </c>
      <c r="E21" s="143" t="s">
        <v>224</v>
      </c>
      <c r="L21" s="143">
        <f>AG7</f>
        <v>31</v>
      </c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</row>
    <row r="22" spans="1:73" x14ac:dyDescent="0.3">
      <c r="A22" s="95" t="s">
        <v>43</v>
      </c>
      <c r="B22" s="144" t="s">
        <v>225</v>
      </c>
      <c r="C22" s="145">
        <f>$D$7</f>
        <v>2</v>
      </c>
      <c r="D22" s="58"/>
      <c r="E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</row>
    <row r="23" spans="1:73" x14ac:dyDescent="0.3">
      <c r="A23" s="95"/>
      <c r="B23" t="s">
        <v>226</v>
      </c>
      <c r="C23" s="58" t="s">
        <v>227</v>
      </c>
      <c r="D23" s="58"/>
      <c r="E23" s="58" t="s">
        <v>228</v>
      </c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M23" t="s">
        <v>298</v>
      </c>
      <c r="BG23" t="s">
        <v>298</v>
      </c>
    </row>
    <row r="24" spans="1:73" ht="14.5" thickBot="1" x14ac:dyDescent="0.35">
      <c r="A24" s="95"/>
      <c r="B24" s="22" t="s">
        <v>201</v>
      </c>
      <c r="C24" s="22"/>
      <c r="D24" s="22"/>
      <c r="E24" s="22"/>
      <c r="F24" s="22"/>
      <c r="G24" s="22"/>
      <c r="H24" s="22"/>
      <c r="I24" s="22"/>
      <c r="J24" s="22"/>
      <c r="S24" t="s">
        <v>298</v>
      </c>
      <c r="BO24" s="284"/>
      <c r="BP24" s="284"/>
      <c r="BQ24" s="284"/>
      <c r="BR24" t="s">
        <v>298</v>
      </c>
    </row>
    <row r="25" spans="1:73" ht="14.5" thickBot="1" x14ac:dyDescent="0.35">
      <c r="A25" s="95"/>
      <c r="B25" s="22" t="s">
        <v>60</v>
      </c>
      <c r="C25" s="98" t="s">
        <v>62</v>
      </c>
      <c r="D25" s="22"/>
      <c r="E25" s="22"/>
      <c r="F25" s="22"/>
      <c r="G25" s="22"/>
      <c r="H25" s="22"/>
      <c r="I25" s="22"/>
      <c r="J25" s="22"/>
      <c r="Z25" s="271"/>
      <c r="BO25" s="284"/>
      <c r="BP25" s="292"/>
      <c r="BQ25" s="284"/>
    </row>
    <row r="26" spans="1:73" x14ac:dyDescent="0.3">
      <c r="A26" s="95"/>
      <c r="B26" s="24" t="s">
        <v>43</v>
      </c>
      <c r="C26" s="10">
        <v>1</v>
      </c>
      <c r="D26" s="51">
        <v>2</v>
      </c>
      <c r="E26" s="61">
        <v>3</v>
      </c>
      <c r="F26" s="4">
        <v>4</v>
      </c>
      <c r="G26" s="15">
        <v>5</v>
      </c>
      <c r="H26" s="14">
        <v>6</v>
      </c>
      <c r="I26" s="4">
        <v>7</v>
      </c>
      <c r="J26" s="52">
        <v>8</v>
      </c>
      <c r="K26" s="37">
        <v>9</v>
      </c>
      <c r="L26" s="4">
        <v>10</v>
      </c>
      <c r="M26" s="12">
        <v>11</v>
      </c>
      <c r="N26" s="18">
        <v>12</v>
      </c>
      <c r="O26" s="12">
        <v>13</v>
      </c>
      <c r="S26" t="s">
        <v>298</v>
      </c>
      <c r="Z26" s="271"/>
      <c r="BO26" s="284"/>
      <c r="BP26" s="292"/>
      <c r="BQ26" s="284"/>
      <c r="BS26" t="s">
        <v>298</v>
      </c>
    </row>
    <row r="27" spans="1:73" ht="15" customHeight="1" x14ac:dyDescent="0.3">
      <c r="A27" s="95"/>
      <c r="B27" s="24" t="s">
        <v>44</v>
      </c>
      <c r="C27" s="10" t="s">
        <v>181</v>
      </c>
      <c r="D27" s="51" t="s">
        <v>3</v>
      </c>
      <c r="E27" s="61" t="s">
        <v>7</v>
      </c>
      <c r="F27" s="4" t="s">
        <v>1</v>
      </c>
      <c r="G27" s="15" t="s">
        <v>4</v>
      </c>
      <c r="H27" s="14" t="s">
        <v>185</v>
      </c>
      <c r="I27" s="4" t="s">
        <v>6</v>
      </c>
      <c r="J27" s="52" t="s">
        <v>5</v>
      </c>
      <c r="K27" s="37" t="s">
        <v>85</v>
      </c>
      <c r="L27" s="4" t="s">
        <v>232</v>
      </c>
      <c r="M27" s="12" t="s">
        <v>297</v>
      </c>
      <c r="N27" s="18" t="s">
        <v>284</v>
      </c>
      <c r="O27" s="12" t="s">
        <v>2</v>
      </c>
      <c r="V27" s="96"/>
      <c r="Z27" s="271"/>
      <c r="BO27" s="284"/>
      <c r="BP27" s="284"/>
      <c r="BQ27" s="284"/>
    </row>
    <row r="28" spans="1:73" x14ac:dyDescent="0.3">
      <c r="A28" s="95"/>
      <c r="B28" s="22" t="s">
        <v>202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V28" s="96"/>
      <c r="Z28" s="271"/>
      <c r="AA28" s="271"/>
      <c r="BO28" s="284"/>
      <c r="BP28" s="284"/>
      <c r="BQ28" s="284"/>
    </row>
    <row r="29" spans="1:73" x14ac:dyDescent="0.3">
      <c r="A29" s="95"/>
      <c r="B29" s="24" t="s">
        <v>61</v>
      </c>
      <c r="C29" s="10">
        <v>1</v>
      </c>
      <c r="D29" s="51">
        <v>1</v>
      </c>
      <c r="E29" s="61">
        <v>1</v>
      </c>
      <c r="F29" s="4">
        <v>1</v>
      </c>
      <c r="G29" s="15">
        <v>1</v>
      </c>
      <c r="H29" s="14">
        <v>1</v>
      </c>
      <c r="I29" s="4">
        <v>1</v>
      </c>
      <c r="J29" s="52">
        <v>1</v>
      </c>
      <c r="K29" s="37">
        <v>1</v>
      </c>
      <c r="L29" s="4">
        <v>1</v>
      </c>
      <c r="M29" s="12">
        <v>1</v>
      </c>
      <c r="N29" s="18">
        <v>1</v>
      </c>
      <c r="O29" s="12">
        <v>1</v>
      </c>
      <c r="V29" s="96"/>
      <c r="Z29" s="271"/>
      <c r="AA29" s="271"/>
      <c r="AM29" t="s">
        <v>298</v>
      </c>
    </row>
    <row r="30" spans="1:73" x14ac:dyDescent="0.3">
      <c r="A30" s="95"/>
      <c r="B30" s="22" t="s">
        <v>43</v>
      </c>
      <c r="C30" s="22">
        <v>0.13600000000000001</v>
      </c>
      <c r="D30" s="22">
        <v>0.14299999999999999</v>
      </c>
      <c r="E30" s="22">
        <v>7.5999999999999998E-2</v>
      </c>
      <c r="F30" s="22">
        <v>0.26900000000000002</v>
      </c>
      <c r="G30" s="22">
        <v>7.0000000000000007E-2</v>
      </c>
      <c r="H30" s="22">
        <v>3.2000000000000001E-2</v>
      </c>
      <c r="I30" s="22">
        <v>0.06</v>
      </c>
      <c r="J30" s="22">
        <v>0.21299999999999999</v>
      </c>
      <c r="V30" s="96"/>
      <c r="X30" t="s">
        <v>298</v>
      </c>
      <c r="Z30" s="271"/>
      <c r="AA30" s="271"/>
    </row>
    <row r="31" spans="1:73" x14ac:dyDescent="0.3">
      <c r="A31" s="95" t="s">
        <v>43</v>
      </c>
      <c r="B31" s="1" t="s">
        <v>203</v>
      </c>
      <c r="C31" s="1"/>
      <c r="D31" s="1"/>
      <c r="E31" s="1"/>
      <c r="F31" s="1"/>
      <c r="G31" s="1"/>
      <c r="H31" s="1"/>
      <c r="I31" s="1"/>
      <c r="J31" s="1"/>
      <c r="V31" s="272"/>
      <c r="W31" s="7"/>
      <c r="X31" s="7"/>
      <c r="Y31" s="7"/>
      <c r="Z31" s="273"/>
      <c r="AA31" s="273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BN31" t="s">
        <v>298</v>
      </c>
    </row>
    <row r="32" spans="1:73" x14ac:dyDescent="0.3">
      <c r="A32" s="95"/>
      <c r="V32" s="7"/>
      <c r="W32" s="7"/>
      <c r="X32" s="7"/>
      <c r="Y32" s="7"/>
      <c r="Z32" s="273"/>
      <c r="AA32" s="273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spans="1:52" x14ac:dyDescent="0.3">
      <c r="A33" s="95"/>
      <c r="V33" s="7"/>
      <c r="W33" s="7"/>
      <c r="X33" s="7"/>
      <c r="Y33" s="7"/>
      <c r="Z33" s="273"/>
      <c r="AA33" s="273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52" ht="14.5" thickBot="1" x14ac:dyDescent="0.35">
      <c r="A34" s="95"/>
      <c r="B34" s="22" t="s">
        <v>23</v>
      </c>
      <c r="C34" s="22"/>
      <c r="D34" s="22"/>
      <c r="E34" s="22"/>
      <c r="F34" s="22"/>
      <c r="G34" s="22"/>
      <c r="H34" s="22"/>
      <c r="I34" s="22"/>
      <c r="J34" s="22"/>
      <c r="K34" s="22"/>
      <c r="V34" s="7"/>
      <c r="W34" s="7"/>
      <c r="X34" s="7"/>
      <c r="Y34" s="7"/>
      <c r="Z34" s="273"/>
      <c r="AA34" s="273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52" ht="14.5" thickBot="1" x14ac:dyDescent="0.35">
      <c r="A35" s="95"/>
      <c r="B35" s="22" t="s">
        <v>24</v>
      </c>
      <c r="C35" s="176">
        <v>1</v>
      </c>
      <c r="D35" s="22"/>
      <c r="E35" s="22"/>
      <c r="F35" s="22"/>
      <c r="G35" s="22"/>
      <c r="H35" s="22"/>
      <c r="I35" s="22"/>
      <c r="J35" s="22"/>
      <c r="K35" s="22"/>
      <c r="V35" s="274"/>
      <c r="W35" s="274"/>
      <c r="X35" s="274"/>
      <c r="Y35" s="274"/>
      <c r="Z35" s="274"/>
      <c r="AA35" s="274"/>
      <c r="AB35" s="274"/>
      <c r="AC35" s="274"/>
      <c r="AD35" s="274"/>
      <c r="AE35" s="274"/>
      <c r="AF35" s="274"/>
      <c r="AG35" s="274"/>
      <c r="AH35" s="274"/>
      <c r="AI35" s="274"/>
      <c r="AJ35" s="274"/>
      <c r="AK35" s="274"/>
      <c r="AL35" s="274"/>
    </row>
    <row r="36" spans="1:52" ht="14.5" thickBot="1" x14ac:dyDescent="0.35">
      <c r="A36" s="95"/>
      <c r="B36" s="22" t="s">
        <v>305</v>
      </c>
      <c r="C36" s="22"/>
      <c r="D36" s="22"/>
      <c r="E36" s="22"/>
      <c r="F36" s="22"/>
      <c r="G36" s="22"/>
      <c r="H36" s="22"/>
      <c r="I36" s="22"/>
      <c r="J36" s="22"/>
      <c r="K36" s="22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75"/>
      <c r="AH36" s="275"/>
      <c r="AI36" s="275"/>
      <c r="AJ36" s="275"/>
      <c r="AK36" s="275"/>
      <c r="AL36" s="275"/>
    </row>
    <row r="37" spans="1:52" ht="14.5" thickBot="1" x14ac:dyDescent="0.35">
      <c r="A37" s="95"/>
      <c r="B37" s="22" t="s">
        <v>276</v>
      </c>
      <c r="C37" s="98">
        <v>2000</v>
      </c>
      <c r="D37" s="22"/>
      <c r="E37" s="22"/>
      <c r="F37" s="22"/>
      <c r="G37" s="22"/>
      <c r="H37" s="22"/>
      <c r="I37" s="22"/>
      <c r="J37" s="22"/>
      <c r="K37" s="22"/>
      <c r="V37" s="275"/>
      <c r="W37" s="275"/>
      <c r="X37" s="275"/>
      <c r="Y37" s="275"/>
      <c r="Z37" s="275"/>
      <c r="AA37" s="275"/>
      <c r="AB37" s="275"/>
      <c r="AC37" s="275"/>
      <c r="AD37" s="275"/>
      <c r="AE37" s="275"/>
      <c r="AF37" s="275"/>
      <c r="AG37" s="275"/>
      <c r="AH37" s="275"/>
      <c r="AI37" s="275"/>
      <c r="AJ37" s="275"/>
      <c r="AK37" s="275"/>
      <c r="AL37" s="275"/>
      <c r="AZ37" t="s">
        <v>298</v>
      </c>
    </row>
    <row r="38" spans="1:52" x14ac:dyDescent="0.3">
      <c r="A38" s="95"/>
      <c r="B38" s="22"/>
      <c r="C38" s="22"/>
      <c r="D38" s="22"/>
      <c r="E38" s="22"/>
      <c r="F38" s="22"/>
      <c r="G38" s="22"/>
      <c r="H38" s="22"/>
      <c r="I38" s="22"/>
      <c r="J38" s="22"/>
      <c r="K38" s="22"/>
      <c r="V38" s="275"/>
      <c r="W38" s="275"/>
      <c r="X38" s="275"/>
      <c r="Y38" s="275"/>
      <c r="Z38" s="275"/>
      <c r="AA38" s="275"/>
      <c r="AB38" s="275"/>
      <c r="AC38" s="275"/>
      <c r="AD38" s="275"/>
      <c r="AE38" s="275"/>
      <c r="AF38" s="275"/>
      <c r="AG38" s="275"/>
      <c r="AH38" s="275"/>
      <c r="AI38" s="275"/>
      <c r="AJ38" s="275"/>
      <c r="AK38" s="275"/>
      <c r="AL38" s="275"/>
    </row>
    <row r="39" spans="1:52" ht="15" customHeight="1" x14ac:dyDescent="0.3">
      <c r="A39" s="95"/>
      <c r="B39" s="22" t="s">
        <v>204</v>
      </c>
      <c r="C39" s="22"/>
      <c r="D39" s="22"/>
      <c r="E39" s="22"/>
      <c r="F39" s="22"/>
      <c r="G39" s="22"/>
      <c r="H39" s="22"/>
      <c r="I39" s="22"/>
      <c r="J39" s="22"/>
      <c r="K39" s="22"/>
      <c r="V39" s="276"/>
      <c r="W39" s="276"/>
      <c r="X39" s="276"/>
      <c r="Y39" s="276"/>
      <c r="Z39" s="276"/>
      <c r="AA39" s="276"/>
      <c r="AB39" s="276"/>
      <c r="AC39" s="276"/>
      <c r="AD39" s="185"/>
      <c r="AE39" s="185"/>
      <c r="AF39" s="185"/>
      <c r="AG39" s="185"/>
      <c r="AH39" s="185"/>
      <c r="AI39" s="185"/>
      <c r="AJ39" s="185"/>
      <c r="AK39" s="185"/>
      <c r="AL39" s="185"/>
    </row>
    <row r="40" spans="1:52" ht="14.5" thickBot="1" x14ac:dyDescent="0.35">
      <c r="A40" s="95"/>
      <c r="B40" s="22" t="s">
        <v>27</v>
      </c>
      <c r="C40" s="22"/>
      <c r="D40" s="22"/>
      <c r="E40" s="22"/>
      <c r="F40" s="22"/>
      <c r="G40" s="22"/>
      <c r="H40" s="22"/>
      <c r="I40" s="22"/>
      <c r="J40" s="22"/>
      <c r="K40" s="22"/>
      <c r="V40" s="276"/>
      <c r="W40" s="276"/>
      <c r="X40" s="276"/>
      <c r="Y40" s="276"/>
      <c r="Z40" s="276"/>
      <c r="AA40" s="276"/>
      <c r="AB40" s="276"/>
      <c r="AC40" s="276"/>
      <c r="AD40" s="185"/>
      <c r="AE40" s="185"/>
      <c r="AF40" s="185"/>
      <c r="AG40" s="185"/>
      <c r="AH40" s="185"/>
      <c r="AI40" s="185"/>
      <c r="AJ40" s="185"/>
      <c r="AK40" s="185"/>
      <c r="AL40" s="185"/>
    </row>
    <row r="41" spans="1:52" ht="14.5" thickBot="1" x14ac:dyDescent="0.35">
      <c r="A41" s="95"/>
      <c r="B41" s="22" t="s">
        <v>28</v>
      </c>
      <c r="C41" s="98" t="s">
        <v>247</v>
      </c>
      <c r="D41" s="22"/>
      <c r="E41" s="22"/>
      <c r="F41" s="22"/>
      <c r="G41" s="22"/>
      <c r="H41" s="22"/>
      <c r="I41" s="22"/>
      <c r="J41" s="22"/>
      <c r="K41" s="22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</row>
    <row r="42" spans="1:52" ht="14.5" thickBot="1" x14ac:dyDescent="0.35">
      <c r="A42" s="95"/>
      <c r="B42" s="22" t="s">
        <v>30</v>
      </c>
      <c r="C42" s="179" t="s">
        <v>45</v>
      </c>
      <c r="D42" s="22"/>
      <c r="E42" s="22"/>
      <c r="F42" s="22"/>
      <c r="G42" s="22"/>
      <c r="H42" s="22"/>
      <c r="I42" s="22"/>
      <c r="J42" s="22"/>
      <c r="K42" s="22"/>
    </row>
    <row r="43" spans="1:52" ht="15" customHeight="1" x14ac:dyDescent="0.3">
      <c r="A43" s="95"/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52" x14ac:dyDescent="0.3">
      <c r="A44" s="95"/>
      <c r="B44" s="22" t="s">
        <v>189</v>
      </c>
      <c r="C44" s="22"/>
      <c r="D44" s="22"/>
      <c r="E44" s="22"/>
      <c r="F44" s="22"/>
      <c r="G44" s="22"/>
      <c r="H44" s="22"/>
      <c r="I44" s="22"/>
      <c r="J44" s="22"/>
      <c r="K44" s="22"/>
    </row>
    <row r="45" spans="1:52" x14ac:dyDescent="0.3">
      <c r="A45" s="95"/>
      <c r="B45" s="22"/>
      <c r="C45" s="22"/>
      <c r="D45" s="22"/>
      <c r="E45" s="22"/>
      <c r="F45" s="22"/>
      <c r="G45" s="22"/>
      <c r="H45" s="22"/>
      <c r="I45" s="22"/>
      <c r="J45" s="22"/>
      <c r="K45" s="22"/>
      <c r="R45" t="s">
        <v>298</v>
      </c>
    </row>
    <row r="46" spans="1:52" ht="14.5" thickBot="1" x14ac:dyDescent="0.35">
      <c r="A46" s="95"/>
      <c r="B46" s="22" t="s">
        <v>31</v>
      </c>
      <c r="C46" s="22"/>
      <c r="D46" s="22"/>
      <c r="E46" s="22"/>
      <c r="F46" s="22"/>
      <c r="G46" s="22"/>
      <c r="H46" s="22"/>
      <c r="I46" s="22"/>
      <c r="J46" s="22"/>
      <c r="K46" s="22"/>
      <c r="AB46" t="s">
        <v>298</v>
      </c>
    </row>
    <row r="47" spans="1:52" ht="14.5" thickBot="1" x14ac:dyDescent="0.35">
      <c r="A47" s="95"/>
      <c r="B47" s="22" t="s">
        <v>32</v>
      </c>
      <c r="C47" s="176">
        <v>0</v>
      </c>
      <c r="D47" s="22"/>
      <c r="E47" s="22"/>
      <c r="F47" s="22"/>
      <c r="G47" s="22"/>
      <c r="H47" s="22"/>
      <c r="I47" s="22"/>
      <c r="J47" s="22"/>
      <c r="K47" s="22"/>
    </row>
    <row r="48" spans="1:52" x14ac:dyDescent="0.3">
      <c r="A48" s="95"/>
      <c r="B48" s="22"/>
      <c r="C48" s="22"/>
      <c r="D48" s="22"/>
      <c r="E48" s="22"/>
      <c r="F48" s="22"/>
      <c r="G48" s="22"/>
      <c r="H48" s="22"/>
      <c r="I48" s="22"/>
      <c r="J48" s="22"/>
      <c r="K48" s="22"/>
    </row>
    <row r="49" spans="1:11" x14ac:dyDescent="0.3">
      <c r="A49" s="95"/>
      <c r="B49" s="22" t="s">
        <v>54</v>
      </c>
      <c r="C49" s="22"/>
      <c r="D49" s="22"/>
      <c r="E49" s="22"/>
      <c r="F49" s="22"/>
      <c r="G49" s="22"/>
      <c r="H49" s="22"/>
      <c r="I49" s="22"/>
      <c r="J49" s="22"/>
      <c r="K49" s="22"/>
    </row>
    <row r="50" spans="1:11" x14ac:dyDescent="0.3">
      <c r="A50" s="95"/>
      <c r="B50" s="22" t="s">
        <v>55</v>
      </c>
      <c r="C50" s="22"/>
      <c r="D50" s="22"/>
      <c r="E50" s="22"/>
      <c r="F50" s="22"/>
      <c r="G50" s="22"/>
      <c r="H50" s="22"/>
      <c r="I50" s="22"/>
      <c r="J50" s="22"/>
      <c r="K50" s="22"/>
    </row>
    <row r="51" spans="1:11" ht="14.5" thickBot="1" x14ac:dyDescent="0.35">
      <c r="A51" s="95"/>
      <c r="B51" s="22" t="s">
        <v>206</v>
      </c>
      <c r="C51" s="22"/>
      <c r="D51" s="22"/>
      <c r="E51" s="22"/>
      <c r="F51" s="22"/>
      <c r="G51" s="22"/>
      <c r="H51" s="22"/>
      <c r="I51" s="22"/>
      <c r="J51" s="22"/>
      <c r="K51" s="22"/>
    </row>
    <row r="52" spans="1:11" ht="14.5" thickBot="1" x14ac:dyDescent="0.35">
      <c r="A52" s="95"/>
      <c r="B52" s="22" t="s">
        <v>34</v>
      </c>
      <c r="C52" s="98" t="s">
        <v>58</v>
      </c>
      <c r="D52" s="98" t="s">
        <v>57</v>
      </c>
      <c r="E52" s="22"/>
      <c r="F52" s="22"/>
      <c r="G52" s="22"/>
      <c r="H52" s="22"/>
      <c r="I52" s="22"/>
      <c r="J52" s="22"/>
      <c r="K52" s="22"/>
    </row>
    <row r="53" spans="1:11" ht="14.5" thickBot="1" x14ac:dyDescent="0.35">
      <c r="A53" s="95"/>
      <c r="B53" s="22" t="s">
        <v>207</v>
      </c>
      <c r="C53" s="22"/>
      <c r="D53" s="22"/>
      <c r="E53" s="22"/>
      <c r="F53" s="22"/>
      <c r="G53" s="22"/>
      <c r="H53" s="22"/>
      <c r="I53" s="22"/>
      <c r="J53" s="22"/>
      <c r="K53" s="22"/>
    </row>
    <row r="54" spans="1:11" ht="14.5" thickBot="1" x14ac:dyDescent="0.35">
      <c r="A54" s="95"/>
      <c r="B54" s="22" t="s">
        <v>33</v>
      </c>
      <c r="C54" s="98">
        <v>6000</v>
      </c>
      <c r="D54" s="98" t="s">
        <v>57</v>
      </c>
      <c r="E54" s="22"/>
      <c r="F54" s="22"/>
      <c r="G54" s="22"/>
      <c r="H54" s="22"/>
      <c r="I54" s="22"/>
      <c r="J54" s="22"/>
      <c r="K54" s="22"/>
    </row>
    <row r="55" spans="1:11" x14ac:dyDescent="0.3">
      <c r="A55" s="95" t="s">
        <v>43</v>
      </c>
      <c r="B55" s="22" t="s">
        <v>208</v>
      </c>
      <c r="C55" s="22"/>
      <c r="D55" s="22"/>
      <c r="E55" s="22"/>
      <c r="F55" s="22"/>
      <c r="G55" s="22"/>
      <c r="H55" s="22"/>
      <c r="I55" s="22"/>
      <c r="J55" s="22"/>
      <c r="K55" s="22"/>
    </row>
    <row r="56" spans="1:11" x14ac:dyDescent="0.3">
      <c r="A56" s="95"/>
      <c r="B56" s="22"/>
      <c r="C56" s="22"/>
      <c r="D56" s="22"/>
      <c r="E56" s="22"/>
      <c r="F56" s="22"/>
      <c r="G56" s="22"/>
      <c r="H56" s="22"/>
      <c r="I56" s="22"/>
      <c r="J56" s="22"/>
      <c r="K56" s="22"/>
    </row>
    <row r="57" spans="1:11" x14ac:dyDescent="0.3">
      <c r="A57" s="95"/>
      <c r="B57" s="22" t="s">
        <v>35</v>
      </c>
      <c r="C57" s="22"/>
      <c r="D57" s="22"/>
      <c r="E57" s="22"/>
      <c r="F57" s="22"/>
      <c r="G57" s="22"/>
      <c r="H57" s="22"/>
      <c r="I57" s="22"/>
      <c r="J57" s="22"/>
      <c r="K57" s="22"/>
    </row>
    <row r="58" spans="1:11" x14ac:dyDescent="0.3">
      <c r="A58" s="95"/>
      <c r="B58" s="22" t="s">
        <v>36</v>
      </c>
      <c r="C58" s="22"/>
      <c r="D58" s="22"/>
      <c r="E58" s="22"/>
      <c r="F58" s="22"/>
      <c r="G58" s="22"/>
      <c r="H58" s="22"/>
      <c r="I58" s="22"/>
      <c r="J58" s="22"/>
      <c r="K58" s="22"/>
    </row>
    <row r="59" spans="1:11" ht="14.5" thickBot="1" x14ac:dyDescent="0.35">
      <c r="A59" s="95"/>
      <c r="B59" s="22" t="s">
        <v>37</v>
      </c>
      <c r="C59" s="22"/>
      <c r="D59" s="22"/>
      <c r="E59" s="22"/>
      <c r="F59" s="22"/>
      <c r="G59" s="22"/>
      <c r="H59" s="22"/>
      <c r="I59" s="22"/>
      <c r="J59" s="22"/>
      <c r="K59" s="22"/>
    </row>
    <row r="60" spans="1:11" ht="14.5" thickBot="1" x14ac:dyDescent="0.35">
      <c r="A60" s="95"/>
      <c r="B60" s="22" t="s">
        <v>38</v>
      </c>
      <c r="C60" s="98">
        <v>80000</v>
      </c>
      <c r="D60" s="22"/>
      <c r="E60" s="22"/>
      <c r="F60" s="22"/>
      <c r="G60" s="22"/>
      <c r="H60" s="22"/>
      <c r="I60" s="22"/>
      <c r="J60" s="22"/>
      <c r="K60" s="22"/>
    </row>
    <row r="61" spans="1:11" x14ac:dyDescent="0.3">
      <c r="A61" s="95"/>
      <c r="B61" s="22"/>
      <c r="C61" s="22"/>
      <c r="D61" s="22"/>
      <c r="E61" s="22"/>
      <c r="F61" s="22"/>
      <c r="G61" s="22"/>
      <c r="H61" s="22"/>
      <c r="I61" s="22"/>
      <c r="J61" s="22"/>
      <c r="K61" s="22"/>
    </row>
    <row r="62" spans="1:11" x14ac:dyDescent="0.3">
      <c r="A62" s="95"/>
      <c r="B62" s="22" t="s">
        <v>46</v>
      </c>
      <c r="C62" s="22"/>
      <c r="D62" s="22"/>
      <c r="E62" s="22"/>
      <c r="F62" s="22"/>
      <c r="G62" s="22"/>
      <c r="H62" s="22"/>
      <c r="I62" s="22"/>
      <c r="J62" s="22"/>
      <c r="K62" s="22"/>
    </row>
    <row r="63" spans="1:11" ht="14.5" thickBot="1" x14ac:dyDescent="0.35">
      <c r="A63" s="95"/>
      <c r="B63" s="22" t="s">
        <v>47</v>
      </c>
      <c r="C63" s="22"/>
      <c r="D63" s="22"/>
      <c r="E63" s="22"/>
      <c r="F63" s="22"/>
      <c r="G63" s="22"/>
      <c r="H63" s="22"/>
      <c r="I63" s="22"/>
      <c r="J63" s="22"/>
      <c r="K63" s="22"/>
    </row>
    <row r="64" spans="1:11" ht="14.5" thickBot="1" x14ac:dyDescent="0.35">
      <c r="A64" s="95"/>
      <c r="B64" s="22" t="s">
        <v>48</v>
      </c>
      <c r="C64" s="289" t="s">
        <v>209</v>
      </c>
      <c r="D64" s="22"/>
      <c r="E64" s="22"/>
      <c r="F64" s="22"/>
      <c r="G64" s="22"/>
      <c r="H64" s="22"/>
      <c r="I64" s="22"/>
      <c r="J64" s="22"/>
      <c r="K64" s="22"/>
    </row>
    <row r="65" spans="1:11" ht="14.5" thickBot="1" x14ac:dyDescent="0.35">
      <c r="A65" s="95" t="s">
        <v>43</v>
      </c>
      <c r="B65" s="22" t="s">
        <v>210</v>
      </c>
      <c r="C65" s="22"/>
      <c r="D65" s="98">
        <v>10</v>
      </c>
      <c r="E65" s="22"/>
      <c r="F65" s="22"/>
      <c r="G65" s="22"/>
      <c r="H65" s="22"/>
      <c r="I65" s="22"/>
      <c r="J65" s="22"/>
      <c r="K65" s="22"/>
    </row>
    <row r="66" spans="1:11" x14ac:dyDescent="0.3">
      <c r="A66" s="95"/>
      <c r="B66" s="22"/>
      <c r="C66" s="22"/>
      <c r="D66" s="22"/>
      <c r="E66" s="22"/>
      <c r="F66" s="22"/>
      <c r="G66" s="22"/>
      <c r="H66" s="22"/>
      <c r="I66" s="22"/>
      <c r="J66" s="22"/>
      <c r="K66" s="22"/>
    </row>
    <row r="67" spans="1:11" ht="14.5" thickBot="1" x14ac:dyDescent="0.35">
      <c r="A67" s="95"/>
      <c r="B67" s="22" t="s">
        <v>279</v>
      </c>
      <c r="C67" s="22"/>
      <c r="D67" s="22"/>
      <c r="E67" s="22"/>
      <c r="F67" s="22"/>
      <c r="G67" s="22"/>
      <c r="H67" s="22"/>
      <c r="I67" s="22"/>
      <c r="J67" s="22"/>
      <c r="K67" s="22"/>
    </row>
    <row r="68" spans="1:11" ht="14.5" thickBot="1" x14ac:dyDescent="0.35">
      <c r="A68" s="95"/>
      <c r="B68" s="22" t="s">
        <v>278</v>
      </c>
      <c r="C68" s="290" t="s">
        <v>296</v>
      </c>
      <c r="D68" s="22"/>
      <c r="E68" s="22"/>
      <c r="F68" s="22"/>
      <c r="G68" s="22"/>
      <c r="H68" s="22"/>
      <c r="I68" s="22"/>
      <c r="J68" s="22"/>
      <c r="K68" s="22"/>
    </row>
    <row r="69" spans="1:11" x14ac:dyDescent="0.3">
      <c r="A69" s="95"/>
      <c r="B69" s="22"/>
      <c r="C69" s="22"/>
      <c r="D69" s="22"/>
      <c r="E69" s="22"/>
      <c r="F69" s="22"/>
      <c r="G69" s="22"/>
      <c r="H69" s="22"/>
      <c r="I69" s="22"/>
      <c r="J69" s="22"/>
      <c r="K69" s="22"/>
    </row>
    <row r="70" spans="1:11" ht="14.5" thickBot="1" x14ac:dyDescent="0.35">
      <c r="A70" s="95"/>
      <c r="B70" s="22" t="s">
        <v>189</v>
      </c>
      <c r="C70" s="22"/>
      <c r="D70" s="22"/>
      <c r="E70" s="22"/>
      <c r="F70" s="22"/>
      <c r="G70" s="22"/>
      <c r="H70" s="22"/>
      <c r="I70" s="22"/>
      <c r="J70" s="22"/>
      <c r="K70" s="22"/>
    </row>
    <row r="71" spans="1:11" ht="14.5" thickBot="1" x14ac:dyDescent="0.35">
      <c r="A71" s="95"/>
      <c r="B71" s="22" t="s">
        <v>50</v>
      </c>
      <c r="C71" s="98" t="s">
        <v>51</v>
      </c>
      <c r="D71" s="22"/>
      <c r="E71" s="22"/>
      <c r="F71" s="22"/>
      <c r="G71" s="22"/>
      <c r="H71" s="22"/>
      <c r="I71" s="22"/>
      <c r="J71" s="22"/>
      <c r="K71" s="22"/>
    </row>
    <row r="72" spans="1:11" x14ac:dyDescent="0.3">
      <c r="A72" s="95"/>
      <c r="B72" s="22"/>
      <c r="C72" s="22"/>
      <c r="D72" s="22"/>
      <c r="E72" s="22"/>
      <c r="F72" s="22"/>
      <c r="G72" s="22"/>
      <c r="H72" s="22"/>
      <c r="I72" s="22"/>
      <c r="J72" s="22"/>
      <c r="K72" s="22"/>
    </row>
    <row r="73" spans="1:11" ht="14.5" thickBot="1" x14ac:dyDescent="0.35">
      <c r="A73" s="95"/>
      <c r="B73" s="22" t="s">
        <v>211</v>
      </c>
      <c r="C73" s="22"/>
      <c r="D73" s="22"/>
      <c r="E73" s="22"/>
      <c r="F73" s="22"/>
      <c r="G73" s="22"/>
      <c r="H73" s="22"/>
      <c r="I73" s="22"/>
      <c r="J73" s="22"/>
      <c r="K73" s="22"/>
    </row>
    <row r="74" spans="1:11" ht="14.5" thickBot="1" x14ac:dyDescent="0.35">
      <c r="A74" s="95"/>
      <c r="B74" s="22" t="s">
        <v>212</v>
      </c>
      <c r="C74" s="98" t="s">
        <v>215</v>
      </c>
      <c r="D74" s="22"/>
      <c r="E74" s="22"/>
      <c r="F74" s="22"/>
      <c r="G74" s="22"/>
      <c r="H74" s="22"/>
      <c r="I74" s="22"/>
      <c r="J74" s="22"/>
      <c r="K74" s="22"/>
    </row>
    <row r="75" spans="1:11" x14ac:dyDescent="0.3">
      <c r="A75" s="95"/>
      <c r="B75" s="22"/>
      <c r="C75" s="22"/>
      <c r="D75" s="22"/>
      <c r="E75" s="22"/>
      <c r="F75" s="22"/>
      <c r="G75" s="22"/>
      <c r="H75" s="22"/>
      <c r="I75" s="22"/>
      <c r="J75" s="22"/>
      <c r="K75" s="22"/>
    </row>
  </sheetData>
  <conditionalFormatting sqref="C47">
    <cfRule type="colorScale" priority="3">
      <colorScale>
        <cfvo type="num" val="0"/>
        <cfvo type="num" val="10"/>
        <color theme="8"/>
        <color rgb="FFFF0000"/>
      </colorScale>
    </cfRule>
  </conditionalFormatting>
  <conditionalFormatting sqref="C35">
    <cfRule type="colorScale" priority="2">
      <colorScale>
        <cfvo type="num" val="0"/>
        <cfvo type="num" val="1"/>
        <color theme="8"/>
        <color rgb="FFDE7B3E"/>
      </colorScale>
    </cfRule>
  </conditionalFormatting>
  <conditionalFormatting sqref="C37">
    <cfRule type="colorScale" priority="1">
      <colorScale>
        <cfvo type="num" val="0"/>
        <cfvo type="num" val="1"/>
        <cfvo type="num" val="1000"/>
        <color theme="8"/>
        <color rgb="FFFFC000"/>
        <color theme="7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DD869-45CF-4232-B634-884D40889301}">
  <dimension ref="A1:BU75"/>
  <sheetViews>
    <sheetView topLeftCell="A37" zoomScale="80" zoomScaleNormal="80" workbookViewId="0">
      <selection activeCell="H49" sqref="H49"/>
    </sheetView>
  </sheetViews>
  <sheetFormatPr defaultRowHeight="14" x14ac:dyDescent="0.3"/>
  <cols>
    <col min="1" max="1" width="2.5" bestFit="1" customWidth="1"/>
    <col min="2" max="2" width="16.58203125" customWidth="1"/>
    <col min="3" max="13" width="7.58203125" customWidth="1"/>
    <col min="14" max="14" width="7.83203125" customWidth="1"/>
    <col min="15" max="41" width="7.58203125" customWidth="1"/>
  </cols>
  <sheetData>
    <row r="1" spans="1:72" x14ac:dyDescent="0.3">
      <c r="A1" s="95" t="s">
        <v>43</v>
      </c>
      <c r="B1" s="96" t="s">
        <v>194</v>
      </c>
    </row>
    <row r="2" spans="1:72" x14ac:dyDescent="0.3">
      <c r="A2" s="95"/>
      <c r="B2" s="40" t="s">
        <v>217</v>
      </c>
      <c r="C2" s="7" t="e">
        <f>MIN(#REF!,C12:AU12)</f>
        <v>#REF!</v>
      </c>
      <c r="BD2" t="s">
        <v>298</v>
      </c>
    </row>
    <row r="3" spans="1:72" x14ac:dyDescent="0.3">
      <c r="A3" s="95" t="s">
        <v>43</v>
      </c>
      <c r="B3" t="s">
        <v>220</v>
      </c>
      <c r="C3">
        <v>1</v>
      </c>
      <c r="I3" s="58"/>
      <c r="J3" s="58"/>
      <c r="K3" s="58"/>
      <c r="L3" s="58"/>
      <c r="M3" s="58"/>
      <c r="N3" s="58"/>
      <c r="O3" s="58">
        <v>0</v>
      </c>
      <c r="P3" s="60"/>
    </row>
    <row r="4" spans="1:72" x14ac:dyDescent="0.3">
      <c r="A4" s="95" t="s">
        <v>43</v>
      </c>
      <c r="B4" s="97" t="s">
        <v>221</v>
      </c>
      <c r="C4" s="97"/>
      <c r="D4" s="97"/>
      <c r="E4" s="97"/>
      <c r="F4" s="129">
        <f>$S$10</f>
        <v>1</v>
      </c>
      <c r="G4" s="97"/>
      <c r="H4" s="97"/>
      <c r="I4" s="97"/>
      <c r="J4" s="130">
        <f t="shared" ref="J4:K4" si="0">$S$10</f>
        <v>1</v>
      </c>
      <c r="K4" s="130">
        <f t="shared" si="0"/>
        <v>1</v>
      </c>
      <c r="L4" s="97"/>
      <c r="M4" s="97"/>
      <c r="N4" s="97"/>
      <c r="O4" s="130">
        <f>$D$7</f>
        <v>2</v>
      </c>
      <c r="P4" s="97"/>
      <c r="Q4" s="130">
        <f>$D$7</f>
        <v>2</v>
      </c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130">
        <f t="shared" ref="AC4:AS4" si="1">$D$7</f>
        <v>2</v>
      </c>
      <c r="AD4" s="130">
        <f t="shared" si="1"/>
        <v>2</v>
      </c>
      <c r="AE4" s="130">
        <f t="shared" si="1"/>
        <v>2</v>
      </c>
      <c r="AF4" s="130">
        <f t="shared" si="1"/>
        <v>2</v>
      </c>
      <c r="AG4" s="130">
        <f t="shared" si="1"/>
        <v>2</v>
      </c>
      <c r="AH4" s="130">
        <f t="shared" ref="AH4" si="2">$AD$10</f>
        <v>0</v>
      </c>
      <c r="AI4" s="130">
        <f t="shared" si="1"/>
        <v>2</v>
      </c>
      <c r="AJ4" s="130">
        <f t="shared" si="1"/>
        <v>2</v>
      </c>
      <c r="AK4" s="130">
        <f t="shared" si="1"/>
        <v>2</v>
      </c>
      <c r="AL4" s="130">
        <f t="shared" si="1"/>
        <v>2</v>
      </c>
      <c r="AM4" s="130">
        <f t="shared" si="1"/>
        <v>2</v>
      </c>
      <c r="AN4" s="130">
        <f t="shared" si="1"/>
        <v>2</v>
      </c>
      <c r="AO4" s="130">
        <f t="shared" ref="AO4" si="3">$AD$10</f>
        <v>0</v>
      </c>
      <c r="AP4" s="130">
        <f t="shared" si="1"/>
        <v>2</v>
      </c>
      <c r="AQ4" s="130">
        <f t="shared" si="1"/>
        <v>2</v>
      </c>
      <c r="AR4" s="130">
        <f t="shared" si="1"/>
        <v>2</v>
      </c>
      <c r="AS4" s="130">
        <f t="shared" si="1"/>
        <v>2</v>
      </c>
      <c r="AT4" s="130">
        <f t="shared" ref="AT4:BC4" si="4">$AD$10</f>
        <v>0</v>
      </c>
      <c r="AU4" s="130">
        <f t="shared" si="4"/>
        <v>0</v>
      </c>
      <c r="AV4" s="130">
        <f t="shared" si="4"/>
        <v>0</v>
      </c>
      <c r="AW4" s="130">
        <f t="shared" si="4"/>
        <v>0</v>
      </c>
      <c r="AX4" s="130">
        <f t="shared" si="4"/>
        <v>0</v>
      </c>
      <c r="AY4" s="130">
        <f t="shared" si="4"/>
        <v>0</v>
      </c>
      <c r="AZ4" s="130">
        <f t="shared" si="4"/>
        <v>0</v>
      </c>
      <c r="BA4" s="130">
        <f t="shared" si="4"/>
        <v>0</v>
      </c>
      <c r="BB4" s="130">
        <f t="shared" si="4"/>
        <v>0</v>
      </c>
      <c r="BC4" s="130">
        <f t="shared" si="4"/>
        <v>0</v>
      </c>
      <c r="BD4" s="130">
        <f t="shared" ref="BD4:BS4" si="5">$AL$6</f>
        <v>0</v>
      </c>
      <c r="BE4" s="130">
        <f t="shared" si="5"/>
        <v>0</v>
      </c>
      <c r="BF4" s="130">
        <f t="shared" si="5"/>
        <v>0</v>
      </c>
      <c r="BG4" s="130">
        <f t="shared" si="5"/>
        <v>0</v>
      </c>
      <c r="BH4" s="130">
        <f t="shared" si="5"/>
        <v>0</v>
      </c>
      <c r="BI4" s="130">
        <f t="shared" si="5"/>
        <v>0</v>
      </c>
      <c r="BJ4" s="130">
        <f t="shared" si="5"/>
        <v>0</v>
      </c>
      <c r="BK4" s="130">
        <f t="shared" si="5"/>
        <v>0</v>
      </c>
      <c r="BL4" s="130">
        <f t="shared" si="5"/>
        <v>0</v>
      </c>
      <c r="BM4" s="130">
        <f t="shared" si="5"/>
        <v>0</v>
      </c>
      <c r="BN4" s="130">
        <f t="shared" si="5"/>
        <v>0</v>
      </c>
      <c r="BO4" s="130">
        <f t="shared" si="5"/>
        <v>0</v>
      </c>
      <c r="BP4" s="130">
        <f t="shared" si="5"/>
        <v>0</v>
      </c>
      <c r="BQ4" s="130">
        <f t="shared" si="5"/>
        <v>0</v>
      </c>
      <c r="BR4" s="130">
        <f t="shared" si="5"/>
        <v>0</v>
      </c>
      <c r="BS4" s="130">
        <f t="shared" si="5"/>
        <v>0</v>
      </c>
      <c r="BT4" s="130">
        <f t="shared" ref="BT4" si="6">$AC$6</f>
        <v>0</v>
      </c>
    </row>
    <row r="5" spans="1:72" x14ac:dyDescent="0.3">
      <c r="A5" s="95" t="s">
        <v>43</v>
      </c>
      <c r="B5" s="97" t="s">
        <v>195</v>
      </c>
      <c r="C5" s="97">
        <f>SUM($C10:C$10)</f>
        <v>0</v>
      </c>
      <c r="D5" s="97">
        <f>SUM($C10:D$10)</f>
        <v>1</v>
      </c>
      <c r="E5" s="97">
        <f>SUM($C10:E$10)</f>
        <v>1</v>
      </c>
      <c r="F5" s="97">
        <f>SUM($C10:F$10)</f>
        <v>2</v>
      </c>
      <c r="G5" s="97">
        <f>SUM($C10:G$10)</f>
        <v>3</v>
      </c>
      <c r="H5" s="97">
        <f>SUM($C10:H$10)</f>
        <v>4</v>
      </c>
      <c r="I5" s="97">
        <f>SUM($C10:I$10)</f>
        <v>5</v>
      </c>
      <c r="J5" s="97">
        <f>SUM($C10:J$10)</f>
        <v>6</v>
      </c>
      <c r="K5" s="97">
        <f>SUM($C10:K$10)</f>
        <v>7</v>
      </c>
      <c r="L5" s="97">
        <f>SUM($C10:L$10)</f>
        <v>8</v>
      </c>
      <c r="M5" s="97">
        <f>SUM($C10:M$10)</f>
        <v>9</v>
      </c>
      <c r="N5" s="97">
        <f>SUM($C10:N$10)</f>
        <v>9</v>
      </c>
      <c r="O5" s="97">
        <f>SUM($C10:O$10)</f>
        <v>9</v>
      </c>
      <c r="P5" s="97">
        <f>SUM($C10:P$10)</f>
        <v>9</v>
      </c>
      <c r="Q5" s="97">
        <f>SUM($C10:Q$10)</f>
        <v>9</v>
      </c>
      <c r="R5" s="97">
        <f>SUM($C10:R$10)</f>
        <v>10</v>
      </c>
      <c r="S5" s="97">
        <f>SUM($C10:S$10)</f>
        <v>11</v>
      </c>
      <c r="T5" s="97">
        <f>SUM($C10:T$10)</f>
        <v>11</v>
      </c>
      <c r="U5" s="97">
        <f>SUM($C10:U$10)</f>
        <v>11</v>
      </c>
      <c r="V5" s="97">
        <f>SUM($C10:V$10)</f>
        <v>11</v>
      </c>
      <c r="W5" s="97">
        <f>SUM($C10:W$10)</f>
        <v>11</v>
      </c>
      <c r="X5" s="97">
        <f>SUM($C10:X$10)</f>
        <v>11</v>
      </c>
      <c r="Y5" s="97">
        <f>SUM($C10:Y$10)</f>
        <v>11</v>
      </c>
      <c r="Z5" s="97">
        <f>SUM($C10:Z$10)</f>
        <v>11</v>
      </c>
      <c r="AA5" s="97">
        <f>SUM($C10:AA$10)</f>
        <v>11</v>
      </c>
      <c r="AB5" s="97">
        <f>SUM($C10:AB$10)</f>
        <v>11</v>
      </c>
      <c r="AC5" s="97">
        <f>SUM($C10:AC$10)</f>
        <v>11</v>
      </c>
      <c r="AD5" s="97">
        <f>SUM($C10:AD$10)</f>
        <v>11</v>
      </c>
      <c r="AE5" s="97">
        <f>SUM($C10:AE$10)</f>
        <v>12</v>
      </c>
      <c r="AF5" s="97">
        <f>SUM($C10:AF$10)</f>
        <v>12</v>
      </c>
      <c r="AG5" s="97">
        <f>SUM($C10:AG$10)</f>
        <v>12</v>
      </c>
      <c r="AH5" s="97">
        <f>SUM($C10:AH$10)</f>
        <v>12</v>
      </c>
      <c r="AI5" s="97">
        <f>SUM($C10:AI$10)</f>
        <v>13</v>
      </c>
      <c r="AJ5" s="97">
        <f>SUM($C10:AJ$10)</f>
        <v>14</v>
      </c>
      <c r="AK5" s="97">
        <f>SUM($C10:AK$10)</f>
        <v>15</v>
      </c>
      <c r="AL5" s="97">
        <f>SUM($C10:AL$10)</f>
        <v>16</v>
      </c>
      <c r="AM5" s="97">
        <f>SUM($C10:AM$10)</f>
        <v>17</v>
      </c>
      <c r="AN5" s="97">
        <f>SUM($C10:AN$10)</f>
        <v>17</v>
      </c>
      <c r="AO5" s="97">
        <f>SUM($C10:AO$10)</f>
        <v>17</v>
      </c>
      <c r="AP5" s="97">
        <f>SUM($C10:AP$10)</f>
        <v>17</v>
      </c>
      <c r="AQ5" s="97">
        <f>SUM($C10:AQ$10)</f>
        <v>17</v>
      </c>
      <c r="AR5" s="97">
        <f>SUM($C10:AR$10)</f>
        <v>17</v>
      </c>
      <c r="AS5" s="97">
        <f>SUM($C10:AS$10)</f>
        <v>17</v>
      </c>
      <c r="AT5" s="97">
        <f>SUM($C10:AT$10)</f>
        <v>17</v>
      </c>
      <c r="AU5" s="97">
        <f>SUM($C10:AU$10)</f>
        <v>17</v>
      </c>
      <c r="AV5" s="97">
        <f>SUM($C10:AV$10)</f>
        <v>17</v>
      </c>
      <c r="AW5" s="97">
        <f>SUM($C10:AW$10)</f>
        <v>17</v>
      </c>
      <c r="AX5" s="97">
        <f>SUM($C10:AX$10)</f>
        <v>17</v>
      </c>
      <c r="AY5" s="97">
        <f>SUM($C10:AY$10)</f>
        <v>17</v>
      </c>
      <c r="AZ5" s="97">
        <f>SUM($C10:AZ$10)</f>
        <v>17</v>
      </c>
      <c r="BA5" s="97">
        <f>SUM($C10:BA$10)</f>
        <v>17</v>
      </c>
      <c r="BB5" s="97">
        <f>SUM($C10:BB$10)</f>
        <v>18</v>
      </c>
      <c r="BC5" s="97">
        <f>SUM($C10:BC$10)</f>
        <v>19</v>
      </c>
      <c r="BD5" s="97">
        <f>SUM($C10:BD$10)</f>
        <v>19</v>
      </c>
      <c r="BE5" s="97">
        <f>SUM($C10:BE$10)</f>
        <v>19</v>
      </c>
      <c r="BF5" s="97">
        <f>SUM($C10:BF$10)</f>
        <v>19</v>
      </c>
      <c r="BG5" s="97">
        <f>SUM($C10:BG$10)</f>
        <v>19</v>
      </c>
      <c r="BH5" s="97">
        <f>SUM($C10:BH$10)</f>
        <v>19</v>
      </c>
      <c r="BI5" s="97">
        <f>SUM($C10:BI$10)</f>
        <v>19</v>
      </c>
      <c r="BJ5" s="97">
        <f>SUM($C10:BJ$10)</f>
        <v>19</v>
      </c>
      <c r="BK5" s="97">
        <f>SUM($C10:BK$10)</f>
        <v>19</v>
      </c>
      <c r="BL5" s="97">
        <f>SUM($C10:BL$10)</f>
        <v>19</v>
      </c>
      <c r="BM5" s="97">
        <f>SUM($C10:BM$10)</f>
        <v>19</v>
      </c>
      <c r="BN5" s="97">
        <f>SUM($C10:BN$10)</f>
        <v>19</v>
      </c>
      <c r="BO5" s="97">
        <f>SUM($C10:BO$10)</f>
        <v>19</v>
      </c>
      <c r="BP5" s="97">
        <f>SUM($C10:BP$10)</f>
        <v>20</v>
      </c>
      <c r="BQ5" s="97">
        <f>SUM($C10:BQ$10)</f>
        <v>21</v>
      </c>
      <c r="BR5" s="97">
        <f>SUM($C10:BR$10)</f>
        <v>21</v>
      </c>
      <c r="BS5" s="97">
        <f>SUM($C10:BS$10)</f>
        <v>21</v>
      </c>
      <c r="BT5" s="97">
        <f>SUM($C10:BT$10)</f>
        <v>21</v>
      </c>
    </row>
    <row r="6" spans="1:72" x14ac:dyDescent="0.3">
      <c r="A6" s="95"/>
      <c r="B6" s="1"/>
      <c r="C6" s="1"/>
      <c r="D6" s="1"/>
      <c r="E6" s="1"/>
      <c r="F6" s="1" t="s">
        <v>197</v>
      </c>
      <c r="G6" s="1" t="str">
        <f>F6</f>
        <v>_________</v>
      </c>
      <c r="H6" s="1" t="s">
        <v>197</v>
      </c>
      <c r="I6" s="1" t="str">
        <f>H6</f>
        <v>_________</v>
      </c>
      <c r="J6" s="1" t="str">
        <f>H6</f>
        <v>_________</v>
      </c>
      <c r="K6" s="1" t="s">
        <v>197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 t="s">
        <v>197</v>
      </c>
      <c r="AI6" s="97"/>
      <c r="AJ6" s="97"/>
      <c r="AK6" s="97"/>
      <c r="AL6" s="97"/>
      <c r="AM6" s="97"/>
      <c r="AN6" s="97"/>
      <c r="AO6" s="97"/>
      <c r="AP6" s="1"/>
      <c r="AQ6" s="1"/>
      <c r="AR6" s="1"/>
      <c r="AS6" s="1"/>
      <c r="AT6" s="1" t="s">
        <v>197</v>
      </c>
      <c r="AU6" s="1" t="s">
        <v>197</v>
      </c>
      <c r="AV6" s="1" t="s">
        <v>197</v>
      </c>
      <c r="AW6" s="1" t="s">
        <v>197</v>
      </c>
      <c r="AX6" s="1" t="s">
        <v>197</v>
      </c>
      <c r="AY6" s="1" t="s">
        <v>197</v>
      </c>
      <c r="AZ6" s="1" t="s">
        <v>197</v>
      </c>
      <c r="BA6" s="1" t="s">
        <v>197</v>
      </c>
      <c r="BB6" s="1" t="s">
        <v>197</v>
      </c>
      <c r="BC6" s="1" t="s">
        <v>197</v>
      </c>
      <c r="BD6" s="1" t="str">
        <f>AV6</f>
        <v>_________</v>
      </c>
      <c r="BE6" s="1" t="str">
        <f>AW6</f>
        <v>_________</v>
      </c>
      <c r="BF6" s="1" t="str">
        <f t="shared" ref="BF6:BN6" si="7">AX6</f>
        <v>_________</v>
      </c>
      <c r="BG6" s="1" t="str">
        <f t="shared" si="7"/>
        <v>_________</v>
      </c>
      <c r="BH6" s="1" t="str">
        <f t="shared" si="7"/>
        <v>_________</v>
      </c>
      <c r="BI6" s="1" t="str">
        <f t="shared" si="7"/>
        <v>_________</v>
      </c>
      <c r="BJ6" s="1" t="str">
        <f t="shared" si="7"/>
        <v>_________</v>
      </c>
      <c r="BK6" s="1" t="str">
        <f t="shared" si="7"/>
        <v>_________</v>
      </c>
      <c r="BL6" s="1" t="str">
        <f t="shared" si="7"/>
        <v>_________</v>
      </c>
      <c r="BM6" s="1" t="str">
        <f t="shared" si="7"/>
        <v>_________</v>
      </c>
      <c r="BN6" s="1" t="str">
        <f t="shared" si="7"/>
        <v>_________</v>
      </c>
      <c r="BO6" s="1" t="str">
        <f>BC6</f>
        <v>_________</v>
      </c>
      <c r="BP6" s="1" t="str">
        <f>BD6</f>
        <v>_________</v>
      </c>
      <c r="BQ6" s="1" t="str">
        <f>BE6</f>
        <v>_________</v>
      </c>
      <c r="BR6" s="1" t="str">
        <f>BF6</f>
        <v>_________</v>
      </c>
      <c r="BS6" s="1" t="str">
        <f>BG6</f>
        <v>_________</v>
      </c>
      <c r="BT6" s="1" t="str">
        <f>BJ6</f>
        <v>_________</v>
      </c>
    </row>
    <row r="7" spans="1:72" x14ac:dyDescent="0.3">
      <c r="A7" s="95"/>
      <c r="B7" s="24" t="s">
        <v>39</v>
      </c>
      <c r="C7" s="4">
        <v>1</v>
      </c>
      <c r="D7" s="4">
        <f t="shared" ref="D7:K7" si="8">C7+1</f>
        <v>2</v>
      </c>
      <c r="E7" s="4">
        <f t="shared" si="8"/>
        <v>3</v>
      </c>
      <c r="F7" s="41">
        <f t="shared" si="8"/>
        <v>4</v>
      </c>
      <c r="G7" s="41">
        <f t="shared" si="8"/>
        <v>5</v>
      </c>
      <c r="H7" s="41">
        <f t="shared" si="8"/>
        <v>6</v>
      </c>
      <c r="I7" s="41">
        <f t="shared" si="8"/>
        <v>7</v>
      </c>
      <c r="J7" s="41">
        <f t="shared" si="8"/>
        <v>8</v>
      </c>
      <c r="K7" s="41">
        <f t="shared" si="8"/>
        <v>9</v>
      </c>
      <c r="L7" s="15">
        <f>K7+1</f>
        <v>10</v>
      </c>
      <c r="M7" s="15">
        <f t="shared" ref="M7:BG7" si="9">L7+1</f>
        <v>11</v>
      </c>
      <c r="N7" s="15">
        <f t="shared" si="9"/>
        <v>12</v>
      </c>
      <c r="O7" s="4">
        <f t="shared" si="9"/>
        <v>13</v>
      </c>
      <c r="P7" s="4">
        <f t="shared" si="9"/>
        <v>14</v>
      </c>
      <c r="Q7" s="4">
        <f t="shared" si="9"/>
        <v>15</v>
      </c>
      <c r="R7" s="4">
        <f t="shared" si="9"/>
        <v>16</v>
      </c>
      <c r="S7" s="4">
        <f t="shared" si="9"/>
        <v>17</v>
      </c>
      <c r="T7" s="4">
        <f t="shared" si="9"/>
        <v>18</v>
      </c>
      <c r="U7" s="12">
        <f t="shared" si="9"/>
        <v>19</v>
      </c>
      <c r="V7" s="12">
        <f t="shared" si="9"/>
        <v>20</v>
      </c>
      <c r="W7" s="12">
        <f t="shared" si="9"/>
        <v>21</v>
      </c>
      <c r="X7" s="12">
        <f t="shared" si="9"/>
        <v>22</v>
      </c>
      <c r="Y7" s="18">
        <f t="shared" si="9"/>
        <v>23</v>
      </c>
      <c r="Z7" s="18">
        <f t="shared" si="9"/>
        <v>24</v>
      </c>
      <c r="AA7" s="18">
        <f t="shared" si="9"/>
        <v>25</v>
      </c>
      <c r="AB7" s="18">
        <f t="shared" si="9"/>
        <v>26</v>
      </c>
      <c r="AC7" s="52">
        <f t="shared" si="9"/>
        <v>27</v>
      </c>
      <c r="AD7" s="52">
        <f t="shared" si="9"/>
        <v>28</v>
      </c>
      <c r="AE7" s="52">
        <f t="shared" si="9"/>
        <v>29</v>
      </c>
      <c r="AF7" s="52">
        <f t="shared" si="9"/>
        <v>30</v>
      </c>
      <c r="AG7" s="52">
        <f t="shared" si="9"/>
        <v>31</v>
      </c>
      <c r="AH7" s="52">
        <f t="shared" si="9"/>
        <v>32</v>
      </c>
      <c r="AI7" s="52">
        <f t="shared" si="9"/>
        <v>33</v>
      </c>
      <c r="AJ7" s="52">
        <f t="shared" si="9"/>
        <v>34</v>
      </c>
      <c r="AK7" s="52">
        <f t="shared" si="9"/>
        <v>35</v>
      </c>
      <c r="AL7" s="52">
        <f t="shared" si="9"/>
        <v>36</v>
      </c>
      <c r="AM7" s="52">
        <f t="shared" si="9"/>
        <v>37</v>
      </c>
      <c r="AN7" s="52">
        <f t="shared" si="9"/>
        <v>38</v>
      </c>
      <c r="AO7" s="52">
        <f t="shared" si="9"/>
        <v>39</v>
      </c>
      <c r="AP7" s="37">
        <f t="shared" si="9"/>
        <v>40</v>
      </c>
      <c r="AQ7" s="37">
        <f t="shared" si="9"/>
        <v>41</v>
      </c>
      <c r="AR7" s="37">
        <f t="shared" si="9"/>
        <v>42</v>
      </c>
      <c r="AS7" s="37">
        <f t="shared" si="9"/>
        <v>43</v>
      </c>
      <c r="AT7" s="37">
        <f t="shared" si="9"/>
        <v>44</v>
      </c>
      <c r="AU7" s="37">
        <f t="shared" si="9"/>
        <v>45</v>
      </c>
      <c r="AV7" s="37">
        <f t="shared" si="9"/>
        <v>46</v>
      </c>
      <c r="AW7" s="37">
        <f t="shared" si="9"/>
        <v>47</v>
      </c>
      <c r="AX7" s="37">
        <f t="shared" si="9"/>
        <v>48</v>
      </c>
      <c r="AY7" s="37">
        <f t="shared" si="9"/>
        <v>49</v>
      </c>
      <c r="AZ7" s="37">
        <f t="shared" si="9"/>
        <v>50</v>
      </c>
      <c r="BA7" s="12">
        <f t="shared" si="9"/>
        <v>51</v>
      </c>
      <c r="BB7" s="12">
        <f t="shared" si="9"/>
        <v>52</v>
      </c>
      <c r="BC7" s="12">
        <f t="shared" si="9"/>
        <v>53</v>
      </c>
      <c r="BD7" s="25">
        <f t="shared" si="9"/>
        <v>54</v>
      </c>
      <c r="BE7" s="25">
        <f t="shared" si="9"/>
        <v>55</v>
      </c>
      <c r="BF7" s="131">
        <f t="shared" si="9"/>
        <v>56</v>
      </c>
      <c r="BG7" s="131">
        <f t="shared" si="9"/>
        <v>57</v>
      </c>
      <c r="BH7" s="137">
        <f>BG7+1</f>
        <v>58</v>
      </c>
      <c r="BI7" s="137">
        <f t="shared" ref="BI7:BT7" si="10">BH7+1</f>
        <v>59</v>
      </c>
      <c r="BJ7" s="137">
        <f t="shared" si="10"/>
        <v>60</v>
      </c>
      <c r="BK7" s="137">
        <f t="shared" si="10"/>
        <v>61</v>
      </c>
      <c r="BL7" s="137">
        <f t="shared" si="10"/>
        <v>62</v>
      </c>
      <c r="BM7" s="137">
        <f t="shared" si="10"/>
        <v>63</v>
      </c>
      <c r="BN7" s="137">
        <f t="shared" si="10"/>
        <v>64</v>
      </c>
      <c r="BO7" s="61">
        <f t="shared" si="10"/>
        <v>65</v>
      </c>
      <c r="BP7" s="61">
        <f t="shared" si="10"/>
        <v>66</v>
      </c>
      <c r="BQ7" s="61">
        <f t="shared" si="10"/>
        <v>67</v>
      </c>
      <c r="BR7" s="61">
        <f t="shared" si="10"/>
        <v>68</v>
      </c>
      <c r="BS7" s="61">
        <f t="shared" si="10"/>
        <v>69</v>
      </c>
      <c r="BT7" s="4">
        <f t="shared" si="10"/>
        <v>70</v>
      </c>
    </row>
    <row r="8" spans="1:72" x14ac:dyDescent="0.3">
      <c r="A8" s="95"/>
      <c r="B8" s="24" t="s">
        <v>198</v>
      </c>
      <c r="C8" s="4" t="s">
        <v>199</v>
      </c>
      <c r="D8" s="4" t="s">
        <v>199</v>
      </c>
      <c r="E8" s="4" t="s">
        <v>199</v>
      </c>
      <c r="F8" s="41" t="s">
        <v>199</v>
      </c>
      <c r="G8" s="41" t="s">
        <v>199</v>
      </c>
      <c r="H8" s="41" t="s">
        <v>199</v>
      </c>
      <c r="I8" s="41" t="s">
        <v>199</v>
      </c>
      <c r="J8" s="41" t="s">
        <v>199</v>
      </c>
      <c r="K8" s="41" t="s">
        <v>199</v>
      </c>
      <c r="L8" s="15" t="s">
        <v>199</v>
      </c>
      <c r="M8" s="15" t="s">
        <v>199</v>
      </c>
      <c r="N8" s="15" t="s">
        <v>199</v>
      </c>
      <c r="O8" s="4" t="s">
        <v>199</v>
      </c>
      <c r="P8" s="4" t="s">
        <v>199</v>
      </c>
      <c r="Q8" s="4" t="s">
        <v>199</v>
      </c>
      <c r="R8" s="4" t="s">
        <v>199</v>
      </c>
      <c r="S8" s="4" t="s">
        <v>199</v>
      </c>
      <c r="T8" s="4" t="s">
        <v>199</v>
      </c>
      <c r="U8" s="12" t="s">
        <v>199</v>
      </c>
      <c r="V8" s="12" t="s">
        <v>199</v>
      </c>
      <c r="W8" s="12" t="s">
        <v>199</v>
      </c>
      <c r="X8" s="12"/>
      <c r="Y8" s="18" t="s">
        <v>199</v>
      </c>
      <c r="Z8" s="18" t="s">
        <v>199</v>
      </c>
      <c r="AA8" s="18" t="s">
        <v>199</v>
      </c>
      <c r="AB8" s="18" t="s">
        <v>199</v>
      </c>
      <c r="AC8" s="52" t="s">
        <v>199</v>
      </c>
      <c r="AD8" s="52" t="s">
        <v>199</v>
      </c>
      <c r="AE8" s="52" t="s">
        <v>199</v>
      </c>
      <c r="AF8" s="52" t="s">
        <v>199</v>
      </c>
      <c r="AG8" s="52" t="s">
        <v>199</v>
      </c>
      <c r="AH8" s="52" t="s">
        <v>199</v>
      </c>
      <c r="AI8" s="52" t="s">
        <v>199</v>
      </c>
      <c r="AJ8" s="52" t="s">
        <v>199</v>
      </c>
      <c r="AK8" s="52" t="s">
        <v>199</v>
      </c>
      <c r="AL8" s="52" t="s">
        <v>199</v>
      </c>
      <c r="AM8" s="52" t="s">
        <v>199</v>
      </c>
      <c r="AN8" s="52" t="s">
        <v>199</v>
      </c>
      <c r="AO8" s="52" t="s">
        <v>199</v>
      </c>
      <c r="AP8" s="37" t="s">
        <v>199</v>
      </c>
      <c r="AQ8" s="37" t="s">
        <v>199</v>
      </c>
      <c r="AR8" s="37" t="s">
        <v>199</v>
      </c>
      <c r="AS8" s="37" t="s">
        <v>199</v>
      </c>
      <c r="AT8" s="37" t="s">
        <v>199</v>
      </c>
      <c r="AU8" s="37" t="s">
        <v>199</v>
      </c>
      <c r="AV8" s="37" t="s">
        <v>199</v>
      </c>
      <c r="AW8" s="37" t="s">
        <v>199</v>
      </c>
      <c r="AX8" s="37" t="s">
        <v>199</v>
      </c>
      <c r="AY8" s="37" t="s">
        <v>199</v>
      </c>
      <c r="AZ8" s="37" t="s">
        <v>199</v>
      </c>
      <c r="BA8" s="12" t="s">
        <v>199</v>
      </c>
      <c r="BB8" s="12" t="s">
        <v>199</v>
      </c>
      <c r="BC8" s="12" t="s">
        <v>199</v>
      </c>
      <c r="BD8" s="25" t="s">
        <v>199</v>
      </c>
      <c r="BE8" s="25" t="s">
        <v>199</v>
      </c>
      <c r="BF8" s="131" t="s">
        <v>199</v>
      </c>
      <c r="BG8" s="131" t="s">
        <v>199</v>
      </c>
      <c r="BH8" s="137" t="s">
        <v>199</v>
      </c>
      <c r="BI8" s="137" t="s">
        <v>199</v>
      </c>
      <c r="BJ8" s="137" t="s">
        <v>199</v>
      </c>
      <c r="BK8" s="137" t="s">
        <v>199</v>
      </c>
      <c r="BL8" s="137" t="s">
        <v>199</v>
      </c>
      <c r="BM8" s="137" t="s">
        <v>199</v>
      </c>
      <c r="BN8" s="137" t="s">
        <v>199</v>
      </c>
      <c r="BO8" s="61" t="s">
        <v>199</v>
      </c>
      <c r="BP8" s="61" t="s">
        <v>199</v>
      </c>
      <c r="BQ8" s="61" t="s">
        <v>199</v>
      </c>
      <c r="BR8" s="61" t="s">
        <v>199</v>
      </c>
      <c r="BS8" s="61" t="s">
        <v>199</v>
      </c>
      <c r="BT8" s="4" t="s">
        <v>199</v>
      </c>
    </row>
    <row r="9" spans="1:72" x14ac:dyDescent="0.3">
      <c r="A9" s="95"/>
      <c r="B9" s="24" t="s">
        <v>0</v>
      </c>
      <c r="C9" s="4" t="s">
        <v>263</v>
      </c>
      <c r="D9" s="4" t="s">
        <v>263</v>
      </c>
      <c r="E9" s="4" t="s">
        <v>263</v>
      </c>
      <c r="F9" s="41" t="s">
        <v>286</v>
      </c>
      <c r="G9" s="41" t="s">
        <v>158</v>
      </c>
      <c r="H9" s="41" t="s">
        <v>158</v>
      </c>
      <c r="I9" s="41" t="s">
        <v>320</v>
      </c>
      <c r="J9" s="41" t="s">
        <v>320</v>
      </c>
      <c r="K9" s="41" t="s">
        <v>286</v>
      </c>
      <c r="L9" s="15" t="s">
        <v>16</v>
      </c>
      <c r="M9" s="15" t="s">
        <v>16</v>
      </c>
      <c r="N9" s="15" t="s">
        <v>16</v>
      </c>
      <c r="O9" s="4" t="s">
        <v>266</v>
      </c>
      <c r="P9" s="4" t="s">
        <v>266</v>
      </c>
      <c r="Q9" s="4" t="s">
        <v>266</v>
      </c>
      <c r="R9" s="4" t="s">
        <v>266</v>
      </c>
      <c r="S9" s="4" t="s">
        <v>266</v>
      </c>
      <c r="T9" s="4" t="s">
        <v>266</v>
      </c>
      <c r="U9" s="12" t="s">
        <v>273</v>
      </c>
      <c r="V9" s="12" t="s">
        <v>273</v>
      </c>
      <c r="W9" s="12" t="s">
        <v>273</v>
      </c>
      <c r="X9" s="12" t="s">
        <v>273</v>
      </c>
      <c r="Y9" s="18" t="s">
        <v>274</v>
      </c>
      <c r="Z9" s="18" t="s">
        <v>274</v>
      </c>
      <c r="AA9" s="18" t="s">
        <v>274</v>
      </c>
      <c r="AB9" s="18" t="s">
        <v>274</v>
      </c>
      <c r="AC9" s="52" t="s">
        <v>17</v>
      </c>
      <c r="AD9" s="52" t="s">
        <v>17</v>
      </c>
      <c r="AE9" s="52" t="s">
        <v>17</v>
      </c>
      <c r="AF9" s="52" t="s">
        <v>17</v>
      </c>
      <c r="AG9" s="52" t="s">
        <v>17</v>
      </c>
      <c r="AH9" s="52" t="s">
        <v>17</v>
      </c>
      <c r="AI9" s="52" t="s">
        <v>17</v>
      </c>
      <c r="AJ9" s="52" t="s">
        <v>17</v>
      </c>
      <c r="AK9" s="52" t="s">
        <v>17</v>
      </c>
      <c r="AL9" s="52" t="s">
        <v>17</v>
      </c>
      <c r="AM9" s="52" t="s">
        <v>17</v>
      </c>
      <c r="AN9" s="52" t="s">
        <v>17</v>
      </c>
      <c r="AO9" s="52" t="s">
        <v>17</v>
      </c>
      <c r="AP9" s="37" t="s">
        <v>269</v>
      </c>
      <c r="AQ9" s="37" t="s">
        <v>270</v>
      </c>
      <c r="AR9" s="37" t="s">
        <v>270</v>
      </c>
      <c r="AS9" s="37" t="s">
        <v>270</v>
      </c>
      <c r="AT9" s="37" t="s">
        <v>270</v>
      </c>
      <c r="AU9" s="37" t="s">
        <v>270</v>
      </c>
      <c r="AV9" s="37" t="s">
        <v>269</v>
      </c>
      <c r="AW9" s="37" t="s">
        <v>269</v>
      </c>
      <c r="AX9" s="37" t="s">
        <v>269</v>
      </c>
      <c r="AY9" s="37" t="s">
        <v>269</v>
      </c>
      <c r="AZ9" s="37" t="s">
        <v>269</v>
      </c>
      <c r="BA9" s="12" t="s">
        <v>280</v>
      </c>
      <c r="BB9" s="12" t="s">
        <v>280</v>
      </c>
      <c r="BC9" s="12" t="s">
        <v>280</v>
      </c>
      <c r="BD9" s="25" t="s">
        <v>13</v>
      </c>
      <c r="BE9" s="25" t="s">
        <v>13</v>
      </c>
      <c r="BF9" s="10" t="s">
        <v>260</v>
      </c>
      <c r="BG9" s="10" t="s">
        <v>260</v>
      </c>
      <c r="BH9" s="10" t="s">
        <v>260</v>
      </c>
      <c r="BI9" s="131" t="s">
        <v>260</v>
      </c>
      <c r="BJ9" s="131" t="s">
        <v>154</v>
      </c>
      <c r="BK9" s="131" t="s">
        <v>315</v>
      </c>
      <c r="BL9" s="131" t="s">
        <v>260</v>
      </c>
      <c r="BM9" s="131" t="s">
        <v>260</v>
      </c>
      <c r="BN9" s="131" t="s">
        <v>260</v>
      </c>
      <c r="BO9" s="61" t="s">
        <v>8</v>
      </c>
      <c r="BP9" s="61" t="s">
        <v>8</v>
      </c>
      <c r="BQ9" s="61" t="s">
        <v>71</v>
      </c>
      <c r="BR9" s="61" t="s">
        <v>7</v>
      </c>
      <c r="BS9" s="61" t="s">
        <v>7</v>
      </c>
      <c r="BT9" s="4" t="s">
        <v>149</v>
      </c>
    </row>
    <row r="10" spans="1:72" x14ac:dyDescent="0.3">
      <c r="A10" s="95"/>
      <c r="B10" s="24" t="s">
        <v>9</v>
      </c>
      <c r="C10" s="4">
        <v>0</v>
      </c>
      <c r="D10" s="4">
        <v>1</v>
      </c>
      <c r="E10" s="4">
        <v>0</v>
      </c>
      <c r="F10" s="41">
        <v>1</v>
      </c>
      <c r="G10" s="41">
        <v>1</v>
      </c>
      <c r="H10" s="41">
        <v>1</v>
      </c>
      <c r="I10" s="41">
        <v>1</v>
      </c>
      <c r="J10" s="41">
        <v>1</v>
      </c>
      <c r="K10" s="41">
        <v>1</v>
      </c>
      <c r="L10" s="15">
        <v>1</v>
      </c>
      <c r="M10" s="15">
        <v>1</v>
      </c>
      <c r="N10" s="15">
        <v>0</v>
      </c>
      <c r="O10" s="4">
        <v>0</v>
      </c>
      <c r="P10" s="4">
        <v>0</v>
      </c>
      <c r="Q10" s="4">
        <v>0</v>
      </c>
      <c r="R10" s="4">
        <v>1</v>
      </c>
      <c r="S10" s="4">
        <v>1</v>
      </c>
      <c r="T10" s="4">
        <v>0</v>
      </c>
      <c r="U10" s="12">
        <v>0</v>
      </c>
      <c r="V10" s="12">
        <v>0</v>
      </c>
      <c r="W10" s="12">
        <v>0</v>
      </c>
      <c r="X10" s="12">
        <v>0</v>
      </c>
      <c r="Y10" s="18">
        <v>0</v>
      </c>
      <c r="Z10" s="18">
        <v>0</v>
      </c>
      <c r="AA10" s="18">
        <v>0</v>
      </c>
      <c r="AB10" s="18">
        <v>0</v>
      </c>
      <c r="AC10" s="52">
        <v>0</v>
      </c>
      <c r="AD10" s="52">
        <v>0</v>
      </c>
      <c r="AE10" s="52">
        <v>1</v>
      </c>
      <c r="AF10" s="52">
        <v>0</v>
      </c>
      <c r="AG10" s="52">
        <v>0</v>
      </c>
      <c r="AH10" s="52">
        <v>0</v>
      </c>
      <c r="AI10" s="52">
        <v>1</v>
      </c>
      <c r="AJ10" s="52">
        <v>1</v>
      </c>
      <c r="AK10" s="52">
        <v>1</v>
      </c>
      <c r="AL10" s="52">
        <v>1</v>
      </c>
      <c r="AM10" s="52">
        <v>1</v>
      </c>
      <c r="AN10" s="52">
        <v>0</v>
      </c>
      <c r="AO10" s="52">
        <v>0</v>
      </c>
      <c r="AP10" s="37">
        <v>0</v>
      </c>
      <c r="AQ10" s="37">
        <v>0</v>
      </c>
      <c r="AR10" s="37">
        <v>0</v>
      </c>
      <c r="AS10" s="37">
        <v>0</v>
      </c>
      <c r="AT10" s="37">
        <v>0</v>
      </c>
      <c r="AU10" s="37">
        <v>0</v>
      </c>
      <c r="AV10" s="37">
        <v>0</v>
      </c>
      <c r="AW10" s="37">
        <v>0</v>
      </c>
      <c r="AX10" s="37">
        <v>0</v>
      </c>
      <c r="AY10" s="37">
        <v>0</v>
      </c>
      <c r="AZ10" s="37">
        <v>0</v>
      </c>
      <c r="BA10" s="12">
        <v>0</v>
      </c>
      <c r="BB10" s="12">
        <v>1</v>
      </c>
      <c r="BC10" s="12">
        <v>1</v>
      </c>
      <c r="BD10" s="25">
        <v>0</v>
      </c>
      <c r="BE10" s="25">
        <v>0</v>
      </c>
      <c r="BF10" s="131">
        <v>0</v>
      </c>
      <c r="BG10" s="131">
        <v>0</v>
      </c>
      <c r="BH10" s="137">
        <v>0</v>
      </c>
      <c r="BI10" s="131">
        <v>0</v>
      </c>
      <c r="BJ10" s="131">
        <v>0</v>
      </c>
      <c r="BK10" s="131">
        <v>0</v>
      </c>
      <c r="BL10" s="131">
        <v>0</v>
      </c>
      <c r="BM10" s="131">
        <v>0</v>
      </c>
      <c r="BN10" s="131">
        <v>0</v>
      </c>
      <c r="BO10" s="61">
        <v>0</v>
      </c>
      <c r="BP10" s="61">
        <v>1</v>
      </c>
      <c r="BQ10" s="61">
        <v>1</v>
      </c>
      <c r="BR10" s="61">
        <v>0</v>
      </c>
      <c r="BS10" s="61">
        <v>0</v>
      </c>
      <c r="BT10" s="4">
        <v>0</v>
      </c>
    </row>
    <row r="11" spans="1:72" x14ac:dyDescent="0.3">
      <c r="A11" s="95"/>
      <c r="B11" s="24" t="s">
        <v>43</v>
      </c>
      <c r="C11" s="4" t="s">
        <v>199</v>
      </c>
      <c r="D11" s="4" t="s">
        <v>199</v>
      </c>
      <c r="E11" s="4" t="s">
        <v>200</v>
      </c>
      <c r="F11" s="41" t="s">
        <v>199</v>
      </c>
      <c r="G11" s="41" t="s">
        <v>199</v>
      </c>
      <c r="H11" s="41" t="s">
        <v>199</v>
      </c>
      <c r="I11" s="41" t="s">
        <v>199</v>
      </c>
      <c r="J11" s="41" t="s">
        <v>199</v>
      </c>
      <c r="K11" s="41" t="s">
        <v>199</v>
      </c>
      <c r="L11" s="15" t="s">
        <v>200</v>
      </c>
      <c r="M11" s="15" t="s">
        <v>200</v>
      </c>
      <c r="N11" s="15" t="s">
        <v>200</v>
      </c>
      <c r="O11" s="4" t="s">
        <v>199</v>
      </c>
      <c r="P11" s="4" t="s">
        <v>199</v>
      </c>
      <c r="Q11" s="4" t="s">
        <v>199</v>
      </c>
      <c r="R11" s="4" t="s">
        <v>199</v>
      </c>
      <c r="S11" s="4" t="s">
        <v>199</v>
      </c>
      <c r="T11" s="4" t="s">
        <v>200</v>
      </c>
      <c r="U11" s="12" t="s">
        <v>199</v>
      </c>
      <c r="V11" s="12" t="s">
        <v>199</v>
      </c>
      <c r="W11" s="12" t="s">
        <v>199</v>
      </c>
      <c r="X11" s="12" t="s">
        <v>199</v>
      </c>
      <c r="Y11" s="18" t="s">
        <v>200</v>
      </c>
      <c r="Z11" s="18" t="s">
        <v>200</v>
      </c>
      <c r="AA11" s="18" t="s">
        <v>200</v>
      </c>
      <c r="AB11" s="18" t="s">
        <v>200</v>
      </c>
      <c r="AC11" s="52" t="s">
        <v>199</v>
      </c>
      <c r="AD11" s="52" t="s">
        <v>199</v>
      </c>
      <c r="AE11" s="52" t="s">
        <v>199</v>
      </c>
      <c r="AF11" s="52" t="s">
        <v>199</v>
      </c>
      <c r="AG11" s="52" t="s">
        <v>199</v>
      </c>
      <c r="AH11" s="52" t="s">
        <v>199</v>
      </c>
      <c r="AI11" s="52" t="s">
        <v>200</v>
      </c>
      <c r="AJ11" s="52" t="s">
        <v>199</v>
      </c>
      <c r="AK11" s="52" t="s">
        <v>199</v>
      </c>
      <c r="AL11" s="52" t="s">
        <v>199</v>
      </c>
      <c r="AM11" s="52" t="s">
        <v>199</v>
      </c>
      <c r="AN11" s="52" t="s">
        <v>199</v>
      </c>
      <c r="AO11" s="52" t="s">
        <v>199</v>
      </c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13" t="s">
        <v>199</v>
      </c>
      <c r="BB11" s="13" t="s">
        <v>199</v>
      </c>
      <c r="BC11" s="13" t="s">
        <v>199</v>
      </c>
      <c r="BD11" s="25" t="s">
        <v>199</v>
      </c>
      <c r="BE11" s="25" t="s">
        <v>199</v>
      </c>
      <c r="BF11" s="131" t="s">
        <v>199</v>
      </c>
      <c r="BG11" s="131" t="s">
        <v>199</v>
      </c>
      <c r="BH11" s="137" t="s">
        <v>199</v>
      </c>
      <c r="BI11" s="131" t="s">
        <v>199</v>
      </c>
      <c r="BJ11" s="131" t="s">
        <v>199</v>
      </c>
      <c r="BK11" s="131" t="s">
        <v>199</v>
      </c>
      <c r="BL11" s="131" t="s">
        <v>199</v>
      </c>
      <c r="BM11" s="131" t="s">
        <v>199</v>
      </c>
      <c r="BN11" s="131" t="s">
        <v>199</v>
      </c>
      <c r="BO11" s="61" t="s">
        <v>199</v>
      </c>
      <c r="BP11" s="61" t="s">
        <v>199</v>
      </c>
      <c r="BQ11" s="61" t="s">
        <v>199</v>
      </c>
      <c r="BR11" s="61" t="s">
        <v>199</v>
      </c>
      <c r="BS11" s="61" t="s">
        <v>199</v>
      </c>
      <c r="BT11" s="4" t="s">
        <v>199</v>
      </c>
    </row>
    <row r="12" spans="1:72" x14ac:dyDescent="0.3">
      <c r="A12" s="95"/>
      <c r="B12" s="24" t="s">
        <v>10</v>
      </c>
      <c r="C12" s="9">
        <v>251.6806</v>
      </c>
      <c r="D12" s="9">
        <v>288.233</v>
      </c>
      <c r="E12" s="175">
        <v>390.6</v>
      </c>
      <c r="F12" s="277">
        <v>277.9076</v>
      </c>
      <c r="G12" s="277">
        <v>279.5883</v>
      </c>
      <c r="H12" s="277">
        <v>280.23439999999999</v>
      </c>
      <c r="I12" s="277">
        <v>281.78449999999998</v>
      </c>
      <c r="J12" s="277">
        <v>383.74439999999998</v>
      </c>
      <c r="K12" s="277">
        <v>285.2688</v>
      </c>
      <c r="L12" s="117">
        <v>330.1431</v>
      </c>
      <c r="M12" s="117">
        <v>334.41050000000001</v>
      </c>
      <c r="N12" s="16"/>
      <c r="O12" s="9">
        <v>292.83100000000002</v>
      </c>
      <c r="P12" s="9">
        <v>293.60899999999998</v>
      </c>
      <c r="Q12" s="9">
        <v>294.90499999999997</v>
      </c>
      <c r="R12" s="9">
        <v>403.24520000000001</v>
      </c>
      <c r="S12" s="9">
        <v>404.63290000000001</v>
      </c>
      <c r="T12" s="9">
        <v>404.56</v>
      </c>
      <c r="U12" s="13">
        <v>313.32</v>
      </c>
      <c r="V12" s="13">
        <v>317.13</v>
      </c>
      <c r="W12" s="13">
        <v>317.03949999999998</v>
      </c>
      <c r="X12" s="13">
        <v>379.8</v>
      </c>
      <c r="Y12" s="19">
        <v>341.47500000000002</v>
      </c>
      <c r="Z12" s="19">
        <v>346.11</v>
      </c>
      <c r="AA12" s="19">
        <v>349.29</v>
      </c>
      <c r="AB12" s="19">
        <v>361.88479999999998</v>
      </c>
      <c r="AC12" s="56">
        <v>310.02999999999997</v>
      </c>
      <c r="AD12" s="56">
        <v>312.69</v>
      </c>
      <c r="AE12" s="56">
        <v>404.63</v>
      </c>
      <c r="AF12" s="56">
        <v>426.17</v>
      </c>
      <c r="AG12" s="56">
        <v>373.69299999999998</v>
      </c>
      <c r="AH12" s="56">
        <v>372.03</v>
      </c>
      <c r="AI12" s="56">
        <v>373.43470000000002</v>
      </c>
      <c r="AJ12" s="56">
        <v>257.66899999999998</v>
      </c>
      <c r="AK12" s="56">
        <v>259.36099999999999</v>
      </c>
      <c r="AL12" s="56">
        <v>259.90100000000001</v>
      </c>
      <c r="AM12" s="56">
        <v>274.89100000000002</v>
      </c>
      <c r="AN12" s="56">
        <v>356.94</v>
      </c>
      <c r="AO12" s="56">
        <v>363.04</v>
      </c>
      <c r="AP12" s="37">
        <v>267.69499999999999</v>
      </c>
      <c r="AQ12" s="37">
        <v>284.30399999999997</v>
      </c>
      <c r="AR12" s="37">
        <v>311.83999999999997</v>
      </c>
      <c r="AS12" s="37">
        <v>311.96699999999998</v>
      </c>
      <c r="AT12" s="37">
        <v>312.5</v>
      </c>
      <c r="AU12" s="37">
        <v>313.14600000000002</v>
      </c>
      <c r="AV12" s="37">
        <v>357.79199999999997</v>
      </c>
      <c r="AW12" s="37">
        <v>359.27300000000002</v>
      </c>
      <c r="AX12" s="37">
        <v>360.43900000000002</v>
      </c>
      <c r="AY12" s="37">
        <v>425.39</v>
      </c>
      <c r="AZ12" s="37">
        <v>429.16</v>
      </c>
      <c r="BA12" s="13">
        <v>296.06</v>
      </c>
      <c r="BB12" s="13">
        <v>324.72669999999999</v>
      </c>
      <c r="BC12" s="13">
        <v>327.37450000000001</v>
      </c>
      <c r="BD12" s="150">
        <v>193.1</v>
      </c>
      <c r="BE12" s="150">
        <v>247.9</v>
      </c>
      <c r="BF12" s="11">
        <v>315.834</v>
      </c>
      <c r="BG12" s="11">
        <v>317.92599999999999</v>
      </c>
      <c r="BH12" s="11">
        <v>318.01</v>
      </c>
      <c r="BI12" s="131">
        <v>300.66500000000002</v>
      </c>
      <c r="BJ12" s="131">
        <v>370.58499999999998</v>
      </c>
      <c r="BK12" s="131">
        <v>373.61700000000002</v>
      </c>
      <c r="BL12" s="131">
        <v>362.29899999999998</v>
      </c>
      <c r="BM12" s="131">
        <v>362.995</v>
      </c>
      <c r="BN12" s="131">
        <v>364.30700000000002</v>
      </c>
      <c r="BO12" s="63">
        <v>305.81580000000002</v>
      </c>
      <c r="BP12" s="63">
        <v>309.50599999999997</v>
      </c>
      <c r="BQ12" s="63">
        <v>358.59320000000002</v>
      </c>
      <c r="BR12" s="61">
        <v>394.63</v>
      </c>
      <c r="BS12" s="61">
        <v>396.16</v>
      </c>
      <c r="BT12" s="4">
        <v>404.59</v>
      </c>
    </row>
    <row r="13" spans="1:72" x14ac:dyDescent="0.3">
      <c r="A13" s="95"/>
      <c r="B13" s="24" t="s">
        <v>198</v>
      </c>
      <c r="C13" s="9" t="s">
        <v>199</v>
      </c>
      <c r="D13" s="9" t="s">
        <v>199</v>
      </c>
      <c r="E13" s="9" t="s">
        <v>199</v>
      </c>
      <c r="F13" s="277" t="s">
        <v>199</v>
      </c>
      <c r="G13" s="277" t="s">
        <v>199</v>
      </c>
      <c r="H13" s="277" t="s">
        <v>199</v>
      </c>
      <c r="I13" s="277" t="s">
        <v>199</v>
      </c>
      <c r="J13" s="277" t="s">
        <v>199</v>
      </c>
      <c r="K13" s="277" t="s">
        <v>199</v>
      </c>
      <c r="L13" s="117" t="s">
        <v>199</v>
      </c>
      <c r="M13" s="117" t="s">
        <v>199</v>
      </c>
      <c r="N13" s="16" t="s">
        <v>199</v>
      </c>
      <c r="O13" s="9" t="s">
        <v>199</v>
      </c>
      <c r="P13" s="9" t="s">
        <v>199</v>
      </c>
      <c r="Q13" s="9" t="s">
        <v>199</v>
      </c>
      <c r="R13" s="9" t="s">
        <v>199</v>
      </c>
      <c r="S13" s="9" t="s">
        <v>199</v>
      </c>
      <c r="T13" s="9" t="s">
        <v>199</v>
      </c>
      <c r="U13" s="13" t="s">
        <v>199</v>
      </c>
      <c r="V13" s="13" t="s">
        <v>199</v>
      </c>
      <c r="W13" s="13" t="s">
        <v>199</v>
      </c>
      <c r="X13" s="13"/>
      <c r="Y13" s="19" t="s">
        <v>199</v>
      </c>
      <c r="Z13" s="19" t="s">
        <v>199</v>
      </c>
      <c r="AA13" s="19" t="s">
        <v>199</v>
      </c>
      <c r="AB13" s="19" t="s">
        <v>199</v>
      </c>
      <c r="AC13" s="56" t="s">
        <v>199</v>
      </c>
      <c r="AD13" s="56" t="s">
        <v>199</v>
      </c>
      <c r="AE13" s="56" t="s">
        <v>199</v>
      </c>
      <c r="AF13" s="56" t="s">
        <v>199</v>
      </c>
      <c r="AG13" s="56" t="s">
        <v>199</v>
      </c>
      <c r="AH13" s="56" t="s">
        <v>199</v>
      </c>
      <c r="AI13" s="56" t="s">
        <v>199</v>
      </c>
      <c r="AJ13" s="56" t="s">
        <v>199</v>
      </c>
      <c r="AK13" s="56" t="s">
        <v>199</v>
      </c>
      <c r="AL13" s="56" t="s">
        <v>199</v>
      </c>
      <c r="AM13" s="56" t="s">
        <v>199</v>
      </c>
      <c r="AN13" s="56" t="s">
        <v>199</v>
      </c>
      <c r="AO13" s="56" t="s">
        <v>199</v>
      </c>
      <c r="AP13" s="37" t="s">
        <v>199</v>
      </c>
      <c r="AQ13" s="37" t="s">
        <v>199</v>
      </c>
      <c r="AR13" s="37" t="s">
        <v>199</v>
      </c>
      <c r="AS13" s="37" t="s">
        <v>199</v>
      </c>
      <c r="AT13" s="37" t="s">
        <v>199</v>
      </c>
      <c r="AU13" s="37" t="s">
        <v>199</v>
      </c>
      <c r="AV13" s="37" t="s">
        <v>199</v>
      </c>
      <c r="AW13" s="37" t="s">
        <v>199</v>
      </c>
      <c r="AX13" s="37" t="s">
        <v>199</v>
      </c>
      <c r="AY13" s="37" t="s">
        <v>199</v>
      </c>
      <c r="AZ13" s="37" t="s">
        <v>199</v>
      </c>
      <c r="BA13" s="13" t="s">
        <v>199</v>
      </c>
      <c r="BB13" s="13" t="s">
        <v>199</v>
      </c>
      <c r="BC13" s="13" t="s">
        <v>199</v>
      </c>
      <c r="BD13" s="150" t="s">
        <v>199</v>
      </c>
      <c r="BE13" s="150" t="s">
        <v>199</v>
      </c>
      <c r="BF13" s="131" t="s">
        <v>199</v>
      </c>
      <c r="BG13" s="131" t="s">
        <v>199</v>
      </c>
      <c r="BH13" s="137" t="s">
        <v>199</v>
      </c>
      <c r="BI13" s="131" t="s">
        <v>199</v>
      </c>
      <c r="BJ13" s="131" t="s">
        <v>199</v>
      </c>
      <c r="BK13" s="131" t="s">
        <v>199</v>
      </c>
      <c r="BL13" s="131" t="s">
        <v>199</v>
      </c>
      <c r="BM13" s="131" t="s">
        <v>199</v>
      </c>
      <c r="BN13" s="131" t="s">
        <v>199</v>
      </c>
      <c r="BO13" s="61" t="s">
        <v>199</v>
      </c>
      <c r="BP13" s="63" t="s">
        <v>199</v>
      </c>
      <c r="BQ13" s="63" t="s">
        <v>199</v>
      </c>
      <c r="BR13" s="61" t="s">
        <v>199</v>
      </c>
      <c r="BS13" s="61" t="s">
        <v>200</v>
      </c>
      <c r="BT13" s="4" t="s">
        <v>199</v>
      </c>
    </row>
    <row r="14" spans="1:72" x14ac:dyDescent="0.3">
      <c r="A14" s="95"/>
      <c r="B14" s="24" t="s">
        <v>11</v>
      </c>
      <c r="C14" s="9">
        <v>251.02930000000001</v>
      </c>
      <c r="D14" s="9">
        <v>287.46010000000001</v>
      </c>
      <c r="E14" s="9"/>
      <c r="F14" s="277">
        <v>277.39030000000002</v>
      </c>
      <c r="G14" s="277">
        <v>278.81270000000001</v>
      </c>
      <c r="H14" s="277">
        <v>278.81270000000001</v>
      </c>
      <c r="I14" s="277">
        <v>281.13869999999997</v>
      </c>
      <c r="J14" s="277">
        <v>382.0752</v>
      </c>
      <c r="K14" s="277">
        <v>284.75290000000001</v>
      </c>
      <c r="L14" s="117">
        <v>329.51440000000002</v>
      </c>
      <c r="M14" s="117">
        <v>332.78050000000002</v>
      </c>
      <c r="N14" s="16"/>
      <c r="O14" s="9">
        <v>292.48500000000001</v>
      </c>
      <c r="P14" s="9">
        <v>293.17700000000002</v>
      </c>
      <c r="Q14" s="9">
        <v>294.73200000000003</v>
      </c>
      <c r="R14" s="9">
        <v>402.55020000000002</v>
      </c>
      <c r="S14" s="9">
        <v>404.28629999999998</v>
      </c>
      <c r="T14" s="9">
        <v>404.22379999999998</v>
      </c>
      <c r="U14" s="13">
        <v>313.07</v>
      </c>
      <c r="V14" s="13">
        <v>316.63</v>
      </c>
      <c r="W14" s="13">
        <v>316.91309999999999</v>
      </c>
      <c r="X14" s="13">
        <v>0</v>
      </c>
      <c r="Y14" s="19">
        <v>341.41289999999998</v>
      </c>
      <c r="Z14" s="19">
        <v>346.03</v>
      </c>
      <c r="AA14" s="19">
        <v>349.13</v>
      </c>
      <c r="AB14" s="19">
        <v>361.51960000000003</v>
      </c>
      <c r="AC14" s="56">
        <v>309.62869999999998</v>
      </c>
      <c r="AD14" s="56">
        <v>312.43</v>
      </c>
      <c r="AE14" s="56">
        <v>404.28629999999998</v>
      </c>
      <c r="AF14" s="56">
        <v>425.84</v>
      </c>
      <c r="AG14" s="56">
        <v>371.62</v>
      </c>
      <c r="AH14" s="56">
        <v>371.75</v>
      </c>
      <c r="AI14" s="56">
        <v>372.58980000000003</v>
      </c>
      <c r="AJ14" s="56">
        <v>255.84729999999999</v>
      </c>
      <c r="AK14" s="56">
        <v>259.08999999999997</v>
      </c>
      <c r="AL14" s="56">
        <v>259.55549999999999</v>
      </c>
      <c r="AM14" s="56">
        <v>273.47399999999999</v>
      </c>
      <c r="AN14" s="56">
        <v>356.73</v>
      </c>
      <c r="AO14" s="56">
        <v>362.73</v>
      </c>
      <c r="AP14" s="37">
        <v>267.42700000000002</v>
      </c>
      <c r="AQ14" s="37">
        <v>283.34100000000001</v>
      </c>
      <c r="AR14" s="37">
        <v>311.56</v>
      </c>
      <c r="AS14" s="37">
        <v>311.714</v>
      </c>
      <c r="AT14" s="37">
        <v>311.56</v>
      </c>
      <c r="AU14" s="37">
        <v>312.97800000000001</v>
      </c>
      <c r="AV14" s="37">
        <v>357.55799999999999</v>
      </c>
      <c r="AW14" s="37">
        <v>359.11700000000002</v>
      </c>
      <c r="AX14" s="37">
        <v>360.28399999999999</v>
      </c>
      <c r="AY14" s="37">
        <v>425.28</v>
      </c>
      <c r="AZ14" s="37">
        <v>428.72</v>
      </c>
      <c r="BA14" s="13">
        <v>295.5</v>
      </c>
      <c r="BB14" s="13">
        <v>323.83999999999997</v>
      </c>
      <c r="BC14" s="13">
        <v>326.87</v>
      </c>
      <c r="BD14" s="150">
        <v>192.5</v>
      </c>
      <c r="BE14" s="150">
        <v>247.1</v>
      </c>
      <c r="BF14" s="11">
        <v>313.98700000000002</v>
      </c>
      <c r="BG14" s="11">
        <v>317</v>
      </c>
      <c r="BH14" s="11">
        <v>317</v>
      </c>
      <c r="BI14" s="134">
        <v>299.29399999999998</v>
      </c>
      <c r="BJ14" s="134">
        <v>369.9</v>
      </c>
      <c r="BK14" s="134">
        <v>373.012</v>
      </c>
      <c r="BL14" s="134">
        <v>361.44799999999998</v>
      </c>
      <c r="BM14" s="134">
        <v>361.44799999999998</v>
      </c>
      <c r="BN14" s="134">
        <v>361.44799999999998</v>
      </c>
      <c r="BO14" s="63">
        <v>307.90899999999999</v>
      </c>
      <c r="BP14" s="63">
        <v>304.78449999999998</v>
      </c>
      <c r="BQ14" s="63">
        <v>355.52289999999999</v>
      </c>
      <c r="BR14" s="63">
        <v>393.95</v>
      </c>
      <c r="BS14" s="63">
        <v>396.16</v>
      </c>
      <c r="BT14" s="4">
        <v>404.32</v>
      </c>
    </row>
    <row r="15" spans="1:72" x14ac:dyDescent="0.3">
      <c r="A15" s="95"/>
      <c r="B15" s="24" t="s">
        <v>12</v>
      </c>
      <c r="C15" s="9">
        <v>252.33189999999999</v>
      </c>
      <c r="D15" s="9">
        <v>289.26319999999998</v>
      </c>
      <c r="E15" s="9"/>
      <c r="F15" s="277">
        <v>278.55410000000001</v>
      </c>
      <c r="G15" s="277">
        <v>281.13869999999997</v>
      </c>
      <c r="H15" s="277">
        <v>281.13869999999997</v>
      </c>
      <c r="I15" s="277">
        <v>282.68830000000003</v>
      </c>
      <c r="J15" s="277">
        <v>384.69659999999999</v>
      </c>
      <c r="K15" s="277">
        <v>285.9135</v>
      </c>
      <c r="L15" s="117">
        <v>331.02280000000002</v>
      </c>
      <c r="M15" s="117">
        <v>335.16210000000001</v>
      </c>
      <c r="N15" s="16"/>
      <c r="O15" s="9">
        <v>293.08999999999997</v>
      </c>
      <c r="P15" s="9">
        <v>293.041</v>
      </c>
      <c r="Q15" s="9">
        <v>294.99099999999999</v>
      </c>
      <c r="R15" s="9">
        <v>403.82380000000001</v>
      </c>
      <c r="S15" s="9">
        <v>404.9794</v>
      </c>
      <c r="T15" s="9">
        <v>404.9692</v>
      </c>
      <c r="U15" s="13">
        <v>313.83</v>
      </c>
      <c r="V15" s="13">
        <v>317.52</v>
      </c>
      <c r="W15" s="13">
        <v>317.29230000000001</v>
      </c>
      <c r="X15" s="13">
        <v>0</v>
      </c>
      <c r="Y15" s="19">
        <v>341.63</v>
      </c>
      <c r="Z15" s="19">
        <v>346.27</v>
      </c>
      <c r="AA15" s="19">
        <v>349.37</v>
      </c>
      <c r="AB15" s="19">
        <v>362.00650000000002</v>
      </c>
      <c r="AC15" s="56">
        <v>310.36</v>
      </c>
      <c r="AD15" s="56">
        <v>313.07</v>
      </c>
      <c r="AE15" s="56">
        <v>404.9794</v>
      </c>
      <c r="AF15" s="56">
        <v>426.5</v>
      </c>
      <c r="AG15" s="56">
        <v>377.65</v>
      </c>
      <c r="AH15" s="56">
        <v>372.46</v>
      </c>
      <c r="AI15" s="56">
        <v>374.1583</v>
      </c>
      <c r="AJ15" s="56">
        <v>258.96969999999999</v>
      </c>
      <c r="AK15" s="56">
        <v>259.541</v>
      </c>
      <c r="AL15" s="56">
        <v>260.08</v>
      </c>
      <c r="AM15" s="56">
        <v>276.30500000000001</v>
      </c>
      <c r="AN15" s="56">
        <v>357.32</v>
      </c>
      <c r="AO15" s="56">
        <v>363.4</v>
      </c>
      <c r="AP15" s="37">
        <v>267.96199999999999</v>
      </c>
      <c r="AQ15" s="37">
        <v>284.47899999999998</v>
      </c>
      <c r="AR15" s="37">
        <v>312.76</v>
      </c>
      <c r="AS15" s="37">
        <v>312.13600000000002</v>
      </c>
      <c r="AT15" s="37">
        <v>312.76</v>
      </c>
      <c r="AU15" s="37">
        <v>313.315</v>
      </c>
      <c r="AV15" s="37">
        <v>358.18200000000002</v>
      </c>
      <c r="AW15" s="37">
        <v>359.42899999999997</v>
      </c>
      <c r="AX15" s="37">
        <v>360.59399999999999</v>
      </c>
      <c r="AY15" s="37">
        <v>425.67</v>
      </c>
      <c r="AZ15" s="37">
        <v>429.38</v>
      </c>
      <c r="BA15" s="13">
        <v>296.95</v>
      </c>
      <c r="BB15" s="13">
        <v>325.61</v>
      </c>
      <c r="BC15" s="13">
        <v>328.38</v>
      </c>
      <c r="BD15" s="150">
        <v>194</v>
      </c>
      <c r="BE15" s="150">
        <v>248.8</v>
      </c>
      <c r="BF15" s="11">
        <v>317</v>
      </c>
      <c r="BG15" s="11">
        <v>318.89999999999998</v>
      </c>
      <c r="BH15" s="11">
        <v>318.89999999999998</v>
      </c>
      <c r="BI15" s="134">
        <v>301.17899999999997</v>
      </c>
      <c r="BJ15" s="134">
        <v>371.26900000000001</v>
      </c>
      <c r="BK15" s="134">
        <v>374.59800000000001</v>
      </c>
      <c r="BL15" s="134">
        <v>365.154</v>
      </c>
      <c r="BM15" s="134">
        <v>365.154</v>
      </c>
      <c r="BN15" s="134">
        <v>365.154</v>
      </c>
      <c r="BO15" s="63">
        <v>308.50200000000001</v>
      </c>
      <c r="BP15" s="63">
        <v>313.57909999999998</v>
      </c>
      <c r="BQ15" s="63">
        <v>360.43079999999998</v>
      </c>
      <c r="BR15" s="63">
        <v>393.45</v>
      </c>
      <c r="BS15" s="63">
        <f>BS14+$C$3</f>
        <v>397.16</v>
      </c>
      <c r="BT15" s="4">
        <v>405.27</v>
      </c>
    </row>
    <row r="16" spans="1:72" x14ac:dyDescent="0.3">
      <c r="A16" s="95"/>
      <c r="B16" s="270" t="s">
        <v>248</v>
      </c>
      <c r="C16" s="168">
        <v>0</v>
      </c>
      <c r="D16" s="168">
        <v>1</v>
      </c>
      <c r="E16" s="168">
        <v>1</v>
      </c>
      <c r="F16" s="278">
        <v>1</v>
      </c>
      <c r="G16" s="278">
        <v>1</v>
      </c>
      <c r="H16" s="278">
        <v>1</v>
      </c>
      <c r="I16" s="278">
        <v>1</v>
      </c>
      <c r="J16" s="278">
        <v>1</v>
      </c>
      <c r="K16" s="278">
        <v>1</v>
      </c>
      <c r="L16" s="225">
        <v>1</v>
      </c>
      <c r="M16" s="225">
        <v>1</v>
      </c>
      <c r="N16" s="225">
        <v>1</v>
      </c>
      <c r="O16" s="168">
        <v>1</v>
      </c>
      <c r="P16" s="168">
        <v>1</v>
      </c>
      <c r="Q16" s="168">
        <v>1</v>
      </c>
      <c r="R16" s="168">
        <v>1</v>
      </c>
      <c r="S16" s="168">
        <v>1</v>
      </c>
      <c r="T16" s="168">
        <v>1</v>
      </c>
      <c r="U16" s="186">
        <v>1</v>
      </c>
      <c r="V16" s="186">
        <v>1</v>
      </c>
      <c r="W16" s="186">
        <v>1</v>
      </c>
      <c r="X16" s="186">
        <v>1</v>
      </c>
      <c r="Y16" s="169">
        <v>0</v>
      </c>
      <c r="Z16" s="169">
        <v>0</v>
      </c>
      <c r="AA16" s="169">
        <v>0</v>
      </c>
      <c r="AB16" s="169">
        <v>0</v>
      </c>
      <c r="AC16" s="171">
        <v>0</v>
      </c>
      <c r="AD16" s="171">
        <v>1</v>
      </c>
      <c r="AE16" s="171">
        <v>1</v>
      </c>
      <c r="AF16" s="171">
        <v>0</v>
      </c>
      <c r="AG16" s="171">
        <v>1</v>
      </c>
      <c r="AH16" s="171">
        <v>1</v>
      </c>
      <c r="AI16" s="171">
        <v>1</v>
      </c>
      <c r="AJ16" s="171">
        <v>1</v>
      </c>
      <c r="AK16" s="171">
        <v>1</v>
      </c>
      <c r="AL16" s="171">
        <v>1</v>
      </c>
      <c r="AM16" s="171">
        <v>1</v>
      </c>
      <c r="AN16" s="171">
        <v>0</v>
      </c>
      <c r="AO16" s="171">
        <v>0</v>
      </c>
      <c r="AP16" s="181">
        <v>1</v>
      </c>
      <c r="AQ16" s="181">
        <v>1</v>
      </c>
      <c r="AR16" s="181">
        <v>1</v>
      </c>
      <c r="AS16" s="181">
        <v>1</v>
      </c>
      <c r="AT16" s="181">
        <v>1</v>
      </c>
      <c r="AU16" s="181">
        <v>1</v>
      </c>
      <c r="AV16" s="181">
        <v>1</v>
      </c>
      <c r="AW16" s="181">
        <v>1</v>
      </c>
      <c r="AX16" s="181">
        <v>1</v>
      </c>
      <c r="AY16" s="181">
        <v>1</v>
      </c>
      <c r="AZ16" s="181">
        <v>1</v>
      </c>
      <c r="BA16" s="186">
        <v>1</v>
      </c>
      <c r="BB16" s="186">
        <v>1</v>
      </c>
      <c r="BC16" s="186">
        <v>1</v>
      </c>
      <c r="BD16" s="199">
        <v>1</v>
      </c>
      <c r="BE16" s="199">
        <v>1</v>
      </c>
      <c r="BF16" s="224">
        <v>1</v>
      </c>
      <c r="BG16" s="224">
        <v>1</v>
      </c>
      <c r="BH16" s="224">
        <v>1</v>
      </c>
      <c r="BI16" s="224">
        <v>1</v>
      </c>
      <c r="BJ16" s="224">
        <v>0</v>
      </c>
      <c r="BK16" s="224">
        <v>1</v>
      </c>
      <c r="BL16" s="224">
        <v>0</v>
      </c>
      <c r="BM16" s="224">
        <v>0</v>
      </c>
      <c r="BN16" s="224">
        <v>0</v>
      </c>
      <c r="BO16" s="283">
        <v>1</v>
      </c>
      <c r="BP16" s="283">
        <v>1</v>
      </c>
      <c r="BQ16" s="283">
        <v>1</v>
      </c>
      <c r="BR16" s="283">
        <v>0</v>
      </c>
      <c r="BS16" s="283">
        <v>0</v>
      </c>
      <c r="BT16" s="4">
        <v>1</v>
      </c>
    </row>
    <row r="17" spans="1:73" x14ac:dyDescent="0.3">
      <c r="B17" s="24" t="s">
        <v>40</v>
      </c>
      <c r="C17" s="68" t="s">
        <v>298</v>
      </c>
      <c r="D17" s="68">
        <v>66</v>
      </c>
      <c r="E17" s="68" t="s">
        <v>298</v>
      </c>
      <c r="F17" s="280">
        <v>66</v>
      </c>
      <c r="G17" s="280">
        <v>66</v>
      </c>
      <c r="H17" s="280">
        <v>66</v>
      </c>
      <c r="I17" s="280">
        <v>66</v>
      </c>
      <c r="J17" s="280">
        <v>66</v>
      </c>
      <c r="K17" s="280">
        <v>66</v>
      </c>
      <c r="L17" s="226">
        <v>66</v>
      </c>
      <c r="M17" s="226">
        <v>66</v>
      </c>
      <c r="N17" s="226" t="s">
        <v>298</v>
      </c>
      <c r="O17" s="68" t="s">
        <v>298</v>
      </c>
      <c r="P17" s="68" t="s">
        <v>298</v>
      </c>
      <c r="Q17" s="68" t="s">
        <v>298</v>
      </c>
      <c r="R17" s="68">
        <v>66</v>
      </c>
      <c r="S17" s="68">
        <v>66</v>
      </c>
      <c r="T17" s="68" t="s">
        <v>298</v>
      </c>
      <c r="U17" s="187" t="s">
        <v>298</v>
      </c>
      <c r="V17" s="187" t="s">
        <v>298</v>
      </c>
      <c r="W17" s="187">
        <v>27</v>
      </c>
      <c r="X17" s="187" t="s">
        <v>298</v>
      </c>
      <c r="Y17" s="69" t="s">
        <v>317</v>
      </c>
      <c r="Z17" s="69" t="s">
        <v>316</v>
      </c>
      <c r="AA17" s="69" t="s">
        <v>316</v>
      </c>
      <c r="AB17" s="69">
        <v>34</v>
      </c>
      <c r="AC17" s="71"/>
      <c r="AD17" s="71" t="s">
        <v>298</v>
      </c>
      <c r="AE17" s="71">
        <v>66</v>
      </c>
      <c r="AF17" s="71" t="s">
        <v>298</v>
      </c>
      <c r="AG17" s="71"/>
      <c r="AH17" s="71" t="s">
        <v>298</v>
      </c>
      <c r="AI17" s="71">
        <v>66</v>
      </c>
      <c r="AJ17" s="71">
        <v>66</v>
      </c>
      <c r="AK17" s="71">
        <v>66</v>
      </c>
      <c r="AL17" s="71">
        <v>66</v>
      </c>
      <c r="AM17" s="71">
        <v>66</v>
      </c>
      <c r="AN17" s="71" t="s">
        <v>298</v>
      </c>
      <c r="AO17" s="71" t="s">
        <v>298</v>
      </c>
      <c r="AP17" s="37"/>
      <c r="AQ17" s="37"/>
      <c r="AR17" s="37" t="s">
        <v>298</v>
      </c>
      <c r="AS17" s="37" t="s">
        <v>298</v>
      </c>
      <c r="AT17" s="37"/>
      <c r="AU17" s="37" t="s">
        <v>298</v>
      </c>
      <c r="AV17" s="37" t="s">
        <v>298</v>
      </c>
      <c r="AW17" s="37" t="s">
        <v>298</v>
      </c>
      <c r="AX17" s="37" t="s">
        <v>298</v>
      </c>
      <c r="AY17" s="37" t="s">
        <v>298</v>
      </c>
      <c r="AZ17" s="37" t="s">
        <v>298</v>
      </c>
      <c r="BA17" s="186" t="s">
        <v>298</v>
      </c>
      <c r="BB17" s="186">
        <v>66</v>
      </c>
      <c r="BC17" s="186">
        <v>66</v>
      </c>
      <c r="BD17" s="199" t="s">
        <v>298</v>
      </c>
      <c r="BE17" s="199" t="s">
        <v>298</v>
      </c>
      <c r="BF17" s="224" t="s">
        <v>298</v>
      </c>
      <c r="BG17" s="224" t="s">
        <v>298</v>
      </c>
      <c r="BH17" s="282" t="s">
        <v>298</v>
      </c>
      <c r="BI17" s="224" t="s">
        <v>298</v>
      </c>
      <c r="BJ17" s="224" t="s">
        <v>298</v>
      </c>
      <c r="BK17" s="224"/>
      <c r="BL17" s="224" t="s">
        <v>298</v>
      </c>
      <c r="BM17" s="224">
        <v>1</v>
      </c>
      <c r="BN17" s="224" t="s">
        <v>298</v>
      </c>
      <c r="BO17" s="283"/>
      <c r="BP17" s="283"/>
      <c r="BQ17" s="283"/>
      <c r="BR17" s="283" t="s">
        <v>298</v>
      </c>
      <c r="BS17" s="283" t="s">
        <v>298</v>
      </c>
      <c r="BT17" s="196" t="s">
        <v>298</v>
      </c>
      <c r="BU17" s="287" t="s">
        <v>298</v>
      </c>
    </row>
    <row r="18" spans="1:73" x14ac:dyDescent="0.3">
      <c r="A18" t="s">
        <v>43</v>
      </c>
      <c r="B18" s="24" t="s">
        <v>40</v>
      </c>
      <c r="C18" s="68">
        <v>0</v>
      </c>
      <c r="D18" s="68">
        <v>1</v>
      </c>
      <c r="E18" s="68">
        <v>0</v>
      </c>
      <c r="F18" s="279">
        <v>0</v>
      </c>
      <c r="G18" s="279">
        <v>0</v>
      </c>
      <c r="H18" s="279">
        <v>0</v>
      </c>
      <c r="I18" s="279">
        <v>0</v>
      </c>
      <c r="J18" s="279">
        <v>0</v>
      </c>
      <c r="K18" s="279">
        <v>0</v>
      </c>
      <c r="L18" s="226">
        <v>0</v>
      </c>
      <c r="M18" s="226">
        <v>0</v>
      </c>
      <c r="N18" s="226">
        <v>0</v>
      </c>
      <c r="O18" s="68">
        <v>0</v>
      </c>
      <c r="P18" s="68">
        <v>0</v>
      </c>
      <c r="Q18" s="68">
        <v>0</v>
      </c>
      <c r="R18" s="68">
        <v>0</v>
      </c>
      <c r="S18" s="68">
        <f>AE7</f>
        <v>29</v>
      </c>
      <c r="T18" s="68">
        <v>0</v>
      </c>
      <c r="U18" s="187">
        <v>0</v>
      </c>
      <c r="V18" s="187">
        <v>0</v>
      </c>
      <c r="W18" s="187">
        <v>0</v>
      </c>
      <c r="X18" s="187">
        <v>0</v>
      </c>
      <c r="Y18" s="69" t="s">
        <v>298</v>
      </c>
      <c r="Z18" s="69" t="s">
        <v>298</v>
      </c>
      <c r="AA18" s="69" t="s">
        <v>298</v>
      </c>
      <c r="AB18" s="69"/>
      <c r="AC18" s="71">
        <v>0</v>
      </c>
      <c r="AD18" s="71">
        <v>0</v>
      </c>
      <c r="AE18" s="71">
        <v>0</v>
      </c>
      <c r="AF18" s="71">
        <v>0</v>
      </c>
      <c r="AG18" s="71">
        <v>0</v>
      </c>
      <c r="AH18" s="71">
        <v>0</v>
      </c>
      <c r="AI18" s="71">
        <v>0</v>
      </c>
      <c r="AJ18" s="90">
        <v>1</v>
      </c>
      <c r="AK18" s="90">
        <v>1</v>
      </c>
      <c r="AL18" s="90">
        <v>1</v>
      </c>
      <c r="AM18" s="90">
        <v>1</v>
      </c>
      <c r="AN18" s="57">
        <v>2</v>
      </c>
      <c r="AO18" s="57">
        <v>2</v>
      </c>
      <c r="AP18" s="37">
        <v>0</v>
      </c>
      <c r="AQ18" s="37">
        <v>0</v>
      </c>
      <c r="AR18" s="37">
        <v>0</v>
      </c>
      <c r="AS18" s="37">
        <v>0</v>
      </c>
      <c r="AT18" s="178">
        <v>1</v>
      </c>
      <c r="AU18" s="178">
        <v>1</v>
      </c>
      <c r="AV18" s="178">
        <v>1</v>
      </c>
      <c r="AW18" s="178">
        <v>1</v>
      </c>
      <c r="AX18" s="178">
        <v>1</v>
      </c>
      <c r="AY18" s="178">
        <v>1</v>
      </c>
      <c r="AZ18" s="37">
        <v>0</v>
      </c>
      <c r="BA18" s="187">
        <f>IF(BA19=1,$D$20,$L$20)</f>
        <v>4</v>
      </c>
      <c r="BB18" s="187">
        <f>IF(BB19=1,$D$20,$L$20)</f>
        <v>4</v>
      </c>
      <c r="BC18" s="187">
        <f>IF(BC19=1,$D$20,$L$20)</f>
        <v>4</v>
      </c>
      <c r="BD18" s="200">
        <f>IF(BD19=1,$D$20,$L$20)</f>
        <v>4</v>
      </c>
      <c r="BE18" s="200">
        <f>IF(BE19=1,$D$20,$L$20)</f>
        <v>4</v>
      </c>
      <c r="BF18" s="131">
        <f t="shared" ref="BF18:BS18" si="11">IF(BF19=1,$D$23,$F$23)</f>
        <v>0</v>
      </c>
      <c r="BG18" s="131">
        <f t="shared" si="11"/>
        <v>0</v>
      </c>
      <c r="BH18" s="137">
        <f t="shared" si="11"/>
        <v>0</v>
      </c>
      <c r="BI18" s="131">
        <f t="shared" si="11"/>
        <v>0</v>
      </c>
      <c r="BJ18" s="131">
        <f t="shared" si="11"/>
        <v>0</v>
      </c>
      <c r="BK18" s="131">
        <f t="shared" si="11"/>
        <v>0</v>
      </c>
      <c r="BL18" s="131"/>
      <c r="BM18" s="131"/>
      <c r="BN18" s="131"/>
      <c r="BO18" s="67">
        <f t="shared" si="11"/>
        <v>0</v>
      </c>
      <c r="BP18" s="67">
        <f t="shared" si="11"/>
        <v>0</v>
      </c>
      <c r="BQ18" s="67">
        <f t="shared" si="11"/>
        <v>0</v>
      </c>
      <c r="BR18" s="67">
        <f t="shared" si="11"/>
        <v>0</v>
      </c>
      <c r="BS18" s="67">
        <f t="shared" si="11"/>
        <v>0</v>
      </c>
      <c r="BT18" s="4">
        <v>0</v>
      </c>
    </row>
    <row r="19" spans="1:73" x14ac:dyDescent="0.3">
      <c r="A19" t="s">
        <v>43</v>
      </c>
      <c r="B19" s="24" t="s">
        <v>41</v>
      </c>
      <c r="C19" s="85">
        <v>1</v>
      </c>
      <c r="D19" s="85">
        <v>1</v>
      </c>
      <c r="E19" s="89">
        <v>1</v>
      </c>
      <c r="F19" s="280">
        <v>1</v>
      </c>
      <c r="G19" s="280">
        <v>1</v>
      </c>
      <c r="H19" s="280">
        <v>1</v>
      </c>
      <c r="I19" s="280">
        <v>1</v>
      </c>
      <c r="J19" s="281">
        <v>2</v>
      </c>
      <c r="K19" s="281">
        <v>2</v>
      </c>
      <c r="L19" s="245">
        <v>1</v>
      </c>
      <c r="M19" s="245">
        <v>1</v>
      </c>
      <c r="N19" s="245">
        <v>1</v>
      </c>
      <c r="O19" s="85">
        <v>1</v>
      </c>
      <c r="P19" s="85">
        <v>1</v>
      </c>
      <c r="Q19" s="85">
        <v>1</v>
      </c>
      <c r="R19" s="89">
        <v>1</v>
      </c>
      <c r="S19" s="89">
        <v>1</v>
      </c>
      <c r="T19" s="89">
        <v>1</v>
      </c>
      <c r="U19" s="237">
        <v>1</v>
      </c>
      <c r="V19" s="237">
        <v>1</v>
      </c>
      <c r="W19" s="237">
        <v>1</v>
      </c>
      <c r="X19" s="237">
        <v>1</v>
      </c>
      <c r="Y19" s="86">
        <v>1</v>
      </c>
      <c r="Z19" s="86">
        <v>1</v>
      </c>
      <c r="AA19" s="86">
        <v>1</v>
      </c>
      <c r="AB19" s="86"/>
      <c r="AC19" s="57">
        <v>1</v>
      </c>
      <c r="AD19" s="57">
        <v>1</v>
      </c>
      <c r="AE19" s="57">
        <v>1</v>
      </c>
      <c r="AF19" s="57">
        <v>1</v>
      </c>
      <c r="AG19" s="57">
        <v>1</v>
      </c>
      <c r="AH19" s="57">
        <v>1</v>
      </c>
      <c r="AI19" s="57">
        <v>1</v>
      </c>
      <c r="AJ19" s="90">
        <v>1</v>
      </c>
      <c r="AK19" s="90">
        <v>1</v>
      </c>
      <c r="AL19" s="90">
        <v>1</v>
      </c>
      <c r="AM19" s="90">
        <v>1</v>
      </c>
      <c r="AN19" s="57">
        <v>1</v>
      </c>
      <c r="AO19" s="57">
        <v>1</v>
      </c>
      <c r="AP19" s="177">
        <v>1</v>
      </c>
      <c r="AQ19" s="177">
        <v>1</v>
      </c>
      <c r="AR19" s="177">
        <v>1</v>
      </c>
      <c r="AS19" s="177">
        <v>1</v>
      </c>
      <c r="AT19" s="178">
        <v>1</v>
      </c>
      <c r="AU19" s="178">
        <v>1</v>
      </c>
      <c r="AV19" s="178">
        <v>1</v>
      </c>
      <c r="AW19" s="178">
        <v>1</v>
      </c>
      <c r="AX19" s="178">
        <v>1</v>
      </c>
      <c r="AY19" s="178">
        <v>1</v>
      </c>
      <c r="AZ19" s="177">
        <v>1</v>
      </c>
      <c r="BA19" s="188">
        <v>1</v>
      </c>
      <c r="BB19" s="188">
        <v>1</v>
      </c>
      <c r="BC19" s="188">
        <v>1</v>
      </c>
      <c r="BD19" s="201">
        <v>1</v>
      </c>
      <c r="BE19" s="201">
        <v>1</v>
      </c>
      <c r="BF19" s="131">
        <v>1</v>
      </c>
      <c r="BG19" s="131">
        <v>1</v>
      </c>
      <c r="BH19" s="137">
        <v>1</v>
      </c>
      <c r="BI19" s="131">
        <v>1</v>
      </c>
      <c r="BJ19" s="131">
        <v>1</v>
      </c>
      <c r="BK19" s="131">
        <v>1</v>
      </c>
      <c r="BL19" s="131"/>
      <c r="BM19" s="131"/>
      <c r="BN19" s="131"/>
      <c r="BO19" s="139">
        <v>1</v>
      </c>
      <c r="BP19" s="139">
        <v>1</v>
      </c>
      <c r="BQ19" s="139">
        <v>1</v>
      </c>
      <c r="BR19" s="139">
        <v>1</v>
      </c>
      <c r="BS19" s="139">
        <v>1</v>
      </c>
      <c r="BT19" s="4">
        <v>1</v>
      </c>
    </row>
    <row r="20" spans="1:73" x14ac:dyDescent="0.3">
      <c r="A20" s="95"/>
      <c r="B20" s="24" t="s">
        <v>42</v>
      </c>
      <c r="C20" s="140">
        <f>Si</f>
        <v>4</v>
      </c>
      <c r="D20" s="140">
        <f>Si</f>
        <v>4</v>
      </c>
      <c r="E20" s="140">
        <f>Si</f>
        <v>4</v>
      </c>
      <c r="F20" s="59">
        <f t="shared" ref="F20:K20" si="12">Mg</f>
        <v>2</v>
      </c>
      <c r="G20" s="59">
        <f t="shared" si="12"/>
        <v>2</v>
      </c>
      <c r="H20" s="59">
        <f t="shared" si="12"/>
        <v>2</v>
      </c>
      <c r="I20" s="59">
        <f t="shared" si="12"/>
        <v>2</v>
      </c>
      <c r="J20" s="59">
        <f t="shared" si="12"/>
        <v>2</v>
      </c>
      <c r="K20" s="59">
        <f t="shared" si="12"/>
        <v>2</v>
      </c>
      <c r="L20" s="227">
        <f>V</f>
        <v>5</v>
      </c>
      <c r="M20" s="227">
        <f>V</f>
        <v>5</v>
      </c>
      <c r="N20" s="227">
        <f>V</f>
        <v>5</v>
      </c>
      <c r="O20" s="140">
        <f t="shared" ref="O20:T20" si="13">Mn</f>
        <v>7</v>
      </c>
      <c r="P20" s="140">
        <f t="shared" si="13"/>
        <v>7</v>
      </c>
      <c r="Q20" s="140">
        <f t="shared" si="13"/>
        <v>7</v>
      </c>
      <c r="R20" s="140">
        <f t="shared" si="13"/>
        <v>7</v>
      </c>
      <c r="S20" s="140">
        <f t="shared" si="13"/>
        <v>7</v>
      </c>
      <c r="T20" s="140">
        <f t="shared" si="13"/>
        <v>7</v>
      </c>
      <c r="U20" s="188">
        <f>Mo</f>
        <v>11</v>
      </c>
      <c r="V20" s="188">
        <f>Mo</f>
        <v>11</v>
      </c>
      <c r="W20" s="188">
        <f>Mo</f>
        <v>11</v>
      </c>
      <c r="X20" s="188">
        <f>Mo</f>
        <v>11</v>
      </c>
      <c r="Y20" s="141">
        <f>Ni</f>
        <v>12</v>
      </c>
      <c r="Z20" s="141">
        <f>Ni</f>
        <v>12</v>
      </c>
      <c r="AA20" s="141">
        <f>Ni</f>
        <v>12</v>
      </c>
      <c r="AB20" s="141">
        <v>12</v>
      </c>
      <c r="AC20" s="143">
        <f t="shared" ref="AC20:AI20" si="14">Fe</f>
        <v>8</v>
      </c>
      <c r="AD20" s="143">
        <f t="shared" si="14"/>
        <v>8</v>
      </c>
      <c r="AE20" s="143">
        <f t="shared" si="14"/>
        <v>8</v>
      </c>
      <c r="AF20" s="143">
        <f t="shared" si="14"/>
        <v>8</v>
      </c>
      <c r="AG20" s="143">
        <f t="shared" si="14"/>
        <v>8</v>
      </c>
      <c r="AH20" s="143">
        <f t="shared" si="14"/>
        <v>8</v>
      </c>
      <c r="AI20" s="143">
        <f t="shared" si="14"/>
        <v>8</v>
      </c>
      <c r="AJ20" s="143">
        <f t="shared" ref="AJ20:AO20" si="15">Fe</f>
        <v>8</v>
      </c>
      <c r="AK20" s="143">
        <f t="shared" si="15"/>
        <v>8</v>
      </c>
      <c r="AL20" s="143">
        <f t="shared" si="15"/>
        <v>8</v>
      </c>
      <c r="AM20" s="143">
        <f t="shared" si="15"/>
        <v>8</v>
      </c>
      <c r="AN20" s="143">
        <f t="shared" si="15"/>
        <v>8</v>
      </c>
      <c r="AO20" s="143">
        <f t="shared" si="15"/>
        <v>8</v>
      </c>
      <c r="AP20" s="37">
        <f t="shared" ref="AP20:AZ20" si="16">Cr</f>
        <v>9</v>
      </c>
      <c r="AQ20" s="37">
        <f t="shared" si="16"/>
        <v>9</v>
      </c>
      <c r="AR20" s="37">
        <f t="shared" si="16"/>
        <v>9</v>
      </c>
      <c r="AS20" s="37">
        <f t="shared" si="16"/>
        <v>9</v>
      </c>
      <c r="AT20" s="37">
        <f t="shared" si="16"/>
        <v>9</v>
      </c>
      <c r="AU20" s="37">
        <f t="shared" si="16"/>
        <v>9</v>
      </c>
      <c r="AV20" s="37">
        <f t="shared" si="16"/>
        <v>9</v>
      </c>
      <c r="AW20" s="37">
        <f t="shared" si="16"/>
        <v>9</v>
      </c>
      <c r="AX20" s="37">
        <f t="shared" si="16"/>
        <v>9</v>
      </c>
      <c r="AY20" s="37">
        <f t="shared" si="16"/>
        <v>9</v>
      </c>
      <c r="AZ20" s="37">
        <f t="shared" si="16"/>
        <v>9</v>
      </c>
      <c r="BA20" s="188">
        <v>13</v>
      </c>
      <c r="BB20" s="188">
        <v>13</v>
      </c>
      <c r="BC20" s="188">
        <v>13</v>
      </c>
      <c r="BD20" s="201">
        <f t="shared" ref="BD20:BE20" si="17">Mg</f>
        <v>2</v>
      </c>
      <c r="BE20" s="201">
        <f t="shared" si="17"/>
        <v>2</v>
      </c>
      <c r="BF20" s="131">
        <f t="shared" ref="BF20:BN20" si="18">Ca</f>
        <v>1</v>
      </c>
      <c r="BG20" s="131">
        <f t="shared" si="18"/>
        <v>1</v>
      </c>
      <c r="BH20" s="137">
        <f t="shared" si="18"/>
        <v>1</v>
      </c>
      <c r="BI20" s="131">
        <f t="shared" si="18"/>
        <v>1</v>
      </c>
      <c r="BJ20" s="131">
        <f t="shared" si="18"/>
        <v>1</v>
      </c>
      <c r="BK20" s="131">
        <f t="shared" si="18"/>
        <v>1</v>
      </c>
      <c r="BL20" s="131">
        <f t="shared" si="18"/>
        <v>1</v>
      </c>
      <c r="BM20" s="131">
        <f t="shared" si="18"/>
        <v>1</v>
      </c>
      <c r="BN20" s="137">
        <f t="shared" si="18"/>
        <v>1</v>
      </c>
      <c r="BO20" s="139">
        <f>Al</f>
        <v>3</v>
      </c>
      <c r="BP20" s="139">
        <f>Al</f>
        <v>3</v>
      </c>
      <c r="BQ20" s="139">
        <f>Al</f>
        <v>3</v>
      </c>
      <c r="BR20" s="139">
        <f>Al</f>
        <v>3</v>
      </c>
      <c r="BS20" s="139">
        <f>Al</f>
        <v>3</v>
      </c>
      <c r="BT20" s="4">
        <v>10</v>
      </c>
    </row>
    <row r="21" spans="1:73" x14ac:dyDescent="0.3">
      <c r="A21" s="95" t="s">
        <v>43</v>
      </c>
      <c r="B21" s="144" t="s">
        <v>222</v>
      </c>
      <c r="C21" s="141" t="s">
        <v>223</v>
      </c>
      <c r="D21" s="141">
        <f>AG7</f>
        <v>31</v>
      </c>
      <c r="E21" s="143" t="s">
        <v>224</v>
      </c>
      <c r="L21" s="143">
        <f>AG7</f>
        <v>31</v>
      </c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</row>
    <row r="22" spans="1:73" x14ac:dyDescent="0.3">
      <c r="A22" s="95" t="s">
        <v>43</v>
      </c>
      <c r="B22" s="144" t="s">
        <v>225</v>
      </c>
      <c r="C22" s="145">
        <f>$D$7</f>
        <v>2</v>
      </c>
      <c r="D22" s="58"/>
      <c r="E22" s="58"/>
      <c r="H22" t="s">
        <v>298</v>
      </c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</row>
    <row r="23" spans="1:73" x14ac:dyDescent="0.3">
      <c r="A23" s="95"/>
      <c r="B23" t="s">
        <v>226</v>
      </c>
      <c r="C23" s="58" t="s">
        <v>227</v>
      </c>
      <c r="D23" s="58"/>
      <c r="E23" s="58" t="s">
        <v>228</v>
      </c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M23" t="s">
        <v>298</v>
      </c>
      <c r="BG23" t="s">
        <v>298</v>
      </c>
    </row>
    <row r="24" spans="1:73" ht="14.5" thickBot="1" x14ac:dyDescent="0.35">
      <c r="A24" s="95"/>
      <c r="B24" s="22" t="s">
        <v>201</v>
      </c>
      <c r="C24" s="22"/>
      <c r="D24" s="22"/>
      <c r="E24" s="22"/>
      <c r="F24" s="22"/>
      <c r="G24" s="22"/>
      <c r="H24" s="22"/>
      <c r="I24" s="22"/>
      <c r="J24" s="22"/>
      <c r="S24" t="s">
        <v>298</v>
      </c>
      <c r="BO24" s="284"/>
      <c r="BP24" s="284"/>
      <c r="BQ24" s="284"/>
      <c r="BR24" t="s">
        <v>298</v>
      </c>
    </row>
    <row r="25" spans="1:73" ht="14.5" thickBot="1" x14ac:dyDescent="0.35">
      <c r="A25" s="95"/>
      <c r="B25" s="22" t="s">
        <v>60</v>
      </c>
      <c r="C25" s="98" t="s">
        <v>62</v>
      </c>
      <c r="D25" s="22"/>
      <c r="E25" s="22"/>
      <c r="F25" s="22"/>
      <c r="G25" s="22"/>
      <c r="H25" s="22"/>
      <c r="I25" s="22"/>
      <c r="J25" s="22"/>
      <c r="Z25" s="271"/>
      <c r="BO25" s="284"/>
      <c r="BP25" s="292"/>
      <c r="BQ25" s="284"/>
    </row>
    <row r="26" spans="1:73" x14ac:dyDescent="0.3">
      <c r="A26" s="95"/>
      <c r="B26" s="24" t="s">
        <v>43</v>
      </c>
      <c r="C26" s="10">
        <v>1</v>
      </c>
      <c r="D26" s="51">
        <v>2</v>
      </c>
      <c r="E26" s="61">
        <v>3</v>
      </c>
      <c r="F26" s="4">
        <v>4</v>
      </c>
      <c r="G26" s="15">
        <v>5</v>
      </c>
      <c r="H26" s="14">
        <v>6</v>
      </c>
      <c r="I26" s="4">
        <v>7</v>
      </c>
      <c r="J26" s="52">
        <v>8</v>
      </c>
      <c r="K26" s="37">
        <v>9</v>
      </c>
      <c r="L26" s="4">
        <v>10</v>
      </c>
      <c r="M26" s="12">
        <v>11</v>
      </c>
      <c r="N26" s="18">
        <v>12</v>
      </c>
      <c r="O26" s="12">
        <v>13</v>
      </c>
      <c r="S26" t="s">
        <v>298</v>
      </c>
      <c r="Z26" s="271"/>
      <c r="BO26" s="284"/>
      <c r="BP26" s="292"/>
      <c r="BQ26" s="284"/>
      <c r="BS26" t="s">
        <v>298</v>
      </c>
    </row>
    <row r="27" spans="1:73" ht="15" customHeight="1" x14ac:dyDescent="0.3">
      <c r="A27" s="95"/>
      <c r="B27" s="24" t="s">
        <v>44</v>
      </c>
      <c r="C27" s="10" t="s">
        <v>181</v>
      </c>
      <c r="D27" s="51" t="s">
        <v>3</v>
      </c>
      <c r="E27" s="61" t="s">
        <v>7</v>
      </c>
      <c r="F27" s="4" t="s">
        <v>1</v>
      </c>
      <c r="G27" s="15" t="s">
        <v>4</v>
      </c>
      <c r="H27" s="14" t="s">
        <v>185</v>
      </c>
      <c r="I27" s="4" t="s">
        <v>6</v>
      </c>
      <c r="J27" s="52" t="s">
        <v>5</v>
      </c>
      <c r="K27" s="37" t="s">
        <v>85</v>
      </c>
      <c r="L27" s="4" t="s">
        <v>232</v>
      </c>
      <c r="M27" s="12" t="s">
        <v>297</v>
      </c>
      <c r="N27" s="18" t="s">
        <v>284</v>
      </c>
      <c r="O27" s="12" t="s">
        <v>2</v>
      </c>
      <c r="V27" s="96"/>
      <c r="Z27" s="271"/>
      <c r="BO27" s="284"/>
      <c r="BP27" s="284"/>
      <c r="BQ27" s="284"/>
    </row>
    <row r="28" spans="1:73" x14ac:dyDescent="0.3">
      <c r="A28" s="95"/>
      <c r="B28" s="22" t="s">
        <v>202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V28" s="96"/>
      <c r="Z28" s="271"/>
      <c r="AA28" s="271"/>
      <c r="BO28" s="284"/>
      <c r="BP28" s="284"/>
      <c r="BQ28" s="284"/>
    </row>
    <row r="29" spans="1:73" x14ac:dyDescent="0.3">
      <c r="A29" s="95"/>
      <c r="B29" s="24" t="s">
        <v>61</v>
      </c>
      <c r="C29" s="10">
        <v>1</v>
      </c>
      <c r="D29" s="51">
        <v>1</v>
      </c>
      <c r="E29" s="61">
        <v>1</v>
      </c>
      <c r="F29" s="4">
        <v>1</v>
      </c>
      <c r="G29" s="15">
        <v>1</v>
      </c>
      <c r="H29" s="14">
        <v>1</v>
      </c>
      <c r="I29" s="4">
        <v>1</v>
      </c>
      <c r="J29" s="52">
        <v>1</v>
      </c>
      <c r="K29" s="37">
        <v>1</v>
      </c>
      <c r="L29" s="4">
        <v>1</v>
      </c>
      <c r="M29" s="12">
        <v>1</v>
      </c>
      <c r="N29" s="18">
        <v>1</v>
      </c>
      <c r="O29" s="12">
        <v>1</v>
      </c>
      <c r="V29" s="96"/>
      <c r="Z29" s="271"/>
      <c r="AA29" s="271"/>
      <c r="AM29" t="s">
        <v>298</v>
      </c>
    </row>
    <row r="30" spans="1:73" x14ac:dyDescent="0.3">
      <c r="A30" s="95"/>
      <c r="B30" s="22" t="s">
        <v>43</v>
      </c>
      <c r="C30" s="22">
        <v>0.13600000000000001</v>
      </c>
      <c r="D30" s="22">
        <v>0.14299999999999999</v>
      </c>
      <c r="E30" s="22">
        <v>7.5999999999999998E-2</v>
      </c>
      <c r="F30" s="22">
        <v>0.26900000000000002</v>
      </c>
      <c r="G30" s="22">
        <v>7.0000000000000007E-2</v>
      </c>
      <c r="H30" s="22">
        <v>3.2000000000000001E-2</v>
      </c>
      <c r="I30" s="22">
        <v>0.06</v>
      </c>
      <c r="J30" s="22">
        <v>0.21299999999999999</v>
      </c>
      <c r="V30" s="96"/>
      <c r="X30" t="s">
        <v>298</v>
      </c>
      <c r="Z30" s="271"/>
      <c r="AA30" s="271"/>
    </row>
    <row r="31" spans="1:73" x14ac:dyDescent="0.3">
      <c r="A31" s="95" t="s">
        <v>43</v>
      </c>
      <c r="B31" s="1" t="s">
        <v>203</v>
      </c>
      <c r="C31" s="1"/>
      <c r="D31" s="1"/>
      <c r="E31" s="1"/>
      <c r="F31" s="1"/>
      <c r="G31" s="1"/>
      <c r="H31" s="1"/>
      <c r="I31" s="1"/>
      <c r="J31" s="1"/>
      <c r="V31" s="272"/>
      <c r="W31" s="7"/>
      <c r="X31" s="7"/>
      <c r="Y31" s="7"/>
      <c r="Z31" s="273"/>
      <c r="AA31" s="273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BN31" t="s">
        <v>298</v>
      </c>
    </row>
    <row r="32" spans="1:73" x14ac:dyDescent="0.3">
      <c r="A32" s="95"/>
      <c r="V32" s="7"/>
      <c r="W32" s="7"/>
      <c r="X32" s="7"/>
      <c r="Y32" s="7"/>
      <c r="Z32" s="273"/>
      <c r="AA32" s="273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spans="1:52" x14ac:dyDescent="0.3">
      <c r="A33" s="95"/>
      <c r="V33" s="7"/>
      <c r="W33" s="7"/>
      <c r="X33" s="7"/>
      <c r="Y33" s="7"/>
      <c r="Z33" s="273"/>
      <c r="AA33" s="273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52" ht="14.5" thickBot="1" x14ac:dyDescent="0.35">
      <c r="A34" s="95"/>
      <c r="B34" s="22" t="s">
        <v>23</v>
      </c>
      <c r="C34" s="22"/>
      <c r="D34" s="22"/>
      <c r="E34" s="22"/>
      <c r="F34" s="22"/>
      <c r="G34" s="22"/>
      <c r="H34" s="22"/>
      <c r="I34" s="22"/>
      <c r="J34" s="22"/>
      <c r="K34" s="22"/>
      <c r="V34" s="7"/>
      <c r="W34" s="7"/>
      <c r="X34" s="7"/>
      <c r="Y34" s="7"/>
      <c r="Z34" s="273"/>
      <c r="AA34" s="273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52" ht="14.5" thickBot="1" x14ac:dyDescent="0.35">
      <c r="A35" s="95"/>
      <c r="B35" s="22" t="s">
        <v>24</v>
      </c>
      <c r="C35" s="176">
        <v>1</v>
      </c>
      <c r="D35" s="22"/>
      <c r="E35" s="22"/>
      <c r="F35" s="22"/>
      <c r="G35" s="22"/>
      <c r="H35" s="22"/>
      <c r="I35" s="22"/>
      <c r="J35" s="22"/>
      <c r="K35" s="22"/>
      <c r="V35" s="274"/>
      <c r="W35" s="274"/>
      <c r="X35" s="274"/>
      <c r="Y35" s="274"/>
      <c r="Z35" s="274"/>
      <c r="AA35" s="274"/>
      <c r="AB35" s="274"/>
      <c r="AC35" s="274"/>
      <c r="AD35" s="274"/>
      <c r="AE35" s="274"/>
      <c r="AF35" s="274"/>
      <c r="AG35" s="274"/>
      <c r="AH35" s="274"/>
      <c r="AI35" s="274"/>
      <c r="AJ35" s="274"/>
      <c r="AK35" s="274"/>
      <c r="AL35" s="274"/>
    </row>
    <row r="36" spans="1:52" ht="14.5" thickBot="1" x14ac:dyDescent="0.35">
      <c r="A36" s="95"/>
      <c r="B36" s="22" t="s">
        <v>305</v>
      </c>
      <c r="C36" s="22"/>
      <c r="D36" s="22"/>
      <c r="E36" s="22"/>
      <c r="F36" s="22"/>
      <c r="G36" s="22"/>
      <c r="H36" s="22"/>
      <c r="I36" s="22"/>
      <c r="J36" s="22"/>
      <c r="K36" s="22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75"/>
      <c r="AH36" s="275"/>
      <c r="AI36" s="275"/>
      <c r="AJ36" s="275"/>
      <c r="AK36" s="275"/>
      <c r="AL36" s="275"/>
    </row>
    <row r="37" spans="1:52" ht="14.5" thickBot="1" x14ac:dyDescent="0.35">
      <c r="A37" s="95"/>
      <c r="B37" s="22" t="s">
        <v>276</v>
      </c>
      <c r="C37" s="98">
        <v>2000</v>
      </c>
      <c r="D37" s="22"/>
      <c r="E37" s="22"/>
      <c r="F37" s="22"/>
      <c r="G37" s="22"/>
      <c r="H37" s="22"/>
      <c r="I37" s="22"/>
      <c r="J37" s="22"/>
      <c r="K37" s="22"/>
      <c r="V37" s="275"/>
      <c r="W37" s="275"/>
      <c r="X37" s="275"/>
      <c r="Y37" s="275"/>
      <c r="Z37" s="275"/>
      <c r="AA37" s="275"/>
      <c r="AB37" s="275"/>
      <c r="AC37" s="275"/>
      <c r="AD37" s="275"/>
      <c r="AE37" s="275"/>
      <c r="AF37" s="275"/>
      <c r="AG37" s="275"/>
      <c r="AH37" s="275"/>
      <c r="AI37" s="275"/>
      <c r="AJ37" s="275"/>
      <c r="AK37" s="275"/>
      <c r="AL37" s="275"/>
      <c r="AZ37" t="s">
        <v>298</v>
      </c>
    </row>
    <row r="38" spans="1:52" x14ac:dyDescent="0.3">
      <c r="A38" s="95"/>
      <c r="B38" s="22"/>
      <c r="C38" s="22"/>
      <c r="D38" s="22"/>
      <c r="E38" s="22"/>
      <c r="F38" s="22"/>
      <c r="G38" s="22"/>
      <c r="H38" s="22"/>
      <c r="I38" s="22"/>
      <c r="J38" s="22"/>
      <c r="K38" s="22"/>
      <c r="V38" s="275"/>
      <c r="W38" s="275"/>
      <c r="X38" s="275"/>
      <c r="Y38" s="275"/>
      <c r="Z38" s="275"/>
      <c r="AA38" s="275"/>
      <c r="AB38" s="275"/>
      <c r="AC38" s="275"/>
      <c r="AD38" s="275"/>
      <c r="AE38" s="275"/>
      <c r="AF38" s="275"/>
      <c r="AG38" s="275"/>
      <c r="AH38" s="275"/>
      <c r="AI38" s="275"/>
      <c r="AJ38" s="275"/>
      <c r="AK38" s="275"/>
      <c r="AL38" s="275"/>
    </row>
    <row r="39" spans="1:52" ht="15" customHeight="1" x14ac:dyDescent="0.3">
      <c r="A39" s="95"/>
      <c r="B39" s="22" t="s">
        <v>204</v>
      </c>
      <c r="C39" s="22"/>
      <c r="D39" s="22"/>
      <c r="E39" s="22"/>
      <c r="F39" s="22"/>
      <c r="G39" s="22"/>
      <c r="H39" s="22"/>
      <c r="I39" s="22"/>
      <c r="J39" s="22"/>
      <c r="K39" s="22"/>
      <c r="V39" s="276"/>
      <c r="W39" s="276"/>
      <c r="X39" s="276"/>
      <c r="Y39" s="276"/>
      <c r="Z39" s="276"/>
      <c r="AA39" s="276"/>
      <c r="AB39" s="276"/>
      <c r="AC39" s="276"/>
      <c r="AD39" s="185"/>
      <c r="AE39" s="185"/>
      <c r="AF39" s="185"/>
      <c r="AG39" s="185"/>
      <c r="AH39" s="185"/>
      <c r="AI39" s="185"/>
      <c r="AJ39" s="185"/>
      <c r="AK39" s="185"/>
      <c r="AL39" s="185"/>
    </row>
    <row r="40" spans="1:52" ht="14.5" thickBot="1" x14ac:dyDescent="0.35">
      <c r="A40" s="95"/>
      <c r="B40" s="22" t="s">
        <v>27</v>
      </c>
      <c r="C40" s="22"/>
      <c r="D40" s="22"/>
      <c r="E40" s="22"/>
      <c r="F40" s="22"/>
      <c r="G40" s="22"/>
      <c r="H40" s="22"/>
      <c r="I40" s="22"/>
      <c r="J40" s="22"/>
      <c r="K40" s="22"/>
      <c r="V40" s="276"/>
      <c r="W40" s="276"/>
      <c r="X40" s="276"/>
      <c r="Y40" s="276"/>
      <c r="Z40" s="276"/>
      <c r="AA40" s="276"/>
      <c r="AB40" s="276"/>
      <c r="AC40" s="276"/>
      <c r="AD40" s="185"/>
      <c r="AE40" s="185"/>
      <c r="AF40" s="185"/>
      <c r="AG40" s="185"/>
      <c r="AH40" s="185"/>
      <c r="AI40" s="185"/>
      <c r="AJ40" s="185"/>
      <c r="AK40" s="185"/>
      <c r="AL40" s="185"/>
    </row>
    <row r="41" spans="1:52" ht="14.5" thickBot="1" x14ac:dyDescent="0.35">
      <c r="A41" s="95"/>
      <c r="B41" s="22" t="s">
        <v>28</v>
      </c>
      <c r="C41" s="98" t="s">
        <v>247</v>
      </c>
      <c r="D41" s="22"/>
      <c r="E41" s="22"/>
      <c r="F41" s="22"/>
      <c r="G41" s="22"/>
      <c r="H41" s="22"/>
      <c r="I41" s="22"/>
      <c r="J41" s="22"/>
      <c r="K41" s="22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</row>
    <row r="42" spans="1:52" ht="14.5" thickBot="1" x14ac:dyDescent="0.35">
      <c r="A42" s="95"/>
      <c r="B42" s="22" t="s">
        <v>30</v>
      </c>
      <c r="C42" s="179" t="s">
        <v>45</v>
      </c>
      <c r="D42" s="22"/>
      <c r="E42" s="22"/>
      <c r="F42" s="22"/>
      <c r="G42" s="22"/>
      <c r="H42" s="22"/>
      <c r="I42" s="22"/>
      <c r="J42" s="22"/>
      <c r="K42" s="22"/>
    </row>
    <row r="43" spans="1:52" ht="15" customHeight="1" x14ac:dyDescent="0.3">
      <c r="A43" s="95"/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52" x14ac:dyDescent="0.3">
      <c r="A44" s="95"/>
      <c r="B44" s="22" t="s">
        <v>189</v>
      </c>
      <c r="C44" s="22"/>
      <c r="D44" s="22"/>
      <c r="E44" s="22"/>
      <c r="F44" s="22"/>
      <c r="G44" s="22"/>
      <c r="H44" s="22"/>
      <c r="I44" s="22"/>
      <c r="J44" s="22"/>
      <c r="K44" s="22"/>
    </row>
    <row r="45" spans="1:52" x14ac:dyDescent="0.3">
      <c r="A45" s="95"/>
      <c r="B45" s="22"/>
      <c r="C45" s="22"/>
      <c r="D45" s="22"/>
      <c r="E45" s="22"/>
      <c r="F45" s="22"/>
      <c r="G45" s="22"/>
      <c r="H45" s="22"/>
      <c r="I45" s="22"/>
      <c r="J45" s="22"/>
      <c r="K45" s="22"/>
      <c r="R45" t="s">
        <v>298</v>
      </c>
    </row>
    <row r="46" spans="1:52" ht="14.5" thickBot="1" x14ac:dyDescent="0.35">
      <c r="A46" s="95"/>
      <c r="B46" s="22" t="s">
        <v>31</v>
      </c>
      <c r="C46" s="22"/>
      <c r="D46" s="22"/>
      <c r="E46" s="22"/>
      <c r="F46" s="22"/>
      <c r="G46" s="22"/>
      <c r="H46" s="22"/>
      <c r="I46" s="22"/>
      <c r="J46" s="22"/>
      <c r="K46" s="22"/>
      <c r="AB46" t="s">
        <v>298</v>
      </c>
    </row>
    <row r="47" spans="1:52" ht="14.5" thickBot="1" x14ac:dyDescent="0.35">
      <c r="A47" s="95"/>
      <c r="B47" s="22" t="s">
        <v>32</v>
      </c>
      <c r="C47" s="176">
        <v>0</v>
      </c>
      <c r="D47" s="22"/>
      <c r="E47" s="22"/>
      <c r="F47" s="22"/>
      <c r="G47" s="22"/>
      <c r="H47" s="22"/>
      <c r="I47" s="22"/>
      <c r="J47" s="22"/>
      <c r="K47" s="22"/>
    </row>
    <row r="48" spans="1:52" x14ac:dyDescent="0.3">
      <c r="A48" s="95"/>
      <c r="B48" s="22"/>
      <c r="C48" s="22"/>
      <c r="D48" s="22"/>
      <c r="E48" s="22"/>
      <c r="F48" s="22"/>
      <c r="G48" s="22"/>
      <c r="H48" s="22"/>
      <c r="I48" s="22"/>
      <c r="J48" s="22"/>
      <c r="K48" s="22"/>
    </row>
    <row r="49" spans="1:11" x14ac:dyDescent="0.3">
      <c r="A49" s="95"/>
      <c r="B49" s="22" t="s">
        <v>54</v>
      </c>
      <c r="C49" s="22"/>
      <c r="D49" s="22"/>
      <c r="E49" s="22"/>
      <c r="F49" s="22"/>
      <c r="G49" s="22"/>
      <c r="H49" s="22"/>
      <c r="I49" s="22"/>
      <c r="J49" s="22"/>
      <c r="K49" s="22"/>
    </row>
    <row r="50" spans="1:11" x14ac:dyDescent="0.3">
      <c r="A50" s="95"/>
      <c r="B50" s="22" t="s">
        <v>55</v>
      </c>
      <c r="C50" s="22"/>
      <c r="D50" s="22"/>
      <c r="E50" s="22"/>
      <c r="F50" s="22"/>
      <c r="G50" s="22"/>
      <c r="H50" s="22"/>
      <c r="I50" s="22"/>
      <c r="J50" s="22"/>
      <c r="K50" s="22"/>
    </row>
    <row r="51" spans="1:11" ht="14.5" thickBot="1" x14ac:dyDescent="0.35">
      <c r="A51" s="95"/>
      <c r="B51" s="22" t="s">
        <v>206</v>
      </c>
      <c r="C51" s="22"/>
      <c r="D51" s="22"/>
      <c r="E51" s="22"/>
      <c r="F51" s="22"/>
      <c r="G51" s="22"/>
      <c r="H51" s="22"/>
      <c r="I51" s="22"/>
      <c r="J51" s="22"/>
      <c r="K51" s="22"/>
    </row>
    <row r="52" spans="1:11" ht="14.5" thickBot="1" x14ac:dyDescent="0.35">
      <c r="A52" s="95"/>
      <c r="B52" s="22" t="s">
        <v>34</v>
      </c>
      <c r="C52" s="98" t="s">
        <v>58</v>
      </c>
      <c r="D52" s="98" t="s">
        <v>57</v>
      </c>
      <c r="E52" s="22"/>
      <c r="F52" s="22"/>
      <c r="G52" s="22"/>
      <c r="H52" s="22"/>
      <c r="I52" s="22"/>
      <c r="J52" s="22"/>
      <c r="K52" s="22"/>
    </row>
    <row r="53" spans="1:11" ht="14.5" thickBot="1" x14ac:dyDescent="0.35">
      <c r="A53" s="95"/>
      <c r="B53" s="22" t="s">
        <v>207</v>
      </c>
      <c r="C53" s="22"/>
      <c r="D53" s="22"/>
      <c r="E53" s="22"/>
      <c r="F53" s="22"/>
      <c r="G53" s="22"/>
      <c r="H53" s="22"/>
      <c r="I53" s="22"/>
      <c r="J53" s="22"/>
      <c r="K53" s="22"/>
    </row>
    <row r="54" spans="1:11" ht="14.5" thickBot="1" x14ac:dyDescent="0.35">
      <c r="A54" s="95"/>
      <c r="B54" s="22" t="s">
        <v>33</v>
      </c>
      <c r="C54" s="98">
        <v>6000</v>
      </c>
      <c r="D54" s="98" t="s">
        <v>57</v>
      </c>
      <c r="E54" s="22"/>
      <c r="F54" s="22"/>
      <c r="G54" s="22"/>
      <c r="H54" s="22"/>
      <c r="I54" s="22"/>
      <c r="J54" s="22"/>
      <c r="K54" s="22"/>
    </row>
    <row r="55" spans="1:11" x14ac:dyDescent="0.3">
      <c r="A55" s="95" t="s">
        <v>43</v>
      </c>
      <c r="B55" s="22" t="s">
        <v>208</v>
      </c>
      <c r="C55" s="22"/>
      <c r="D55" s="22"/>
      <c r="E55" s="22"/>
      <c r="F55" s="22"/>
      <c r="G55" s="22"/>
      <c r="H55" s="22"/>
      <c r="I55" s="22"/>
      <c r="J55" s="22"/>
      <c r="K55" s="22"/>
    </row>
    <row r="56" spans="1:11" x14ac:dyDescent="0.3">
      <c r="A56" s="95"/>
      <c r="B56" s="22"/>
      <c r="C56" s="22"/>
      <c r="D56" s="22"/>
      <c r="E56" s="22"/>
      <c r="F56" s="22"/>
      <c r="G56" s="22"/>
      <c r="H56" s="22"/>
      <c r="I56" s="22"/>
      <c r="J56" s="22"/>
      <c r="K56" s="22"/>
    </row>
    <row r="57" spans="1:11" x14ac:dyDescent="0.3">
      <c r="A57" s="95"/>
      <c r="B57" s="22" t="s">
        <v>35</v>
      </c>
      <c r="C57" s="22"/>
      <c r="D57" s="22"/>
      <c r="E57" s="22"/>
      <c r="F57" s="22"/>
      <c r="G57" s="22"/>
      <c r="H57" s="22"/>
      <c r="I57" s="22"/>
      <c r="J57" s="22"/>
      <c r="K57" s="22"/>
    </row>
    <row r="58" spans="1:11" x14ac:dyDescent="0.3">
      <c r="A58" s="95"/>
      <c r="B58" s="22" t="s">
        <v>36</v>
      </c>
      <c r="C58" s="22"/>
      <c r="D58" s="22"/>
      <c r="E58" s="22"/>
      <c r="F58" s="22"/>
      <c r="G58" s="22"/>
      <c r="H58" s="22"/>
      <c r="I58" s="22"/>
      <c r="J58" s="22"/>
      <c r="K58" s="22"/>
    </row>
    <row r="59" spans="1:11" ht="14.5" thickBot="1" x14ac:dyDescent="0.35">
      <c r="A59" s="95"/>
      <c r="B59" s="22" t="s">
        <v>37</v>
      </c>
      <c r="C59" s="22"/>
      <c r="D59" s="22"/>
      <c r="E59" s="22"/>
      <c r="F59" s="22"/>
      <c r="G59" s="22"/>
      <c r="H59" s="22"/>
      <c r="I59" s="22"/>
      <c r="J59" s="22"/>
      <c r="K59" s="22"/>
    </row>
    <row r="60" spans="1:11" ht="14.5" thickBot="1" x14ac:dyDescent="0.35">
      <c r="A60" s="95"/>
      <c r="B60" s="22" t="s">
        <v>38</v>
      </c>
      <c r="C60" s="98">
        <v>80000</v>
      </c>
      <c r="D60" s="22"/>
      <c r="E60" s="22"/>
      <c r="F60" s="22"/>
      <c r="G60" s="22"/>
      <c r="H60" s="22"/>
      <c r="I60" s="22"/>
      <c r="J60" s="22"/>
      <c r="K60" s="22"/>
    </row>
    <row r="61" spans="1:11" x14ac:dyDescent="0.3">
      <c r="A61" s="95"/>
      <c r="B61" s="22"/>
      <c r="C61" s="22"/>
      <c r="D61" s="22"/>
      <c r="E61" s="22"/>
      <c r="F61" s="22"/>
      <c r="G61" s="22"/>
      <c r="H61" s="22"/>
      <c r="I61" s="22"/>
      <c r="J61" s="22"/>
      <c r="K61" s="22"/>
    </row>
    <row r="62" spans="1:11" x14ac:dyDescent="0.3">
      <c r="A62" s="95"/>
      <c r="B62" s="22" t="s">
        <v>46</v>
      </c>
      <c r="C62" s="22"/>
      <c r="D62" s="22"/>
      <c r="E62" s="22"/>
      <c r="F62" s="22"/>
      <c r="G62" s="22"/>
      <c r="H62" s="22"/>
      <c r="I62" s="22"/>
      <c r="J62" s="22"/>
      <c r="K62" s="22"/>
    </row>
    <row r="63" spans="1:11" ht="14.5" thickBot="1" x14ac:dyDescent="0.35">
      <c r="A63" s="95"/>
      <c r="B63" s="22" t="s">
        <v>47</v>
      </c>
      <c r="C63" s="22"/>
      <c r="D63" s="22"/>
      <c r="E63" s="22"/>
      <c r="F63" s="22"/>
      <c r="G63" s="22"/>
      <c r="H63" s="22"/>
      <c r="I63" s="22"/>
      <c r="J63" s="22"/>
      <c r="K63" s="22"/>
    </row>
    <row r="64" spans="1:11" ht="14.5" thickBot="1" x14ac:dyDescent="0.35">
      <c r="A64" s="95"/>
      <c r="B64" s="22" t="s">
        <v>48</v>
      </c>
      <c r="C64" s="289">
        <v>0.01</v>
      </c>
      <c r="D64" s="22"/>
      <c r="E64" s="22"/>
      <c r="F64" s="22"/>
      <c r="G64" s="22"/>
      <c r="H64" s="22"/>
      <c r="I64" s="22"/>
      <c r="J64" s="22"/>
      <c r="K64" s="22"/>
    </row>
    <row r="65" spans="1:11" ht="14.5" thickBot="1" x14ac:dyDescent="0.35">
      <c r="A65" s="95" t="s">
        <v>43</v>
      </c>
      <c r="B65" s="22" t="s">
        <v>210</v>
      </c>
      <c r="C65" s="22"/>
      <c r="D65" s="98" t="s">
        <v>209</v>
      </c>
      <c r="E65" s="22"/>
      <c r="F65" s="22"/>
      <c r="G65" s="22"/>
      <c r="H65" s="22"/>
      <c r="I65" s="22"/>
      <c r="J65" s="22"/>
      <c r="K65" s="22"/>
    </row>
    <row r="66" spans="1:11" x14ac:dyDescent="0.3">
      <c r="A66" s="95"/>
      <c r="B66" s="22"/>
      <c r="C66" s="22"/>
      <c r="D66" s="22"/>
      <c r="E66" s="22"/>
      <c r="F66" s="22"/>
      <c r="G66" s="22"/>
      <c r="H66" s="22"/>
      <c r="I66" s="22"/>
      <c r="J66" s="22"/>
      <c r="K66" s="22"/>
    </row>
    <row r="67" spans="1:11" ht="14.5" thickBot="1" x14ac:dyDescent="0.35">
      <c r="A67" s="95"/>
      <c r="B67" s="22" t="s">
        <v>279</v>
      </c>
      <c r="C67" s="22"/>
      <c r="D67" s="22"/>
      <c r="E67" s="22"/>
      <c r="F67" s="22"/>
      <c r="G67" s="22"/>
      <c r="H67" s="22"/>
      <c r="I67" s="22"/>
      <c r="J67" s="22"/>
      <c r="K67" s="22"/>
    </row>
    <row r="68" spans="1:11" ht="14.5" thickBot="1" x14ac:dyDescent="0.35">
      <c r="A68" s="95"/>
      <c r="B68" s="22" t="s">
        <v>278</v>
      </c>
      <c r="C68" s="290" t="s">
        <v>296</v>
      </c>
      <c r="D68" s="22"/>
      <c r="E68" s="22"/>
      <c r="F68" s="22"/>
      <c r="G68" s="22"/>
      <c r="H68" s="22"/>
      <c r="I68" s="22"/>
      <c r="J68" s="22"/>
      <c r="K68" s="22"/>
    </row>
    <row r="69" spans="1:11" x14ac:dyDescent="0.3">
      <c r="A69" s="95"/>
      <c r="B69" s="22"/>
      <c r="C69" s="22"/>
      <c r="D69" s="22"/>
      <c r="E69" s="22"/>
      <c r="F69" s="22"/>
      <c r="G69" s="22"/>
      <c r="H69" s="22"/>
      <c r="I69" s="22"/>
      <c r="J69" s="22"/>
      <c r="K69" s="22"/>
    </row>
    <row r="70" spans="1:11" ht="14.5" thickBot="1" x14ac:dyDescent="0.35">
      <c r="A70" s="95"/>
      <c r="B70" s="22" t="s">
        <v>189</v>
      </c>
      <c r="C70" s="22"/>
      <c r="D70" s="22"/>
      <c r="E70" s="22"/>
      <c r="F70" s="22"/>
      <c r="G70" s="22"/>
      <c r="H70" s="22"/>
      <c r="I70" s="22"/>
      <c r="J70" s="22"/>
      <c r="K70" s="22"/>
    </row>
    <row r="71" spans="1:11" ht="14.5" thickBot="1" x14ac:dyDescent="0.35">
      <c r="A71" s="95"/>
      <c r="B71" s="22" t="s">
        <v>50</v>
      </c>
      <c r="C71" s="98" t="s">
        <v>51</v>
      </c>
      <c r="D71" s="22"/>
      <c r="E71" s="22"/>
      <c r="F71" s="22"/>
      <c r="G71" s="22"/>
      <c r="H71" s="22"/>
      <c r="I71" s="22"/>
      <c r="J71" s="22"/>
      <c r="K71" s="22"/>
    </row>
    <row r="72" spans="1:11" x14ac:dyDescent="0.3">
      <c r="A72" s="95"/>
      <c r="B72" s="22"/>
      <c r="C72" s="22"/>
      <c r="D72" s="22"/>
      <c r="E72" s="22"/>
      <c r="F72" s="22"/>
      <c r="G72" s="22"/>
      <c r="H72" s="22"/>
      <c r="I72" s="22"/>
      <c r="J72" s="22"/>
      <c r="K72" s="22"/>
    </row>
    <row r="73" spans="1:11" ht="14.5" thickBot="1" x14ac:dyDescent="0.35">
      <c r="A73" s="95"/>
      <c r="B73" s="22" t="s">
        <v>211</v>
      </c>
      <c r="C73" s="22"/>
      <c r="D73" s="22"/>
      <c r="E73" s="22"/>
      <c r="F73" s="22"/>
      <c r="G73" s="22"/>
      <c r="H73" s="22"/>
      <c r="I73" s="22"/>
      <c r="J73" s="22"/>
      <c r="K73" s="22"/>
    </row>
    <row r="74" spans="1:11" ht="14.5" thickBot="1" x14ac:dyDescent="0.35">
      <c r="A74" s="95"/>
      <c r="B74" s="22" t="s">
        <v>212</v>
      </c>
      <c r="C74" s="98" t="s">
        <v>215</v>
      </c>
      <c r="D74" s="22"/>
      <c r="E74" s="22"/>
      <c r="F74" s="22"/>
      <c r="G74" s="22"/>
      <c r="H74" s="22"/>
      <c r="I74" s="22"/>
      <c r="J74" s="22"/>
      <c r="K74" s="22"/>
    </row>
    <row r="75" spans="1:11" x14ac:dyDescent="0.3">
      <c r="A75" s="95"/>
      <c r="B75" s="22"/>
      <c r="C75" s="22"/>
      <c r="D75" s="22"/>
      <c r="E75" s="22"/>
      <c r="F75" s="22"/>
      <c r="G75" s="22"/>
      <c r="H75" s="22"/>
      <c r="I75" s="22"/>
      <c r="J75" s="22"/>
      <c r="K75" s="22"/>
    </row>
  </sheetData>
  <conditionalFormatting sqref="C47">
    <cfRule type="colorScale" priority="3">
      <colorScale>
        <cfvo type="num" val="0"/>
        <cfvo type="num" val="10"/>
        <color theme="8"/>
        <color rgb="FFFF0000"/>
      </colorScale>
    </cfRule>
  </conditionalFormatting>
  <conditionalFormatting sqref="C35">
    <cfRule type="colorScale" priority="2">
      <colorScale>
        <cfvo type="num" val="0"/>
        <cfvo type="num" val="1"/>
        <color theme="8"/>
        <color rgb="FFDE7B3E"/>
      </colorScale>
    </cfRule>
  </conditionalFormatting>
  <conditionalFormatting sqref="C37">
    <cfRule type="colorScale" priority="1">
      <colorScale>
        <cfvo type="num" val="0"/>
        <cfvo type="num" val="1"/>
        <cfvo type="num" val="1000"/>
        <color theme="8"/>
        <color rgb="FFFFC000"/>
        <color theme="7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167A-7606-41F4-BE51-BD9C4ACC2A74}">
  <dimension ref="A1:CF75"/>
  <sheetViews>
    <sheetView zoomScale="80" zoomScaleNormal="80" workbookViewId="0">
      <selection activeCell="BN12" sqref="BN12:BN15"/>
    </sheetView>
  </sheetViews>
  <sheetFormatPr defaultRowHeight="14" x14ac:dyDescent="0.3"/>
  <cols>
    <col min="1" max="1" width="2.5" bestFit="1" customWidth="1"/>
    <col min="2" max="2" width="16.58203125" customWidth="1"/>
    <col min="3" max="13" width="7.58203125" customWidth="1"/>
    <col min="14" max="14" width="7.83203125" customWidth="1"/>
    <col min="15" max="41" width="7.58203125" customWidth="1"/>
  </cols>
  <sheetData>
    <row r="1" spans="1:84" x14ac:dyDescent="0.3">
      <c r="A1" s="95" t="s">
        <v>43</v>
      </c>
      <c r="B1" s="96" t="s">
        <v>194</v>
      </c>
    </row>
    <row r="2" spans="1:84" x14ac:dyDescent="0.3">
      <c r="A2" s="95"/>
      <c r="B2" s="40" t="s">
        <v>217</v>
      </c>
      <c r="C2" s="7" t="e">
        <f>MIN(#REF!,C12:AU12)</f>
        <v>#REF!</v>
      </c>
      <c r="BD2" t="s">
        <v>298</v>
      </c>
    </row>
    <row r="3" spans="1:84" x14ac:dyDescent="0.3">
      <c r="A3" s="95" t="s">
        <v>43</v>
      </c>
      <c r="B3" t="s">
        <v>220</v>
      </c>
      <c r="C3">
        <v>1</v>
      </c>
      <c r="I3" s="58"/>
      <c r="J3" s="58"/>
      <c r="K3" s="58"/>
      <c r="L3" s="58"/>
      <c r="M3" s="58"/>
      <c r="N3" s="58"/>
      <c r="O3" s="58">
        <v>0</v>
      </c>
      <c r="P3" s="60"/>
    </row>
    <row r="4" spans="1:84" x14ac:dyDescent="0.3">
      <c r="A4" s="95" t="s">
        <v>43</v>
      </c>
      <c r="B4" s="97" t="s">
        <v>221</v>
      </c>
      <c r="C4" s="97"/>
      <c r="D4" s="97"/>
      <c r="E4" s="97"/>
      <c r="F4" s="129">
        <f>$S$10</f>
        <v>0</v>
      </c>
      <c r="G4" s="97"/>
      <c r="H4" s="97"/>
      <c r="I4" s="97"/>
      <c r="J4" s="130">
        <f t="shared" ref="J4:K4" si="0">$S$10</f>
        <v>0</v>
      </c>
      <c r="K4" s="130">
        <f t="shared" si="0"/>
        <v>0</v>
      </c>
      <c r="L4" s="97"/>
      <c r="M4" s="97"/>
      <c r="N4" s="97"/>
      <c r="O4" s="130">
        <f>$D$7</f>
        <v>2</v>
      </c>
      <c r="P4" s="97"/>
      <c r="Q4" s="130">
        <f>$D$7</f>
        <v>2</v>
      </c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130">
        <f t="shared" ref="AC4:AS4" si="1">$D$7</f>
        <v>2</v>
      </c>
      <c r="AD4" s="130">
        <f t="shared" si="1"/>
        <v>2</v>
      </c>
      <c r="AE4" s="130">
        <f t="shared" si="1"/>
        <v>2</v>
      </c>
      <c r="AF4" s="130">
        <f t="shared" si="1"/>
        <v>2</v>
      </c>
      <c r="AG4" s="130">
        <f t="shared" si="1"/>
        <v>2</v>
      </c>
      <c r="AH4" s="130">
        <f t="shared" ref="AH4" si="2">$AD$10</f>
        <v>0</v>
      </c>
      <c r="AI4" s="130">
        <f t="shared" si="1"/>
        <v>2</v>
      </c>
      <c r="AJ4" s="130">
        <f t="shared" si="1"/>
        <v>2</v>
      </c>
      <c r="AK4" s="130">
        <f t="shared" si="1"/>
        <v>2</v>
      </c>
      <c r="AL4" s="130">
        <f t="shared" si="1"/>
        <v>2</v>
      </c>
      <c r="AM4" s="130">
        <f t="shared" si="1"/>
        <v>2</v>
      </c>
      <c r="AN4" s="130">
        <f t="shared" si="1"/>
        <v>2</v>
      </c>
      <c r="AO4" s="130">
        <f t="shared" ref="AO4" si="3">$AD$10</f>
        <v>0</v>
      </c>
      <c r="AP4" s="130">
        <f t="shared" si="1"/>
        <v>2</v>
      </c>
      <c r="AQ4" s="130">
        <f t="shared" si="1"/>
        <v>2</v>
      </c>
      <c r="AR4" s="130">
        <f t="shared" si="1"/>
        <v>2</v>
      </c>
      <c r="AS4" s="130">
        <f t="shared" si="1"/>
        <v>2</v>
      </c>
      <c r="AT4" s="130">
        <f t="shared" ref="AT4:BC4" si="4">$AD$10</f>
        <v>0</v>
      </c>
      <c r="AU4" s="130">
        <f t="shared" si="4"/>
        <v>0</v>
      </c>
      <c r="AV4" s="130">
        <f t="shared" si="4"/>
        <v>0</v>
      </c>
      <c r="AW4" s="130">
        <f t="shared" si="4"/>
        <v>0</v>
      </c>
      <c r="AX4" s="130">
        <f t="shared" si="4"/>
        <v>0</v>
      </c>
      <c r="AY4" s="130">
        <f t="shared" si="4"/>
        <v>0</v>
      </c>
      <c r="AZ4" s="130">
        <f t="shared" si="4"/>
        <v>0</v>
      </c>
      <c r="BA4" s="130">
        <f t="shared" si="4"/>
        <v>0</v>
      </c>
      <c r="BB4" s="130">
        <f t="shared" si="4"/>
        <v>0</v>
      </c>
      <c r="BC4" s="130">
        <f t="shared" si="4"/>
        <v>0</v>
      </c>
      <c r="BD4" s="130">
        <f t="shared" ref="BD4:BU4" si="5">$AL$6</f>
        <v>0</v>
      </c>
      <c r="BE4" s="130">
        <f t="shared" si="5"/>
        <v>0</v>
      </c>
      <c r="BF4" s="130">
        <f t="shared" si="5"/>
        <v>0</v>
      </c>
      <c r="BG4" s="130">
        <f t="shared" si="5"/>
        <v>0</v>
      </c>
      <c r="BH4" s="130">
        <f t="shared" si="5"/>
        <v>0</v>
      </c>
      <c r="BI4" s="130">
        <f t="shared" si="5"/>
        <v>0</v>
      </c>
      <c r="BJ4" s="130">
        <f t="shared" si="5"/>
        <v>0</v>
      </c>
      <c r="BK4" s="130"/>
      <c r="BL4" s="130"/>
      <c r="BM4" s="130"/>
      <c r="BN4" s="130"/>
      <c r="BO4" s="130">
        <f t="shared" si="5"/>
        <v>0</v>
      </c>
      <c r="BP4" s="130">
        <f t="shared" si="5"/>
        <v>0</v>
      </c>
      <c r="BQ4" s="130">
        <f t="shared" si="5"/>
        <v>0</v>
      </c>
      <c r="BR4" s="130">
        <f t="shared" si="5"/>
        <v>0</v>
      </c>
      <c r="BS4" s="130">
        <f t="shared" si="5"/>
        <v>0</v>
      </c>
      <c r="BT4" s="130">
        <f t="shared" si="5"/>
        <v>0</v>
      </c>
      <c r="BU4" s="130">
        <f t="shared" si="5"/>
        <v>0</v>
      </c>
      <c r="BV4" s="130">
        <f t="shared" ref="BV4:CF4" si="6">$AC$6</f>
        <v>0</v>
      </c>
      <c r="BW4" s="130">
        <f t="shared" si="6"/>
        <v>0</v>
      </c>
      <c r="BX4" s="130">
        <f t="shared" si="6"/>
        <v>0</v>
      </c>
      <c r="BY4" s="130">
        <f t="shared" si="6"/>
        <v>0</v>
      </c>
      <c r="BZ4" s="130">
        <f t="shared" si="6"/>
        <v>0</v>
      </c>
      <c r="CA4" s="130">
        <f t="shared" si="6"/>
        <v>0</v>
      </c>
      <c r="CB4" s="130">
        <f t="shared" si="6"/>
        <v>0</v>
      </c>
      <c r="CC4" s="130">
        <f t="shared" si="6"/>
        <v>0</v>
      </c>
      <c r="CD4" s="130">
        <f t="shared" si="6"/>
        <v>0</v>
      </c>
      <c r="CE4" s="130">
        <f t="shared" si="6"/>
        <v>0</v>
      </c>
      <c r="CF4" s="130">
        <f t="shared" si="6"/>
        <v>0</v>
      </c>
    </row>
    <row r="5" spans="1:84" x14ac:dyDescent="0.3">
      <c r="A5" s="95" t="s">
        <v>43</v>
      </c>
      <c r="B5" s="97" t="s">
        <v>195</v>
      </c>
      <c r="C5" s="97">
        <f>SUM($C10:C$10)</f>
        <v>0</v>
      </c>
      <c r="D5" s="97">
        <f>SUM($C10:D$10)</f>
        <v>0</v>
      </c>
      <c r="E5" s="97">
        <f>SUM($C10:E$10)</f>
        <v>0</v>
      </c>
      <c r="F5" s="97">
        <f>SUM($C10:F$10)</f>
        <v>0</v>
      </c>
      <c r="G5" s="97">
        <f>SUM($C10:G$10)</f>
        <v>0</v>
      </c>
      <c r="H5" s="97">
        <f>SUM($C10:H$10)</f>
        <v>0</v>
      </c>
      <c r="I5" s="97">
        <f>SUM($C10:I$10)</f>
        <v>0</v>
      </c>
      <c r="J5" s="97">
        <f>SUM($C10:J$10)</f>
        <v>0</v>
      </c>
      <c r="K5" s="97">
        <f>SUM($C10:K$10)</f>
        <v>0</v>
      </c>
      <c r="L5" s="97">
        <f>SUM($C10:L$10)</f>
        <v>0</v>
      </c>
      <c r="M5" s="97">
        <f>SUM($C10:M$10)</f>
        <v>0</v>
      </c>
      <c r="N5" s="97">
        <f>SUM($C10:N$10)</f>
        <v>0</v>
      </c>
      <c r="O5" s="97">
        <f>SUM($C10:O$10)</f>
        <v>0</v>
      </c>
      <c r="P5" s="97">
        <f>SUM($C10:P$10)</f>
        <v>0</v>
      </c>
      <c r="Q5" s="97">
        <f>SUM($C10:Q$10)</f>
        <v>0</v>
      </c>
      <c r="R5" s="97">
        <f>SUM($C10:R$10)</f>
        <v>0</v>
      </c>
      <c r="S5" s="97">
        <f>SUM($C10:S$10)</f>
        <v>0</v>
      </c>
      <c r="T5" s="97">
        <f>SUM($C10:T$10)</f>
        <v>0</v>
      </c>
      <c r="U5" s="97">
        <f>SUM($C10:U$10)</f>
        <v>0</v>
      </c>
      <c r="V5" s="97">
        <f>SUM($C10:V$10)</f>
        <v>0</v>
      </c>
      <c r="W5" s="97">
        <f>SUM($C10:W$10)</f>
        <v>0</v>
      </c>
      <c r="X5" s="97">
        <f>SUM($C10:X$10)</f>
        <v>0</v>
      </c>
      <c r="Y5" s="97">
        <f>SUM($C10:Y$10)</f>
        <v>0</v>
      </c>
      <c r="Z5" s="97">
        <f>SUM($C10:Z$10)</f>
        <v>0</v>
      </c>
      <c r="AA5" s="97">
        <f>SUM($C10:AA$10)</f>
        <v>0</v>
      </c>
      <c r="AB5" s="97">
        <f>SUM($C10:AB$10)</f>
        <v>0</v>
      </c>
      <c r="AC5" s="97">
        <f>SUM($C10:AC$10)</f>
        <v>0</v>
      </c>
      <c r="AD5" s="97">
        <f>SUM($C10:AD$10)</f>
        <v>0</v>
      </c>
      <c r="AE5" s="97">
        <f>SUM($C10:AE$10)</f>
        <v>0</v>
      </c>
      <c r="AF5" s="97">
        <f>SUM($C10:AF$10)</f>
        <v>0</v>
      </c>
      <c r="AG5" s="97">
        <f>SUM($C10:AG$10)</f>
        <v>0</v>
      </c>
      <c r="AH5" s="97">
        <f>SUM($C10:AH$10)</f>
        <v>0</v>
      </c>
      <c r="AI5" s="97">
        <f>SUM($C10:AI$10)</f>
        <v>0</v>
      </c>
      <c r="AJ5" s="97">
        <f>SUM($C10:AJ$10)</f>
        <v>0</v>
      </c>
      <c r="AK5" s="97">
        <f>SUM($C10:AK$10)</f>
        <v>0</v>
      </c>
      <c r="AL5" s="97">
        <f>SUM($C10:AL$10)</f>
        <v>0</v>
      </c>
      <c r="AM5" s="97">
        <f>SUM($C10:AM$10)</f>
        <v>0</v>
      </c>
      <c r="AN5" s="97">
        <f>SUM($C10:AN$10)</f>
        <v>0</v>
      </c>
      <c r="AO5" s="97">
        <f>SUM($C10:AO$10)</f>
        <v>0</v>
      </c>
      <c r="AP5" s="97">
        <f>SUM($C10:AP$10)</f>
        <v>0</v>
      </c>
      <c r="AQ5" s="97">
        <f>SUM($C10:AQ$10)</f>
        <v>0</v>
      </c>
      <c r="AR5" s="97">
        <f>SUM($C10:AR$10)</f>
        <v>0</v>
      </c>
      <c r="AS5" s="97">
        <f>SUM($C10:AS$10)</f>
        <v>0</v>
      </c>
      <c r="AT5" s="97">
        <f>SUM($C10:AT$10)</f>
        <v>0</v>
      </c>
      <c r="AU5" s="97">
        <f>SUM($C10:AU$10)</f>
        <v>0</v>
      </c>
      <c r="AV5" s="97">
        <f>SUM($C10:AV$10)</f>
        <v>0</v>
      </c>
      <c r="AW5" s="97">
        <f>SUM($C10:AW$10)</f>
        <v>0</v>
      </c>
      <c r="AX5" s="97">
        <f>SUM($C10:AX$10)</f>
        <v>0</v>
      </c>
      <c r="AY5" s="97">
        <f>SUM($C10:AY$10)</f>
        <v>0</v>
      </c>
      <c r="AZ5" s="97">
        <f>SUM($C10:AZ$10)</f>
        <v>0</v>
      </c>
      <c r="BA5" s="97">
        <f>SUM($C10:BA$10)</f>
        <v>0</v>
      </c>
      <c r="BB5" s="97">
        <f>SUM($C10:BB$10)</f>
        <v>0</v>
      </c>
      <c r="BC5" s="97">
        <f>SUM($C10:BC$10)</f>
        <v>0</v>
      </c>
      <c r="BD5" s="97">
        <f>SUM($C10:BD$10)</f>
        <v>0</v>
      </c>
      <c r="BE5" s="97">
        <f>SUM($C10:BE$10)</f>
        <v>0</v>
      </c>
      <c r="BF5" s="97">
        <f>SUM($C10:BF$10)</f>
        <v>0</v>
      </c>
      <c r="BG5" s="97">
        <f>SUM($C10:BG$10)</f>
        <v>0</v>
      </c>
      <c r="BH5" s="97">
        <f>SUM($C10:BH$10)</f>
        <v>0</v>
      </c>
      <c r="BI5" s="97">
        <f>SUM($C10:BI$10)</f>
        <v>0</v>
      </c>
      <c r="BJ5" s="97">
        <f>SUM($C10:BJ$10)</f>
        <v>0</v>
      </c>
      <c r="BK5" s="97">
        <f>SUM($C10:BK$10)</f>
        <v>0</v>
      </c>
      <c r="BL5" s="97">
        <f>SUM($C10:BL$10)</f>
        <v>0</v>
      </c>
      <c r="BM5" s="97">
        <f>SUM($C10:BM$10)</f>
        <v>0</v>
      </c>
      <c r="BN5" s="97">
        <f>SUM($C10:BN$10)</f>
        <v>1</v>
      </c>
      <c r="BO5" s="97">
        <f>SUM($C10:BO$10)</f>
        <v>1</v>
      </c>
      <c r="BP5" s="97">
        <f>SUM($C10:BP$10)</f>
        <v>1</v>
      </c>
      <c r="BQ5" s="97">
        <f>SUM($C10:BQ$10)</f>
        <v>1</v>
      </c>
      <c r="BR5" s="97">
        <f>SUM($C10:BR$10)</f>
        <v>1</v>
      </c>
      <c r="BS5" s="97">
        <f>SUM($C10:BS$10)</f>
        <v>1</v>
      </c>
      <c r="BT5" s="97">
        <f>SUM($C10:BT$10)</f>
        <v>1</v>
      </c>
      <c r="BU5" s="97">
        <f>SUM($C10:BU$10)</f>
        <v>1</v>
      </c>
      <c r="BV5" s="97">
        <f>SUM($C10:BV$10)</f>
        <v>2</v>
      </c>
      <c r="BW5" s="97">
        <f>SUM($C10:BW$10)</f>
        <v>2</v>
      </c>
      <c r="BX5" s="97">
        <f>SUM($C10:BX$10)</f>
        <v>2</v>
      </c>
      <c r="BY5" s="97">
        <f>SUM($C$9:BY10)</f>
        <v>2</v>
      </c>
      <c r="BZ5" s="97">
        <f>SUM($C$9:BZ10)</f>
        <v>2</v>
      </c>
      <c r="CA5" s="97">
        <f>SUM($C10:CA$10)</f>
        <v>2</v>
      </c>
      <c r="CB5" s="97">
        <f>SUM($C10:CB$10)</f>
        <v>2</v>
      </c>
      <c r="CC5" s="97">
        <f>SUM($C10:CC$10)</f>
        <v>2</v>
      </c>
      <c r="CD5" s="97">
        <f>SUM($C10:CD$10)</f>
        <v>2</v>
      </c>
      <c r="CE5" s="97">
        <f>SUM($C10:CE$10)</f>
        <v>2</v>
      </c>
      <c r="CF5" s="97">
        <f>SUM($C10:CF$10)</f>
        <v>2</v>
      </c>
    </row>
    <row r="6" spans="1:84" x14ac:dyDescent="0.3">
      <c r="A6" s="95"/>
      <c r="B6" s="1"/>
      <c r="C6" s="1"/>
      <c r="D6" s="1"/>
      <c r="E6" s="1"/>
      <c r="F6" s="1" t="s">
        <v>197</v>
      </c>
      <c r="G6" s="1" t="str">
        <f>F6</f>
        <v>_________</v>
      </c>
      <c r="H6" s="1" t="s">
        <v>197</v>
      </c>
      <c r="I6" s="1" t="str">
        <f>H6</f>
        <v>_________</v>
      </c>
      <c r="J6" s="1" t="str">
        <f>H6</f>
        <v>_________</v>
      </c>
      <c r="K6" s="1" t="s">
        <v>197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 t="s">
        <v>197</v>
      </c>
      <c r="AI6" s="97"/>
      <c r="AJ6" s="97"/>
      <c r="AK6" s="97"/>
      <c r="AL6" s="97"/>
      <c r="AM6" s="97"/>
      <c r="AN6" s="97"/>
      <c r="AO6" s="97"/>
      <c r="AP6" s="1"/>
      <c r="AQ6" s="1"/>
      <c r="AR6" s="1"/>
      <c r="AS6" s="1"/>
      <c r="AT6" s="1" t="s">
        <v>197</v>
      </c>
      <c r="AU6" s="1" t="s">
        <v>197</v>
      </c>
      <c r="AV6" s="1" t="s">
        <v>197</v>
      </c>
      <c r="AW6" s="1" t="s">
        <v>197</v>
      </c>
      <c r="AX6" s="1" t="s">
        <v>197</v>
      </c>
      <c r="AY6" s="1" t="s">
        <v>197</v>
      </c>
      <c r="AZ6" s="1" t="s">
        <v>197</v>
      </c>
      <c r="BA6" s="1" t="s">
        <v>197</v>
      </c>
      <c r="BB6" s="1" t="s">
        <v>197</v>
      </c>
      <c r="BC6" s="1" t="s">
        <v>197</v>
      </c>
      <c r="BD6" s="1" t="str">
        <f>AV6</f>
        <v>_________</v>
      </c>
      <c r="BE6" s="1" t="str">
        <f>AW6</f>
        <v>_________</v>
      </c>
      <c r="BF6" s="1" t="str">
        <f t="shared" ref="BF6:BJ6" si="7">AX6</f>
        <v>_________</v>
      </c>
      <c r="BG6" s="1" t="str">
        <f t="shared" si="7"/>
        <v>_________</v>
      </c>
      <c r="BH6" s="1" t="str">
        <f t="shared" si="7"/>
        <v>_________</v>
      </c>
      <c r="BI6" s="1" t="str">
        <f t="shared" si="7"/>
        <v>_________</v>
      </c>
      <c r="BJ6" s="1" t="str">
        <f t="shared" si="7"/>
        <v>_________</v>
      </c>
      <c r="BK6" s="1"/>
      <c r="BL6" s="1"/>
      <c r="BM6" s="1"/>
      <c r="BN6" s="1"/>
      <c r="BO6" s="1" t="str">
        <f t="shared" ref="BO6:BV6" si="8">BC6</f>
        <v>_________</v>
      </c>
      <c r="BP6" s="1" t="str">
        <f t="shared" si="8"/>
        <v>_________</v>
      </c>
      <c r="BQ6" s="1" t="str">
        <f t="shared" si="8"/>
        <v>_________</v>
      </c>
      <c r="BR6" s="1" t="str">
        <f t="shared" si="8"/>
        <v>_________</v>
      </c>
      <c r="BS6" s="1" t="str">
        <f t="shared" si="8"/>
        <v>_________</v>
      </c>
      <c r="BT6" s="1" t="str">
        <f t="shared" si="8"/>
        <v>_________</v>
      </c>
      <c r="BU6" s="1" t="str">
        <f t="shared" si="8"/>
        <v>_________</v>
      </c>
      <c r="BV6" s="1" t="str">
        <f t="shared" si="8"/>
        <v>_________</v>
      </c>
      <c r="BW6" s="1" t="str">
        <f>BO6</f>
        <v>_________</v>
      </c>
      <c r="BX6" s="1" t="str">
        <f>BP6</f>
        <v>_________</v>
      </c>
      <c r="BY6" s="1" t="s">
        <v>197</v>
      </c>
      <c r="BZ6" s="1" t="s">
        <v>197</v>
      </c>
      <c r="CA6" s="1" t="str">
        <f t="shared" ref="CA6:CF6" si="9">BS6</f>
        <v>_________</v>
      </c>
      <c r="CB6" s="1" t="str">
        <f t="shared" si="9"/>
        <v>_________</v>
      </c>
      <c r="CC6" s="1" t="str">
        <f t="shared" si="9"/>
        <v>_________</v>
      </c>
      <c r="CD6" s="1" t="str">
        <f t="shared" si="9"/>
        <v>_________</v>
      </c>
      <c r="CE6" s="1" t="str">
        <f t="shared" si="9"/>
        <v>_________</v>
      </c>
      <c r="CF6" s="1" t="str">
        <f t="shared" si="9"/>
        <v>_________</v>
      </c>
    </row>
    <row r="7" spans="1:84" x14ac:dyDescent="0.3">
      <c r="A7" s="95"/>
      <c r="B7" s="24" t="s">
        <v>39</v>
      </c>
      <c r="C7" s="4">
        <v>1</v>
      </c>
      <c r="D7" s="4">
        <f t="shared" ref="D7:K7" si="10">C7+1</f>
        <v>2</v>
      </c>
      <c r="E7" s="4">
        <f t="shared" si="10"/>
        <v>3</v>
      </c>
      <c r="F7" s="41">
        <f t="shared" si="10"/>
        <v>4</v>
      </c>
      <c r="G7" s="41">
        <f t="shared" si="10"/>
        <v>5</v>
      </c>
      <c r="H7" s="41">
        <f t="shared" si="10"/>
        <v>6</v>
      </c>
      <c r="I7" s="41">
        <f t="shared" si="10"/>
        <v>7</v>
      </c>
      <c r="J7" s="41">
        <f t="shared" si="10"/>
        <v>8</v>
      </c>
      <c r="K7" s="41">
        <f t="shared" si="10"/>
        <v>9</v>
      </c>
      <c r="L7" s="18">
        <f>K7+1</f>
        <v>10</v>
      </c>
      <c r="M7" s="18">
        <f t="shared" ref="M7:BG7" si="11">L7+1</f>
        <v>11</v>
      </c>
      <c r="N7" s="18">
        <f t="shared" si="11"/>
        <v>12</v>
      </c>
      <c r="O7" s="4">
        <f t="shared" si="11"/>
        <v>13</v>
      </c>
      <c r="P7" s="4">
        <f t="shared" si="11"/>
        <v>14</v>
      </c>
      <c r="Q7" s="4">
        <f t="shared" si="11"/>
        <v>15</v>
      </c>
      <c r="R7" s="4">
        <f t="shared" si="11"/>
        <v>16</v>
      </c>
      <c r="S7" s="4">
        <f t="shared" si="11"/>
        <v>17</v>
      </c>
      <c r="T7" s="4">
        <f t="shared" si="11"/>
        <v>18</v>
      </c>
      <c r="U7" s="12">
        <f t="shared" si="11"/>
        <v>19</v>
      </c>
      <c r="V7" s="12">
        <f t="shared" si="11"/>
        <v>20</v>
      </c>
      <c r="W7" s="12">
        <f t="shared" si="11"/>
        <v>21</v>
      </c>
      <c r="X7" s="12">
        <f t="shared" si="11"/>
        <v>22</v>
      </c>
      <c r="Y7" s="18">
        <f t="shared" si="11"/>
        <v>23</v>
      </c>
      <c r="Z7" s="18">
        <f t="shared" si="11"/>
        <v>24</v>
      </c>
      <c r="AA7" s="18">
        <f t="shared" si="11"/>
        <v>25</v>
      </c>
      <c r="AB7" s="18">
        <f t="shared" si="11"/>
        <v>26</v>
      </c>
      <c r="AC7" s="52">
        <f t="shared" si="11"/>
        <v>27</v>
      </c>
      <c r="AD7" s="52">
        <f t="shared" si="11"/>
        <v>28</v>
      </c>
      <c r="AE7" s="52">
        <f t="shared" si="11"/>
        <v>29</v>
      </c>
      <c r="AF7" s="52">
        <f t="shared" si="11"/>
        <v>30</v>
      </c>
      <c r="AG7" s="52">
        <f t="shared" si="11"/>
        <v>31</v>
      </c>
      <c r="AH7" s="52">
        <f t="shared" si="11"/>
        <v>32</v>
      </c>
      <c r="AI7" s="52">
        <f t="shared" si="11"/>
        <v>33</v>
      </c>
      <c r="AJ7" s="52">
        <f t="shared" si="11"/>
        <v>34</v>
      </c>
      <c r="AK7" s="52">
        <f t="shared" si="11"/>
        <v>35</v>
      </c>
      <c r="AL7" s="52">
        <f t="shared" si="11"/>
        <v>36</v>
      </c>
      <c r="AM7" s="52">
        <f t="shared" si="11"/>
        <v>37</v>
      </c>
      <c r="AN7" s="52">
        <f t="shared" si="11"/>
        <v>38</v>
      </c>
      <c r="AO7" s="52">
        <f t="shared" si="11"/>
        <v>39</v>
      </c>
      <c r="AP7" s="37">
        <f t="shared" si="11"/>
        <v>40</v>
      </c>
      <c r="AQ7" s="37">
        <f t="shared" si="11"/>
        <v>41</v>
      </c>
      <c r="AR7" s="37">
        <f t="shared" si="11"/>
        <v>42</v>
      </c>
      <c r="AS7" s="37">
        <f t="shared" si="11"/>
        <v>43</v>
      </c>
      <c r="AT7" s="37">
        <f t="shared" si="11"/>
        <v>44</v>
      </c>
      <c r="AU7" s="37">
        <f t="shared" si="11"/>
        <v>45</v>
      </c>
      <c r="AV7" s="37">
        <f t="shared" si="11"/>
        <v>46</v>
      </c>
      <c r="AW7" s="37">
        <f t="shared" si="11"/>
        <v>47</v>
      </c>
      <c r="AX7" s="37">
        <f t="shared" si="11"/>
        <v>48</v>
      </c>
      <c r="AY7" s="37">
        <f t="shared" si="11"/>
        <v>49</v>
      </c>
      <c r="AZ7" s="37">
        <f t="shared" si="11"/>
        <v>50</v>
      </c>
      <c r="BA7" s="12">
        <f t="shared" si="11"/>
        <v>51</v>
      </c>
      <c r="BB7" s="12">
        <f t="shared" si="11"/>
        <v>52</v>
      </c>
      <c r="BC7" s="12">
        <f t="shared" si="11"/>
        <v>53</v>
      </c>
      <c r="BD7" s="25">
        <f t="shared" si="11"/>
        <v>54</v>
      </c>
      <c r="BE7" s="25">
        <f t="shared" si="11"/>
        <v>55</v>
      </c>
      <c r="BF7" s="131">
        <f t="shared" si="11"/>
        <v>56</v>
      </c>
      <c r="BG7" s="131">
        <f t="shared" si="11"/>
        <v>57</v>
      </c>
      <c r="BH7" s="137">
        <f>BG7+1</f>
        <v>58</v>
      </c>
      <c r="BI7" s="137">
        <f t="shared" ref="BI7:BX7" si="12">BH7+1</f>
        <v>59</v>
      </c>
      <c r="BJ7" s="137">
        <f t="shared" si="12"/>
        <v>60</v>
      </c>
      <c r="BK7" s="61">
        <f t="shared" ref="BK7" si="13">BJ7+1</f>
        <v>61</v>
      </c>
      <c r="BL7" s="61">
        <f t="shared" ref="BL7" si="14">BK7+1</f>
        <v>62</v>
      </c>
      <c r="BM7" s="61">
        <f t="shared" ref="BM7" si="15">BL7+1</f>
        <v>63</v>
      </c>
      <c r="BN7" s="61">
        <f t="shared" ref="BN7" si="16">BM7+1</f>
        <v>64</v>
      </c>
      <c r="BO7" s="61">
        <f t="shared" ref="BO7" si="17">BN7+1</f>
        <v>65</v>
      </c>
      <c r="BP7" s="61">
        <f t="shared" ref="BP7" si="18">BO7+1</f>
        <v>66</v>
      </c>
      <c r="BQ7" s="61">
        <f t="shared" ref="BQ7" si="19">BP7+1</f>
        <v>67</v>
      </c>
      <c r="BR7" s="61">
        <f t="shared" ref="BR7" si="20">BQ7+1</f>
        <v>68</v>
      </c>
      <c r="BS7" s="61">
        <f t="shared" si="12"/>
        <v>69</v>
      </c>
      <c r="BT7" s="61">
        <f t="shared" si="12"/>
        <v>70</v>
      </c>
      <c r="BU7" s="61">
        <f t="shared" si="12"/>
        <v>71</v>
      </c>
      <c r="BV7" s="4">
        <f t="shared" si="12"/>
        <v>72</v>
      </c>
      <c r="BW7" s="4">
        <f t="shared" si="12"/>
        <v>73</v>
      </c>
      <c r="BX7" s="4">
        <f t="shared" si="12"/>
        <v>74</v>
      </c>
      <c r="BY7" s="15">
        <f>BX7+1</f>
        <v>75</v>
      </c>
      <c r="BZ7" s="15">
        <f t="shared" ref="BZ7:CF7" si="21">BY7+1</f>
        <v>76</v>
      </c>
      <c r="CA7" s="32">
        <f t="shared" si="21"/>
        <v>77</v>
      </c>
      <c r="CB7" s="32">
        <f t="shared" si="21"/>
        <v>78</v>
      </c>
      <c r="CC7" s="32">
        <f t="shared" si="21"/>
        <v>79</v>
      </c>
      <c r="CD7" s="32">
        <f t="shared" si="21"/>
        <v>80</v>
      </c>
      <c r="CE7" s="32">
        <f t="shared" si="21"/>
        <v>81</v>
      </c>
      <c r="CF7" s="32">
        <f t="shared" si="21"/>
        <v>82</v>
      </c>
    </row>
    <row r="8" spans="1:84" x14ac:dyDescent="0.3">
      <c r="A8" s="95"/>
      <c r="B8" s="24" t="s">
        <v>198</v>
      </c>
      <c r="C8" s="4" t="s">
        <v>199</v>
      </c>
      <c r="D8" s="4" t="s">
        <v>199</v>
      </c>
      <c r="E8" s="4" t="s">
        <v>199</v>
      </c>
      <c r="F8" s="41" t="s">
        <v>199</v>
      </c>
      <c r="G8" s="41" t="s">
        <v>199</v>
      </c>
      <c r="H8" s="41" t="s">
        <v>199</v>
      </c>
      <c r="I8" s="41" t="s">
        <v>199</v>
      </c>
      <c r="J8" s="41" t="s">
        <v>199</v>
      </c>
      <c r="K8" s="41" t="s">
        <v>199</v>
      </c>
      <c r="L8" s="18" t="s">
        <v>199</v>
      </c>
      <c r="M8" s="18" t="s">
        <v>199</v>
      </c>
      <c r="N8" s="18" t="s">
        <v>199</v>
      </c>
      <c r="O8" s="4" t="s">
        <v>199</v>
      </c>
      <c r="P8" s="4" t="s">
        <v>199</v>
      </c>
      <c r="Q8" s="4" t="s">
        <v>199</v>
      </c>
      <c r="R8" s="4" t="s">
        <v>199</v>
      </c>
      <c r="S8" s="4" t="s">
        <v>199</v>
      </c>
      <c r="T8" s="4" t="s">
        <v>199</v>
      </c>
      <c r="U8" s="12" t="s">
        <v>199</v>
      </c>
      <c r="V8" s="12" t="s">
        <v>199</v>
      </c>
      <c r="W8" s="12" t="s">
        <v>199</v>
      </c>
      <c r="X8" s="12"/>
      <c r="Y8" s="18" t="s">
        <v>199</v>
      </c>
      <c r="Z8" s="18" t="s">
        <v>199</v>
      </c>
      <c r="AA8" s="18" t="s">
        <v>199</v>
      </c>
      <c r="AB8" s="18" t="s">
        <v>199</v>
      </c>
      <c r="AC8" s="52" t="s">
        <v>199</v>
      </c>
      <c r="AD8" s="52" t="s">
        <v>199</v>
      </c>
      <c r="AE8" s="52" t="s">
        <v>199</v>
      </c>
      <c r="AF8" s="52" t="s">
        <v>199</v>
      </c>
      <c r="AG8" s="52" t="s">
        <v>199</v>
      </c>
      <c r="AH8" s="52" t="s">
        <v>199</v>
      </c>
      <c r="AI8" s="52" t="s">
        <v>199</v>
      </c>
      <c r="AJ8" s="52" t="s">
        <v>199</v>
      </c>
      <c r="AK8" s="52" t="s">
        <v>199</v>
      </c>
      <c r="AL8" s="52" t="s">
        <v>199</v>
      </c>
      <c r="AM8" s="52" t="s">
        <v>199</v>
      </c>
      <c r="AN8" s="52" t="s">
        <v>199</v>
      </c>
      <c r="AO8" s="52" t="s">
        <v>199</v>
      </c>
      <c r="AP8" s="37" t="s">
        <v>199</v>
      </c>
      <c r="AQ8" s="37" t="s">
        <v>199</v>
      </c>
      <c r="AR8" s="37" t="s">
        <v>199</v>
      </c>
      <c r="AS8" s="37" t="s">
        <v>199</v>
      </c>
      <c r="AT8" s="37" t="s">
        <v>199</v>
      </c>
      <c r="AU8" s="37" t="s">
        <v>199</v>
      </c>
      <c r="AV8" s="37" t="s">
        <v>199</v>
      </c>
      <c r="AW8" s="37" t="s">
        <v>199</v>
      </c>
      <c r="AX8" s="37" t="s">
        <v>199</v>
      </c>
      <c r="AY8" s="37" t="s">
        <v>199</v>
      </c>
      <c r="AZ8" s="37" t="s">
        <v>199</v>
      </c>
      <c r="BA8" s="12" t="s">
        <v>199</v>
      </c>
      <c r="BB8" s="12" t="s">
        <v>199</v>
      </c>
      <c r="BC8" s="12" t="s">
        <v>199</v>
      </c>
      <c r="BD8" s="25" t="s">
        <v>199</v>
      </c>
      <c r="BE8" s="25" t="s">
        <v>199</v>
      </c>
      <c r="BF8" s="131" t="s">
        <v>199</v>
      </c>
      <c r="BG8" s="131" t="s">
        <v>199</v>
      </c>
      <c r="BH8" s="137" t="s">
        <v>199</v>
      </c>
      <c r="BI8" s="137" t="s">
        <v>199</v>
      </c>
      <c r="BJ8" s="137" t="s">
        <v>199</v>
      </c>
      <c r="BK8" s="61" t="s">
        <v>199</v>
      </c>
      <c r="BL8" s="61" t="s">
        <v>199</v>
      </c>
      <c r="BM8" s="61" t="s">
        <v>199</v>
      </c>
      <c r="BN8" s="61" t="s">
        <v>199</v>
      </c>
      <c r="BO8" s="61" t="s">
        <v>199</v>
      </c>
      <c r="BP8" s="61" t="s">
        <v>199</v>
      </c>
      <c r="BQ8" s="61" t="s">
        <v>199</v>
      </c>
      <c r="BR8" s="61" t="s">
        <v>199</v>
      </c>
      <c r="BS8" s="61" t="s">
        <v>199</v>
      </c>
      <c r="BT8" s="61" t="s">
        <v>199</v>
      </c>
      <c r="BU8" s="61" t="s">
        <v>199</v>
      </c>
      <c r="BV8" s="4" t="s">
        <v>199</v>
      </c>
      <c r="BW8" s="4" t="s">
        <v>199</v>
      </c>
      <c r="BX8" s="4" t="s">
        <v>199</v>
      </c>
      <c r="BY8" s="15" t="s">
        <v>199</v>
      </c>
      <c r="BZ8" s="15" t="s">
        <v>199</v>
      </c>
      <c r="CA8" s="32" t="s">
        <v>199</v>
      </c>
      <c r="CB8" s="32" t="s">
        <v>199</v>
      </c>
      <c r="CC8" s="32" t="s">
        <v>199</v>
      </c>
      <c r="CD8" s="32" t="s">
        <v>199</v>
      </c>
      <c r="CE8" s="32" t="s">
        <v>199</v>
      </c>
      <c r="CF8" s="32" t="s">
        <v>200</v>
      </c>
    </row>
    <row r="9" spans="1:84" x14ac:dyDescent="0.3">
      <c r="A9" s="95"/>
      <c r="B9" s="24" t="s">
        <v>0</v>
      </c>
      <c r="C9" s="4" t="s">
        <v>263</v>
      </c>
      <c r="D9" s="4" t="s">
        <v>263</v>
      </c>
      <c r="E9" s="4" t="s">
        <v>263</v>
      </c>
      <c r="F9" s="41" t="s">
        <v>262</v>
      </c>
      <c r="G9" s="41" t="s">
        <v>262</v>
      </c>
      <c r="H9" s="41" t="s">
        <v>262</v>
      </c>
      <c r="I9" s="41" t="s">
        <v>262</v>
      </c>
      <c r="J9" s="41" t="s">
        <v>262</v>
      </c>
      <c r="K9" s="41" t="s">
        <v>262</v>
      </c>
      <c r="L9" s="18" t="s">
        <v>264</v>
      </c>
      <c r="M9" s="18" t="s">
        <v>264</v>
      </c>
      <c r="N9" s="18" t="s">
        <v>264</v>
      </c>
      <c r="O9" s="4" t="s">
        <v>266</v>
      </c>
      <c r="P9" s="4" t="s">
        <v>266</v>
      </c>
      <c r="Q9" s="4" t="s">
        <v>266</v>
      </c>
      <c r="R9" s="4" t="s">
        <v>266</v>
      </c>
      <c r="S9" s="4" t="s">
        <v>266</v>
      </c>
      <c r="T9" s="4" t="s">
        <v>266</v>
      </c>
      <c r="U9" s="12" t="s">
        <v>273</v>
      </c>
      <c r="V9" s="12" t="s">
        <v>273</v>
      </c>
      <c r="W9" s="12" t="s">
        <v>273</v>
      </c>
      <c r="X9" s="12" t="s">
        <v>273</v>
      </c>
      <c r="Y9" s="18" t="s">
        <v>274</v>
      </c>
      <c r="Z9" s="18" t="s">
        <v>274</v>
      </c>
      <c r="AA9" s="18" t="s">
        <v>274</v>
      </c>
      <c r="AB9" s="18" t="s">
        <v>274</v>
      </c>
      <c r="AC9" s="52" t="s">
        <v>17</v>
      </c>
      <c r="AD9" s="52" t="s">
        <v>17</v>
      </c>
      <c r="AE9" s="52" t="s">
        <v>17</v>
      </c>
      <c r="AF9" s="52" t="s">
        <v>17</v>
      </c>
      <c r="AG9" s="52" t="s">
        <v>17</v>
      </c>
      <c r="AH9" s="52" t="s">
        <v>17</v>
      </c>
      <c r="AI9" s="52" t="s">
        <v>17</v>
      </c>
      <c r="AJ9" s="52" t="s">
        <v>17</v>
      </c>
      <c r="AK9" s="52" t="s">
        <v>17</v>
      </c>
      <c r="AL9" s="52" t="s">
        <v>17</v>
      </c>
      <c r="AM9" s="52" t="s">
        <v>17</v>
      </c>
      <c r="AN9" s="52" t="s">
        <v>17</v>
      </c>
      <c r="AO9" s="52" t="s">
        <v>17</v>
      </c>
      <c r="AP9" s="37" t="s">
        <v>269</v>
      </c>
      <c r="AQ9" s="37" t="s">
        <v>269</v>
      </c>
      <c r="AR9" s="37" t="s">
        <v>269</v>
      </c>
      <c r="AS9" s="37" t="s">
        <v>269</v>
      </c>
      <c r="AT9" s="37" t="s">
        <v>269</v>
      </c>
      <c r="AU9" s="37" t="s">
        <v>270</v>
      </c>
      <c r="AV9" s="37" t="s">
        <v>270</v>
      </c>
      <c r="AW9" s="37" t="s">
        <v>270</v>
      </c>
      <c r="AX9" s="37" t="s">
        <v>270</v>
      </c>
      <c r="AY9" s="37" t="s">
        <v>270</v>
      </c>
      <c r="AZ9" s="37" t="s">
        <v>269</v>
      </c>
      <c r="BA9" s="12" t="s">
        <v>280</v>
      </c>
      <c r="BB9" s="12" t="s">
        <v>280</v>
      </c>
      <c r="BC9" s="12" t="s">
        <v>280</v>
      </c>
      <c r="BD9" s="25" t="s">
        <v>13</v>
      </c>
      <c r="BE9" s="25" t="s">
        <v>13</v>
      </c>
      <c r="BF9" s="131" t="s">
        <v>271</v>
      </c>
      <c r="BG9" s="131" t="s">
        <v>271</v>
      </c>
      <c r="BH9" s="137" t="s">
        <v>271</v>
      </c>
      <c r="BI9" s="137" t="s">
        <v>271</v>
      </c>
      <c r="BJ9" s="137" t="s">
        <v>309</v>
      </c>
      <c r="BK9" s="61" t="s">
        <v>8</v>
      </c>
      <c r="BL9" s="61" t="s">
        <v>8</v>
      </c>
      <c r="BM9" s="61" t="s">
        <v>8</v>
      </c>
      <c r="BN9" s="61" t="s">
        <v>310</v>
      </c>
      <c r="BO9" s="61" t="s">
        <v>8</v>
      </c>
      <c r="BP9" s="61" t="s">
        <v>8</v>
      </c>
      <c r="BQ9" s="61" t="s">
        <v>311</v>
      </c>
      <c r="BR9" s="61" t="s">
        <v>8</v>
      </c>
      <c r="BS9" s="61" t="s">
        <v>8</v>
      </c>
      <c r="BT9" s="61" t="s">
        <v>8</v>
      </c>
      <c r="BU9" s="61" t="s">
        <v>310</v>
      </c>
      <c r="BV9" s="4" t="s">
        <v>149</v>
      </c>
      <c r="BW9" s="4" t="s">
        <v>149</v>
      </c>
      <c r="BX9" s="4" t="s">
        <v>149</v>
      </c>
      <c r="BY9" s="15" t="s">
        <v>16</v>
      </c>
      <c r="BZ9" s="15" t="s">
        <v>16</v>
      </c>
      <c r="CA9" s="32" t="s">
        <v>156</v>
      </c>
      <c r="CB9" s="32" t="s">
        <v>156</v>
      </c>
      <c r="CC9" s="32" t="s">
        <v>156</v>
      </c>
      <c r="CD9" s="32" t="s">
        <v>156</v>
      </c>
      <c r="CE9" s="32" t="s">
        <v>156</v>
      </c>
      <c r="CF9" s="32" t="s">
        <v>156</v>
      </c>
    </row>
    <row r="10" spans="1:84" x14ac:dyDescent="0.3">
      <c r="A10" s="95"/>
      <c r="B10" s="24" t="s">
        <v>9</v>
      </c>
      <c r="C10" s="4">
        <v>0</v>
      </c>
      <c r="D10" s="4">
        <v>0</v>
      </c>
      <c r="E10" s="4">
        <v>0</v>
      </c>
      <c r="F10" s="41">
        <v>0</v>
      </c>
      <c r="G10" s="41">
        <v>0</v>
      </c>
      <c r="H10" s="41">
        <v>0</v>
      </c>
      <c r="I10" s="41">
        <v>0</v>
      </c>
      <c r="J10" s="41">
        <v>0</v>
      </c>
      <c r="K10" s="41">
        <v>0</v>
      </c>
      <c r="L10" s="18">
        <v>0</v>
      </c>
      <c r="M10" s="18">
        <v>0</v>
      </c>
      <c r="N10" s="18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v>0</v>
      </c>
      <c r="V10" s="12">
        <v>0</v>
      </c>
      <c r="W10" s="12">
        <v>0</v>
      </c>
      <c r="X10" s="12">
        <v>0</v>
      </c>
      <c r="Y10" s="18">
        <v>0</v>
      </c>
      <c r="Z10" s="18">
        <v>0</v>
      </c>
      <c r="AA10" s="18">
        <v>0</v>
      </c>
      <c r="AB10" s="18">
        <v>0</v>
      </c>
      <c r="AC10" s="52">
        <v>0</v>
      </c>
      <c r="AD10" s="52">
        <v>0</v>
      </c>
      <c r="AE10" s="52">
        <v>0</v>
      </c>
      <c r="AF10" s="52">
        <v>0</v>
      </c>
      <c r="AG10" s="52">
        <v>0</v>
      </c>
      <c r="AH10" s="52">
        <v>0</v>
      </c>
      <c r="AI10" s="52">
        <v>0</v>
      </c>
      <c r="AJ10" s="52">
        <v>0</v>
      </c>
      <c r="AK10" s="52">
        <v>0</v>
      </c>
      <c r="AL10" s="52">
        <v>0</v>
      </c>
      <c r="AM10" s="52">
        <v>0</v>
      </c>
      <c r="AN10" s="52">
        <v>0</v>
      </c>
      <c r="AO10" s="52">
        <v>0</v>
      </c>
      <c r="AP10" s="37">
        <v>0</v>
      </c>
      <c r="AQ10" s="37">
        <v>0</v>
      </c>
      <c r="AR10" s="37">
        <v>0</v>
      </c>
      <c r="AS10" s="37">
        <v>0</v>
      </c>
      <c r="AT10" s="37">
        <v>0</v>
      </c>
      <c r="AU10" s="37">
        <v>0</v>
      </c>
      <c r="AV10" s="37">
        <v>0</v>
      </c>
      <c r="AW10" s="37">
        <v>0</v>
      </c>
      <c r="AX10" s="37">
        <v>0</v>
      </c>
      <c r="AY10" s="37">
        <v>0</v>
      </c>
      <c r="AZ10" s="37">
        <v>0</v>
      </c>
      <c r="BA10" s="12">
        <v>0</v>
      </c>
      <c r="BB10" s="12">
        <v>0</v>
      </c>
      <c r="BC10" s="12">
        <v>0</v>
      </c>
      <c r="BD10" s="25">
        <v>0</v>
      </c>
      <c r="BE10" s="25">
        <v>0</v>
      </c>
      <c r="BF10" s="131">
        <v>0</v>
      </c>
      <c r="BG10" s="131">
        <v>0</v>
      </c>
      <c r="BH10" s="137">
        <v>0</v>
      </c>
      <c r="BI10" s="137">
        <v>0</v>
      </c>
      <c r="BJ10" s="137">
        <v>0</v>
      </c>
      <c r="BK10" s="61">
        <v>0</v>
      </c>
      <c r="BL10" s="61">
        <v>0</v>
      </c>
      <c r="BM10" s="61">
        <v>0</v>
      </c>
      <c r="BN10" s="61">
        <v>1</v>
      </c>
      <c r="BO10" s="61">
        <v>0</v>
      </c>
      <c r="BP10" s="61">
        <v>0</v>
      </c>
      <c r="BQ10" s="61">
        <v>0</v>
      </c>
      <c r="BR10" s="61">
        <v>0</v>
      </c>
      <c r="BS10" s="61">
        <v>0</v>
      </c>
      <c r="BT10" s="61">
        <v>0</v>
      </c>
      <c r="BU10" s="61">
        <v>0</v>
      </c>
      <c r="BV10" s="4">
        <v>1</v>
      </c>
      <c r="BW10" s="4">
        <v>0</v>
      </c>
      <c r="BX10" s="4">
        <v>0</v>
      </c>
      <c r="BY10" s="15">
        <v>0</v>
      </c>
      <c r="BZ10" s="15">
        <v>0</v>
      </c>
      <c r="CA10" s="32">
        <v>0</v>
      </c>
      <c r="CB10" s="32">
        <v>0</v>
      </c>
      <c r="CC10" s="32">
        <v>0</v>
      </c>
      <c r="CD10" s="32">
        <v>0</v>
      </c>
      <c r="CE10" s="32">
        <v>0</v>
      </c>
      <c r="CF10" s="32">
        <v>0</v>
      </c>
    </row>
    <row r="11" spans="1:84" x14ac:dyDescent="0.3">
      <c r="A11" s="95"/>
      <c r="B11" s="24" t="s">
        <v>43</v>
      </c>
      <c r="C11" s="4" t="s">
        <v>199</v>
      </c>
      <c r="D11" s="4" t="s">
        <v>199</v>
      </c>
      <c r="E11" s="4" t="s">
        <v>200</v>
      </c>
      <c r="F11" s="41" t="s">
        <v>199</v>
      </c>
      <c r="G11" s="41" t="s">
        <v>199</v>
      </c>
      <c r="H11" s="41" t="s">
        <v>199</v>
      </c>
      <c r="I11" s="41" t="s">
        <v>199</v>
      </c>
      <c r="J11" s="41" t="s">
        <v>199</v>
      </c>
      <c r="K11" s="41" t="s">
        <v>200</v>
      </c>
      <c r="L11" s="18" t="s">
        <v>200</v>
      </c>
      <c r="M11" s="18" t="s">
        <v>200</v>
      </c>
      <c r="N11" s="18" t="s">
        <v>200</v>
      </c>
      <c r="O11" s="4" t="s">
        <v>199</v>
      </c>
      <c r="P11" s="4" t="s">
        <v>199</v>
      </c>
      <c r="Q11" s="4" t="s">
        <v>199</v>
      </c>
      <c r="R11" s="4" t="s">
        <v>199</v>
      </c>
      <c r="S11" s="4" t="s">
        <v>199</v>
      </c>
      <c r="T11" s="4" t="s">
        <v>200</v>
      </c>
      <c r="U11" s="12" t="s">
        <v>199</v>
      </c>
      <c r="V11" s="12" t="s">
        <v>199</v>
      </c>
      <c r="W11" s="12" t="s">
        <v>199</v>
      </c>
      <c r="X11" s="12" t="s">
        <v>199</v>
      </c>
      <c r="Y11" s="18" t="s">
        <v>200</v>
      </c>
      <c r="Z11" s="18" t="s">
        <v>200</v>
      </c>
      <c r="AA11" s="18" t="s">
        <v>200</v>
      </c>
      <c r="AB11" s="18" t="s">
        <v>200</v>
      </c>
      <c r="AC11" s="52" t="s">
        <v>199</v>
      </c>
      <c r="AD11" s="52" t="s">
        <v>199</v>
      </c>
      <c r="AE11" s="52" t="s">
        <v>199</v>
      </c>
      <c r="AF11" s="52" t="s">
        <v>199</v>
      </c>
      <c r="AG11" s="52" t="s">
        <v>199</v>
      </c>
      <c r="AH11" s="52" t="s">
        <v>199</v>
      </c>
      <c r="AI11" s="52" t="s">
        <v>200</v>
      </c>
      <c r="AJ11" s="52" t="s">
        <v>199</v>
      </c>
      <c r="AK11" s="52" t="s">
        <v>199</v>
      </c>
      <c r="AL11" s="52" t="s">
        <v>199</v>
      </c>
      <c r="AM11" s="52" t="s">
        <v>199</v>
      </c>
      <c r="AN11" s="52" t="s">
        <v>199</v>
      </c>
      <c r="AO11" s="52" t="s">
        <v>199</v>
      </c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13" t="s">
        <v>199</v>
      </c>
      <c r="BB11" s="13" t="s">
        <v>199</v>
      </c>
      <c r="BC11" s="13" t="s">
        <v>199</v>
      </c>
      <c r="BD11" s="25" t="s">
        <v>199</v>
      </c>
      <c r="BE11" s="25" t="s">
        <v>199</v>
      </c>
      <c r="BF11" s="131" t="s">
        <v>199</v>
      </c>
      <c r="BG11" s="131" t="s">
        <v>199</v>
      </c>
      <c r="BH11" s="137" t="s">
        <v>199</v>
      </c>
      <c r="BI11" s="137" t="s">
        <v>199</v>
      </c>
      <c r="BJ11" s="137" t="s">
        <v>199</v>
      </c>
      <c r="BK11" s="61" t="s">
        <v>199</v>
      </c>
      <c r="BL11" s="61" t="s">
        <v>199</v>
      </c>
      <c r="BM11" s="61" t="s">
        <v>199</v>
      </c>
      <c r="BN11" s="61" t="s">
        <v>199</v>
      </c>
      <c r="BO11" s="61" t="s">
        <v>199</v>
      </c>
      <c r="BP11" s="61" t="s">
        <v>199</v>
      </c>
      <c r="BQ11" s="61" t="s">
        <v>199</v>
      </c>
      <c r="BR11" s="61" t="s">
        <v>199</v>
      </c>
      <c r="BS11" s="61" t="s">
        <v>199</v>
      </c>
      <c r="BT11" s="61" t="s">
        <v>199</v>
      </c>
      <c r="BU11" s="61" t="s">
        <v>199</v>
      </c>
      <c r="BV11" s="4" t="s">
        <v>199</v>
      </c>
      <c r="BW11" s="4" t="s">
        <v>199</v>
      </c>
      <c r="BX11" s="4" t="s">
        <v>199</v>
      </c>
      <c r="BY11" s="109" t="s">
        <v>199</v>
      </c>
      <c r="BZ11" s="109" t="s">
        <v>200</v>
      </c>
      <c r="CA11" s="148" t="s">
        <v>199</v>
      </c>
      <c r="CB11" s="148" t="s">
        <v>199</v>
      </c>
      <c r="CC11" s="148" t="s">
        <v>199</v>
      </c>
      <c r="CD11" s="148" t="s">
        <v>199</v>
      </c>
      <c r="CE11" s="148" t="s">
        <v>199</v>
      </c>
      <c r="CF11" s="148" t="s">
        <v>200</v>
      </c>
    </row>
    <row r="12" spans="1:84" x14ac:dyDescent="0.3">
      <c r="A12" s="95"/>
      <c r="B12" s="24" t="s">
        <v>10</v>
      </c>
      <c r="C12" s="9">
        <v>250.9</v>
      </c>
      <c r="D12" s="9">
        <v>288.18119999999999</v>
      </c>
      <c r="E12" s="175">
        <v>390.6</v>
      </c>
      <c r="F12" s="277">
        <v>277.98</v>
      </c>
      <c r="G12" s="277">
        <v>279.57049999999998</v>
      </c>
      <c r="H12" s="277">
        <v>280.29000000000002</v>
      </c>
      <c r="I12" s="277">
        <v>285.22859999999997</v>
      </c>
      <c r="J12" s="277">
        <v>383.22</v>
      </c>
      <c r="K12" s="277">
        <v>383.83</v>
      </c>
      <c r="L12" s="19">
        <v>292.48</v>
      </c>
      <c r="M12" s="19">
        <v>318.52999999999997</v>
      </c>
      <c r="N12" s="19">
        <v>411.3</v>
      </c>
      <c r="O12" s="9">
        <v>293.26</v>
      </c>
      <c r="P12" s="9">
        <v>293.87</v>
      </c>
      <c r="Q12" s="9">
        <v>294.73</v>
      </c>
      <c r="R12" s="9">
        <v>403.08</v>
      </c>
      <c r="S12" s="9">
        <v>403.48</v>
      </c>
      <c r="T12" s="9">
        <v>404.56</v>
      </c>
      <c r="U12" s="13">
        <v>313.32</v>
      </c>
      <c r="V12" s="13">
        <v>317.13</v>
      </c>
      <c r="W12" s="13">
        <v>317.01</v>
      </c>
      <c r="X12" s="13">
        <v>379.8</v>
      </c>
      <c r="Y12" s="19">
        <v>341.46</v>
      </c>
      <c r="Z12" s="19">
        <v>341.11</v>
      </c>
      <c r="AA12" s="19">
        <v>349.29</v>
      </c>
      <c r="AB12" s="19">
        <v>361.88479999999998</v>
      </c>
      <c r="AC12" s="56">
        <v>310.02999999999997</v>
      </c>
      <c r="AD12" s="56">
        <v>312.69</v>
      </c>
      <c r="AE12" s="56">
        <v>404.63</v>
      </c>
      <c r="AF12" s="56">
        <v>426.17</v>
      </c>
      <c r="AG12" s="56">
        <v>373.56</v>
      </c>
      <c r="AH12" s="56">
        <v>372.03</v>
      </c>
      <c r="AI12" s="56">
        <v>374.93</v>
      </c>
      <c r="AJ12" s="56">
        <v>257.56</v>
      </c>
      <c r="AK12" s="56">
        <v>259.18</v>
      </c>
      <c r="AL12" s="56">
        <v>259.89</v>
      </c>
      <c r="AM12" s="56">
        <v>263.06</v>
      </c>
      <c r="AN12" s="56">
        <v>356.94</v>
      </c>
      <c r="AO12" s="56">
        <v>363.04</v>
      </c>
      <c r="AP12" s="37">
        <v>359.45</v>
      </c>
      <c r="AQ12" s="37">
        <v>360.55</v>
      </c>
      <c r="AR12" s="37">
        <v>425.61</v>
      </c>
      <c r="AS12" s="37">
        <v>429.16</v>
      </c>
      <c r="AT12" s="37">
        <v>267.75</v>
      </c>
      <c r="AU12" s="37">
        <v>284.37</v>
      </c>
      <c r="AV12" s="37">
        <v>311.83999999999997</v>
      </c>
      <c r="AW12" s="37">
        <v>312.06</v>
      </c>
      <c r="AX12" s="37">
        <v>312.5</v>
      </c>
      <c r="AY12" s="37">
        <v>313.2</v>
      </c>
      <c r="AZ12" s="37">
        <v>357.87</v>
      </c>
      <c r="BA12" s="13">
        <v>296.06</v>
      </c>
      <c r="BB12" s="13">
        <v>324.73020000000002</v>
      </c>
      <c r="BC12" s="13">
        <v>327.38</v>
      </c>
      <c r="BD12" s="150">
        <v>193.1</v>
      </c>
      <c r="BE12" s="150">
        <v>247.9</v>
      </c>
      <c r="BF12" s="131">
        <v>370.6</v>
      </c>
      <c r="BG12" s="131">
        <v>373.69</v>
      </c>
      <c r="BH12" s="137">
        <v>393.54</v>
      </c>
      <c r="BI12" s="137">
        <v>396.8</v>
      </c>
      <c r="BJ12" s="137">
        <v>422.82</v>
      </c>
      <c r="BK12" s="61">
        <v>256.89</v>
      </c>
      <c r="BL12" s="61">
        <v>257.67</v>
      </c>
      <c r="BM12" s="61">
        <v>265.33999999999997</v>
      </c>
      <c r="BN12" s="61">
        <v>266.12</v>
      </c>
      <c r="BO12" s="61">
        <v>308.23160000000001</v>
      </c>
      <c r="BP12" s="61">
        <v>309.31130000000002</v>
      </c>
      <c r="BQ12" s="61">
        <v>358.6542</v>
      </c>
      <c r="BR12" s="61">
        <v>394.63</v>
      </c>
      <c r="BS12" s="61">
        <v>396.16</v>
      </c>
      <c r="BT12" s="61">
        <v>877.51</v>
      </c>
      <c r="BU12" s="61">
        <v>783.76</v>
      </c>
      <c r="BV12" s="4">
        <v>404.59</v>
      </c>
      <c r="BW12" s="4">
        <v>691.13</v>
      </c>
      <c r="BX12" s="4">
        <v>694.03</v>
      </c>
      <c r="BY12" s="117">
        <v>330.24</v>
      </c>
      <c r="BZ12" s="117">
        <v>334.50380000000001</v>
      </c>
      <c r="CA12" s="148">
        <v>332.41</v>
      </c>
      <c r="CB12" s="148">
        <v>334.50380000000001</v>
      </c>
      <c r="CC12" s="148">
        <v>335.02</v>
      </c>
      <c r="CD12" s="148">
        <v>336.22</v>
      </c>
      <c r="CE12" s="148">
        <v>337.31</v>
      </c>
      <c r="CF12" s="148">
        <v>338.5</v>
      </c>
    </row>
    <row r="13" spans="1:84" x14ac:dyDescent="0.3">
      <c r="A13" s="95"/>
      <c r="B13" s="24" t="s">
        <v>198</v>
      </c>
      <c r="C13" s="9" t="s">
        <v>199</v>
      </c>
      <c r="D13" s="9" t="s">
        <v>199</v>
      </c>
      <c r="E13" s="9" t="s">
        <v>199</v>
      </c>
      <c r="F13" s="277" t="s">
        <v>199</v>
      </c>
      <c r="G13" s="277" t="s">
        <v>199</v>
      </c>
      <c r="H13" s="277" t="s">
        <v>199</v>
      </c>
      <c r="I13" s="277" t="s">
        <v>199</v>
      </c>
      <c r="J13" s="277" t="s">
        <v>199</v>
      </c>
      <c r="K13" s="277" t="s">
        <v>199</v>
      </c>
      <c r="L13" s="19" t="s">
        <v>199</v>
      </c>
      <c r="M13" s="19" t="s">
        <v>199</v>
      </c>
      <c r="N13" s="19" t="s">
        <v>199</v>
      </c>
      <c r="O13" s="9" t="s">
        <v>199</v>
      </c>
      <c r="P13" s="9" t="s">
        <v>199</v>
      </c>
      <c r="Q13" s="9" t="s">
        <v>199</v>
      </c>
      <c r="R13" s="9" t="s">
        <v>199</v>
      </c>
      <c r="S13" s="9" t="s">
        <v>199</v>
      </c>
      <c r="T13" s="9" t="s">
        <v>199</v>
      </c>
      <c r="U13" s="13" t="s">
        <v>199</v>
      </c>
      <c r="V13" s="13" t="s">
        <v>199</v>
      </c>
      <c r="W13" s="13" t="s">
        <v>199</v>
      </c>
      <c r="X13" s="13"/>
      <c r="Y13" s="19" t="s">
        <v>199</v>
      </c>
      <c r="Z13" s="19" t="s">
        <v>199</v>
      </c>
      <c r="AA13" s="19" t="s">
        <v>199</v>
      </c>
      <c r="AB13" s="19" t="s">
        <v>199</v>
      </c>
      <c r="AC13" s="56" t="s">
        <v>199</v>
      </c>
      <c r="AD13" s="56" t="s">
        <v>199</v>
      </c>
      <c r="AE13" s="56" t="s">
        <v>199</v>
      </c>
      <c r="AF13" s="56" t="s">
        <v>199</v>
      </c>
      <c r="AG13" s="56" t="s">
        <v>199</v>
      </c>
      <c r="AH13" s="56" t="s">
        <v>199</v>
      </c>
      <c r="AI13" s="56" t="s">
        <v>199</v>
      </c>
      <c r="AJ13" s="56" t="s">
        <v>199</v>
      </c>
      <c r="AK13" s="56" t="s">
        <v>199</v>
      </c>
      <c r="AL13" s="56" t="s">
        <v>199</v>
      </c>
      <c r="AM13" s="56" t="s">
        <v>199</v>
      </c>
      <c r="AN13" s="56" t="s">
        <v>199</v>
      </c>
      <c r="AO13" s="56" t="s">
        <v>199</v>
      </c>
      <c r="AP13" s="37" t="s">
        <v>199</v>
      </c>
      <c r="AQ13" s="37" t="s">
        <v>199</v>
      </c>
      <c r="AR13" s="37" t="s">
        <v>199</v>
      </c>
      <c r="AS13" s="37" t="s">
        <v>199</v>
      </c>
      <c r="AT13" s="37" t="s">
        <v>199</v>
      </c>
      <c r="AU13" s="37" t="s">
        <v>199</v>
      </c>
      <c r="AV13" s="37" t="s">
        <v>199</v>
      </c>
      <c r="AW13" s="37" t="s">
        <v>199</v>
      </c>
      <c r="AX13" s="37" t="s">
        <v>199</v>
      </c>
      <c r="AY13" s="37" t="s">
        <v>199</v>
      </c>
      <c r="AZ13" s="37" t="s">
        <v>199</v>
      </c>
      <c r="BA13" s="13" t="s">
        <v>199</v>
      </c>
      <c r="BB13" s="13" t="s">
        <v>199</v>
      </c>
      <c r="BC13" s="13" t="s">
        <v>199</v>
      </c>
      <c r="BD13" s="150" t="s">
        <v>199</v>
      </c>
      <c r="BE13" s="150" t="s">
        <v>199</v>
      </c>
      <c r="BF13" s="131" t="s">
        <v>199</v>
      </c>
      <c r="BG13" s="131" t="s">
        <v>199</v>
      </c>
      <c r="BH13" s="137" t="s">
        <v>199</v>
      </c>
      <c r="BI13" s="137" t="s">
        <v>199</v>
      </c>
      <c r="BJ13" s="222" t="s">
        <v>200</v>
      </c>
      <c r="BK13" s="61" t="s">
        <v>199</v>
      </c>
      <c r="BL13" s="61" t="s">
        <v>199</v>
      </c>
      <c r="BM13" s="61" t="s">
        <v>199</v>
      </c>
      <c r="BN13" s="61" t="s">
        <v>199</v>
      </c>
      <c r="BO13" s="61" t="s">
        <v>199</v>
      </c>
      <c r="BP13" s="61" t="s">
        <v>199</v>
      </c>
      <c r="BQ13" s="61" t="s">
        <v>199</v>
      </c>
      <c r="BR13" s="61" t="s">
        <v>199</v>
      </c>
      <c r="BS13" s="61" t="s">
        <v>200</v>
      </c>
      <c r="BT13" s="61" t="s">
        <v>200</v>
      </c>
      <c r="BU13" s="61" t="s">
        <v>200</v>
      </c>
      <c r="BV13" s="4" t="s">
        <v>199</v>
      </c>
      <c r="BW13" s="4" t="s">
        <v>199</v>
      </c>
      <c r="BX13" s="4" t="s">
        <v>199</v>
      </c>
      <c r="BY13" s="109" t="s">
        <v>199</v>
      </c>
      <c r="BZ13" s="109" t="s">
        <v>199</v>
      </c>
      <c r="CA13" s="148" t="s">
        <v>199</v>
      </c>
      <c r="CB13" s="148" t="s">
        <v>199</v>
      </c>
      <c r="CC13" s="148" t="s">
        <v>199</v>
      </c>
      <c r="CD13" s="148" t="s">
        <v>199</v>
      </c>
      <c r="CE13" s="148" t="s">
        <v>199</v>
      </c>
      <c r="CF13" s="148" t="s">
        <v>199</v>
      </c>
    </row>
    <row r="14" spans="1:84" x14ac:dyDescent="0.3">
      <c r="A14" s="95"/>
      <c r="B14" s="24" t="s">
        <v>11</v>
      </c>
      <c r="C14" s="9">
        <v>0</v>
      </c>
      <c r="D14" s="9">
        <v>287.8</v>
      </c>
      <c r="E14" s="9"/>
      <c r="F14" s="277">
        <v>277.44979999999998</v>
      </c>
      <c r="G14" s="277">
        <v>277.44979999999998</v>
      </c>
      <c r="H14" s="277">
        <v>277.44979999999998</v>
      </c>
      <c r="I14" s="277">
        <v>284.9074</v>
      </c>
      <c r="J14" s="277">
        <v>382.5634</v>
      </c>
      <c r="K14" s="277">
        <v>382.5634</v>
      </c>
      <c r="L14" s="19">
        <v>292.22000000000003</v>
      </c>
      <c r="M14" s="19">
        <v>318.27999999999997</v>
      </c>
      <c r="N14" s="19">
        <v>408.89</v>
      </c>
      <c r="O14" s="9">
        <v>293.08999999999997</v>
      </c>
      <c r="P14" s="9">
        <v>293.77999999999997</v>
      </c>
      <c r="Q14" s="9">
        <v>294.56</v>
      </c>
      <c r="R14" s="9">
        <v>402.81</v>
      </c>
      <c r="S14" s="9">
        <v>402.8</v>
      </c>
      <c r="T14" s="9">
        <v>404.37</v>
      </c>
      <c r="U14" s="13">
        <v>313.07</v>
      </c>
      <c r="V14" s="13">
        <v>316.63</v>
      </c>
      <c r="W14" s="13">
        <v>316.92</v>
      </c>
      <c r="X14" s="13">
        <v>0</v>
      </c>
      <c r="Y14" s="19">
        <v>341.14</v>
      </c>
      <c r="Z14" s="19">
        <v>346.03</v>
      </c>
      <c r="AA14" s="19">
        <v>349.13</v>
      </c>
      <c r="AB14" s="19">
        <v>361.51960000000003</v>
      </c>
      <c r="AC14" s="56">
        <v>309.69</v>
      </c>
      <c r="AD14" s="56">
        <v>312.43</v>
      </c>
      <c r="AE14" s="56">
        <v>404.06</v>
      </c>
      <c r="AF14" s="56">
        <v>425.84</v>
      </c>
      <c r="AG14" s="56">
        <v>371.62</v>
      </c>
      <c r="AH14" s="56">
        <v>371.75</v>
      </c>
      <c r="AI14" s="56">
        <v>374.72</v>
      </c>
      <c r="AJ14" s="56">
        <v>257.26</v>
      </c>
      <c r="AK14" s="56">
        <v>258.91000000000003</v>
      </c>
      <c r="AL14" s="56">
        <v>259.54000000000002</v>
      </c>
      <c r="AM14" s="56">
        <v>262.98</v>
      </c>
      <c r="AN14" s="56">
        <v>356.73</v>
      </c>
      <c r="AO14" s="56">
        <v>362.73</v>
      </c>
      <c r="AP14" s="37">
        <v>359.21</v>
      </c>
      <c r="AQ14" s="37">
        <v>360.2</v>
      </c>
      <c r="AR14" s="37">
        <v>425.39</v>
      </c>
      <c r="AS14" s="37">
        <v>428.72</v>
      </c>
      <c r="AT14" s="37">
        <v>267.64999999999998</v>
      </c>
      <c r="AU14" s="37">
        <v>284.2</v>
      </c>
      <c r="AV14" s="37">
        <v>311.56</v>
      </c>
      <c r="AW14" s="37">
        <v>311.56</v>
      </c>
      <c r="AX14" s="37">
        <v>311.56</v>
      </c>
      <c r="AY14" s="37">
        <v>312.76</v>
      </c>
      <c r="AZ14" s="37">
        <v>357.61</v>
      </c>
      <c r="BA14" s="13">
        <v>295.5</v>
      </c>
      <c r="BB14" s="13">
        <v>324.47859999999997</v>
      </c>
      <c r="BC14" s="13">
        <v>327.24290000000002</v>
      </c>
      <c r="BD14" s="150">
        <v>192.5</v>
      </c>
      <c r="BE14" s="150">
        <v>247.1</v>
      </c>
      <c r="BF14" s="134">
        <v>370.6</v>
      </c>
      <c r="BG14" s="134">
        <v>373.41</v>
      </c>
      <c r="BH14" s="223">
        <v>393.4</v>
      </c>
      <c r="BI14" s="223">
        <v>396.8</v>
      </c>
      <c r="BJ14" s="223">
        <v>422.55</v>
      </c>
      <c r="BK14" s="63">
        <v>256.37</v>
      </c>
      <c r="BL14" s="63">
        <v>256.37</v>
      </c>
      <c r="BM14" s="63">
        <v>264.9477</v>
      </c>
      <c r="BN14" s="63">
        <v>265.86</v>
      </c>
      <c r="BO14" s="63">
        <v>304.8614</v>
      </c>
      <c r="BP14" s="63">
        <v>304.8614</v>
      </c>
      <c r="BQ14" s="63">
        <v>356.14760000000001</v>
      </c>
      <c r="BR14" s="63">
        <v>393.3965</v>
      </c>
      <c r="BS14" s="63">
        <v>393.3965</v>
      </c>
      <c r="BT14" s="63">
        <v>875.96</v>
      </c>
      <c r="BU14" s="63">
        <v>782.81</v>
      </c>
      <c r="BV14" s="4">
        <v>404.29</v>
      </c>
      <c r="BW14" s="4">
        <v>690.16</v>
      </c>
      <c r="BX14" s="4">
        <v>693.06</v>
      </c>
      <c r="BY14" s="117">
        <v>329.75110000000001</v>
      </c>
      <c r="BZ14" s="117">
        <v>334.0043</v>
      </c>
      <c r="CA14" s="148">
        <v>333.83</v>
      </c>
      <c r="CB14" s="148">
        <v>334.12920000000003</v>
      </c>
      <c r="CC14" s="148">
        <v>333.83</v>
      </c>
      <c r="CD14" s="148">
        <v>333.83</v>
      </c>
      <c r="CE14" s="148">
        <v>333.83</v>
      </c>
      <c r="CF14" s="148">
        <v>333.83</v>
      </c>
    </row>
    <row r="15" spans="1:84" x14ac:dyDescent="0.3">
      <c r="A15" s="95"/>
      <c r="B15" s="24" t="s">
        <v>12</v>
      </c>
      <c r="C15" s="9">
        <v>800</v>
      </c>
      <c r="D15" s="9">
        <v>288.49</v>
      </c>
      <c r="E15" s="9"/>
      <c r="F15" s="277">
        <v>282</v>
      </c>
      <c r="G15" s="277">
        <v>282.78680000000003</v>
      </c>
      <c r="H15" s="277">
        <v>282.78680000000003</v>
      </c>
      <c r="I15" s="277">
        <v>285.54969999999997</v>
      </c>
      <c r="J15" s="277">
        <v>384.34120000000001</v>
      </c>
      <c r="K15" s="277">
        <v>384.34120000000001</v>
      </c>
      <c r="L15" s="19">
        <v>292.87</v>
      </c>
      <c r="M15" s="19">
        <v>319.04000000000002</v>
      </c>
      <c r="N15" s="19">
        <v>412.32</v>
      </c>
      <c r="O15" s="9">
        <v>293.44</v>
      </c>
      <c r="P15" s="9">
        <v>294.04000000000002</v>
      </c>
      <c r="Q15" s="9">
        <v>295.16000000000003</v>
      </c>
      <c r="R15" s="9">
        <v>403.71</v>
      </c>
      <c r="S15" s="9">
        <v>404.1</v>
      </c>
      <c r="T15" s="9">
        <v>404.75</v>
      </c>
      <c r="U15" s="13">
        <v>313.83</v>
      </c>
      <c r="V15" s="13">
        <v>317.52</v>
      </c>
      <c r="W15" s="13">
        <v>317.26</v>
      </c>
      <c r="X15" s="13">
        <v>0</v>
      </c>
      <c r="Y15" s="19">
        <v>341.63</v>
      </c>
      <c r="Z15" s="19">
        <v>346.27</v>
      </c>
      <c r="AA15" s="19">
        <v>349.37</v>
      </c>
      <c r="AB15" s="19">
        <v>362.00650000000002</v>
      </c>
      <c r="AC15" s="56">
        <v>310.36</v>
      </c>
      <c r="AD15" s="56">
        <v>313.07</v>
      </c>
      <c r="AE15" s="56">
        <v>405.44</v>
      </c>
      <c r="AF15" s="56">
        <v>426.5</v>
      </c>
      <c r="AG15" s="56">
        <v>377.65</v>
      </c>
      <c r="AH15" s="56">
        <v>372.46</v>
      </c>
      <c r="AI15" s="56">
        <v>375.18</v>
      </c>
      <c r="AJ15" s="56">
        <v>258.13</v>
      </c>
      <c r="AK15" s="56">
        <v>259.54000000000002</v>
      </c>
      <c r="AL15" s="56">
        <v>260.29000000000002</v>
      </c>
      <c r="AM15" s="56">
        <v>263.45</v>
      </c>
      <c r="AN15" s="56">
        <v>357.32</v>
      </c>
      <c r="AO15" s="56">
        <v>363.4</v>
      </c>
      <c r="AP15" s="37">
        <v>360.06</v>
      </c>
      <c r="AQ15" s="37">
        <v>360.74</v>
      </c>
      <c r="AR15" s="37">
        <v>425.84</v>
      </c>
      <c r="AS15" s="37">
        <v>429.38</v>
      </c>
      <c r="AT15" s="37">
        <v>267.86</v>
      </c>
      <c r="AU15" s="37">
        <v>284.51</v>
      </c>
      <c r="AV15" s="37">
        <v>312.76</v>
      </c>
      <c r="AW15" s="37">
        <v>312.76</v>
      </c>
      <c r="AX15" s="37">
        <v>312.76</v>
      </c>
      <c r="AY15" s="37">
        <v>313.79000000000002</v>
      </c>
      <c r="AZ15" s="37">
        <v>358.03</v>
      </c>
      <c r="BA15" s="13">
        <v>296.95</v>
      </c>
      <c r="BB15" s="13">
        <v>325.23309999999998</v>
      </c>
      <c r="BC15" s="13">
        <v>327.87040000000002</v>
      </c>
      <c r="BD15" s="150">
        <v>194</v>
      </c>
      <c r="BE15" s="150">
        <v>248.8</v>
      </c>
      <c r="BF15" s="134">
        <f>BF14+$C$3</f>
        <v>371.6</v>
      </c>
      <c r="BG15" s="134">
        <v>374.1</v>
      </c>
      <c r="BH15" s="223">
        <v>393.81</v>
      </c>
      <c r="BI15" s="223">
        <f>BI14+$C$3</f>
        <v>397.8</v>
      </c>
      <c r="BJ15" s="223">
        <v>423.36</v>
      </c>
      <c r="BK15" s="63">
        <v>258.45</v>
      </c>
      <c r="BL15" s="63">
        <v>258.45</v>
      </c>
      <c r="BM15" s="63">
        <v>265.73</v>
      </c>
      <c r="BN15" s="63">
        <v>266.77</v>
      </c>
      <c r="BO15" s="63">
        <v>311.65879999999999</v>
      </c>
      <c r="BP15" s="63">
        <v>311.65879999999999</v>
      </c>
      <c r="BQ15" s="63">
        <v>363.64769999999999</v>
      </c>
      <c r="BR15" s="63">
        <v>398.863</v>
      </c>
      <c r="BS15" s="63">
        <v>398.863</v>
      </c>
      <c r="BT15" s="63">
        <v>875.96</v>
      </c>
      <c r="BU15" s="63">
        <v>785.67</v>
      </c>
      <c r="BV15" s="4">
        <v>404.98</v>
      </c>
      <c r="BW15" s="4">
        <v>692.42</v>
      </c>
      <c r="BX15" s="4">
        <v>695</v>
      </c>
      <c r="BY15" s="117">
        <v>330.62790000000001</v>
      </c>
      <c r="BZ15" s="117">
        <v>334.7534</v>
      </c>
      <c r="CA15" s="148">
        <v>340.24</v>
      </c>
      <c r="CB15" s="148">
        <v>335.25259999999997</v>
      </c>
      <c r="CC15" s="148">
        <v>340.24</v>
      </c>
      <c r="CD15" s="148">
        <v>340.24</v>
      </c>
      <c r="CE15" s="148">
        <v>340.24</v>
      </c>
      <c r="CF15" s="148">
        <v>340.24</v>
      </c>
    </row>
    <row r="16" spans="1:84" x14ac:dyDescent="0.3">
      <c r="A16" s="95"/>
      <c r="B16" s="270" t="s">
        <v>248</v>
      </c>
      <c r="C16" s="168">
        <v>0</v>
      </c>
      <c r="D16" s="168">
        <v>0</v>
      </c>
      <c r="E16" s="168">
        <v>0</v>
      </c>
      <c r="F16" s="278">
        <v>0</v>
      </c>
      <c r="G16" s="278">
        <v>1</v>
      </c>
      <c r="H16" s="278">
        <v>1</v>
      </c>
      <c r="I16" s="278">
        <v>1</v>
      </c>
      <c r="J16" s="278">
        <v>1</v>
      </c>
      <c r="K16" s="278">
        <v>1</v>
      </c>
      <c r="L16" s="169">
        <v>1</v>
      </c>
      <c r="M16" s="169">
        <v>1</v>
      </c>
      <c r="N16" s="169">
        <v>1</v>
      </c>
      <c r="O16" s="168">
        <v>0</v>
      </c>
      <c r="P16" s="168">
        <v>0</v>
      </c>
      <c r="Q16" s="168">
        <v>0</v>
      </c>
      <c r="R16" s="168">
        <v>0</v>
      </c>
      <c r="S16" s="168">
        <v>0</v>
      </c>
      <c r="T16" s="168">
        <v>0</v>
      </c>
      <c r="U16" s="186">
        <v>1</v>
      </c>
      <c r="V16" s="186">
        <v>1</v>
      </c>
      <c r="W16" s="186">
        <v>1</v>
      </c>
      <c r="X16" s="186">
        <v>1</v>
      </c>
      <c r="Y16" s="169">
        <v>1</v>
      </c>
      <c r="Z16" s="169">
        <v>1</v>
      </c>
      <c r="AA16" s="169">
        <v>1</v>
      </c>
      <c r="AB16" s="169">
        <v>1</v>
      </c>
      <c r="AC16" s="171">
        <v>0</v>
      </c>
      <c r="AD16" s="171">
        <v>0</v>
      </c>
      <c r="AE16" s="171">
        <v>0</v>
      </c>
      <c r="AF16" s="171">
        <v>0</v>
      </c>
      <c r="AG16" s="171">
        <v>0</v>
      </c>
      <c r="AH16" s="171">
        <v>0</v>
      </c>
      <c r="AI16" s="171">
        <v>0</v>
      </c>
      <c r="AJ16" s="171">
        <v>0</v>
      </c>
      <c r="AK16" s="171">
        <v>0</v>
      </c>
      <c r="AL16" s="171">
        <v>0</v>
      </c>
      <c r="AM16" s="171">
        <v>0</v>
      </c>
      <c r="AN16" s="171">
        <v>0</v>
      </c>
      <c r="AO16" s="171">
        <v>0</v>
      </c>
      <c r="AP16" s="181">
        <v>0</v>
      </c>
      <c r="AQ16" s="181">
        <v>0</v>
      </c>
      <c r="AR16" s="181">
        <v>0</v>
      </c>
      <c r="AS16" s="181">
        <v>1</v>
      </c>
      <c r="AT16" s="181">
        <v>0</v>
      </c>
      <c r="AU16" s="181">
        <v>0</v>
      </c>
      <c r="AV16" s="181">
        <v>0</v>
      </c>
      <c r="AW16" s="181">
        <v>0</v>
      </c>
      <c r="AX16" s="181">
        <v>0</v>
      </c>
      <c r="AY16" s="181">
        <v>0</v>
      </c>
      <c r="AZ16" s="181">
        <v>0</v>
      </c>
      <c r="BA16" s="186">
        <v>0</v>
      </c>
      <c r="BB16" s="186">
        <v>1</v>
      </c>
      <c r="BC16" s="186">
        <v>1</v>
      </c>
      <c r="BD16" s="199">
        <v>1</v>
      </c>
      <c r="BE16" s="199">
        <v>1</v>
      </c>
      <c r="BF16" s="224">
        <v>1</v>
      </c>
      <c r="BG16" s="224">
        <v>1</v>
      </c>
      <c r="BH16" s="282">
        <v>1</v>
      </c>
      <c r="BI16" s="282">
        <v>1</v>
      </c>
      <c r="BJ16" s="282">
        <v>1</v>
      </c>
      <c r="BK16" s="283">
        <v>0</v>
      </c>
      <c r="BL16" s="283">
        <v>0</v>
      </c>
      <c r="BM16" s="283">
        <v>0</v>
      </c>
      <c r="BN16" s="283">
        <v>0</v>
      </c>
      <c r="BO16" s="283">
        <v>1</v>
      </c>
      <c r="BP16" s="283">
        <v>1</v>
      </c>
      <c r="BQ16" s="283">
        <v>0</v>
      </c>
      <c r="BR16" s="283">
        <v>0</v>
      </c>
      <c r="BS16" s="283">
        <v>0</v>
      </c>
      <c r="BT16" s="283">
        <v>0</v>
      </c>
      <c r="BU16" s="283">
        <v>0</v>
      </c>
      <c r="BV16" s="4">
        <v>1</v>
      </c>
      <c r="BW16" s="4">
        <v>0</v>
      </c>
      <c r="BX16" s="4">
        <v>0</v>
      </c>
      <c r="BY16" s="102">
        <v>1</v>
      </c>
      <c r="BZ16" s="102">
        <v>1</v>
      </c>
      <c r="CA16" s="32">
        <v>0</v>
      </c>
      <c r="CB16" s="32">
        <v>1</v>
      </c>
      <c r="CC16" s="32">
        <v>0</v>
      </c>
      <c r="CD16" s="32">
        <v>0</v>
      </c>
      <c r="CE16" s="32">
        <v>0</v>
      </c>
      <c r="CF16" s="32">
        <v>0</v>
      </c>
    </row>
    <row r="17" spans="1:84" x14ac:dyDescent="0.3">
      <c r="B17" s="24" t="s">
        <v>40</v>
      </c>
      <c r="C17" s="68" t="s">
        <v>298</v>
      </c>
      <c r="D17" s="68" t="s">
        <v>298</v>
      </c>
      <c r="E17" s="68" t="s">
        <v>298</v>
      </c>
      <c r="F17" s="279">
        <v>0</v>
      </c>
      <c r="G17" s="279">
        <v>66</v>
      </c>
      <c r="H17" s="279">
        <v>66</v>
      </c>
      <c r="I17" s="279">
        <v>66</v>
      </c>
      <c r="J17" s="279">
        <v>66</v>
      </c>
      <c r="K17" s="279">
        <v>66</v>
      </c>
      <c r="L17" s="69">
        <v>27</v>
      </c>
      <c r="M17" s="69">
        <v>27</v>
      </c>
      <c r="N17" s="69">
        <v>27</v>
      </c>
      <c r="O17" s="68" t="s">
        <v>298</v>
      </c>
      <c r="P17" s="68" t="s">
        <v>298</v>
      </c>
      <c r="Q17" s="68" t="s">
        <v>298</v>
      </c>
      <c r="R17" s="68" t="s">
        <v>298</v>
      </c>
      <c r="S17" s="68" t="s">
        <v>298</v>
      </c>
      <c r="T17" s="68" t="s">
        <v>298</v>
      </c>
      <c r="U17" s="187">
        <v>27</v>
      </c>
      <c r="V17" s="187">
        <v>27</v>
      </c>
      <c r="W17" s="187" t="s">
        <v>303</v>
      </c>
      <c r="X17" s="187">
        <v>27</v>
      </c>
      <c r="Y17" s="69" t="s">
        <v>303</v>
      </c>
      <c r="Z17" s="69" t="s">
        <v>303</v>
      </c>
      <c r="AA17" s="69" t="s">
        <v>303</v>
      </c>
      <c r="AB17" s="69">
        <v>27</v>
      </c>
      <c r="AC17" s="71">
        <v>27</v>
      </c>
      <c r="AD17" s="71">
        <v>27</v>
      </c>
      <c r="AE17" s="71">
        <v>27</v>
      </c>
      <c r="AF17" s="71">
        <v>27</v>
      </c>
      <c r="AG17" s="71">
        <v>27</v>
      </c>
      <c r="AH17" s="71">
        <v>27</v>
      </c>
      <c r="AI17" s="71">
        <v>27</v>
      </c>
      <c r="AJ17" s="71">
        <v>27</v>
      </c>
      <c r="AK17" s="71">
        <v>27</v>
      </c>
      <c r="AL17" s="71">
        <v>27</v>
      </c>
      <c r="AM17" s="71">
        <v>27</v>
      </c>
      <c r="AN17" s="71">
        <v>27</v>
      </c>
      <c r="AO17" s="71">
        <v>27</v>
      </c>
      <c r="AP17" s="37"/>
      <c r="AQ17" s="37"/>
      <c r="AR17" s="37"/>
      <c r="AS17" s="37"/>
      <c r="AT17" s="37"/>
      <c r="AU17" s="37" t="s">
        <v>298</v>
      </c>
      <c r="AV17" s="37" t="s">
        <v>298</v>
      </c>
      <c r="AW17" s="37" t="s">
        <v>298</v>
      </c>
      <c r="AX17" s="37" t="s">
        <v>298</v>
      </c>
      <c r="AY17" s="37" t="s">
        <v>298</v>
      </c>
      <c r="AZ17" s="37" t="s">
        <v>298</v>
      </c>
      <c r="BA17" s="186">
        <v>0</v>
      </c>
      <c r="BB17" s="186">
        <v>66</v>
      </c>
      <c r="BC17" s="186">
        <v>66</v>
      </c>
      <c r="BD17" s="199">
        <v>27</v>
      </c>
      <c r="BE17" s="199">
        <v>27</v>
      </c>
      <c r="BF17" s="224">
        <v>64</v>
      </c>
      <c r="BG17" s="224">
        <v>64</v>
      </c>
      <c r="BH17" s="282">
        <v>64</v>
      </c>
      <c r="BI17" s="282">
        <v>64</v>
      </c>
      <c r="BJ17" s="282">
        <v>64</v>
      </c>
      <c r="BK17" s="283" t="s">
        <v>298</v>
      </c>
      <c r="BL17" s="283" t="s">
        <v>298</v>
      </c>
      <c r="BM17" s="283" t="s">
        <v>298</v>
      </c>
      <c r="BN17" s="283">
        <v>64</v>
      </c>
      <c r="BO17" s="283" t="s">
        <v>298</v>
      </c>
      <c r="BP17" s="283" t="s">
        <v>298</v>
      </c>
      <c r="BQ17" s="283" t="s">
        <v>298</v>
      </c>
      <c r="BR17" s="283" t="s">
        <v>298</v>
      </c>
      <c r="BS17" s="283" t="s">
        <v>298</v>
      </c>
      <c r="BT17" s="283"/>
      <c r="BU17" s="283"/>
      <c r="BV17" s="196">
        <v>64</v>
      </c>
      <c r="BW17" s="196" t="s">
        <v>306</v>
      </c>
      <c r="BX17" s="196" t="s">
        <v>306</v>
      </c>
      <c r="BY17" s="102">
        <v>66</v>
      </c>
      <c r="BZ17" s="102">
        <v>66</v>
      </c>
      <c r="CA17" s="149"/>
      <c r="CB17" s="149" t="s">
        <v>298</v>
      </c>
      <c r="CC17" s="149"/>
      <c r="CD17" s="149"/>
      <c r="CE17" s="149"/>
      <c r="CF17" s="149"/>
    </row>
    <row r="18" spans="1:84" x14ac:dyDescent="0.3">
      <c r="A18" t="s">
        <v>43</v>
      </c>
      <c r="B18" s="24" t="s">
        <v>40</v>
      </c>
      <c r="C18" s="68">
        <v>0</v>
      </c>
      <c r="D18" s="68">
        <v>0</v>
      </c>
      <c r="E18" s="68">
        <v>0</v>
      </c>
      <c r="F18" s="279">
        <v>0</v>
      </c>
      <c r="G18" s="279">
        <v>0</v>
      </c>
      <c r="H18" s="279">
        <v>0</v>
      </c>
      <c r="I18" s="279">
        <v>0</v>
      </c>
      <c r="J18" s="279">
        <v>0</v>
      </c>
      <c r="K18" s="279">
        <v>0</v>
      </c>
      <c r="L18" s="69">
        <v>0</v>
      </c>
      <c r="M18" s="69">
        <v>0</v>
      </c>
      <c r="N18" s="69">
        <v>0</v>
      </c>
      <c r="O18" s="68">
        <v>0</v>
      </c>
      <c r="P18" s="68">
        <v>0</v>
      </c>
      <c r="Q18" s="68">
        <v>0</v>
      </c>
      <c r="R18" s="68">
        <v>0</v>
      </c>
      <c r="S18" s="68">
        <f>AE7</f>
        <v>29</v>
      </c>
      <c r="T18" s="68">
        <v>0</v>
      </c>
      <c r="U18" s="187">
        <v>0</v>
      </c>
      <c r="V18" s="187">
        <v>0</v>
      </c>
      <c r="W18" s="187">
        <v>0</v>
      </c>
      <c r="X18" s="187">
        <v>0</v>
      </c>
      <c r="Y18" s="69">
        <f>AG7</f>
        <v>31</v>
      </c>
      <c r="Z18" s="69">
        <f>AH7</f>
        <v>32</v>
      </c>
      <c r="AA18" s="69">
        <f>AI7</f>
        <v>33</v>
      </c>
      <c r="AB18" s="69"/>
      <c r="AC18" s="71">
        <v>0</v>
      </c>
      <c r="AD18" s="71">
        <v>0</v>
      </c>
      <c r="AE18" s="71">
        <v>0</v>
      </c>
      <c r="AF18" s="71">
        <v>0</v>
      </c>
      <c r="AG18" s="71">
        <v>0</v>
      </c>
      <c r="AH18" s="71">
        <v>0</v>
      </c>
      <c r="AI18" s="71">
        <v>0</v>
      </c>
      <c r="AJ18" s="90">
        <v>1</v>
      </c>
      <c r="AK18" s="90">
        <v>1</v>
      </c>
      <c r="AL18" s="90">
        <v>1</v>
      </c>
      <c r="AM18" s="90">
        <v>1</v>
      </c>
      <c r="AN18" s="57">
        <v>2</v>
      </c>
      <c r="AO18" s="57">
        <v>2</v>
      </c>
      <c r="AP18" s="37">
        <v>0</v>
      </c>
      <c r="AQ18" s="37">
        <v>0</v>
      </c>
      <c r="AR18" s="37">
        <v>0</v>
      </c>
      <c r="AS18" s="37">
        <v>0</v>
      </c>
      <c r="AT18" s="178">
        <v>1</v>
      </c>
      <c r="AU18" s="178">
        <v>1</v>
      </c>
      <c r="AV18" s="178">
        <v>1</v>
      </c>
      <c r="AW18" s="178">
        <v>1</v>
      </c>
      <c r="AX18" s="178">
        <v>1</v>
      </c>
      <c r="AY18" s="178">
        <v>1</v>
      </c>
      <c r="AZ18" s="177">
        <v>2</v>
      </c>
      <c r="BA18" s="187">
        <f>IF(BA19=1,$D$20,$L$20)</f>
        <v>4</v>
      </c>
      <c r="BB18" s="187">
        <f>IF(BB19=1,$D$20,$L$20)</f>
        <v>4</v>
      </c>
      <c r="BC18" s="187">
        <f>IF(BC19=1,$D$20,$L$20)</f>
        <v>4</v>
      </c>
      <c r="BD18" s="200">
        <f>IF(BD19=1,$D$20,$L$20)</f>
        <v>4</v>
      </c>
      <c r="BE18" s="200">
        <f>IF(BE19=1,$D$20,$L$20)</f>
        <v>4</v>
      </c>
      <c r="BF18" s="131">
        <f t="shared" ref="BF18:BU18" si="22">IF(BF19=1,$D$23,$F$23)</f>
        <v>0</v>
      </c>
      <c r="BG18" s="131">
        <f t="shared" si="22"/>
        <v>0</v>
      </c>
      <c r="BH18" s="137">
        <f t="shared" si="22"/>
        <v>0</v>
      </c>
      <c r="BI18" s="137">
        <f t="shared" si="22"/>
        <v>0</v>
      </c>
      <c r="BJ18" s="137">
        <f t="shared" si="22"/>
        <v>0</v>
      </c>
      <c r="BK18" s="67">
        <f t="shared" si="22"/>
        <v>0</v>
      </c>
      <c r="BL18" s="67">
        <f t="shared" si="22"/>
        <v>0</v>
      </c>
      <c r="BM18" s="67">
        <f t="shared" si="22"/>
        <v>0</v>
      </c>
      <c r="BN18" s="67">
        <f t="shared" si="22"/>
        <v>0</v>
      </c>
      <c r="BO18" s="67">
        <f t="shared" si="22"/>
        <v>0</v>
      </c>
      <c r="BP18" s="67">
        <f t="shared" si="22"/>
        <v>0</v>
      </c>
      <c r="BQ18" s="67">
        <f t="shared" si="22"/>
        <v>0</v>
      </c>
      <c r="BR18" s="67">
        <f t="shared" si="22"/>
        <v>0</v>
      </c>
      <c r="BS18" s="67">
        <f t="shared" si="22"/>
        <v>0</v>
      </c>
      <c r="BT18" s="67">
        <f t="shared" si="22"/>
        <v>0</v>
      </c>
      <c r="BU18" s="67">
        <f t="shared" si="22"/>
        <v>0</v>
      </c>
      <c r="BV18" s="4">
        <v>0</v>
      </c>
      <c r="BW18" s="4">
        <v>0</v>
      </c>
      <c r="BX18" s="4">
        <v>0</v>
      </c>
      <c r="BY18" s="102">
        <v>0</v>
      </c>
      <c r="BZ18" s="102">
        <v>0</v>
      </c>
      <c r="CA18" s="32"/>
      <c r="CB18" s="32">
        <v>0</v>
      </c>
      <c r="CC18" s="32"/>
      <c r="CD18" s="32"/>
      <c r="CE18" s="32"/>
      <c r="CF18" s="32"/>
    </row>
    <row r="19" spans="1:84" x14ac:dyDescent="0.3">
      <c r="A19" t="s">
        <v>43</v>
      </c>
      <c r="B19" s="24" t="s">
        <v>41</v>
      </c>
      <c r="C19" s="85">
        <v>1</v>
      </c>
      <c r="D19" s="85">
        <v>1</v>
      </c>
      <c r="E19" s="89">
        <v>1</v>
      </c>
      <c r="F19" s="280">
        <v>1</v>
      </c>
      <c r="G19" s="280">
        <v>1</v>
      </c>
      <c r="H19" s="280">
        <v>1</v>
      </c>
      <c r="I19" s="280">
        <v>1</v>
      </c>
      <c r="J19" s="281">
        <v>2</v>
      </c>
      <c r="K19" s="281">
        <v>2</v>
      </c>
      <c r="L19" s="86">
        <v>1</v>
      </c>
      <c r="M19" s="86">
        <v>1</v>
      </c>
      <c r="N19" s="86">
        <v>1</v>
      </c>
      <c r="O19" s="85">
        <v>1</v>
      </c>
      <c r="P19" s="85">
        <v>1</v>
      </c>
      <c r="Q19" s="85">
        <v>1</v>
      </c>
      <c r="R19" s="89">
        <v>1</v>
      </c>
      <c r="S19" s="89">
        <v>1</v>
      </c>
      <c r="T19" s="89">
        <v>1</v>
      </c>
      <c r="U19" s="237">
        <v>1</v>
      </c>
      <c r="V19" s="237">
        <v>1</v>
      </c>
      <c r="W19" s="237">
        <v>1</v>
      </c>
      <c r="X19" s="237">
        <v>1</v>
      </c>
      <c r="Y19" s="86">
        <v>1</v>
      </c>
      <c r="Z19" s="86">
        <v>1</v>
      </c>
      <c r="AA19" s="86">
        <v>1</v>
      </c>
      <c r="AB19" s="86"/>
      <c r="AC19" s="57">
        <v>1</v>
      </c>
      <c r="AD19" s="57">
        <v>1</v>
      </c>
      <c r="AE19" s="57">
        <v>1</v>
      </c>
      <c r="AF19" s="57">
        <v>1</v>
      </c>
      <c r="AG19" s="57">
        <v>1</v>
      </c>
      <c r="AH19" s="57">
        <v>1</v>
      </c>
      <c r="AI19" s="57">
        <v>1</v>
      </c>
      <c r="AJ19" s="90">
        <v>1</v>
      </c>
      <c r="AK19" s="90">
        <v>1</v>
      </c>
      <c r="AL19" s="90">
        <v>1</v>
      </c>
      <c r="AM19" s="90">
        <v>1</v>
      </c>
      <c r="AN19" s="57">
        <v>1</v>
      </c>
      <c r="AO19" s="57">
        <v>1</v>
      </c>
      <c r="AP19" s="177">
        <v>1</v>
      </c>
      <c r="AQ19" s="177">
        <v>1</v>
      </c>
      <c r="AR19" s="177">
        <v>1</v>
      </c>
      <c r="AS19" s="177">
        <v>1</v>
      </c>
      <c r="AT19" s="178">
        <v>1</v>
      </c>
      <c r="AU19" s="178">
        <v>1</v>
      </c>
      <c r="AV19" s="178">
        <v>1</v>
      </c>
      <c r="AW19" s="178">
        <v>1</v>
      </c>
      <c r="AX19" s="178">
        <v>1</v>
      </c>
      <c r="AY19" s="178">
        <v>1</v>
      </c>
      <c r="AZ19" s="177">
        <v>1</v>
      </c>
      <c r="BA19" s="188">
        <v>1</v>
      </c>
      <c r="BB19" s="188">
        <v>1</v>
      </c>
      <c r="BC19" s="188">
        <v>1</v>
      </c>
      <c r="BD19" s="201">
        <v>1</v>
      </c>
      <c r="BE19" s="201">
        <v>1</v>
      </c>
      <c r="BF19" s="131">
        <v>1</v>
      </c>
      <c r="BG19" s="131">
        <v>1</v>
      </c>
      <c r="BH19" s="137">
        <v>1</v>
      </c>
      <c r="BI19" s="137">
        <v>1</v>
      </c>
      <c r="BJ19" s="137">
        <v>1</v>
      </c>
      <c r="BK19" s="139">
        <v>1</v>
      </c>
      <c r="BL19" s="139">
        <v>1</v>
      </c>
      <c r="BM19" s="139">
        <v>1</v>
      </c>
      <c r="BN19" s="139">
        <v>1</v>
      </c>
      <c r="BO19" s="139">
        <v>1</v>
      </c>
      <c r="BP19" s="139">
        <v>1</v>
      </c>
      <c r="BQ19" s="139">
        <v>1</v>
      </c>
      <c r="BR19" s="139">
        <v>1</v>
      </c>
      <c r="BS19" s="139">
        <v>1</v>
      </c>
      <c r="BT19" s="139">
        <v>1</v>
      </c>
      <c r="BU19" s="139">
        <v>1</v>
      </c>
      <c r="BV19" s="4">
        <v>1</v>
      </c>
      <c r="BW19" s="4">
        <v>1</v>
      </c>
      <c r="BX19" s="4">
        <v>1</v>
      </c>
      <c r="BY19" s="102">
        <v>0</v>
      </c>
      <c r="BZ19" s="102">
        <v>0</v>
      </c>
      <c r="CA19" s="32">
        <v>1</v>
      </c>
      <c r="CB19" s="32">
        <v>1</v>
      </c>
      <c r="CC19" s="32">
        <v>1</v>
      </c>
      <c r="CD19" s="32">
        <v>1</v>
      </c>
      <c r="CE19" s="32">
        <v>1</v>
      </c>
      <c r="CF19" s="32">
        <v>1</v>
      </c>
    </row>
    <row r="20" spans="1:84" x14ac:dyDescent="0.3">
      <c r="A20" s="95"/>
      <c r="B20" s="24" t="s">
        <v>42</v>
      </c>
      <c r="C20" s="140">
        <f>Si</f>
        <v>4</v>
      </c>
      <c r="D20" s="140">
        <f>Si</f>
        <v>4</v>
      </c>
      <c r="E20" s="140">
        <f>Si</f>
        <v>4</v>
      </c>
      <c r="F20" s="59">
        <f t="shared" ref="F20:K20" si="23">Mg</f>
        <v>2</v>
      </c>
      <c r="G20" s="59">
        <f t="shared" si="23"/>
        <v>2</v>
      </c>
      <c r="H20" s="59">
        <f t="shared" si="23"/>
        <v>2</v>
      </c>
      <c r="I20" s="59">
        <f t="shared" si="23"/>
        <v>2</v>
      </c>
      <c r="J20" s="59">
        <f t="shared" si="23"/>
        <v>2</v>
      </c>
      <c r="K20" s="59">
        <f t="shared" si="23"/>
        <v>2</v>
      </c>
      <c r="L20" s="141">
        <f>V</f>
        <v>5</v>
      </c>
      <c r="M20" s="141">
        <f>V</f>
        <v>5</v>
      </c>
      <c r="N20" s="141">
        <f>V</f>
        <v>5</v>
      </c>
      <c r="O20" s="140">
        <f t="shared" ref="O20:T20" si="24">Mn</f>
        <v>7</v>
      </c>
      <c r="P20" s="140">
        <f t="shared" si="24"/>
        <v>7</v>
      </c>
      <c r="Q20" s="140">
        <f t="shared" si="24"/>
        <v>7</v>
      </c>
      <c r="R20" s="140">
        <f t="shared" si="24"/>
        <v>7</v>
      </c>
      <c r="S20" s="140">
        <f t="shared" si="24"/>
        <v>7</v>
      </c>
      <c r="T20" s="140">
        <f t="shared" si="24"/>
        <v>7</v>
      </c>
      <c r="U20" s="188">
        <f>Mo</f>
        <v>11</v>
      </c>
      <c r="V20" s="188">
        <f>Mo</f>
        <v>11</v>
      </c>
      <c r="W20" s="188">
        <f>Mo</f>
        <v>11</v>
      </c>
      <c r="X20" s="188">
        <f>Mo</f>
        <v>11</v>
      </c>
      <c r="Y20" s="141">
        <f>Ni</f>
        <v>12</v>
      </c>
      <c r="Z20" s="141">
        <f>Ni</f>
        <v>12</v>
      </c>
      <c r="AA20" s="141">
        <f>Ni</f>
        <v>12</v>
      </c>
      <c r="AB20" s="141">
        <v>12</v>
      </c>
      <c r="AC20" s="143">
        <f t="shared" ref="AC20:AI20" si="25">Fe</f>
        <v>8</v>
      </c>
      <c r="AD20" s="143">
        <f t="shared" si="25"/>
        <v>8</v>
      </c>
      <c r="AE20" s="143">
        <f t="shared" si="25"/>
        <v>8</v>
      </c>
      <c r="AF20" s="143">
        <f t="shared" si="25"/>
        <v>8</v>
      </c>
      <c r="AG20" s="143">
        <f t="shared" si="25"/>
        <v>8</v>
      </c>
      <c r="AH20" s="143">
        <f t="shared" si="25"/>
        <v>8</v>
      </c>
      <c r="AI20" s="143">
        <f t="shared" si="25"/>
        <v>8</v>
      </c>
      <c r="AJ20" s="143">
        <f t="shared" ref="AJ20:AO20" si="26">Fe</f>
        <v>8</v>
      </c>
      <c r="AK20" s="143">
        <f t="shared" si="26"/>
        <v>8</v>
      </c>
      <c r="AL20" s="143">
        <f t="shared" si="26"/>
        <v>8</v>
      </c>
      <c r="AM20" s="143">
        <f t="shared" si="26"/>
        <v>8</v>
      </c>
      <c r="AN20" s="143">
        <f t="shared" si="26"/>
        <v>8</v>
      </c>
      <c r="AO20" s="143">
        <f t="shared" si="26"/>
        <v>8</v>
      </c>
      <c r="AP20" s="37">
        <f t="shared" ref="AP20:AZ20" si="27">Cr</f>
        <v>9</v>
      </c>
      <c r="AQ20" s="37">
        <f t="shared" si="27"/>
        <v>9</v>
      </c>
      <c r="AR20" s="37">
        <f t="shared" si="27"/>
        <v>9</v>
      </c>
      <c r="AS20" s="37">
        <f t="shared" si="27"/>
        <v>9</v>
      </c>
      <c r="AT20" s="37">
        <f t="shared" si="27"/>
        <v>9</v>
      </c>
      <c r="AU20" s="37">
        <f t="shared" si="27"/>
        <v>9</v>
      </c>
      <c r="AV20" s="37">
        <f t="shared" si="27"/>
        <v>9</v>
      </c>
      <c r="AW20" s="37">
        <f t="shared" si="27"/>
        <v>9</v>
      </c>
      <c r="AX20" s="37">
        <f t="shared" si="27"/>
        <v>9</v>
      </c>
      <c r="AY20" s="37">
        <f t="shared" si="27"/>
        <v>9</v>
      </c>
      <c r="AZ20" s="37">
        <f t="shared" si="27"/>
        <v>9</v>
      </c>
      <c r="BA20" s="188">
        <v>13</v>
      </c>
      <c r="BB20" s="188">
        <v>13</v>
      </c>
      <c r="BC20" s="188">
        <v>13</v>
      </c>
      <c r="BD20" s="201">
        <f t="shared" ref="BD20:BE20" si="28">Mg</f>
        <v>2</v>
      </c>
      <c r="BE20" s="201">
        <f t="shared" si="28"/>
        <v>2</v>
      </c>
      <c r="BF20" s="131">
        <f t="shared" ref="BF20:BJ20" si="29">Ca</f>
        <v>1</v>
      </c>
      <c r="BG20" s="131">
        <f t="shared" si="29"/>
        <v>1</v>
      </c>
      <c r="BH20" s="137">
        <f t="shared" si="29"/>
        <v>1</v>
      </c>
      <c r="BI20" s="137">
        <f t="shared" si="29"/>
        <v>1</v>
      </c>
      <c r="BJ20" s="137">
        <f t="shared" si="29"/>
        <v>1</v>
      </c>
      <c r="BK20" s="139">
        <f t="shared" ref="BK20:BL20" si="30">Al</f>
        <v>3</v>
      </c>
      <c r="BL20" s="139">
        <f t="shared" si="30"/>
        <v>3</v>
      </c>
      <c r="BM20" s="139">
        <f t="shared" ref="BM20:BU20" si="31">Al</f>
        <v>3</v>
      </c>
      <c r="BN20" s="139">
        <f t="shared" si="31"/>
        <v>3</v>
      </c>
      <c r="BO20" s="139">
        <f t="shared" si="31"/>
        <v>3</v>
      </c>
      <c r="BP20" s="139">
        <f t="shared" si="31"/>
        <v>3</v>
      </c>
      <c r="BQ20" s="139">
        <f t="shared" si="31"/>
        <v>3</v>
      </c>
      <c r="BR20" s="139">
        <f t="shared" si="31"/>
        <v>3</v>
      </c>
      <c r="BS20" s="139">
        <f t="shared" si="31"/>
        <v>3</v>
      </c>
      <c r="BT20" s="139">
        <f t="shared" si="31"/>
        <v>3</v>
      </c>
      <c r="BU20" s="139">
        <f t="shared" si="31"/>
        <v>3</v>
      </c>
      <c r="BV20" s="4">
        <v>10</v>
      </c>
      <c r="BW20" s="4">
        <v>10</v>
      </c>
      <c r="BX20" s="4">
        <v>10</v>
      </c>
      <c r="BY20" s="102">
        <v>14</v>
      </c>
      <c r="BZ20" s="102">
        <v>14</v>
      </c>
      <c r="CA20" s="32">
        <f t="shared" ref="CA20:CF20" si="32">Ti</f>
        <v>6</v>
      </c>
      <c r="CB20" s="32">
        <f t="shared" si="32"/>
        <v>6</v>
      </c>
      <c r="CC20" s="32">
        <f t="shared" si="32"/>
        <v>6</v>
      </c>
      <c r="CD20" s="32">
        <f t="shared" si="32"/>
        <v>6</v>
      </c>
      <c r="CE20" s="32">
        <f t="shared" si="32"/>
        <v>6</v>
      </c>
      <c r="CF20" s="32">
        <f t="shared" si="32"/>
        <v>6</v>
      </c>
    </row>
    <row r="21" spans="1:84" x14ac:dyDescent="0.3">
      <c r="A21" s="95" t="s">
        <v>43</v>
      </c>
      <c r="B21" s="144" t="s">
        <v>222</v>
      </c>
      <c r="C21" s="141" t="s">
        <v>223</v>
      </c>
      <c r="D21" s="141">
        <f>AG7</f>
        <v>31</v>
      </c>
      <c r="E21" s="143" t="s">
        <v>224</v>
      </c>
      <c r="L21" s="143">
        <f>AG7</f>
        <v>31</v>
      </c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</row>
    <row r="22" spans="1:84" x14ac:dyDescent="0.3">
      <c r="A22" s="95" t="s">
        <v>43</v>
      </c>
      <c r="B22" s="144" t="s">
        <v>225</v>
      </c>
      <c r="C22" s="145">
        <f>$D$7</f>
        <v>2</v>
      </c>
      <c r="D22" s="58"/>
      <c r="E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</row>
    <row r="23" spans="1:84" x14ac:dyDescent="0.3">
      <c r="A23" s="95"/>
      <c r="B23" t="s">
        <v>226</v>
      </c>
      <c r="C23" s="58" t="s">
        <v>227</v>
      </c>
      <c r="D23" s="58"/>
      <c r="E23" s="58" t="s">
        <v>228</v>
      </c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</row>
    <row r="24" spans="1:84" ht="14.5" thickBot="1" x14ac:dyDescent="0.35">
      <c r="A24" s="95"/>
      <c r="B24" s="22" t="s">
        <v>201</v>
      </c>
      <c r="C24" s="22"/>
      <c r="D24" s="22"/>
      <c r="E24" s="22"/>
      <c r="F24" s="22"/>
      <c r="G24" s="22"/>
      <c r="H24" s="22"/>
      <c r="I24" s="22"/>
      <c r="J24" s="22"/>
    </row>
    <row r="25" spans="1:84" ht="14.5" thickBot="1" x14ac:dyDescent="0.35">
      <c r="A25" s="95"/>
      <c r="B25" s="22" t="s">
        <v>60</v>
      </c>
      <c r="C25" s="98" t="s">
        <v>62</v>
      </c>
      <c r="D25" s="22"/>
      <c r="E25" s="22"/>
      <c r="F25" s="22"/>
      <c r="G25" s="22"/>
      <c r="H25" s="22"/>
      <c r="I25" s="22"/>
      <c r="J25" s="22"/>
      <c r="Z25" s="271"/>
    </row>
    <row r="26" spans="1:84" x14ac:dyDescent="0.3">
      <c r="A26" s="95"/>
      <c r="B26" s="24" t="s">
        <v>43</v>
      </c>
      <c r="C26" s="10">
        <v>1</v>
      </c>
      <c r="D26" s="51">
        <v>2</v>
      </c>
      <c r="E26" s="61">
        <v>3</v>
      </c>
      <c r="F26" s="4">
        <v>4</v>
      </c>
      <c r="G26" s="18">
        <v>5</v>
      </c>
      <c r="H26" s="14">
        <v>6</v>
      </c>
      <c r="I26" s="4">
        <v>7</v>
      </c>
      <c r="J26" s="52">
        <v>8</v>
      </c>
      <c r="K26" s="37">
        <v>9</v>
      </c>
      <c r="L26" s="4">
        <v>10</v>
      </c>
      <c r="M26" s="12">
        <v>11</v>
      </c>
      <c r="N26" s="18">
        <v>12</v>
      </c>
      <c r="O26" s="12">
        <v>13</v>
      </c>
      <c r="P26" s="15">
        <v>14</v>
      </c>
      <c r="S26" t="s">
        <v>298</v>
      </c>
      <c r="Z26" s="271"/>
    </row>
    <row r="27" spans="1:84" ht="15" customHeight="1" x14ac:dyDescent="0.3">
      <c r="A27" s="95"/>
      <c r="B27" s="24" t="s">
        <v>44</v>
      </c>
      <c r="C27" s="10" t="s">
        <v>260</v>
      </c>
      <c r="D27" s="51" t="s">
        <v>262</v>
      </c>
      <c r="E27" s="61" t="s">
        <v>8</v>
      </c>
      <c r="F27" s="4" t="s">
        <v>263</v>
      </c>
      <c r="G27" s="18" t="s">
        <v>264</v>
      </c>
      <c r="H27" s="14" t="s">
        <v>76</v>
      </c>
      <c r="I27" s="4" t="s">
        <v>266</v>
      </c>
      <c r="J27" s="52" t="s">
        <v>17</v>
      </c>
      <c r="K27" s="37" t="s">
        <v>82</v>
      </c>
      <c r="L27" s="4" t="s">
        <v>149</v>
      </c>
      <c r="M27" s="12" t="s">
        <v>273</v>
      </c>
      <c r="N27" s="18" t="s">
        <v>274</v>
      </c>
      <c r="O27" s="12" t="s">
        <v>280</v>
      </c>
      <c r="P27" s="15" t="s">
        <v>16</v>
      </c>
      <c r="V27" s="96"/>
      <c r="Z27" s="271"/>
      <c r="BK27" t="s">
        <v>298</v>
      </c>
    </row>
    <row r="28" spans="1:84" x14ac:dyDescent="0.3">
      <c r="A28" s="95"/>
      <c r="B28" s="22" t="s">
        <v>202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V28" s="96"/>
      <c r="Z28" s="271"/>
      <c r="AA28" s="271"/>
    </row>
    <row r="29" spans="1:84" x14ac:dyDescent="0.3">
      <c r="A29" s="95"/>
      <c r="B29" s="24" t="s">
        <v>61</v>
      </c>
      <c r="C29" s="10">
        <v>1</v>
      </c>
      <c r="D29" s="51">
        <v>1</v>
      </c>
      <c r="E29" s="61">
        <v>1</v>
      </c>
      <c r="F29" s="4">
        <v>1</v>
      </c>
      <c r="G29" s="18">
        <v>1</v>
      </c>
      <c r="H29" s="14">
        <v>1</v>
      </c>
      <c r="I29" s="4">
        <v>1</v>
      </c>
      <c r="J29" s="52">
        <v>1</v>
      </c>
      <c r="K29" s="37">
        <v>1</v>
      </c>
      <c r="L29" s="4">
        <v>1</v>
      </c>
      <c r="M29" s="12">
        <v>1</v>
      </c>
      <c r="N29" s="18">
        <v>1</v>
      </c>
      <c r="O29" s="12">
        <v>1</v>
      </c>
      <c r="P29" s="15">
        <v>1</v>
      </c>
      <c r="V29" s="96"/>
      <c r="Z29" s="271"/>
      <c r="AA29" s="271"/>
      <c r="AM29" t="s">
        <v>298</v>
      </c>
    </row>
    <row r="30" spans="1:84" x14ac:dyDescent="0.3">
      <c r="A30" s="95"/>
      <c r="B30" s="22" t="s">
        <v>43</v>
      </c>
      <c r="C30" s="22">
        <v>0.13600000000000001</v>
      </c>
      <c r="D30" s="22">
        <v>0.14299999999999999</v>
      </c>
      <c r="E30" s="22">
        <v>7.5999999999999998E-2</v>
      </c>
      <c r="F30" s="22">
        <v>0.26900000000000002</v>
      </c>
      <c r="G30" s="22">
        <v>7.0000000000000007E-2</v>
      </c>
      <c r="H30" s="22">
        <v>3.2000000000000001E-2</v>
      </c>
      <c r="I30" s="22">
        <v>0.06</v>
      </c>
      <c r="J30" s="22">
        <v>0.21299999999999999</v>
      </c>
      <c r="V30" s="96"/>
      <c r="Z30" s="271"/>
      <c r="AA30" s="271"/>
    </row>
    <row r="31" spans="1:84" x14ac:dyDescent="0.3">
      <c r="A31" s="95" t="s">
        <v>43</v>
      </c>
      <c r="B31" s="1" t="s">
        <v>203</v>
      </c>
      <c r="C31" s="1"/>
      <c r="D31" s="1"/>
      <c r="E31" s="1"/>
      <c r="F31" s="1"/>
      <c r="G31" s="1"/>
      <c r="H31" s="1"/>
      <c r="I31" s="1"/>
      <c r="J31" s="1"/>
      <c r="V31" s="272"/>
      <c r="W31" s="7"/>
      <c r="X31" s="7"/>
      <c r="Y31" s="7"/>
      <c r="Z31" s="273"/>
      <c r="AA31" s="273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84" x14ac:dyDescent="0.3">
      <c r="A32" s="95"/>
      <c r="V32" s="7"/>
      <c r="W32" s="7"/>
      <c r="X32" s="7"/>
      <c r="Y32" s="7"/>
      <c r="Z32" s="273"/>
      <c r="AA32" s="273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spans="1:52" x14ac:dyDescent="0.3">
      <c r="A33" s="95"/>
      <c r="V33" s="7"/>
      <c r="W33" s="7"/>
      <c r="X33" s="7"/>
      <c r="Y33" s="7"/>
      <c r="Z33" s="273"/>
      <c r="AA33" s="273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52" ht="14.5" thickBot="1" x14ac:dyDescent="0.35">
      <c r="A34" s="95"/>
      <c r="B34" s="22" t="s">
        <v>23</v>
      </c>
      <c r="C34" s="22"/>
      <c r="D34" s="22"/>
      <c r="E34" s="22"/>
      <c r="F34" s="22"/>
      <c r="G34" s="22"/>
      <c r="H34" s="22"/>
      <c r="I34" s="22"/>
      <c r="J34" s="22"/>
      <c r="K34" s="22"/>
      <c r="V34" s="7"/>
      <c r="W34" s="7"/>
      <c r="X34" s="7"/>
      <c r="Y34" s="7"/>
      <c r="Z34" s="273"/>
      <c r="AA34" s="273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52" ht="14.5" thickBot="1" x14ac:dyDescent="0.35">
      <c r="A35" s="95"/>
      <c r="B35" s="22" t="s">
        <v>24</v>
      </c>
      <c r="C35" s="176">
        <v>1</v>
      </c>
      <c r="D35" s="22"/>
      <c r="E35" s="22"/>
      <c r="F35" s="22"/>
      <c r="G35" s="22"/>
      <c r="H35" s="22"/>
      <c r="I35" s="22"/>
      <c r="J35" s="22"/>
      <c r="K35" s="22"/>
      <c r="V35" s="274"/>
      <c r="W35" s="274"/>
      <c r="X35" s="274"/>
      <c r="Y35" s="274"/>
      <c r="Z35" s="274"/>
      <c r="AA35" s="274"/>
      <c r="AB35" s="274"/>
      <c r="AC35" s="274"/>
      <c r="AD35" s="274"/>
      <c r="AE35" s="274"/>
      <c r="AF35" s="274"/>
      <c r="AG35" s="274"/>
      <c r="AH35" s="274"/>
      <c r="AI35" s="274"/>
      <c r="AJ35" s="274"/>
      <c r="AK35" s="274"/>
      <c r="AL35" s="274"/>
    </row>
    <row r="36" spans="1:52" ht="14.5" thickBot="1" x14ac:dyDescent="0.35">
      <c r="A36" s="95"/>
      <c r="B36" s="22" t="s">
        <v>308</v>
      </c>
      <c r="C36" s="22"/>
      <c r="D36" s="22"/>
      <c r="E36" s="22"/>
      <c r="F36" s="22"/>
      <c r="G36" s="22"/>
      <c r="H36" s="22"/>
      <c r="I36" s="22"/>
      <c r="J36" s="22"/>
      <c r="K36" s="22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75"/>
      <c r="AH36" s="275"/>
      <c r="AI36" s="275"/>
      <c r="AJ36" s="275"/>
      <c r="AK36" s="275"/>
      <c r="AL36" s="275"/>
    </row>
    <row r="37" spans="1:52" ht="14.5" thickBot="1" x14ac:dyDescent="0.35">
      <c r="A37" s="95"/>
      <c r="B37" s="22" t="s">
        <v>276</v>
      </c>
      <c r="C37" s="98">
        <v>1410</v>
      </c>
      <c r="D37" s="22"/>
      <c r="E37" s="22"/>
      <c r="F37" s="22"/>
      <c r="G37" s="22"/>
      <c r="H37" s="22"/>
      <c r="I37" s="22"/>
      <c r="J37" s="22"/>
      <c r="K37" s="22"/>
      <c r="V37" s="275"/>
      <c r="W37" s="275"/>
      <c r="X37" s="275"/>
      <c r="Y37" s="275"/>
      <c r="Z37" s="275"/>
      <c r="AA37" s="275"/>
      <c r="AB37" s="275"/>
      <c r="AC37" s="275"/>
      <c r="AD37" s="275"/>
      <c r="AE37" s="275"/>
      <c r="AF37" s="275"/>
      <c r="AG37" s="275"/>
      <c r="AH37" s="275"/>
      <c r="AI37" s="275"/>
      <c r="AJ37" s="275"/>
      <c r="AK37" s="275"/>
      <c r="AL37" s="275"/>
      <c r="AZ37" t="s">
        <v>298</v>
      </c>
    </row>
    <row r="38" spans="1:52" x14ac:dyDescent="0.3">
      <c r="A38" s="95"/>
      <c r="B38" s="22"/>
      <c r="C38" s="22"/>
      <c r="D38" s="22"/>
      <c r="E38" s="22"/>
      <c r="F38" s="22"/>
      <c r="G38" s="22"/>
      <c r="H38" s="22"/>
      <c r="I38" s="22"/>
      <c r="J38" s="22"/>
      <c r="K38" s="22"/>
      <c r="V38" s="275"/>
      <c r="W38" s="275"/>
      <c r="X38" s="275"/>
      <c r="Y38" s="275"/>
      <c r="Z38" s="275"/>
      <c r="AA38" s="275"/>
      <c r="AB38" s="275"/>
      <c r="AC38" s="275"/>
      <c r="AD38" s="275"/>
      <c r="AE38" s="275"/>
      <c r="AF38" s="275"/>
      <c r="AG38" s="275"/>
      <c r="AH38" s="275"/>
      <c r="AI38" s="275"/>
      <c r="AJ38" s="275"/>
      <c r="AK38" s="275"/>
      <c r="AL38" s="275"/>
    </row>
    <row r="39" spans="1:52" ht="15" customHeight="1" x14ac:dyDescent="0.3">
      <c r="A39" s="95"/>
      <c r="B39" s="22" t="s">
        <v>204</v>
      </c>
      <c r="C39" s="22"/>
      <c r="D39" s="22"/>
      <c r="E39" s="22"/>
      <c r="F39" s="22"/>
      <c r="G39" s="22"/>
      <c r="H39" s="22"/>
      <c r="I39" s="22"/>
      <c r="J39" s="22"/>
      <c r="K39" s="22"/>
      <c r="V39" s="276"/>
      <c r="W39" s="276"/>
      <c r="X39" s="276"/>
      <c r="Y39" s="276"/>
      <c r="Z39" s="276"/>
      <c r="AA39" s="276"/>
      <c r="AB39" s="276"/>
      <c r="AC39" s="276"/>
      <c r="AD39" s="185"/>
      <c r="AE39" s="185"/>
      <c r="AF39" s="185"/>
      <c r="AG39" s="185"/>
      <c r="AH39" s="185"/>
      <c r="AI39" s="185"/>
      <c r="AJ39" s="185"/>
      <c r="AK39" s="185"/>
      <c r="AL39" s="185"/>
    </row>
    <row r="40" spans="1:52" ht="14.5" thickBot="1" x14ac:dyDescent="0.35">
      <c r="A40" s="95"/>
      <c r="B40" s="22" t="s">
        <v>27</v>
      </c>
      <c r="C40" s="22"/>
      <c r="D40" s="22"/>
      <c r="E40" s="22"/>
      <c r="F40" s="22"/>
      <c r="G40" s="22"/>
      <c r="H40" s="22"/>
      <c r="I40" s="22"/>
      <c r="J40" s="22"/>
      <c r="K40" s="22"/>
      <c r="V40" s="276"/>
      <c r="W40" s="276"/>
      <c r="X40" s="276"/>
      <c r="Y40" s="276"/>
      <c r="Z40" s="276"/>
      <c r="AA40" s="276"/>
      <c r="AB40" s="276"/>
      <c r="AC40" s="276"/>
      <c r="AD40" s="185"/>
      <c r="AE40" s="185"/>
      <c r="AF40" s="185"/>
      <c r="AG40" s="185"/>
      <c r="AH40" s="185"/>
      <c r="AI40" s="185"/>
      <c r="AJ40" s="185"/>
      <c r="AK40" s="185"/>
      <c r="AL40" s="185"/>
    </row>
    <row r="41" spans="1:52" ht="14.5" thickBot="1" x14ac:dyDescent="0.35">
      <c r="A41" s="95"/>
      <c r="B41" s="22" t="s">
        <v>28</v>
      </c>
      <c r="C41" s="98" t="s">
        <v>247</v>
      </c>
      <c r="D41" s="22"/>
      <c r="E41" s="22"/>
      <c r="F41" s="22"/>
      <c r="G41" s="22"/>
      <c r="H41" s="22"/>
      <c r="I41" s="22"/>
      <c r="J41" s="22"/>
      <c r="K41" s="22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</row>
    <row r="42" spans="1:52" ht="14.5" thickBot="1" x14ac:dyDescent="0.35">
      <c r="A42" s="95"/>
      <c r="B42" s="22" t="s">
        <v>30</v>
      </c>
      <c r="C42" s="179" t="s">
        <v>45</v>
      </c>
      <c r="D42" s="22"/>
      <c r="E42" s="22"/>
      <c r="F42" s="22"/>
      <c r="G42" s="22"/>
      <c r="H42" s="22"/>
      <c r="I42" s="22"/>
      <c r="J42" s="22"/>
      <c r="K42" s="22"/>
    </row>
    <row r="43" spans="1:52" ht="15" customHeight="1" x14ac:dyDescent="0.3">
      <c r="A43" s="95"/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52" x14ac:dyDescent="0.3">
      <c r="A44" s="95"/>
      <c r="B44" s="22" t="s">
        <v>189</v>
      </c>
      <c r="C44" s="22"/>
      <c r="D44" s="22"/>
      <c r="E44" s="22"/>
      <c r="F44" s="22"/>
      <c r="G44" s="22"/>
      <c r="H44" s="22"/>
      <c r="I44" s="22"/>
      <c r="J44" s="22"/>
      <c r="K44" s="22"/>
    </row>
    <row r="45" spans="1:52" x14ac:dyDescent="0.3">
      <c r="A45" s="95"/>
      <c r="B45" s="22"/>
      <c r="C45" s="22"/>
      <c r="D45" s="22"/>
      <c r="E45" s="22"/>
      <c r="F45" s="22"/>
      <c r="G45" s="22"/>
      <c r="H45" s="22"/>
      <c r="I45" s="22"/>
      <c r="J45" s="22"/>
      <c r="K45" s="22"/>
      <c r="R45" t="s">
        <v>298</v>
      </c>
    </row>
    <row r="46" spans="1:52" ht="14.5" thickBot="1" x14ac:dyDescent="0.35">
      <c r="A46" s="95"/>
      <c r="B46" s="22" t="s">
        <v>31</v>
      </c>
      <c r="C46" s="22"/>
      <c r="D46" s="22"/>
      <c r="E46" s="22"/>
      <c r="F46" s="22"/>
      <c r="G46" s="22"/>
      <c r="H46" s="22"/>
      <c r="I46" s="22"/>
      <c r="J46" s="22"/>
      <c r="K46" s="22"/>
      <c r="AB46" t="s">
        <v>298</v>
      </c>
    </row>
    <row r="47" spans="1:52" ht="14.5" thickBot="1" x14ac:dyDescent="0.35">
      <c r="A47" s="95"/>
      <c r="B47" s="22" t="s">
        <v>32</v>
      </c>
      <c r="C47" s="176">
        <v>0</v>
      </c>
      <c r="D47" s="22"/>
      <c r="E47" s="22"/>
      <c r="F47" s="22"/>
      <c r="G47" s="22"/>
      <c r="H47" s="22"/>
      <c r="I47" s="22"/>
      <c r="J47" s="22"/>
      <c r="K47" s="22"/>
    </row>
    <row r="48" spans="1:52" x14ac:dyDescent="0.3">
      <c r="A48" s="95"/>
      <c r="B48" s="22"/>
      <c r="C48" s="22"/>
      <c r="D48" s="22"/>
      <c r="E48" s="22"/>
      <c r="F48" s="22"/>
      <c r="G48" s="22"/>
      <c r="H48" s="22"/>
      <c r="I48" s="22"/>
      <c r="J48" s="22"/>
      <c r="K48" s="22"/>
    </row>
    <row r="49" spans="1:11" x14ac:dyDescent="0.3">
      <c r="A49" s="95"/>
      <c r="B49" s="22" t="s">
        <v>54</v>
      </c>
      <c r="C49" s="22"/>
      <c r="D49" s="22"/>
      <c r="E49" s="22"/>
      <c r="F49" s="22"/>
      <c r="G49" s="22"/>
      <c r="H49" s="22"/>
      <c r="I49" s="22"/>
      <c r="J49" s="22"/>
      <c r="K49" s="22"/>
    </row>
    <row r="50" spans="1:11" x14ac:dyDescent="0.3">
      <c r="A50" s="95"/>
      <c r="B50" s="22" t="s">
        <v>55</v>
      </c>
      <c r="C50" s="22"/>
      <c r="D50" s="22"/>
      <c r="E50" s="22"/>
      <c r="F50" s="22"/>
      <c r="G50" s="22"/>
      <c r="H50" s="22"/>
      <c r="I50" s="22"/>
      <c r="J50" s="22"/>
      <c r="K50" s="22"/>
    </row>
    <row r="51" spans="1:11" ht="14.5" thickBot="1" x14ac:dyDescent="0.35">
      <c r="A51" s="95"/>
      <c r="B51" s="22" t="s">
        <v>206</v>
      </c>
      <c r="C51" s="22"/>
      <c r="D51" s="22"/>
      <c r="E51" s="22"/>
      <c r="F51" s="22"/>
      <c r="G51" s="22"/>
      <c r="H51" s="22"/>
      <c r="I51" s="22"/>
      <c r="J51" s="22"/>
      <c r="K51" s="22"/>
    </row>
    <row r="52" spans="1:11" ht="14.5" thickBot="1" x14ac:dyDescent="0.35">
      <c r="A52" s="95"/>
      <c r="B52" s="22" t="s">
        <v>34</v>
      </c>
      <c r="C52" s="98" t="s">
        <v>58</v>
      </c>
      <c r="D52" s="98" t="s">
        <v>57</v>
      </c>
      <c r="E52" s="22"/>
      <c r="F52" s="22"/>
      <c r="G52" s="22"/>
      <c r="H52" s="22"/>
      <c r="I52" s="22"/>
      <c r="J52" s="22"/>
      <c r="K52" s="22"/>
    </row>
    <row r="53" spans="1:11" ht="14.5" thickBot="1" x14ac:dyDescent="0.35">
      <c r="A53" s="95"/>
      <c r="B53" s="22" t="s">
        <v>207</v>
      </c>
      <c r="C53" s="22"/>
      <c r="D53" s="22"/>
      <c r="E53" s="22"/>
      <c r="F53" s="22"/>
      <c r="G53" s="22"/>
      <c r="H53" s="22"/>
      <c r="I53" s="22"/>
      <c r="J53" s="22"/>
      <c r="K53" s="22"/>
    </row>
    <row r="54" spans="1:11" ht="14.5" thickBot="1" x14ac:dyDescent="0.35">
      <c r="A54" s="95"/>
      <c r="B54" s="22" t="s">
        <v>33</v>
      </c>
      <c r="C54" s="98">
        <v>50</v>
      </c>
      <c r="D54" s="98" t="s">
        <v>57</v>
      </c>
      <c r="E54" s="22"/>
      <c r="F54" s="22"/>
      <c r="G54" s="22"/>
      <c r="H54" s="22"/>
      <c r="I54" s="22"/>
      <c r="J54" s="22"/>
      <c r="K54" s="22"/>
    </row>
    <row r="55" spans="1:11" x14ac:dyDescent="0.3">
      <c r="A55" s="95" t="s">
        <v>43</v>
      </c>
      <c r="B55" s="22" t="s">
        <v>208</v>
      </c>
      <c r="C55" s="22"/>
      <c r="D55" s="22"/>
      <c r="E55" s="22"/>
      <c r="F55" s="22"/>
      <c r="G55" s="22"/>
      <c r="H55" s="22"/>
      <c r="I55" s="22"/>
      <c r="J55" s="22"/>
      <c r="K55" s="22"/>
    </row>
    <row r="56" spans="1:11" x14ac:dyDescent="0.3">
      <c r="A56" s="95"/>
      <c r="B56" s="22"/>
      <c r="C56" s="22"/>
      <c r="D56" s="22"/>
      <c r="E56" s="22"/>
      <c r="F56" s="22"/>
      <c r="G56" s="22"/>
      <c r="H56" s="22"/>
      <c r="I56" s="22"/>
      <c r="J56" s="22"/>
      <c r="K56" s="22"/>
    </row>
    <row r="57" spans="1:11" x14ac:dyDescent="0.3">
      <c r="A57" s="95"/>
      <c r="B57" s="22" t="s">
        <v>35</v>
      </c>
      <c r="C57" s="22"/>
      <c r="D57" s="22"/>
      <c r="E57" s="22"/>
      <c r="F57" s="22"/>
      <c r="G57" s="22"/>
      <c r="H57" s="22"/>
      <c r="I57" s="22"/>
      <c r="J57" s="22"/>
      <c r="K57" s="22"/>
    </row>
    <row r="58" spans="1:11" x14ac:dyDescent="0.3">
      <c r="A58" s="95"/>
      <c r="B58" s="22" t="s">
        <v>36</v>
      </c>
      <c r="C58" s="22"/>
      <c r="D58" s="22"/>
      <c r="E58" s="22"/>
      <c r="F58" s="22"/>
      <c r="G58" s="22"/>
      <c r="H58" s="22"/>
      <c r="I58" s="22"/>
      <c r="J58" s="22"/>
      <c r="K58" s="22"/>
    </row>
    <row r="59" spans="1:11" ht="14.5" thickBot="1" x14ac:dyDescent="0.35">
      <c r="A59" s="95"/>
      <c r="B59" s="22" t="s">
        <v>37</v>
      </c>
      <c r="C59" s="22"/>
      <c r="D59" s="22"/>
      <c r="E59" s="22"/>
      <c r="F59" s="22"/>
      <c r="G59" s="22"/>
      <c r="H59" s="22"/>
      <c r="I59" s="22"/>
      <c r="J59" s="22"/>
      <c r="K59" s="22"/>
    </row>
    <row r="60" spans="1:11" ht="14.5" thickBot="1" x14ac:dyDescent="0.35">
      <c r="A60" s="95"/>
      <c r="B60" s="22" t="s">
        <v>38</v>
      </c>
      <c r="C60" s="98">
        <v>120000</v>
      </c>
      <c r="D60" s="22"/>
      <c r="E60" s="22"/>
      <c r="F60" s="22"/>
      <c r="G60" s="22"/>
      <c r="H60" s="22"/>
      <c r="I60" s="22"/>
      <c r="J60" s="22"/>
      <c r="K60" s="22"/>
    </row>
    <row r="61" spans="1:11" x14ac:dyDescent="0.3">
      <c r="A61" s="95"/>
      <c r="B61" s="22"/>
      <c r="C61" s="22"/>
      <c r="D61" s="22"/>
      <c r="E61" s="22"/>
      <c r="F61" s="22"/>
      <c r="G61" s="22"/>
      <c r="H61" s="22"/>
      <c r="I61" s="22"/>
      <c r="J61" s="22"/>
      <c r="K61" s="22"/>
    </row>
    <row r="62" spans="1:11" x14ac:dyDescent="0.3">
      <c r="A62" s="95"/>
      <c r="B62" s="22" t="s">
        <v>46</v>
      </c>
      <c r="C62" s="22"/>
      <c r="D62" s="22"/>
      <c r="E62" s="22"/>
      <c r="F62" s="22"/>
      <c r="G62" s="22"/>
      <c r="H62" s="22"/>
      <c r="I62" s="22"/>
      <c r="J62" s="22"/>
      <c r="K62" s="22"/>
    </row>
    <row r="63" spans="1:11" ht="14.5" thickBot="1" x14ac:dyDescent="0.35">
      <c r="A63" s="95"/>
      <c r="B63" s="22" t="s">
        <v>47</v>
      </c>
      <c r="C63" s="22"/>
      <c r="D63" s="22"/>
      <c r="E63" s="22"/>
      <c r="F63" s="22"/>
      <c r="G63" s="22"/>
      <c r="H63" s="22"/>
      <c r="I63" s="22"/>
      <c r="J63" s="22"/>
      <c r="K63" s="22"/>
    </row>
    <row r="64" spans="1:11" ht="14.5" thickBot="1" x14ac:dyDescent="0.35">
      <c r="A64" s="95"/>
      <c r="B64" s="22" t="s">
        <v>48</v>
      </c>
      <c r="C64" s="98">
        <v>0</v>
      </c>
      <c r="D64" s="22"/>
      <c r="E64" s="22"/>
      <c r="F64" s="22"/>
      <c r="G64" s="22"/>
      <c r="H64" s="22"/>
      <c r="I64" s="22"/>
      <c r="J64" s="22"/>
      <c r="K64" s="22"/>
    </row>
    <row r="65" spans="1:11" ht="14.5" thickBot="1" x14ac:dyDescent="0.35">
      <c r="A65" s="95" t="s">
        <v>43</v>
      </c>
      <c r="B65" s="22" t="s">
        <v>210</v>
      </c>
      <c r="C65" s="22"/>
      <c r="D65" s="98" t="s">
        <v>209</v>
      </c>
      <c r="E65" s="22"/>
      <c r="F65" s="22"/>
      <c r="G65" s="22"/>
      <c r="H65" s="22"/>
      <c r="I65" s="22"/>
      <c r="J65" s="22"/>
      <c r="K65" s="22"/>
    </row>
    <row r="66" spans="1:11" x14ac:dyDescent="0.3">
      <c r="A66" s="95"/>
      <c r="B66" s="22"/>
      <c r="C66" s="22"/>
      <c r="D66" s="22"/>
      <c r="E66" s="22"/>
      <c r="F66" s="22"/>
      <c r="G66" s="22"/>
      <c r="H66" s="22"/>
      <c r="I66" s="22"/>
      <c r="J66" s="22"/>
      <c r="K66" s="22"/>
    </row>
    <row r="67" spans="1:11" ht="14.5" thickBot="1" x14ac:dyDescent="0.35">
      <c r="A67" s="95"/>
      <c r="B67" s="22" t="s">
        <v>279</v>
      </c>
      <c r="C67" s="22"/>
      <c r="D67" s="22"/>
      <c r="E67" s="22"/>
      <c r="F67" s="22"/>
      <c r="G67" s="22"/>
      <c r="H67" s="22"/>
      <c r="I67" s="22"/>
      <c r="J67" s="22"/>
      <c r="K67" s="22"/>
    </row>
    <row r="68" spans="1:11" ht="14.5" thickBot="1" x14ac:dyDescent="0.35">
      <c r="A68" s="95"/>
      <c r="B68" s="22" t="s">
        <v>278</v>
      </c>
      <c r="C68" s="179" t="s">
        <v>312</v>
      </c>
      <c r="D68" s="22"/>
      <c r="E68" s="22"/>
      <c r="F68" s="22"/>
      <c r="G68" s="22"/>
      <c r="H68" s="22"/>
      <c r="I68" s="22"/>
      <c r="J68" s="22"/>
      <c r="K68" s="22"/>
    </row>
    <row r="69" spans="1:11" x14ac:dyDescent="0.3">
      <c r="A69" s="95"/>
      <c r="B69" s="22"/>
      <c r="C69" s="22"/>
      <c r="D69" s="22"/>
      <c r="E69" s="22"/>
      <c r="F69" s="22"/>
      <c r="G69" s="22"/>
      <c r="H69" s="22"/>
      <c r="I69" s="22"/>
      <c r="J69" s="22"/>
      <c r="K69" s="22"/>
    </row>
    <row r="70" spans="1:11" ht="14.5" thickBot="1" x14ac:dyDescent="0.35">
      <c r="A70" s="95"/>
      <c r="B70" s="22" t="s">
        <v>189</v>
      </c>
      <c r="C70" s="22"/>
      <c r="D70" s="22"/>
      <c r="E70" s="22"/>
      <c r="F70" s="22"/>
      <c r="G70" s="22"/>
      <c r="H70" s="22"/>
      <c r="I70" s="22"/>
      <c r="J70" s="22"/>
      <c r="K70" s="22"/>
    </row>
    <row r="71" spans="1:11" ht="14.5" thickBot="1" x14ac:dyDescent="0.35">
      <c r="A71" s="95"/>
      <c r="B71" s="22" t="s">
        <v>50</v>
      </c>
      <c r="C71" s="98" t="s">
        <v>51</v>
      </c>
      <c r="D71" s="22"/>
      <c r="E71" s="22"/>
      <c r="F71" s="22"/>
      <c r="G71" s="22"/>
      <c r="H71" s="22"/>
      <c r="I71" s="22"/>
      <c r="J71" s="22"/>
      <c r="K71" s="22"/>
    </row>
    <row r="72" spans="1:11" x14ac:dyDescent="0.3">
      <c r="A72" s="95"/>
      <c r="B72" s="22"/>
      <c r="C72" s="22"/>
      <c r="D72" s="22"/>
      <c r="E72" s="22"/>
      <c r="F72" s="22"/>
      <c r="G72" s="22"/>
      <c r="H72" s="22"/>
      <c r="I72" s="22"/>
      <c r="J72" s="22"/>
      <c r="K72" s="22"/>
    </row>
    <row r="73" spans="1:11" ht="14.5" thickBot="1" x14ac:dyDescent="0.35">
      <c r="A73" s="95"/>
      <c r="B73" s="22" t="s">
        <v>211</v>
      </c>
      <c r="C73" s="22"/>
      <c r="D73" s="22"/>
      <c r="E73" s="22"/>
      <c r="F73" s="22"/>
      <c r="G73" s="22"/>
      <c r="H73" s="22"/>
      <c r="I73" s="22"/>
      <c r="J73" s="22"/>
      <c r="K73" s="22"/>
    </row>
    <row r="74" spans="1:11" ht="14.5" thickBot="1" x14ac:dyDescent="0.35">
      <c r="A74" s="95"/>
      <c r="B74" s="22" t="s">
        <v>212</v>
      </c>
      <c r="C74" s="98" t="s">
        <v>215</v>
      </c>
      <c r="D74" s="22"/>
      <c r="E74" s="22"/>
      <c r="F74" s="22"/>
      <c r="G74" s="22"/>
      <c r="H74" s="22"/>
      <c r="I74" s="22"/>
      <c r="J74" s="22"/>
      <c r="K74" s="22"/>
    </row>
    <row r="75" spans="1:11" x14ac:dyDescent="0.3">
      <c r="A75" s="95"/>
      <c r="B75" s="22"/>
      <c r="C75" s="22"/>
      <c r="D75" s="22"/>
      <c r="E75" s="22"/>
      <c r="F75" s="22"/>
      <c r="G75" s="22"/>
      <c r="H75" s="22"/>
      <c r="I75" s="22"/>
      <c r="J75" s="22"/>
      <c r="K75" s="22"/>
    </row>
  </sheetData>
  <conditionalFormatting sqref="C47">
    <cfRule type="colorScale" priority="3">
      <colorScale>
        <cfvo type="num" val="0"/>
        <cfvo type="num" val="10"/>
        <color theme="8"/>
        <color rgb="FFFF0000"/>
      </colorScale>
    </cfRule>
  </conditionalFormatting>
  <conditionalFormatting sqref="C35">
    <cfRule type="colorScale" priority="2">
      <colorScale>
        <cfvo type="num" val="0"/>
        <cfvo type="num" val="1"/>
        <color theme="8"/>
        <color rgb="FFDE7B3E"/>
      </colorScale>
    </cfRule>
  </conditionalFormatting>
  <conditionalFormatting sqref="C37">
    <cfRule type="colorScale" priority="1">
      <colorScale>
        <cfvo type="num" val="0"/>
        <cfvo type="num" val="1"/>
        <cfvo type="num" val="1000"/>
        <color theme="8"/>
        <color rgb="FFFFC000"/>
        <color theme="7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E08BD-6EBD-4822-8364-4F05FCA15C91}">
  <dimension ref="A1:BZ75"/>
  <sheetViews>
    <sheetView topLeftCell="A38" zoomScale="80" zoomScaleNormal="80" workbookViewId="0">
      <selection activeCell="BQ25" sqref="BQ25"/>
    </sheetView>
  </sheetViews>
  <sheetFormatPr defaultRowHeight="14" x14ac:dyDescent="0.3"/>
  <cols>
    <col min="1" max="1" width="2.5" bestFit="1" customWidth="1"/>
    <col min="2" max="2" width="16.58203125" customWidth="1"/>
    <col min="3" max="13" width="7.58203125" customWidth="1"/>
    <col min="14" max="14" width="7.83203125" customWidth="1"/>
    <col min="15" max="41" width="7.58203125" customWidth="1"/>
  </cols>
  <sheetData>
    <row r="1" spans="1:78" x14ac:dyDescent="0.3">
      <c r="A1" s="95" t="s">
        <v>43</v>
      </c>
      <c r="B1" s="96" t="s">
        <v>194</v>
      </c>
    </row>
    <row r="2" spans="1:78" x14ac:dyDescent="0.3">
      <c r="A2" s="95"/>
      <c r="B2" s="40" t="s">
        <v>217</v>
      </c>
      <c r="C2" s="7" t="e">
        <f>MIN(#REF!,C12:AU12)</f>
        <v>#REF!</v>
      </c>
      <c r="BD2" t="s">
        <v>298</v>
      </c>
    </row>
    <row r="3" spans="1:78" x14ac:dyDescent="0.3">
      <c r="A3" s="95" t="s">
        <v>43</v>
      </c>
      <c r="B3" t="s">
        <v>220</v>
      </c>
      <c r="C3">
        <v>1</v>
      </c>
      <c r="I3" s="58"/>
      <c r="J3" s="58"/>
      <c r="K3" s="58"/>
      <c r="L3" s="58"/>
      <c r="M3" s="58"/>
      <c r="N3" s="58"/>
      <c r="O3" s="58">
        <v>0</v>
      </c>
      <c r="P3" s="60"/>
    </row>
    <row r="4" spans="1:78" x14ac:dyDescent="0.3">
      <c r="A4" s="95" t="s">
        <v>43</v>
      </c>
      <c r="B4" s="97" t="s">
        <v>221</v>
      </c>
      <c r="C4" s="97"/>
      <c r="D4" s="97"/>
      <c r="E4" s="97"/>
      <c r="F4" s="129">
        <f>$S$10</f>
        <v>0</v>
      </c>
      <c r="G4" s="97"/>
      <c r="H4" s="97"/>
      <c r="I4" s="97"/>
      <c r="J4" s="130">
        <f t="shared" ref="J4:K4" si="0">$S$10</f>
        <v>0</v>
      </c>
      <c r="K4" s="130">
        <f t="shared" si="0"/>
        <v>0</v>
      </c>
      <c r="L4" s="97"/>
      <c r="M4" s="97"/>
      <c r="N4" s="97"/>
      <c r="O4" s="130">
        <f>$D$7</f>
        <v>2</v>
      </c>
      <c r="P4" s="97"/>
      <c r="Q4" s="130">
        <f>$D$7</f>
        <v>2</v>
      </c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130">
        <f t="shared" ref="AC4:AS4" si="1">$D$7</f>
        <v>2</v>
      </c>
      <c r="AD4" s="130">
        <f t="shared" si="1"/>
        <v>2</v>
      </c>
      <c r="AE4" s="130">
        <f t="shared" si="1"/>
        <v>2</v>
      </c>
      <c r="AF4" s="130">
        <f t="shared" si="1"/>
        <v>2</v>
      </c>
      <c r="AG4" s="130">
        <f t="shared" si="1"/>
        <v>2</v>
      </c>
      <c r="AH4" s="130">
        <f t="shared" ref="AH4" si="2">$AD$10</f>
        <v>0</v>
      </c>
      <c r="AI4" s="130">
        <f t="shared" si="1"/>
        <v>2</v>
      </c>
      <c r="AJ4" s="130">
        <f t="shared" si="1"/>
        <v>2</v>
      </c>
      <c r="AK4" s="130">
        <f t="shared" si="1"/>
        <v>2</v>
      </c>
      <c r="AL4" s="130">
        <f t="shared" si="1"/>
        <v>2</v>
      </c>
      <c r="AM4" s="130">
        <f t="shared" si="1"/>
        <v>2</v>
      </c>
      <c r="AN4" s="130">
        <f t="shared" si="1"/>
        <v>2</v>
      </c>
      <c r="AO4" s="130">
        <f t="shared" ref="AO4" si="3">$AD$10</f>
        <v>0</v>
      </c>
      <c r="AP4" s="130">
        <f t="shared" si="1"/>
        <v>2</v>
      </c>
      <c r="AQ4" s="130">
        <f t="shared" si="1"/>
        <v>2</v>
      </c>
      <c r="AR4" s="130">
        <f t="shared" si="1"/>
        <v>2</v>
      </c>
      <c r="AS4" s="130">
        <f t="shared" si="1"/>
        <v>2</v>
      </c>
      <c r="AT4" s="130">
        <f t="shared" ref="AT4:BC4" si="4">$AD$10</f>
        <v>0</v>
      </c>
      <c r="AU4" s="130">
        <f t="shared" si="4"/>
        <v>0</v>
      </c>
      <c r="AV4" s="130">
        <f t="shared" si="4"/>
        <v>0</v>
      </c>
      <c r="AW4" s="130">
        <f t="shared" si="4"/>
        <v>0</v>
      </c>
      <c r="AX4" s="130">
        <f t="shared" si="4"/>
        <v>0</v>
      </c>
      <c r="AY4" s="130">
        <f t="shared" si="4"/>
        <v>0</v>
      </c>
      <c r="AZ4" s="130">
        <f t="shared" si="4"/>
        <v>0</v>
      </c>
      <c r="BA4" s="130">
        <f t="shared" si="4"/>
        <v>0</v>
      </c>
      <c r="BB4" s="130">
        <f t="shared" si="4"/>
        <v>0</v>
      </c>
      <c r="BC4" s="130">
        <f t="shared" si="4"/>
        <v>0</v>
      </c>
      <c r="BD4" s="130">
        <f t="shared" ref="BD4:BQ4" si="5">$AL$6</f>
        <v>0</v>
      </c>
      <c r="BE4" s="130">
        <f t="shared" si="5"/>
        <v>0</v>
      </c>
      <c r="BF4" s="130">
        <f t="shared" si="5"/>
        <v>0</v>
      </c>
      <c r="BG4" s="130">
        <f t="shared" si="5"/>
        <v>0</v>
      </c>
      <c r="BH4" s="130">
        <f t="shared" si="5"/>
        <v>0</v>
      </c>
      <c r="BI4" s="130">
        <f t="shared" si="5"/>
        <v>0</v>
      </c>
      <c r="BJ4" s="130">
        <f t="shared" si="5"/>
        <v>0</v>
      </c>
      <c r="BK4" s="130">
        <f t="shared" si="5"/>
        <v>0</v>
      </c>
      <c r="BL4" s="130">
        <f t="shared" si="5"/>
        <v>0</v>
      </c>
      <c r="BM4" s="130">
        <f t="shared" si="5"/>
        <v>0</v>
      </c>
      <c r="BN4" s="130">
        <f t="shared" si="5"/>
        <v>0</v>
      </c>
      <c r="BO4" s="130">
        <f t="shared" si="5"/>
        <v>0</v>
      </c>
      <c r="BP4" s="130">
        <f t="shared" si="5"/>
        <v>0</v>
      </c>
      <c r="BQ4" s="130">
        <f t="shared" si="5"/>
        <v>0</v>
      </c>
      <c r="BR4" s="130">
        <f t="shared" ref="BR4:BZ4" si="6">$AC$6</f>
        <v>0</v>
      </c>
      <c r="BS4" s="130">
        <f t="shared" si="6"/>
        <v>0</v>
      </c>
      <c r="BT4" s="130">
        <f t="shared" si="6"/>
        <v>0</v>
      </c>
      <c r="BU4" s="130">
        <f t="shared" si="6"/>
        <v>0</v>
      </c>
      <c r="BV4" s="130">
        <f t="shared" si="6"/>
        <v>0</v>
      </c>
      <c r="BW4" s="130">
        <f t="shared" si="6"/>
        <v>0</v>
      </c>
      <c r="BX4" s="130">
        <f t="shared" si="6"/>
        <v>0</v>
      </c>
      <c r="BY4" s="130">
        <f t="shared" si="6"/>
        <v>0</v>
      </c>
      <c r="BZ4" s="130">
        <f t="shared" si="6"/>
        <v>0</v>
      </c>
    </row>
    <row r="5" spans="1:78" x14ac:dyDescent="0.3">
      <c r="A5" s="95" t="s">
        <v>43</v>
      </c>
      <c r="B5" s="97" t="s">
        <v>195</v>
      </c>
      <c r="C5" s="97">
        <f>SUM($C10:C$10)</f>
        <v>0</v>
      </c>
      <c r="D5" s="97">
        <f>SUM($C10:D$10)</f>
        <v>0</v>
      </c>
      <c r="E5" s="97">
        <f>SUM($C10:E$10)</f>
        <v>0</v>
      </c>
      <c r="F5" s="97">
        <f>SUM($C10:F$10)</f>
        <v>0</v>
      </c>
      <c r="G5" s="97">
        <f>SUM($C10:G$10)</f>
        <v>0</v>
      </c>
      <c r="H5" s="97">
        <f>SUM($C10:H$10)</f>
        <v>0</v>
      </c>
      <c r="I5" s="97">
        <f>SUM($C10:I$10)</f>
        <v>0</v>
      </c>
      <c r="J5" s="97">
        <f>SUM($C10:J$10)</f>
        <v>0</v>
      </c>
      <c r="K5" s="97">
        <f>SUM($C10:K$10)</f>
        <v>0</v>
      </c>
      <c r="L5" s="97">
        <f>SUM($C10:L$10)</f>
        <v>0</v>
      </c>
      <c r="M5" s="97">
        <f>SUM($C10:M$10)</f>
        <v>0</v>
      </c>
      <c r="N5" s="97">
        <f>SUM($C10:N$10)</f>
        <v>0</v>
      </c>
      <c r="O5" s="97">
        <f>SUM($C10:O$10)</f>
        <v>0</v>
      </c>
      <c r="P5" s="97">
        <f>SUM($C10:P$10)</f>
        <v>0</v>
      </c>
      <c r="Q5" s="97">
        <f>SUM($C10:Q$10)</f>
        <v>0</v>
      </c>
      <c r="R5" s="97">
        <f>SUM($C10:R$10)</f>
        <v>0</v>
      </c>
      <c r="S5" s="97">
        <f>SUM($C10:S$10)</f>
        <v>0</v>
      </c>
      <c r="T5" s="97">
        <f>SUM($C10:T$10)</f>
        <v>0</v>
      </c>
      <c r="U5" s="97">
        <f>SUM($C10:U$10)</f>
        <v>0</v>
      </c>
      <c r="V5" s="97">
        <f>SUM($C10:V$10)</f>
        <v>0</v>
      </c>
      <c r="W5" s="97">
        <f>SUM($C10:W$10)</f>
        <v>0</v>
      </c>
      <c r="X5" s="97">
        <f>SUM($C10:X$10)</f>
        <v>0</v>
      </c>
      <c r="Y5" s="97">
        <f>SUM($C10:Y$10)</f>
        <v>0</v>
      </c>
      <c r="Z5" s="97">
        <f>SUM($C10:Z$10)</f>
        <v>0</v>
      </c>
      <c r="AA5" s="97">
        <f>SUM($C10:AA$10)</f>
        <v>0</v>
      </c>
      <c r="AB5" s="97">
        <f>SUM($C10:AB$10)</f>
        <v>0</v>
      </c>
      <c r="AC5" s="97">
        <f>SUM($C10:AC$10)</f>
        <v>0</v>
      </c>
      <c r="AD5" s="97">
        <f>SUM($C10:AD$10)</f>
        <v>0</v>
      </c>
      <c r="AE5" s="97">
        <f>SUM($C10:AE$10)</f>
        <v>0</v>
      </c>
      <c r="AF5" s="97">
        <f>SUM($C10:AF$10)</f>
        <v>0</v>
      </c>
      <c r="AG5" s="97">
        <f>SUM($C10:AG$10)</f>
        <v>0</v>
      </c>
      <c r="AH5" s="97">
        <f>SUM($C10:AH$10)</f>
        <v>0</v>
      </c>
      <c r="AI5" s="97">
        <f>SUM($C10:AI$10)</f>
        <v>0</v>
      </c>
      <c r="AJ5" s="97">
        <f>SUM($C10:AJ$10)</f>
        <v>0</v>
      </c>
      <c r="AK5" s="97">
        <f>SUM($C10:AK$10)</f>
        <v>0</v>
      </c>
      <c r="AL5" s="97">
        <f>SUM($C10:AL$10)</f>
        <v>0</v>
      </c>
      <c r="AM5" s="97">
        <f>SUM($C10:AM$10)</f>
        <v>0</v>
      </c>
      <c r="AN5" s="97">
        <f>SUM($C10:AN$10)</f>
        <v>0</v>
      </c>
      <c r="AO5" s="97">
        <f>SUM($C10:AO$10)</f>
        <v>0</v>
      </c>
      <c r="AP5" s="97">
        <f>SUM($C10:AP$10)</f>
        <v>0</v>
      </c>
      <c r="AQ5" s="97">
        <f>SUM($C10:AQ$10)</f>
        <v>0</v>
      </c>
      <c r="AR5" s="97">
        <f>SUM($C10:AR$10)</f>
        <v>0</v>
      </c>
      <c r="AS5" s="97">
        <f>SUM($C10:AS$10)</f>
        <v>0</v>
      </c>
      <c r="AT5" s="97">
        <f>SUM($C10:AT$10)</f>
        <v>0</v>
      </c>
      <c r="AU5" s="97">
        <f>SUM($C10:AU$10)</f>
        <v>0</v>
      </c>
      <c r="AV5" s="97">
        <f>SUM($C10:AV$10)</f>
        <v>0</v>
      </c>
      <c r="AW5" s="97">
        <f>SUM($C10:AW$10)</f>
        <v>0</v>
      </c>
      <c r="AX5" s="97">
        <f>SUM($C10:AX$10)</f>
        <v>0</v>
      </c>
      <c r="AY5" s="97">
        <f>SUM($C10:AY$10)</f>
        <v>0</v>
      </c>
      <c r="AZ5" s="97">
        <f>SUM($C10:AZ$10)</f>
        <v>0</v>
      </c>
      <c r="BA5" s="97">
        <f>SUM($C10:BA$10)</f>
        <v>0</v>
      </c>
      <c r="BB5" s="97">
        <f>SUM($C10:BB$10)</f>
        <v>0</v>
      </c>
      <c r="BC5" s="97">
        <f>SUM($C10:BC$10)</f>
        <v>0</v>
      </c>
      <c r="BD5" s="97">
        <f>SUM($C10:BD$10)</f>
        <v>0</v>
      </c>
      <c r="BE5" s="97">
        <f>SUM($C10:BE$10)</f>
        <v>0</v>
      </c>
      <c r="BF5" s="97">
        <f>SUM($C10:BF$10)</f>
        <v>0</v>
      </c>
      <c r="BG5" s="97">
        <f>SUM($C10:BG$10)</f>
        <v>0</v>
      </c>
      <c r="BH5" s="97">
        <f>SUM($C10:BH$10)</f>
        <v>0</v>
      </c>
      <c r="BI5" s="97">
        <f>SUM($C10:BI$10)</f>
        <v>0</v>
      </c>
      <c r="BJ5" s="97">
        <f>SUM($C10:BJ$10)</f>
        <v>0</v>
      </c>
      <c r="BK5" s="97">
        <f>SUM($C10:BK$10)</f>
        <v>0</v>
      </c>
      <c r="BL5" s="97">
        <f>SUM($C10:BL$10)</f>
        <v>0</v>
      </c>
      <c r="BM5" s="97">
        <f>SUM($C10:BM$10)</f>
        <v>0</v>
      </c>
      <c r="BN5" s="97">
        <f>SUM($C10:BN$10)</f>
        <v>0</v>
      </c>
      <c r="BO5" s="97">
        <f>SUM($C10:BO$10)</f>
        <v>0</v>
      </c>
      <c r="BP5" s="97">
        <f>SUM($C10:BP$10)</f>
        <v>1</v>
      </c>
      <c r="BQ5" s="97">
        <f>SUM($C10:BQ$10)</f>
        <v>1</v>
      </c>
      <c r="BR5" s="97">
        <f>SUM($C10:BR$10)</f>
        <v>1</v>
      </c>
      <c r="BS5" s="97">
        <f>SUM($C10:BS$10)</f>
        <v>1</v>
      </c>
      <c r="BT5" s="97">
        <f>SUM($C10:BT$10)</f>
        <v>2</v>
      </c>
      <c r="BU5" s="97">
        <f>SUM($C10:BU$10)</f>
        <v>2</v>
      </c>
      <c r="BV5" s="97">
        <f>SUM($C10:BV$10)</f>
        <v>2</v>
      </c>
      <c r="BW5" s="97">
        <f>SUM($C10:BW$10)</f>
        <v>2</v>
      </c>
      <c r="BX5" s="97">
        <f>SUM($C10:BX$10)</f>
        <v>2</v>
      </c>
      <c r="BY5" s="97">
        <f>SUM($C10:BY$10)</f>
        <v>2</v>
      </c>
      <c r="BZ5" s="97">
        <f>SUM($C10:BZ$10)</f>
        <v>2</v>
      </c>
    </row>
    <row r="6" spans="1:78" x14ac:dyDescent="0.3">
      <c r="A6" s="95"/>
      <c r="B6" s="1"/>
      <c r="C6" s="1"/>
      <c r="D6" s="1"/>
      <c r="E6" s="1"/>
      <c r="F6" s="1" t="s">
        <v>197</v>
      </c>
      <c r="G6" s="1" t="str">
        <f>F6</f>
        <v>_________</v>
      </c>
      <c r="H6" s="1" t="s">
        <v>197</v>
      </c>
      <c r="I6" s="1" t="str">
        <f>H6</f>
        <v>_________</v>
      </c>
      <c r="J6" s="1" t="str">
        <f>H6</f>
        <v>_________</v>
      </c>
      <c r="K6" s="1" t="s">
        <v>197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 t="s">
        <v>197</v>
      </c>
      <c r="AI6" s="97"/>
      <c r="AJ6" s="97"/>
      <c r="AK6" s="97"/>
      <c r="AL6" s="97"/>
      <c r="AM6" s="97"/>
      <c r="AN6" s="97"/>
      <c r="AO6" s="97"/>
      <c r="AP6" s="1"/>
      <c r="AQ6" s="1"/>
      <c r="AR6" s="1"/>
      <c r="AS6" s="1"/>
      <c r="AT6" s="1" t="s">
        <v>197</v>
      </c>
      <c r="AU6" s="1" t="s">
        <v>197</v>
      </c>
      <c r="AV6" s="1" t="s">
        <v>197</v>
      </c>
      <c r="AW6" s="1" t="s">
        <v>197</v>
      </c>
      <c r="AX6" s="1" t="s">
        <v>197</v>
      </c>
      <c r="AY6" s="1" t="s">
        <v>197</v>
      </c>
      <c r="AZ6" s="1" t="s">
        <v>197</v>
      </c>
      <c r="BA6" s="1" t="s">
        <v>197</v>
      </c>
      <c r="BB6" s="1" t="s">
        <v>197</v>
      </c>
      <c r="BC6" s="1" t="s">
        <v>197</v>
      </c>
      <c r="BD6" s="1" t="str">
        <f>AV6</f>
        <v>_________</v>
      </c>
      <c r="BE6" s="1" t="str">
        <f>AW6</f>
        <v>_________</v>
      </c>
      <c r="BF6" s="1" t="str">
        <f t="shared" ref="BF6:BQ6" si="7">AX6</f>
        <v>_________</v>
      </c>
      <c r="BG6" s="1" t="str">
        <f t="shared" si="7"/>
        <v>_________</v>
      </c>
      <c r="BH6" s="1" t="str">
        <f t="shared" si="7"/>
        <v>_________</v>
      </c>
      <c r="BI6" s="1" t="str">
        <f t="shared" si="7"/>
        <v>_________</v>
      </c>
      <c r="BJ6" s="1" t="str">
        <f t="shared" si="7"/>
        <v>_________</v>
      </c>
      <c r="BK6" s="1" t="str">
        <f t="shared" si="7"/>
        <v>_________</v>
      </c>
      <c r="BL6" s="1" t="str">
        <f t="shared" si="7"/>
        <v>_________</v>
      </c>
      <c r="BM6" s="1" t="str">
        <f t="shared" si="7"/>
        <v>_________</v>
      </c>
      <c r="BN6" s="1" t="str">
        <f t="shared" si="7"/>
        <v>_________</v>
      </c>
      <c r="BO6" s="1" t="str">
        <f t="shared" si="7"/>
        <v>_________</v>
      </c>
      <c r="BP6" s="1" t="str">
        <f t="shared" si="7"/>
        <v>_________</v>
      </c>
      <c r="BQ6" s="1" t="str">
        <f t="shared" si="7"/>
        <v>_________</v>
      </c>
      <c r="BR6" s="1" t="str">
        <f>BJ6</f>
        <v>_________</v>
      </c>
      <c r="BS6" s="1" t="str">
        <f>BK6</f>
        <v>_________</v>
      </c>
      <c r="BT6" s="1" t="str">
        <f>BL6</f>
        <v>_________</v>
      </c>
      <c r="BU6" s="1" t="str">
        <f t="shared" ref="BU6:BZ6" si="8">BM6</f>
        <v>_________</v>
      </c>
      <c r="BV6" s="1" t="str">
        <f t="shared" si="8"/>
        <v>_________</v>
      </c>
      <c r="BW6" s="1" t="str">
        <f t="shared" si="8"/>
        <v>_________</v>
      </c>
      <c r="BX6" s="1" t="str">
        <f t="shared" si="8"/>
        <v>_________</v>
      </c>
      <c r="BY6" s="1" t="str">
        <f t="shared" si="8"/>
        <v>_________</v>
      </c>
      <c r="BZ6" s="1" t="str">
        <f t="shared" si="8"/>
        <v>_________</v>
      </c>
    </row>
    <row r="7" spans="1:78" x14ac:dyDescent="0.3">
      <c r="A7" s="95"/>
      <c r="B7" s="24" t="s">
        <v>39</v>
      </c>
      <c r="C7" s="4">
        <v>1</v>
      </c>
      <c r="D7" s="4">
        <f t="shared" ref="D7:K7" si="9">C7+1</f>
        <v>2</v>
      </c>
      <c r="E7" s="4">
        <f t="shared" si="9"/>
        <v>3</v>
      </c>
      <c r="F7" s="41">
        <f t="shared" si="9"/>
        <v>4</v>
      </c>
      <c r="G7" s="41">
        <f t="shared" si="9"/>
        <v>5</v>
      </c>
      <c r="H7" s="41">
        <f t="shared" si="9"/>
        <v>6</v>
      </c>
      <c r="I7" s="41">
        <f t="shared" si="9"/>
        <v>7</v>
      </c>
      <c r="J7" s="41">
        <f t="shared" si="9"/>
        <v>8</v>
      </c>
      <c r="K7" s="41">
        <f t="shared" si="9"/>
        <v>9</v>
      </c>
      <c r="L7" s="18">
        <f>K7+1</f>
        <v>10</v>
      </c>
      <c r="M7" s="18">
        <f t="shared" ref="M7:BG7" si="10">L7+1</f>
        <v>11</v>
      </c>
      <c r="N7" s="18">
        <f t="shared" si="10"/>
        <v>12</v>
      </c>
      <c r="O7" s="4">
        <f t="shared" si="10"/>
        <v>13</v>
      </c>
      <c r="P7" s="4">
        <f t="shared" si="10"/>
        <v>14</v>
      </c>
      <c r="Q7" s="4">
        <f t="shared" si="10"/>
        <v>15</v>
      </c>
      <c r="R7" s="4">
        <f t="shared" si="10"/>
        <v>16</v>
      </c>
      <c r="S7" s="4">
        <f t="shared" si="10"/>
        <v>17</v>
      </c>
      <c r="T7" s="4">
        <f t="shared" si="10"/>
        <v>18</v>
      </c>
      <c r="U7" s="12">
        <f t="shared" si="10"/>
        <v>19</v>
      </c>
      <c r="V7" s="12">
        <f t="shared" si="10"/>
        <v>20</v>
      </c>
      <c r="W7" s="12">
        <f t="shared" si="10"/>
        <v>21</v>
      </c>
      <c r="X7" s="12">
        <f t="shared" si="10"/>
        <v>22</v>
      </c>
      <c r="Y7" s="18">
        <f t="shared" si="10"/>
        <v>23</v>
      </c>
      <c r="Z7" s="18">
        <f t="shared" si="10"/>
        <v>24</v>
      </c>
      <c r="AA7" s="18">
        <f t="shared" si="10"/>
        <v>25</v>
      </c>
      <c r="AB7" s="18">
        <f t="shared" si="10"/>
        <v>26</v>
      </c>
      <c r="AC7" s="52">
        <f t="shared" si="10"/>
        <v>27</v>
      </c>
      <c r="AD7" s="52">
        <f t="shared" si="10"/>
        <v>28</v>
      </c>
      <c r="AE7" s="52">
        <f t="shared" si="10"/>
        <v>29</v>
      </c>
      <c r="AF7" s="52">
        <f t="shared" si="10"/>
        <v>30</v>
      </c>
      <c r="AG7" s="52">
        <f t="shared" si="10"/>
        <v>31</v>
      </c>
      <c r="AH7" s="52">
        <f t="shared" si="10"/>
        <v>32</v>
      </c>
      <c r="AI7" s="52">
        <f t="shared" si="10"/>
        <v>33</v>
      </c>
      <c r="AJ7" s="52">
        <f t="shared" si="10"/>
        <v>34</v>
      </c>
      <c r="AK7" s="52">
        <f t="shared" si="10"/>
        <v>35</v>
      </c>
      <c r="AL7" s="52">
        <f t="shared" si="10"/>
        <v>36</v>
      </c>
      <c r="AM7" s="52">
        <f t="shared" si="10"/>
        <v>37</v>
      </c>
      <c r="AN7" s="52">
        <f t="shared" si="10"/>
        <v>38</v>
      </c>
      <c r="AO7" s="52">
        <f t="shared" si="10"/>
        <v>39</v>
      </c>
      <c r="AP7" s="37">
        <f t="shared" si="10"/>
        <v>40</v>
      </c>
      <c r="AQ7" s="37">
        <f t="shared" si="10"/>
        <v>41</v>
      </c>
      <c r="AR7" s="37">
        <f t="shared" si="10"/>
        <v>42</v>
      </c>
      <c r="AS7" s="37">
        <f t="shared" si="10"/>
        <v>43</v>
      </c>
      <c r="AT7" s="37">
        <f t="shared" si="10"/>
        <v>44</v>
      </c>
      <c r="AU7" s="37">
        <f t="shared" si="10"/>
        <v>45</v>
      </c>
      <c r="AV7" s="37">
        <f t="shared" si="10"/>
        <v>46</v>
      </c>
      <c r="AW7" s="37">
        <f t="shared" si="10"/>
        <v>47</v>
      </c>
      <c r="AX7" s="37">
        <f t="shared" si="10"/>
        <v>48</v>
      </c>
      <c r="AY7" s="37">
        <f t="shared" si="10"/>
        <v>49</v>
      </c>
      <c r="AZ7" s="37">
        <f t="shared" si="10"/>
        <v>50</v>
      </c>
      <c r="BA7" s="12">
        <f t="shared" si="10"/>
        <v>51</v>
      </c>
      <c r="BB7" s="12">
        <f t="shared" si="10"/>
        <v>52</v>
      </c>
      <c r="BC7" s="12">
        <f t="shared" si="10"/>
        <v>53</v>
      </c>
      <c r="BD7" s="25">
        <f t="shared" si="10"/>
        <v>54</v>
      </c>
      <c r="BE7" s="25">
        <f t="shared" si="10"/>
        <v>55</v>
      </c>
      <c r="BF7" s="131">
        <f t="shared" si="10"/>
        <v>56</v>
      </c>
      <c r="BG7" s="131">
        <f t="shared" si="10"/>
        <v>57</v>
      </c>
      <c r="BH7" s="137">
        <f>BG7+1</f>
        <v>58</v>
      </c>
      <c r="BI7" s="137">
        <f t="shared" ref="BI7:BQ7" si="11">BH7+1</f>
        <v>59</v>
      </c>
      <c r="BJ7" s="137">
        <f t="shared" si="11"/>
        <v>60</v>
      </c>
      <c r="BK7" s="61">
        <f t="shared" si="11"/>
        <v>61</v>
      </c>
      <c r="BL7" s="61">
        <f t="shared" si="11"/>
        <v>62</v>
      </c>
      <c r="BM7" s="61">
        <f t="shared" si="11"/>
        <v>63</v>
      </c>
      <c r="BN7" s="61">
        <f t="shared" si="11"/>
        <v>64</v>
      </c>
      <c r="BO7" s="61">
        <f t="shared" si="11"/>
        <v>65</v>
      </c>
      <c r="BP7" s="61">
        <f t="shared" si="11"/>
        <v>66</v>
      </c>
      <c r="BQ7" s="61">
        <f t="shared" si="11"/>
        <v>67</v>
      </c>
      <c r="BR7" s="4">
        <f t="shared" ref="BR7" si="12">BQ7+1</f>
        <v>68</v>
      </c>
      <c r="BS7" s="4">
        <f t="shared" ref="BS7" si="13">BR7+1</f>
        <v>69</v>
      </c>
      <c r="BT7" s="4">
        <f t="shared" ref="BT7:BZ7" si="14">BS7+1</f>
        <v>70</v>
      </c>
      <c r="BU7" s="32">
        <f t="shared" si="14"/>
        <v>71</v>
      </c>
      <c r="BV7" s="32">
        <f t="shared" si="14"/>
        <v>72</v>
      </c>
      <c r="BW7" s="32">
        <f t="shared" si="14"/>
        <v>73</v>
      </c>
      <c r="BX7" s="32">
        <f t="shared" si="14"/>
        <v>74</v>
      </c>
      <c r="BY7" s="32">
        <f t="shared" si="14"/>
        <v>75</v>
      </c>
      <c r="BZ7" s="32">
        <f t="shared" si="14"/>
        <v>76</v>
      </c>
    </row>
    <row r="8" spans="1:78" x14ac:dyDescent="0.3">
      <c r="A8" s="95"/>
      <c r="B8" s="24" t="s">
        <v>198</v>
      </c>
      <c r="C8" s="4" t="s">
        <v>199</v>
      </c>
      <c r="D8" s="4" t="s">
        <v>199</v>
      </c>
      <c r="E8" s="4" t="s">
        <v>199</v>
      </c>
      <c r="F8" s="41" t="s">
        <v>199</v>
      </c>
      <c r="G8" s="41" t="s">
        <v>199</v>
      </c>
      <c r="H8" s="41" t="s">
        <v>199</v>
      </c>
      <c r="I8" s="41" t="s">
        <v>199</v>
      </c>
      <c r="J8" s="41" t="s">
        <v>199</v>
      </c>
      <c r="K8" s="41" t="s">
        <v>199</v>
      </c>
      <c r="L8" s="18" t="s">
        <v>199</v>
      </c>
      <c r="M8" s="18" t="s">
        <v>199</v>
      </c>
      <c r="N8" s="18" t="s">
        <v>199</v>
      </c>
      <c r="O8" s="4" t="s">
        <v>199</v>
      </c>
      <c r="P8" s="4" t="s">
        <v>199</v>
      </c>
      <c r="Q8" s="4" t="s">
        <v>199</v>
      </c>
      <c r="R8" s="4" t="s">
        <v>199</v>
      </c>
      <c r="S8" s="4" t="s">
        <v>199</v>
      </c>
      <c r="T8" s="4" t="s">
        <v>199</v>
      </c>
      <c r="U8" s="12" t="s">
        <v>199</v>
      </c>
      <c r="V8" s="12" t="s">
        <v>199</v>
      </c>
      <c r="W8" s="12" t="s">
        <v>199</v>
      </c>
      <c r="X8" s="12"/>
      <c r="Y8" s="18" t="s">
        <v>199</v>
      </c>
      <c r="Z8" s="18" t="s">
        <v>199</v>
      </c>
      <c r="AA8" s="18" t="s">
        <v>199</v>
      </c>
      <c r="AB8" s="18" t="s">
        <v>199</v>
      </c>
      <c r="AC8" s="52" t="s">
        <v>199</v>
      </c>
      <c r="AD8" s="52" t="s">
        <v>199</v>
      </c>
      <c r="AE8" s="52" t="s">
        <v>199</v>
      </c>
      <c r="AF8" s="52" t="s">
        <v>199</v>
      </c>
      <c r="AG8" s="52" t="s">
        <v>199</v>
      </c>
      <c r="AH8" s="52" t="s">
        <v>199</v>
      </c>
      <c r="AI8" s="52" t="s">
        <v>199</v>
      </c>
      <c r="AJ8" s="52" t="s">
        <v>199</v>
      </c>
      <c r="AK8" s="52" t="s">
        <v>199</v>
      </c>
      <c r="AL8" s="52" t="s">
        <v>199</v>
      </c>
      <c r="AM8" s="52" t="s">
        <v>199</v>
      </c>
      <c r="AN8" s="52" t="s">
        <v>199</v>
      </c>
      <c r="AO8" s="52" t="s">
        <v>199</v>
      </c>
      <c r="AP8" s="37" t="s">
        <v>199</v>
      </c>
      <c r="AQ8" s="37" t="s">
        <v>199</v>
      </c>
      <c r="AR8" s="37" t="s">
        <v>199</v>
      </c>
      <c r="AS8" s="37" t="s">
        <v>199</v>
      </c>
      <c r="AT8" s="37" t="s">
        <v>199</v>
      </c>
      <c r="AU8" s="37" t="s">
        <v>199</v>
      </c>
      <c r="AV8" s="37" t="s">
        <v>199</v>
      </c>
      <c r="AW8" s="37" t="s">
        <v>199</v>
      </c>
      <c r="AX8" s="37" t="s">
        <v>199</v>
      </c>
      <c r="AY8" s="37" t="s">
        <v>199</v>
      </c>
      <c r="AZ8" s="37" t="s">
        <v>199</v>
      </c>
      <c r="BA8" s="12" t="s">
        <v>199</v>
      </c>
      <c r="BB8" s="12" t="s">
        <v>199</v>
      </c>
      <c r="BC8" s="12" t="s">
        <v>199</v>
      </c>
      <c r="BD8" s="25" t="s">
        <v>199</v>
      </c>
      <c r="BE8" s="25" t="s">
        <v>199</v>
      </c>
      <c r="BF8" s="131" t="s">
        <v>199</v>
      </c>
      <c r="BG8" s="131" t="s">
        <v>199</v>
      </c>
      <c r="BH8" s="137" t="s">
        <v>199</v>
      </c>
      <c r="BI8" s="137" t="s">
        <v>199</v>
      </c>
      <c r="BJ8" s="137" t="s">
        <v>199</v>
      </c>
      <c r="BK8" s="61" t="s">
        <v>199</v>
      </c>
      <c r="BL8" s="61" t="s">
        <v>199</v>
      </c>
      <c r="BM8" s="61" t="s">
        <v>199</v>
      </c>
      <c r="BN8" s="61" t="s">
        <v>199</v>
      </c>
      <c r="BO8" s="61" t="s">
        <v>199</v>
      </c>
      <c r="BP8" s="61" t="s">
        <v>199</v>
      </c>
      <c r="BQ8" s="61" t="s">
        <v>199</v>
      </c>
      <c r="BR8" s="4" t="s">
        <v>199</v>
      </c>
      <c r="BS8" s="4" t="s">
        <v>199</v>
      </c>
      <c r="BT8" s="4" t="s">
        <v>199</v>
      </c>
      <c r="BU8" s="32" t="s">
        <v>199</v>
      </c>
      <c r="BV8" s="32" t="s">
        <v>199</v>
      </c>
      <c r="BW8" s="32" t="s">
        <v>199</v>
      </c>
      <c r="BX8" s="32" t="s">
        <v>199</v>
      </c>
      <c r="BY8" s="32" t="s">
        <v>199</v>
      </c>
      <c r="BZ8" s="32" t="s">
        <v>200</v>
      </c>
    </row>
    <row r="9" spans="1:78" x14ac:dyDescent="0.3">
      <c r="A9" s="95"/>
      <c r="B9" s="24" t="s">
        <v>0</v>
      </c>
      <c r="C9" s="4" t="s">
        <v>263</v>
      </c>
      <c r="D9" s="4" t="s">
        <v>263</v>
      </c>
      <c r="E9" s="4" t="s">
        <v>263</v>
      </c>
      <c r="F9" s="41" t="s">
        <v>262</v>
      </c>
      <c r="G9" s="41" t="s">
        <v>262</v>
      </c>
      <c r="H9" s="41" t="s">
        <v>262</v>
      </c>
      <c r="I9" s="41" t="s">
        <v>262</v>
      </c>
      <c r="J9" s="41" t="s">
        <v>262</v>
      </c>
      <c r="K9" s="41" t="s">
        <v>262</v>
      </c>
      <c r="L9" s="18" t="s">
        <v>264</v>
      </c>
      <c r="M9" s="18" t="s">
        <v>264</v>
      </c>
      <c r="N9" s="18" t="s">
        <v>264</v>
      </c>
      <c r="O9" s="4" t="s">
        <v>266</v>
      </c>
      <c r="P9" s="4" t="s">
        <v>266</v>
      </c>
      <c r="Q9" s="4" t="s">
        <v>266</v>
      </c>
      <c r="R9" s="4" t="s">
        <v>266</v>
      </c>
      <c r="S9" s="4" t="s">
        <v>266</v>
      </c>
      <c r="T9" s="4" t="s">
        <v>266</v>
      </c>
      <c r="U9" s="12" t="s">
        <v>273</v>
      </c>
      <c r="V9" s="12" t="s">
        <v>273</v>
      </c>
      <c r="W9" s="12" t="s">
        <v>273</v>
      </c>
      <c r="X9" s="12" t="s">
        <v>273</v>
      </c>
      <c r="Y9" s="18" t="s">
        <v>274</v>
      </c>
      <c r="Z9" s="18" t="s">
        <v>274</v>
      </c>
      <c r="AA9" s="18" t="s">
        <v>274</v>
      </c>
      <c r="AB9" s="18" t="s">
        <v>274</v>
      </c>
      <c r="AC9" s="52" t="s">
        <v>17</v>
      </c>
      <c r="AD9" s="52" t="s">
        <v>17</v>
      </c>
      <c r="AE9" s="52" t="s">
        <v>17</v>
      </c>
      <c r="AF9" s="52" t="s">
        <v>17</v>
      </c>
      <c r="AG9" s="52" t="s">
        <v>17</v>
      </c>
      <c r="AH9" s="52" t="s">
        <v>17</v>
      </c>
      <c r="AI9" s="52" t="s">
        <v>17</v>
      </c>
      <c r="AJ9" s="52" t="s">
        <v>17</v>
      </c>
      <c r="AK9" s="52" t="s">
        <v>17</v>
      </c>
      <c r="AL9" s="52" t="s">
        <v>17</v>
      </c>
      <c r="AM9" s="52" t="s">
        <v>17</v>
      </c>
      <c r="AN9" s="52" t="s">
        <v>17</v>
      </c>
      <c r="AO9" s="52" t="s">
        <v>17</v>
      </c>
      <c r="AP9" s="37" t="s">
        <v>269</v>
      </c>
      <c r="AQ9" s="37" t="s">
        <v>269</v>
      </c>
      <c r="AR9" s="37" t="s">
        <v>269</v>
      </c>
      <c r="AS9" s="37" t="s">
        <v>269</v>
      </c>
      <c r="AT9" s="37" t="s">
        <v>269</v>
      </c>
      <c r="AU9" s="37" t="s">
        <v>270</v>
      </c>
      <c r="AV9" s="37" t="s">
        <v>270</v>
      </c>
      <c r="AW9" s="37" t="s">
        <v>270</v>
      </c>
      <c r="AX9" s="37" t="s">
        <v>270</v>
      </c>
      <c r="AY9" s="37" t="s">
        <v>270</v>
      </c>
      <c r="AZ9" s="37" t="s">
        <v>269</v>
      </c>
      <c r="BA9" s="12" t="s">
        <v>2</v>
      </c>
      <c r="BB9" s="12" t="s">
        <v>2</v>
      </c>
      <c r="BC9" s="12" t="s">
        <v>2</v>
      </c>
      <c r="BD9" s="25" t="s">
        <v>168</v>
      </c>
      <c r="BE9" s="25" t="s">
        <v>168</v>
      </c>
      <c r="BF9" s="131" t="s">
        <v>254</v>
      </c>
      <c r="BG9" s="131" t="s">
        <v>254</v>
      </c>
      <c r="BH9" s="137" t="s">
        <v>254</v>
      </c>
      <c r="BI9" s="137" t="s">
        <v>254</v>
      </c>
      <c r="BJ9" s="137" t="s">
        <v>256</v>
      </c>
      <c r="BK9" s="61" t="s">
        <v>7</v>
      </c>
      <c r="BL9" s="61" t="s">
        <v>7</v>
      </c>
      <c r="BM9" s="61" t="s">
        <v>71</v>
      </c>
      <c r="BN9" s="61" t="s">
        <v>7</v>
      </c>
      <c r="BO9" s="61" t="s">
        <v>7</v>
      </c>
      <c r="BP9" s="61" t="s">
        <v>7</v>
      </c>
      <c r="BQ9" s="61" t="s">
        <v>307</v>
      </c>
      <c r="BR9" s="4" t="s">
        <v>232</v>
      </c>
      <c r="BS9" s="4" t="s">
        <v>232</v>
      </c>
      <c r="BT9" s="4" t="s">
        <v>232</v>
      </c>
      <c r="BU9" s="32" t="s">
        <v>78</v>
      </c>
      <c r="BV9" s="32" t="s">
        <v>78</v>
      </c>
      <c r="BW9" s="32" t="s">
        <v>78</v>
      </c>
      <c r="BX9" s="32" t="s">
        <v>78</v>
      </c>
      <c r="BY9" s="32" t="s">
        <v>78</v>
      </c>
      <c r="BZ9" s="32" t="s">
        <v>78</v>
      </c>
    </row>
    <row r="10" spans="1:78" x14ac:dyDescent="0.3">
      <c r="A10" s="95"/>
      <c r="B10" s="24" t="s">
        <v>9</v>
      </c>
      <c r="C10" s="4">
        <v>0</v>
      </c>
      <c r="D10" s="4">
        <v>0</v>
      </c>
      <c r="E10" s="4">
        <v>0</v>
      </c>
      <c r="F10" s="41">
        <v>0</v>
      </c>
      <c r="G10" s="41">
        <v>0</v>
      </c>
      <c r="H10" s="41">
        <v>0</v>
      </c>
      <c r="I10" s="41">
        <v>0</v>
      </c>
      <c r="J10" s="41">
        <v>0</v>
      </c>
      <c r="K10" s="41">
        <v>0</v>
      </c>
      <c r="L10" s="18">
        <v>0</v>
      </c>
      <c r="M10" s="18">
        <v>0</v>
      </c>
      <c r="N10" s="18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v>0</v>
      </c>
      <c r="V10" s="12">
        <v>0</v>
      </c>
      <c r="W10" s="12">
        <v>0</v>
      </c>
      <c r="X10" s="12">
        <v>0</v>
      </c>
      <c r="Y10" s="18">
        <v>0</v>
      </c>
      <c r="Z10" s="18">
        <v>0</v>
      </c>
      <c r="AA10" s="18">
        <v>0</v>
      </c>
      <c r="AB10" s="18">
        <v>0</v>
      </c>
      <c r="AC10" s="52">
        <v>0</v>
      </c>
      <c r="AD10" s="52">
        <v>0</v>
      </c>
      <c r="AE10" s="52">
        <v>0</v>
      </c>
      <c r="AF10" s="52">
        <v>0</v>
      </c>
      <c r="AG10" s="52">
        <v>0</v>
      </c>
      <c r="AH10" s="52">
        <v>0</v>
      </c>
      <c r="AI10" s="52">
        <v>0</v>
      </c>
      <c r="AJ10" s="52">
        <v>0</v>
      </c>
      <c r="AK10" s="52">
        <v>0</v>
      </c>
      <c r="AL10" s="52">
        <v>0</v>
      </c>
      <c r="AM10" s="52">
        <v>0</v>
      </c>
      <c r="AN10" s="52">
        <v>0</v>
      </c>
      <c r="AO10" s="52">
        <v>0</v>
      </c>
      <c r="AP10" s="37">
        <v>0</v>
      </c>
      <c r="AQ10" s="37">
        <v>0</v>
      </c>
      <c r="AR10" s="37">
        <v>0</v>
      </c>
      <c r="AS10" s="37">
        <v>0</v>
      </c>
      <c r="AT10" s="37">
        <v>0</v>
      </c>
      <c r="AU10" s="37">
        <v>0</v>
      </c>
      <c r="AV10" s="37">
        <v>0</v>
      </c>
      <c r="AW10" s="37">
        <v>0</v>
      </c>
      <c r="AX10" s="37">
        <v>0</v>
      </c>
      <c r="AY10" s="37">
        <v>0</v>
      </c>
      <c r="AZ10" s="37">
        <v>0</v>
      </c>
      <c r="BA10" s="12">
        <v>0</v>
      </c>
      <c r="BB10" s="12">
        <v>0</v>
      </c>
      <c r="BC10" s="12">
        <v>0</v>
      </c>
      <c r="BD10" s="25">
        <v>0</v>
      </c>
      <c r="BE10" s="25">
        <v>0</v>
      </c>
      <c r="BF10" s="131">
        <v>0</v>
      </c>
      <c r="BG10" s="131">
        <v>0</v>
      </c>
      <c r="BH10" s="137">
        <v>0</v>
      </c>
      <c r="BI10" s="137">
        <v>0</v>
      </c>
      <c r="BJ10" s="137">
        <v>0</v>
      </c>
      <c r="BK10" s="61">
        <v>0</v>
      </c>
      <c r="BL10" s="61">
        <v>0</v>
      </c>
      <c r="BM10" s="61">
        <v>0</v>
      </c>
      <c r="BN10" s="61">
        <v>0</v>
      </c>
      <c r="BO10" s="61">
        <v>0</v>
      </c>
      <c r="BP10" s="61">
        <v>1</v>
      </c>
      <c r="BQ10" s="61">
        <v>0</v>
      </c>
      <c r="BR10" s="4">
        <v>0</v>
      </c>
      <c r="BS10" s="4">
        <v>0</v>
      </c>
      <c r="BT10" s="4">
        <v>1</v>
      </c>
      <c r="BU10" s="32">
        <v>0</v>
      </c>
      <c r="BV10" s="32">
        <v>0</v>
      </c>
      <c r="BW10" s="32">
        <v>0</v>
      </c>
      <c r="BX10" s="32">
        <v>0</v>
      </c>
      <c r="BY10" s="32">
        <v>0</v>
      </c>
      <c r="BZ10" s="32">
        <v>0</v>
      </c>
    </row>
    <row r="11" spans="1:78" x14ac:dyDescent="0.3">
      <c r="A11" s="95"/>
      <c r="B11" s="24" t="s">
        <v>43</v>
      </c>
      <c r="C11" s="4" t="s">
        <v>199</v>
      </c>
      <c r="D11" s="4" t="s">
        <v>199</v>
      </c>
      <c r="E11" s="4" t="s">
        <v>200</v>
      </c>
      <c r="F11" s="41" t="s">
        <v>199</v>
      </c>
      <c r="G11" s="41" t="s">
        <v>199</v>
      </c>
      <c r="H11" s="41" t="s">
        <v>199</v>
      </c>
      <c r="I11" s="41" t="s">
        <v>199</v>
      </c>
      <c r="J11" s="41" t="s">
        <v>199</v>
      </c>
      <c r="K11" s="41" t="s">
        <v>200</v>
      </c>
      <c r="L11" s="18" t="s">
        <v>200</v>
      </c>
      <c r="M11" s="18" t="s">
        <v>200</v>
      </c>
      <c r="N11" s="18" t="s">
        <v>200</v>
      </c>
      <c r="O11" s="4" t="s">
        <v>199</v>
      </c>
      <c r="P11" s="4" t="s">
        <v>199</v>
      </c>
      <c r="Q11" s="4" t="s">
        <v>199</v>
      </c>
      <c r="R11" s="4" t="s">
        <v>199</v>
      </c>
      <c r="S11" s="4" t="s">
        <v>199</v>
      </c>
      <c r="T11" s="4" t="s">
        <v>200</v>
      </c>
      <c r="U11" s="12" t="s">
        <v>199</v>
      </c>
      <c r="V11" s="12" t="s">
        <v>199</v>
      </c>
      <c r="W11" s="12" t="s">
        <v>199</v>
      </c>
      <c r="X11" s="12" t="s">
        <v>199</v>
      </c>
      <c r="Y11" s="18" t="s">
        <v>200</v>
      </c>
      <c r="Z11" s="18" t="s">
        <v>200</v>
      </c>
      <c r="AA11" s="18" t="s">
        <v>200</v>
      </c>
      <c r="AB11" s="18" t="s">
        <v>200</v>
      </c>
      <c r="AC11" s="52" t="s">
        <v>199</v>
      </c>
      <c r="AD11" s="52" t="s">
        <v>199</v>
      </c>
      <c r="AE11" s="52" t="s">
        <v>199</v>
      </c>
      <c r="AF11" s="52" t="s">
        <v>199</v>
      </c>
      <c r="AG11" s="52" t="s">
        <v>199</v>
      </c>
      <c r="AH11" s="52" t="s">
        <v>199</v>
      </c>
      <c r="AI11" s="52" t="s">
        <v>200</v>
      </c>
      <c r="AJ11" s="52" t="s">
        <v>199</v>
      </c>
      <c r="AK11" s="52" t="s">
        <v>199</v>
      </c>
      <c r="AL11" s="52" t="s">
        <v>199</v>
      </c>
      <c r="AM11" s="52" t="s">
        <v>199</v>
      </c>
      <c r="AN11" s="52" t="s">
        <v>199</v>
      </c>
      <c r="AO11" s="52" t="s">
        <v>199</v>
      </c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13" t="s">
        <v>199</v>
      </c>
      <c r="BB11" s="13" t="s">
        <v>199</v>
      </c>
      <c r="BC11" s="13" t="s">
        <v>199</v>
      </c>
      <c r="BD11" s="25" t="s">
        <v>199</v>
      </c>
      <c r="BE11" s="25" t="s">
        <v>199</v>
      </c>
      <c r="BF11" s="131" t="s">
        <v>199</v>
      </c>
      <c r="BG11" s="131" t="s">
        <v>199</v>
      </c>
      <c r="BH11" s="137" t="s">
        <v>199</v>
      </c>
      <c r="BI11" s="137" t="s">
        <v>199</v>
      </c>
      <c r="BJ11" s="137" t="s">
        <v>199</v>
      </c>
      <c r="BK11" s="61" t="s">
        <v>199</v>
      </c>
      <c r="BL11" s="61" t="s">
        <v>199</v>
      </c>
      <c r="BM11" s="61" t="s">
        <v>199</v>
      </c>
      <c r="BN11" s="61" t="s">
        <v>199</v>
      </c>
      <c r="BO11" s="61" t="s">
        <v>199</v>
      </c>
      <c r="BP11" s="61" t="s">
        <v>199</v>
      </c>
      <c r="BQ11" s="61" t="s">
        <v>199</v>
      </c>
      <c r="BR11" s="4" t="s">
        <v>199</v>
      </c>
      <c r="BS11" s="4" t="s">
        <v>199</v>
      </c>
      <c r="BT11" s="4" t="s">
        <v>199</v>
      </c>
      <c r="BU11" s="148" t="s">
        <v>199</v>
      </c>
      <c r="BV11" s="148" t="s">
        <v>199</v>
      </c>
      <c r="BW11" s="148" t="s">
        <v>199</v>
      </c>
      <c r="BX11" s="148" t="s">
        <v>199</v>
      </c>
      <c r="BY11" s="148" t="s">
        <v>199</v>
      </c>
      <c r="BZ11" s="148" t="s">
        <v>200</v>
      </c>
    </row>
    <row r="12" spans="1:78" x14ac:dyDescent="0.3">
      <c r="A12" s="95"/>
      <c r="B12" s="24" t="s">
        <v>10</v>
      </c>
      <c r="C12" s="9">
        <v>250.9</v>
      </c>
      <c r="D12" s="9">
        <v>288.18119999999999</v>
      </c>
      <c r="E12" s="175">
        <v>390.6</v>
      </c>
      <c r="F12" s="277">
        <v>277.98</v>
      </c>
      <c r="G12" s="277">
        <v>278.02</v>
      </c>
      <c r="H12" s="277">
        <v>280.29000000000002</v>
      </c>
      <c r="I12" s="277">
        <v>285.18</v>
      </c>
      <c r="J12" s="277">
        <v>383.22</v>
      </c>
      <c r="K12" s="277">
        <v>383.83</v>
      </c>
      <c r="L12" s="19">
        <v>292.48</v>
      </c>
      <c r="M12" s="19">
        <v>318.52999999999997</v>
      </c>
      <c r="N12" s="19">
        <v>411.3</v>
      </c>
      <c r="O12" s="9">
        <v>293.26</v>
      </c>
      <c r="P12" s="9">
        <v>293.87</v>
      </c>
      <c r="Q12" s="9">
        <v>294.73</v>
      </c>
      <c r="R12" s="9">
        <v>403.08</v>
      </c>
      <c r="S12" s="9">
        <v>403.48</v>
      </c>
      <c r="T12" s="9">
        <v>404.56</v>
      </c>
      <c r="U12" s="13">
        <v>313.32</v>
      </c>
      <c r="V12" s="13">
        <v>317.13</v>
      </c>
      <c r="W12" s="13">
        <v>317.01</v>
      </c>
      <c r="X12" s="13">
        <v>379.8</v>
      </c>
      <c r="Y12" s="19">
        <v>341.46</v>
      </c>
      <c r="Z12" s="19">
        <v>341.11</v>
      </c>
      <c r="AA12" s="19">
        <v>349.29</v>
      </c>
      <c r="AB12" s="19">
        <v>361.88479999999998</v>
      </c>
      <c r="AC12" s="56">
        <v>310.02999999999997</v>
      </c>
      <c r="AD12" s="56">
        <v>312.69</v>
      </c>
      <c r="AE12" s="56">
        <v>404.63</v>
      </c>
      <c r="AF12" s="56">
        <v>426.17</v>
      </c>
      <c r="AG12" s="56">
        <v>373.56</v>
      </c>
      <c r="AH12" s="56">
        <v>372.03</v>
      </c>
      <c r="AI12" s="56">
        <v>374.93</v>
      </c>
      <c r="AJ12" s="56">
        <v>257.56</v>
      </c>
      <c r="AK12" s="56">
        <v>259.18</v>
      </c>
      <c r="AL12" s="56">
        <v>259.89</v>
      </c>
      <c r="AM12" s="56">
        <v>263.06</v>
      </c>
      <c r="AN12" s="56">
        <v>356.94</v>
      </c>
      <c r="AO12" s="56">
        <v>363.04</v>
      </c>
      <c r="AP12" s="37">
        <v>359.45</v>
      </c>
      <c r="AQ12" s="37">
        <v>360.55</v>
      </c>
      <c r="AR12" s="37">
        <v>425.61</v>
      </c>
      <c r="AS12" s="37">
        <v>429.16</v>
      </c>
      <c r="AT12" s="37">
        <v>267.75</v>
      </c>
      <c r="AU12" s="37">
        <v>284.37</v>
      </c>
      <c r="AV12" s="37">
        <v>311.83999999999997</v>
      </c>
      <c r="AW12" s="37">
        <v>312.06</v>
      </c>
      <c r="AX12" s="37">
        <v>312.5</v>
      </c>
      <c r="AY12" s="37">
        <v>313.2</v>
      </c>
      <c r="AZ12" s="37">
        <v>357.87</v>
      </c>
      <c r="BA12" s="13">
        <v>296.06</v>
      </c>
      <c r="BB12" s="13">
        <v>324.91000000000003</v>
      </c>
      <c r="BC12" s="13">
        <v>327.38</v>
      </c>
      <c r="BD12" s="150">
        <v>193.1</v>
      </c>
      <c r="BE12" s="150">
        <v>247.9</v>
      </c>
      <c r="BF12" s="131">
        <v>370.6</v>
      </c>
      <c r="BG12" s="131">
        <v>373.69</v>
      </c>
      <c r="BH12" s="137">
        <v>393.54</v>
      </c>
      <c r="BI12" s="137">
        <v>396.8</v>
      </c>
      <c r="BJ12" s="137">
        <v>422.82</v>
      </c>
      <c r="BK12" s="61">
        <v>266.12</v>
      </c>
      <c r="BL12" s="61">
        <v>226.8989</v>
      </c>
      <c r="BM12" s="61">
        <v>237.71719999999999</v>
      </c>
      <c r="BN12" s="61">
        <v>257.54809999999998</v>
      </c>
      <c r="BO12" s="61">
        <v>396.16</v>
      </c>
      <c r="BP12" s="61">
        <v>877.51</v>
      </c>
      <c r="BQ12" s="61">
        <v>783.76</v>
      </c>
      <c r="BR12" s="4">
        <v>404.59</v>
      </c>
      <c r="BS12" s="4">
        <v>691.13</v>
      </c>
      <c r="BT12" s="4">
        <v>694.03</v>
      </c>
      <c r="BU12" s="148">
        <v>332.41</v>
      </c>
      <c r="BV12" s="148">
        <v>334.26</v>
      </c>
      <c r="BW12" s="148">
        <v>335.02</v>
      </c>
      <c r="BX12" s="148">
        <v>336.22</v>
      </c>
      <c r="BY12" s="148">
        <v>337.31</v>
      </c>
      <c r="BZ12" s="148">
        <v>338.5</v>
      </c>
    </row>
    <row r="13" spans="1:78" x14ac:dyDescent="0.3">
      <c r="A13" s="95"/>
      <c r="B13" s="24" t="s">
        <v>198</v>
      </c>
      <c r="C13" s="9" t="s">
        <v>199</v>
      </c>
      <c r="D13" s="9" t="s">
        <v>199</v>
      </c>
      <c r="E13" s="9" t="s">
        <v>199</v>
      </c>
      <c r="F13" s="277" t="s">
        <v>199</v>
      </c>
      <c r="G13" s="277" t="s">
        <v>199</v>
      </c>
      <c r="H13" s="277" t="s">
        <v>199</v>
      </c>
      <c r="I13" s="277" t="s">
        <v>199</v>
      </c>
      <c r="J13" s="277" t="s">
        <v>199</v>
      </c>
      <c r="K13" s="277" t="s">
        <v>199</v>
      </c>
      <c r="L13" s="19" t="s">
        <v>199</v>
      </c>
      <c r="M13" s="19" t="s">
        <v>199</v>
      </c>
      <c r="N13" s="19" t="s">
        <v>199</v>
      </c>
      <c r="O13" s="9" t="s">
        <v>199</v>
      </c>
      <c r="P13" s="9" t="s">
        <v>199</v>
      </c>
      <c r="Q13" s="9" t="s">
        <v>199</v>
      </c>
      <c r="R13" s="9" t="s">
        <v>199</v>
      </c>
      <c r="S13" s="9" t="s">
        <v>199</v>
      </c>
      <c r="T13" s="9" t="s">
        <v>199</v>
      </c>
      <c r="U13" s="13" t="s">
        <v>199</v>
      </c>
      <c r="V13" s="13" t="s">
        <v>199</v>
      </c>
      <c r="W13" s="13" t="s">
        <v>199</v>
      </c>
      <c r="X13" s="13"/>
      <c r="Y13" s="19" t="s">
        <v>199</v>
      </c>
      <c r="Z13" s="19" t="s">
        <v>199</v>
      </c>
      <c r="AA13" s="19" t="s">
        <v>199</v>
      </c>
      <c r="AB13" s="19" t="s">
        <v>199</v>
      </c>
      <c r="AC13" s="56" t="s">
        <v>199</v>
      </c>
      <c r="AD13" s="56" t="s">
        <v>199</v>
      </c>
      <c r="AE13" s="56" t="s">
        <v>199</v>
      </c>
      <c r="AF13" s="56" t="s">
        <v>199</v>
      </c>
      <c r="AG13" s="56" t="s">
        <v>199</v>
      </c>
      <c r="AH13" s="56" t="s">
        <v>199</v>
      </c>
      <c r="AI13" s="56" t="s">
        <v>199</v>
      </c>
      <c r="AJ13" s="56" t="s">
        <v>199</v>
      </c>
      <c r="AK13" s="56" t="s">
        <v>199</v>
      </c>
      <c r="AL13" s="56" t="s">
        <v>199</v>
      </c>
      <c r="AM13" s="56" t="s">
        <v>199</v>
      </c>
      <c r="AN13" s="56" t="s">
        <v>199</v>
      </c>
      <c r="AO13" s="56" t="s">
        <v>199</v>
      </c>
      <c r="AP13" s="37" t="s">
        <v>199</v>
      </c>
      <c r="AQ13" s="37" t="s">
        <v>199</v>
      </c>
      <c r="AR13" s="37" t="s">
        <v>199</v>
      </c>
      <c r="AS13" s="37" t="s">
        <v>199</v>
      </c>
      <c r="AT13" s="37" t="s">
        <v>199</v>
      </c>
      <c r="AU13" s="37" t="s">
        <v>199</v>
      </c>
      <c r="AV13" s="37" t="s">
        <v>199</v>
      </c>
      <c r="AW13" s="37" t="s">
        <v>199</v>
      </c>
      <c r="AX13" s="37" t="s">
        <v>199</v>
      </c>
      <c r="AY13" s="37" t="s">
        <v>199</v>
      </c>
      <c r="AZ13" s="37" t="s">
        <v>199</v>
      </c>
      <c r="BA13" s="13" t="s">
        <v>199</v>
      </c>
      <c r="BB13" s="13" t="s">
        <v>199</v>
      </c>
      <c r="BC13" s="13" t="s">
        <v>199</v>
      </c>
      <c r="BD13" s="150" t="s">
        <v>199</v>
      </c>
      <c r="BE13" s="150" t="s">
        <v>199</v>
      </c>
      <c r="BF13" s="131" t="s">
        <v>199</v>
      </c>
      <c r="BG13" s="131" t="s">
        <v>199</v>
      </c>
      <c r="BH13" s="137" t="s">
        <v>199</v>
      </c>
      <c r="BI13" s="137" t="s">
        <v>199</v>
      </c>
      <c r="BJ13" s="222" t="s">
        <v>200</v>
      </c>
      <c r="BK13" s="61" t="s">
        <v>199</v>
      </c>
      <c r="BL13" s="61" t="s">
        <v>199</v>
      </c>
      <c r="BM13" s="61" t="s">
        <v>199</v>
      </c>
      <c r="BN13" s="61" t="s">
        <v>199</v>
      </c>
      <c r="BO13" s="61" t="s">
        <v>200</v>
      </c>
      <c r="BP13" s="61" t="s">
        <v>200</v>
      </c>
      <c r="BQ13" s="61" t="s">
        <v>200</v>
      </c>
      <c r="BR13" s="4" t="s">
        <v>199</v>
      </c>
      <c r="BS13" s="4" t="s">
        <v>199</v>
      </c>
      <c r="BT13" s="4" t="s">
        <v>199</v>
      </c>
      <c r="BU13" s="148" t="s">
        <v>199</v>
      </c>
      <c r="BV13" s="148" t="s">
        <v>199</v>
      </c>
      <c r="BW13" s="148" t="s">
        <v>199</v>
      </c>
      <c r="BX13" s="148" t="s">
        <v>199</v>
      </c>
      <c r="BY13" s="148" t="s">
        <v>199</v>
      </c>
      <c r="BZ13" s="148" t="s">
        <v>199</v>
      </c>
    </row>
    <row r="14" spans="1:78" x14ac:dyDescent="0.3">
      <c r="A14" s="95"/>
      <c r="B14" s="24" t="s">
        <v>11</v>
      </c>
      <c r="C14" s="9">
        <v>0</v>
      </c>
      <c r="D14" s="9">
        <v>287.8</v>
      </c>
      <c r="E14" s="9"/>
      <c r="F14" s="277">
        <v>277.29000000000002</v>
      </c>
      <c r="G14" s="277">
        <v>277.29000000000002</v>
      </c>
      <c r="H14" s="277">
        <v>277.29000000000002</v>
      </c>
      <c r="I14" s="277">
        <v>285</v>
      </c>
      <c r="J14" s="277">
        <v>381.13</v>
      </c>
      <c r="K14" s="277">
        <v>381.13</v>
      </c>
      <c r="L14" s="19">
        <v>292.22000000000003</v>
      </c>
      <c r="M14" s="19">
        <v>318.27999999999997</v>
      </c>
      <c r="N14" s="19">
        <v>408.89</v>
      </c>
      <c r="O14" s="9">
        <v>293.08999999999997</v>
      </c>
      <c r="P14" s="9">
        <v>293.77999999999997</v>
      </c>
      <c r="Q14" s="9">
        <v>294.56</v>
      </c>
      <c r="R14" s="9">
        <v>402.81</v>
      </c>
      <c r="S14" s="9">
        <v>402.8</v>
      </c>
      <c r="T14" s="9">
        <v>404.37</v>
      </c>
      <c r="U14" s="13">
        <v>313.07</v>
      </c>
      <c r="V14" s="13">
        <v>316.63</v>
      </c>
      <c r="W14" s="13">
        <v>316.92</v>
      </c>
      <c r="X14" s="13">
        <v>0</v>
      </c>
      <c r="Y14" s="19">
        <v>341.14</v>
      </c>
      <c r="Z14" s="19">
        <v>346.03</v>
      </c>
      <c r="AA14" s="19">
        <v>349.13</v>
      </c>
      <c r="AB14" s="19">
        <v>361.51960000000003</v>
      </c>
      <c r="AC14" s="56">
        <v>309.69</v>
      </c>
      <c r="AD14" s="56">
        <v>312.43</v>
      </c>
      <c r="AE14" s="56">
        <v>404.06</v>
      </c>
      <c r="AF14" s="56">
        <v>425.84</v>
      </c>
      <c r="AG14" s="56">
        <v>371.62</v>
      </c>
      <c r="AH14" s="56">
        <v>371.75</v>
      </c>
      <c r="AI14" s="56">
        <v>374.72</v>
      </c>
      <c r="AJ14" s="56">
        <v>257.26</v>
      </c>
      <c r="AK14" s="56">
        <v>258.91000000000003</v>
      </c>
      <c r="AL14" s="56">
        <v>259.54000000000002</v>
      </c>
      <c r="AM14" s="56">
        <v>262.98</v>
      </c>
      <c r="AN14" s="56">
        <v>356.73</v>
      </c>
      <c r="AO14" s="56">
        <v>362.73</v>
      </c>
      <c r="AP14" s="37">
        <v>359.21</v>
      </c>
      <c r="AQ14" s="37">
        <v>360.2</v>
      </c>
      <c r="AR14" s="37">
        <v>425.39</v>
      </c>
      <c r="AS14" s="37">
        <v>428.72</v>
      </c>
      <c r="AT14" s="37">
        <v>267.64999999999998</v>
      </c>
      <c r="AU14" s="37">
        <v>284.2</v>
      </c>
      <c r="AV14" s="37">
        <v>311.56</v>
      </c>
      <c r="AW14" s="37">
        <v>311.56</v>
      </c>
      <c r="AX14" s="37">
        <v>311.56</v>
      </c>
      <c r="AY14" s="37">
        <v>312.76</v>
      </c>
      <c r="AZ14" s="37">
        <v>357.61</v>
      </c>
      <c r="BA14" s="13">
        <v>295.5</v>
      </c>
      <c r="BB14" s="13">
        <v>321.63</v>
      </c>
      <c r="BC14" s="13">
        <v>327.22000000000003</v>
      </c>
      <c r="BD14" s="150">
        <v>192.5</v>
      </c>
      <c r="BE14" s="150">
        <v>247.1</v>
      </c>
      <c r="BF14" s="134">
        <v>370.6</v>
      </c>
      <c r="BG14" s="134">
        <v>373.41</v>
      </c>
      <c r="BH14" s="223">
        <v>393.4</v>
      </c>
      <c r="BI14" s="223">
        <v>396.8</v>
      </c>
      <c r="BJ14" s="223">
        <v>422.55</v>
      </c>
      <c r="BK14" s="63">
        <v>265.86</v>
      </c>
      <c r="BL14" s="63">
        <v>225.53290000000001</v>
      </c>
      <c r="BM14" s="63">
        <v>235.93729999999999</v>
      </c>
      <c r="BN14" s="63">
        <v>256.38209999999998</v>
      </c>
      <c r="BO14" s="63">
        <v>396.16</v>
      </c>
      <c r="BP14" s="63">
        <v>875.03660000000002</v>
      </c>
      <c r="BQ14" s="63">
        <v>782.17529999999999</v>
      </c>
      <c r="BR14" s="4">
        <v>404.29</v>
      </c>
      <c r="BS14" s="4">
        <v>690.16</v>
      </c>
      <c r="BT14" s="4">
        <v>693.06</v>
      </c>
      <c r="BU14" s="148">
        <v>333.83</v>
      </c>
      <c r="BV14" s="148">
        <v>333.83</v>
      </c>
      <c r="BW14" s="148">
        <v>333.83</v>
      </c>
      <c r="BX14" s="148">
        <v>333.83</v>
      </c>
      <c r="BY14" s="148">
        <v>333.83</v>
      </c>
      <c r="BZ14" s="148">
        <v>333.83</v>
      </c>
    </row>
    <row r="15" spans="1:78" x14ac:dyDescent="0.3">
      <c r="A15" s="95"/>
      <c r="B15" s="24" t="s">
        <v>12</v>
      </c>
      <c r="C15" s="9">
        <v>800</v>
      </c>
      <c r="D15" s="9">
        <v>288.49</v>
      </c>
      <c r="E15" s="9"/>
      <c r="F15" s="277">
        <v>282</v>
      </c>
      <c r="G15" s="277">
        <v>282</v>
      </c>
      <c r="H15" s="277">
        <v>282</v>
      </c>
      <c r="I15" s="277">
        <v>285.35000000000002</v>
      </c>
      <c r="J15" s="277">
        <v>385.27</v>
      </c>
      <c r="K15" s="277">
        <v>385.27</v>
      </c>
      <c r="L15" s="19">
        <v>292.87</v>
      </c>
      <c r="M15" s="19">
        <v>319.04000000000002</v>
      </c>
      <c r="N15" s="19">
        <v>412.32</v>
      </c>
      <c r="O15" s="9">
        <v>293.44</v>
      </c>
      <c r="P15" s="9">
        <v>294.04000000000002</v>
      </c>
      <c r="Q15" s="9">
        <v>295.16000000000003</v>
      </c>
      <c r="R15" s="9">
        <v>403.71</v>
      </c>
      <c r="S15" s="9">
        <v>404.1</v>
      </c>
      <c r="T15" s="9">
        <v>404.75</v>
      </c>
      <c r="U15" s="13">
        <v>313.83</v>
      </c>
      <c r="V15" s="13">
        <v>317.52</v>
      </c>
      <c r="W15" s="13">
        <v>317.26</v>
      </c>
      <c r="X15" s="13">
        <v>0</v>
      </c>
      <c r="Y15" s="19">
        <v>341.63</v>
      </c>
      <c r="Z15" s="19">
        <v>346.27</v>
      </c>
      <c r="AA15" s="19">
        <v>349.37</v>
      </c>
      <c r="AB15" s="19">
        <v>362.00650000000002</v>
      </c>
      <c r="AC15" s="56">
        <v>310.36</v>
      </c>
      <c r="AD15" s="56">
        <v>313.07</v>
      </c>
      <c r="AE15" s="56">
        <v>405.44</v>
      </c>
      <c r="AF15" s="56">
        <v>426.5</v>
      </c>
      <c r="AG15" s="56">
        <v>377.65</v>
      </c>
      <c r="AH15" s="56">
        <v>372.46</v>
      </c>
      <c r="AI15" s="56">
        <v>375.18</v>
      </c>
      <c r="AJ15" s="56">
        <v>258.13</v>
      </c>
      <c r="AK15" s="56">
        <v>259.54000000000002</v>
      </c>
      <c r="AL15" s="56">
        <v>260.29000000000002</v>
      </c>
      <c r="AM15" s="56">
        <v>263.45</v>
      </c>
      <c r="AN15" s="56">
        <v>357.32</v>
      </c>
      <c r="AO15" s="56">
        <v>363.4</v>
      </c>
      <c r="AP15" s="37">
        <v>360.06</v>
      </c>
      <c r="AQ15" s="37">
        <v>360.74</v>
      </c>
      <c r="AR15" s="37">
        <v>425.84</v>
      </c>
      <c r="AS15" s="37">
        <v>429.38</v>
      </c>
      <c r="AT15" s="37">
        <v>267.86</v>
      </c>
      <c r="AU15" s="37">
        <v>284.51</v>
      </c>
      <c r="AV15" s="37">
        <v>312.76</v>
      </c>
      <c r="AW15" s="37">
        <v>312.76</v>
      </c>
      <c r="AX15" s="37">
        <v>312.76</v>
      </c>
      <c r="AY15" s="37">
        <v>313.79000000000002</v>
      </c>
      <c r="AZ15" s="37">
        <v>358.03</v>
      </c>
      <c r="BA15" s="13">
        <v>296.95</v>
      </c>
      <c r="BB15" s="13">
        <v>326.11</v>
      </c>
      <c r="BC15" s="13">
        <v>327.55</v>
      </c>
      <c r="BD15" s="150">
        <v>194</v>
      </c>
      <c r="BE15" s="150">
        <v>248.8</v>
      </c>
      <c r="BF15" s="134">
        <f>BF14+$C$3</f>
        <v>371.6</v>
      </c>
      <c r="BG15" s="134">
        <v>374.1</v>
      </c>
      <c r="BH15" s="223">
        <v>393.81</v>
      </c>
      <c r="BI15" s="223">
        <f>BI14+$C$3</f>
        <v>397.8</v>
      </c>
      <c r="BJ15" s="223">
        <v>423.36</v>
      </c>
      <c r="BK15" s="63">
        <v>266.77</v>
      </c>
      <c r="BL15" s="63">
        <v>227.93960000000001</v>
      </c>
      <c r="BM15" s="63">
        <v>238.4068</v>
      </c>
      <c r="BN15" s="63">
        <v>258.39</v>
      </c>
      <c r="BO15" s="63">
        <f>BO14+$C$3</f>
        <v>397.16</v>
      </c>
      <c r="BP15" s="63">
        <v>880.59479999999996</v>
      </c>
      <c r="BQ15" s="63">
        <v>785.98670000000004</v>
      </c>
      <c r="BR15" s="4">
        <v>404.98</v>
      </c>
      <c r="BS15" s="4">
        <v>692.42</v>
      </c>
      <c r="BT15" s="4">
        <v>695</v>
      </c>
      <c r="BU15" s="148">
        <v>340.24</v>
      </c>
      <c r="BV15" s="148">
        <v>340.24</v>
      </c>
      <c r="BW15" s="148">
        <v>340.24</v>
      </c>
      <c r="BX15" s="148">
        <v>340.24</v>
      </c>
      <c r="BY15" s="148">
        <v>340.24</v>
      </c>
      <c r="BZ15" s="148">
        <v>340.24</v>
      </c>
    </row>
    <row r="16" spans="1:78" x14ac:dyDescent="0.3">
      <c r="A16" s="95"/>
      <c r="B16" s="270" t="s">
        <v>248</v>
      </c>
      <c r="C16" s="168">
        <v>0</v>
      </c>
      <c r="D16" s="168">
        <v>0</v>
      </c>
      <c r="E16" s="168">
        <v>0</v>
      </c>
      <c r="F16" s="278">
        <v>0</v>
      </c>
      <c r="G16" s="278">
        <v>0</v>
      </c>
      <c r="H16" s="278">
        <v>0</v>
      </c>
      <c r="I16" s="278">
        <v>0</v>
      </c>
      <c r="J16" s="278">
        <v>0</v>
      </c>
      <c r="K16" s="278">
        <v>0</v>
      </c>
      <c r="L16" s="169">
        <v>0</v>
      </c>
      <c r="M16" s="169">
        <v>0</v>
      </c>
      <c r="N16" s="169">
        <v>0</v>
      </c>
      <c r="O16" s="168">
        <v>0</v>
      </c>
      <c r="P16" s="168">
        <v>0</v>
      </c>
      <c r="Q16" s="168">
        <v>0</v>
      </c>
      <c r="R16" s="168">
        <v>0</v>
      </c>
      <c r="S16" s="168">
        <v>0</v>
      </c>
      <c r="T16" s="168">
        <v>0</v>
      </c>
      <c r="U16" s="186">
        <v>0</v>
      </c>
      <c r="V16" s="186">
        <v>0</v>
      </c>
      <c r="W16" s="186">
        <v>0</v>
      </c>
      <c r="X16" s="186">
        <v>0</v>
      </c>
      <c r="Y16" s="169">
        <v>0</v>
      </c>
      <c r="Z16" s="169">
        <v>0</v>
      </c>
      <c r="AA16" s="169">
        <v>0</v>
      </c>
      <c r="AB16" s="169">
        <v>0</v>
      </c>
      <c r="AC16" s="171">
        <v>0</v>
      </c>
      <c r="AD16" s="171">
        <v>0</v>
      </c>
      <c r="AE16" s="171">
        <v>0</v>
      </c>
      <c r="AF16" s="171">
        <v>0</v>
      </c>
      <c r="AG16" s="171">
        <v>0</v>
      </c>
      <c r="AH16" s="171">
        <v>0</v>
      </c>
      <c r="AI16" s="171">
        <v>0</v>
      </c>
      <c r="AJ16" s="171">
        <v>0</v>
      </c>
      <c r="AK16" s="171">
        <v>0</v>
      </c>
      <c r="AL16" s="171">
        <v>0</v>
      </c>
      <c r="AM16" s="171">
        <v>0</v>
      </c>
      <c r="AN16" s="171">
        <v>0</v>
      </c>
      <c r="AO16" s="171">
        <v>0</v>
      </c>
      <c r="AP16" s="181">
        <v>0</v>
      </c>
      <c r="AQ16" s="181">
        <v>0</v>
      </c>
      <c r="AR16" s="181">
        <v>0</v>
      </c>
      <c r="AS16" s="181">
        <v>0</v>
      </c>
      <c r="AT16" s="181">
        <v>0</v>
      </c>
      <c r="AU16" s="181">
        <v>0</v>
      </c>
      <c r="AV16" s="181">
        <v>0</v>
      </c>
      <c r="AW16" s="181">
        <v>0</v>
      </c>
      <c r="AX16" s="181">
        <v>0</v>
      </c>
      <c r="AY16" s="181">
        <v>0</v>
      </c>
      <c r="AZ16" s="181">
        <v>0</v>
      </c>
      <c r="BA16" s="186">
        <v>0</v>
      </c>
      <c r="BB16" s="186">
        <v>0</v>
      </c>
      <c r="BC16" s="186">
        <v>0</v>
      </c>
      <c r="BD16" s="199">
        <v>0</v>
      </c>
      <c r="BE16" s="199">
        <v>0</v>
      </c>
      <c r="BF16" s="224">
        <v>0</v>
      </c>
      <c r="BG16" s="224">
        <v>0</v>
      </c>
      <c r="BH16" s="282">
        <v>0</v>
      </c>
      <c r="BI16" s="282">
        <v>0</v>
      </c>
      <c r="BJ16" s="282">
        <v>0</v>
      </c>
      <c r="BK16" s="283">
        <v>0</v>
      </c>
      <c r="BL16" s="283">
        <v>0</v>
      </c>
      <c r="BM16" s="283">
        <v>0</v>
      </c>
      <c r="BN16" s="283">
        <v>0</v>
      </c>
      <c r="BO16" s="283">
        <v>0</v>
      </c>
      <c r="BP16" s="283">
        <v>0</v>
      </c>
      <c r="BQ16" s="283">
        <v>0</v>
      </c>
      <c r="BR16" s="4">
        <v>0</v>
      </c>
      <c r="BS16" s="4">
        <v>0</v>
      </c>
      <c r="BT16" s="4">
        <v>1</v>
      </c>
      <c r="BU16" s="149">
        <v>0</v>
      </c>
      <c r="BV16" s="149">
        <v>0</v>
      </c>
      <c r="BW16" s="149">
        <v>0</v>
      </c>
      <c r="BX16" s="149">
        <v>0</v>
      </c>
      <c r="BY16" s="149">
        <v>0</v>
      </c>
      <c r="BZ16" s="149">
        <v>0</v>
      </c>
    </row>
    <row r="17" spans="1:78" x14ac:dyDescent="0.3">
      <c r="B17" s="24" t="s">
        <v>40</v>
      </c>
      <c r="C17" s="68">
        <f>$AK$7</f>
        <v>35</v>
      </c>
      <c r="D17" s="68" t="s">
        <v>304</v>
      </c>
      <c r="E17" s="68">
        <v>27</v>
      </c>
      <c r="F17" s="279">
        <v>0</v>
      </c>
      <c r="G17" s="279">
        <v>0</v>
      </c>
      <c r="H17" s="279">
        <v>0</v>
      </c>
      <c r="I17" s="279">
        <v>0</v>
      </c>
      <c r="J17" s="279">
        <v>0</v>
      </c>
      <c r="K17" s="279">
        <v>0</v>
      </c>
      <c r="L17" s="69">
        <v>27</v>
      </c>
      <c r="M17" s="69">
        <v>27</v>
      </c>
      <c r="N17" s="69">
        <v>27</v>
      </c>
      <c r="O17" s="68" t="s">
        <v>303</v>
      </c>
      <c r="P17" s="68" t="s">
        <v>303</v>
      </c>
      <c r="Q17" s="68" t="s">
        <v>303</v>
      </c>
      <c r="R17" s="68">
        <v>27</v>
      </c>
      <c r="S17" s="68">
        <v>27</v>
      </c>
      <c r="T17" s="68">
        <v>27</v>
      </c>
      <c r="U17" s="187">
        <v>27</v>
      </c>
      <c r="V17" s="187">
        <v>27</v>
      </c>
      <c r="W17" s="187" t="s">
        <v>303</v>
      </c>
      <c r="X17" s="187">
        <v>27</v>
      </c>
      <c r="Y17" s="69" t="s">
        <v>303</v>
      </c>
      <c r="Z17" s="69" t="s">
        <v>303</v>
      </c>
      <c r="AA17" s="69" t="s">
        <v>303</v>
      </c>
      <c r="AB17" s="69">
        <v>27</v>
      </c>
      <c r="AC17" s="71">
        <v>27</v>
      </c>
      <c r="AD17" s="71">
        <v>27</v>
      </c>
      <c r="AE17" s="71">
        <v>27</v>
      </c>
      <c r="AF17" s="71">
        <v>27</v>
      </c>
      <c r="AG17" s="71">
        <v>27</v>
      </c>
      <c r="AH17" s="71">
        <v>27</v>
      </c>
      <c r="AI17" s="71">
        <v>27</v>
      </c>
      <c r="AJ17" s="71">
        <v>27</v>
      </c>
      <c r="AK17" s="71">
        <v>27</v>
      </c>
      <c r="AL17" s="71">
        <v>27</v>
      </c>
      <c r="AM17" s="71">
        <v>27</v>
      </c>
      <c r="AN17" s="71">
        <v>27</v>
      </c>
      <c r="AO17" s="71">
        <v>27</v>
      </c>
      <c r="AP17" s="37">
        <v>27</v>
      </c>
      <c r="AQ17" s="37" t="s">
        <v>303</v>
      </c>
      <c r="AR17" s="37">
        <v>27</v>
      </c>
      <c r="AS17" s="37">
        <v>27</v>
      </c>
      <c r="AT17" s="37">
        <v>27</v>
      </c>
      <c r="AU17" s="37">
        <v>27</v>
      </c>
      <c r="AV17" s="37" t="s">
        <v>303</v>
      </c>
      <c r="AW17" s="37" t="s">
        <v>303</v>
      </c>
      <c r="AX17" s="37">
        <v>27</v>
      </c>
      <c r="AY17" s="37">
        <v>27</v>
      </c>
      <c r="AZ17" s="37">
        <v>27</v>
      </c>
      <c r="BA17" s="186">
        <v>27</v>
      </c>
      <c r="BB17" s="186">
        <v>27</v>
      </c>
      <c r="BC17" s="186" t="s">
        <v>304</v>
      </c>
      <c r="BD17" s="199">
        <v>27</v>
      </c>
      <c r="BE17" s="199">
        <v>27</v>
      </c>
      <c r="BF17" s="224">
        <v>64</v>
      </c>
      <c r="BG17" s="224">
        <v>64</v>
      </c>
      <c r="BH17" s="282">
        <v>64</v>
      </c>
      <c r="BI17" s="282">
        <v>64</v>
      </c>
      <c r="BJ17" s="282">
        <v>64</v>
      </c>
      <c r="BK17" s="283" t="s">
        <v>298</v>
      </c>
      <c r="BL17" s="283" t="s">
        <v>298</v>
      </c>
      <c r="BM17" s="283" t="s">
        <v>298</v>
      </c>
      <c r="BN17" s="283">
        <v>0</v>
      </c>
      <c r="BO17" s="283">
        <v>0</v>
      </c>
      <c r="BP17" s="283"/>
      <c r="BQ17" s="283"/>
      <c r="BR17" s="196">
        <v>61</v>
      </c>
      <c r="BS17" s="196">
        <v>66</v>
      </c>
      <c r="BT17" s="196">
        <v>66</v>
      </c>
      <c r="BU17" s="149"/>
      <c r="BV17" s="149"/>
      <c r="BW17" s="149"/>
      <c r="BX17" s="149"/>
      <c r="BY17" s="149"/>
      <c r="BZ17" s="149"/>
    </row>
    <row r="18" spans="1:78" x14ac:dyDescent="0.3">
      <c r="A18" t="s">
        <v>43</v>
      </c>
      <c r="B18" s="24" t="s">
        <v>40</v>
      </c>
      <c r="C18" s="68">
        <v>0</v>
      </c>
      <c r="D18" s="68">
        <v>0</v>
      </c>
      <c r="E18" s="68">
        <v>0</v>
      </c>
      <c r="F18" s="279">
        <v>0</v>
      </c>
      <c r="G18" s="279">
        <v>0</v>
      </c>
      <c r="H18" s="279">
        <v>0</v>
      </c>
      <c r="I18" s="279">
        <v>0</v>
      </c>
      <c r="J18" s="279">
        <v>0</v>
      </c>
      <c r="K18" s="279">
        <v>0</v>
      </c>
      <c r="L18" s="69">
        <v>0</v>
      </c>
      <c r="M18" s="69">
        <v>0</v>
      </c>
      <c r="N18" s="69">
        <v>0</v>
      </c>
      <c r="O18" s="68">
        <v>0</v>
      </c>
      <c r="P18" s="68">
        <v>0</v>
      </c>
      <c r="Q18" s="68">
        <v>0</v>
      </c>
      <c r="R18" s="68">
        <v>0</v>
      </c>
      <c r="S18" s="68">
        <f>AE7</f>
        <v>29</v>
      </c>
      <c r="T18" s="68">
        <v>0</v>
      </c>
      <c r="U18" s="187">
        <v>0</v>
      </c>
      <c r="V18" s="187">
        <v>0</v>
      </c>
      <c r="W18" s="187">
        <v>0</v>
      </c>
      <c r="X18" s="187">
        <v>0</v>
      </c>
      <c r="Y18" s="69">
        <f>AG7</f>
        <v>31</v>
      </c>
      <c r="Z18" s="69">
        <f>AH7</f>
        <v>32</v>
      </c>
      <c r="AA18" s="69">
        <f>AI7</f>
        <v>33</v>
      </c>
      <c r="AB18" s="69"/>
      <c r="AC18" s="71">
        <v>0</v>
      </c>
      <c r="AD18" s="71">
        <v>0</v>
      </c>
      <c r="AE18" s="71">
        <v>0</v>
      </c>
      <c r="AF18" s="71">
        <v>0</v>
      </c>
      <c r="AG18" s="71">
        <v>0</v>
      </c>
      <c r="AH18" s="71">
        <v>0</v>
      </c>
      <c r="AI18" s="71">
        <v>0</v>
      </c>
      <c r="AJ18" s="90">
        <v>1</v>
      </c>
      <c r="AK18" s="90">
        <v>1</v>
      </c>
      <c r="AL18" s="90">
        <v>1</v>
      </c>
      <c r="AM18" s="90">
        <v>1</v>
      </c>
      <c r="AN18" s="57">
        <v>2</v>
      </c>
      <c r="AO18" s="57">
        <v>2</v>
      </c>
      <c r="AP18" s="37">
        <v>0</v>
      </c>
      <c r="AQ18" s="37">
        <v>0</v>
      </c>
      <c r="AR18" s="37">
        <v>0</v>
      </c>
      <c r="AS18" s="37">
        <v>0</v>
      </c>
      <c r="AT18" s="178">
        <v>1</v>
      </c>
      <c r="AU18" s="178">
        <v>1</v>
      </c>
      <c r="AV18" s="178">
        <v>1</v>
      </c>
      <c r="AW18" s="178">
        <v>1</v>
      </c>
      <c r="AX18" s="178">
        <v>1</v>
      </c>
      <c r="AY18" s="178">
        <v>1</v>
      </c>
      <c r="AZ18" s="177">
        <v>2</v>
      </c>
      <c r="BA18" s="187">
        <f>IF(BA19=1,$D$20,$L$20)</f>
        <v>4</v>
      </c>
      <c r="BB18" s="187">
        <f>IF(BB19=1,$D$20,$L$20)</f>
        <v>4</v>
      </c>
      <c r="BC18" s="187">
        <f>IF(BC19=1,$D$20,$L$20)</f>
        <v>4</v>
      </c>
      <c r="BD18" s="200">
        <f>IF(BD19=1,$D$20,$L$20)</f>
        <v>4</v>
      </c>
      <c r="BE18" s="200">
        <f>IF(BE19=1,$D$20,$L$20)</f>
        <v>4</v>
      </c>
      <c r="BF18" s="131">
        <f t="shared" ref="BF18:BQ18" si="15">IF(BF19=1,$D$23,$F$23)</f>
        <v>0</v>
      </c>
      <c r="BG18" s="131">
        <f t="shared" si="15"/>
        <v>0</v>
      </c>
      <c r="BH18" s="137">
        <f t="shared" si="15"/>
        <v>0</v>
      </c>
      <c r="BI18" s="137">
        <f t="shared" si="15"/>
        <v>0</v>
      </c>
      <c r="BJ18" s="137">
        <f t="shared" si="15"/>
        <v>0</v>
      </c>
      <c r="BK18" s="67">
        <f t="shared" si="15"/>
        <v>0</v>
      </c>
      <c r="BL18" s="67">
        <f t="shared" si="15"/>
        <v>0</v>
      </c>
      <c r="BM18" s="67">
        <f t="shared" si="15"/>
        <v>0</v>
      </c>
      <c r="BN18" s="67">
        <f t="shared" si="15"/>
        <v>0</v>
      </c>
      <c r="BO18" s="67">
        <f t="shared" si="15"/>
        <v>0</v>
      </c>
      <c r="BP18" s="67">
        <f t="shared" si="15"/>
        <v>0</v>
      </c>
      <c r="BQ18" s="67">
        <f t="shared" si="15"/>
        <v>0</v>
      </c>
      <c r="BR18" s="4">
        <v>0</v>
      </c>
      <c r="BS18" s="4">
        <v>0</v>
      </c>
      <c r="BT18" s="4">
        <v>0</v>
      </c>
      <c r="BU18" s="32"/>
      <c r="BV18" s="32"/>
      <c r="BW18" s="32"/>
      <c r="BX18" s="32"/>
      <c r="BY18" s="32"/>
      <c r="BZ18" s="32"/>
    </row>
    <row r="19" spans="1:78" x14ac:dyDescent="0.3">
      <c r="A19" t="s">
        <v>43</v>
      </c>
      <c r="B19" s="24" t="s">
        <v>41</v>
      </c>
      <c r="C19" s="85">
        <v>1</v>
      </c>
      <c r="D19" s="85">
        <v>1</v>
      </c>
      <c r="E19" s="89">
        <v>1</v>
      </c>
      <c r="F19" s="280">
        <v>1</v>
      </c>
      <c r="G19" s="280">
        <v>1</v>
      </c>
      <c r="H19" s="280">
        <v>1</v>
      </c>
      <c r="I19" s="280">
        <v>1</v>
      </c>
      <c r="J19" s="281">
        <v>2</v>
      </c>
      <c r="K19" s="281">
        <v>2</v>
      </c>
      <c r="L19" s="86">
        <v>1</v>
      </c>
      <c r="M19" s="86">
        <v>1</v>
      </c>
      <c r="N19" s="86">
        <v>1</v>
      </c>
      <c r="O19" s="85">
        <v>1</v>
      </c>
      <c r="P19" s="85">
        <v>1</v>
      </c>
      <c r="Q19" s="85">
        <v>1</v>
      </c>
      <c r="R19" s="89">
        <v>1</v>
      </c>
      <c r="S19" s="89">
        <v>1</v>
      </c>
      <c r="T19" s="89">
        <v>1</v>
      </c>
      <c r="U19" s="237">
        <v>1</v>
      </c>
      <c r="V19" s="237">
        <v>1</v>
      </c>
      <c r="W19" s="237">
        <v>1</v>
      </c>
      <c r="X19" s="237">
        <v>1</v>
      </c>
      <c r="Y19" s="86">
        <v>1</v>
      </c>
      <c r="Z19" s="86">
        <v>1</v>
      </c>
      <c r="AA19" s="86">
        <v>1</v>
      </c>
      <c r="AB19" s="86"/>
      <c r="AC19" s="57">
        <v>1</v>
      </c>
      <c r="AD19" s="57">
        <v>1</v>
      </c>
      <c r="AE19" s="57">
        <v>1</v>
      </c>
      <c r="AF19" s="57">
        <v>1</v>
      </c>
      <c r="AG19" s="57">
        <v>1</v>
      </c>
      <c r="AH19" s="57">
        <v>1</v>
      </c>
      <c r="AI19" s="57">
        <v>1</v>
      </c>
      <c r="AJ19" s="90">
        <v>1</v>
      </c>
      <c r="AK19" s="90">
        <v>1</v>
      </c>
      <c r="AL19" s="90">
        <v>1</v>
      </c>
      <c r="AM19" s="90">
        <v>1</v>
      </c>
      <c r="AN19" s="57">
        <v>1</v>
      </c>
      <c r="AO19" s="57">
        <v>1</v>
      </c>
      <c r="AP19" s="177">
        <v>1</v>
      </c>
      <c r="AQ19" s="177">
        <v>1</v>
      </c>
      <c r="AR19" s="177">
        <v>1</v>
      </c>
      <c r="AS19" s="177">
        <v>1</v>
      </c>
      <c r="AT19" s="178">
        <v>1</v>
      </c>
      <c r="AU19" s="178">
        <v>1</v>
      </c>
      <c r="AV19" s="178">
        <v>1</v>
      </c>
      <c r="AW19" s="178">
        <v>1</v>
      </c>
      <c r="AX19" s="178">
        <v>1</v>
      </c>
      <c r="AY19" s="178">
        <v>1</v>
      </c>
      <c r="AZ19" s="177">
        <v>1</v>
      </c>
      <c r="BA19" s="188">
        <v>1</v>
      </c>
      <c r="BB19" s="188">
        <v>1</v>
      </c>
      <c r="BC19" s="188">
        <v>1</v>
      </c>
      <c r="BD19" s="201">
        <v>1</v>
      </c>
      <c r="BE19" s="201">
        <v>1</v>
      </c>
      <c r="BF19" s="131">
        <v>1</v>
      </c>
      <c r="BG19" s="131">
        <v>1</v>
      </c>
      <c r="BH19" s="137">
        <v>1</v>
      </c>
      <c r="BI19" s="137">
        <v>1</v>
      </c>
      <c r="BJ19" s="137">
        <v>1</v>
      </c>
      <c r="BK19" s="139">
        <v>1</v>
      </c>
      <c r="BL19" s="139">
        <v>1</v>
      </c>
      <c r="BM19" s="139">
        <v>1</v>
      </c>
      <c r="BN19" s="139">
        <v>1</v>
      </c>
      <c r="BO19" s="139">
        <v>1</v>
      </c>
      <c r="BP19" s="139">
        <v>1</v>
      </c>
      <c r="BQ19" s="139">
        <v>1</v>
      </c>
      <c r="BR19" s="4">
        <v>1</v>
      </c>
      <c r="BS19" s="4">
        <v>1</v>
      </c>
      <c r="BT19" s="4">
        <v>1</v>
      </c>
      <c r="BU19" s="32">
        <v>1</v>
      </c>
      <c r="BV19" s="32">
        <v>1</v>
      </c>
      <c r="BW19" s="32">
        <v>1</v>
      </c>
      <c r="BX19" s="32">
        <v>1</v>
      </c>
      <c r="BY19" s="32">
        <v>1</v>
      </c>
      <c r="BZ19" s="32">
        <v>1</v>
      </c>
    </row>
    <row r="20" spans="1:78" x14ac:dyDescent="0.3">
      <c r="A20" s="95"/>
      <c r="B20" s="24" t="s">
        <v>42</v>
      </c>
      <c r="C20" s="140">
        <f>Si</f>
        <v>4</v>
      </c>
      <c r="D20" s="140">
        <f>Si</f>
        <v>4</v>
      </c>
      <c r="E20" s="140">
        <f>Si</f>
        <v>4</v>
      </c>
      <c r="F20" s="59">
        <f t="shared" ref="F20:K20" si="16">Mg</f>
        <v>2</v>
      </c>
      <c r="G20" s="59">
        <f t="shared" si="16"/>
        <v>2</v>
      </c>
      <c r="H20" s="59">
        <f t="shared" si="16"/>
        <v>2</v>
      </c>
      <c r="I20" s="59">
        <f t="shared" si="16"/>
        <v>2</v>
      </c>
      <c r="J20" s="59">
        <f t="shared" si="16"/>
        <v>2</v>
      </c>
      <c r="K20" s="59">
        <f t="shared" si="16"/>
        <v>2</v>
      </c>
      <c r="L20" s="141">
        <f>V</f>
        <v>5</v>
      </c>
      <c r="M20" s="141">
        <f>V</f>
        <v>5</v>
      </c>
      <c r="N20" s="141">
        <f>V</f>
        <v>5</v>
      </c>
      <c r="O20" s="140">
        <f t="shared" ref="O20:T20" si="17">Mn</f>
        <v>7</v>
      </c>
      <c r="P20" s="140">
        <f t="shared" si="17"/>
        <v>7</v>
      </c>
      <c r="Q20" s="140">
        <f t="shared" si="17"/>
        <v>7</v>
      </c>
      <c r="R20" s="140">
        <f t="shared" si="17"/>
        <v>7</v>
      </c>
      <c r="S20" s="140">
        <f t="shared" si="17"/>
        <v>7</v>
      </c>
      <c r="T20" s="140">
        <f t="shared" si="17"/>
        <v>7</v>
      </c>
      <c r="U20" s="188">
        <f>Mo</f>
        <v>11</v>
      </c>
      <c r="V20" s="188">
        <f>Mo</f>
        <v>11</v>
      </c>
      <c r="W20" s="188">
        <f>Mo</f>
        <v>11</v>
      </c>
      <c r="X20" s="188">
        <f>Mo</f>
        <v>11</v>
      </c>
      <c r="Y20" s="141">
        <f>Ni</f>
        <v>12</v>
      </c>
      <c r="Z20" s="141">
        <f>Ni</f>
        <v>12</v>
      </c>
      <c r="AA20" s="141">
        <f>Ni</f>
        <v>12</v>
      </c>
      <c r="AB20" s="141">
        <v>12</v>
      </c>
      <c r="AC20" s="143">
        <f t="shared" ref="AC20:AI20" si="18">Fe</f>
        <v>8</v>
      </c>
      <c r="AD20" s="143">
        <f t="shared" si="18"/>
        <v>8</v>
      </c>
      <c r="AE20" s="143">
        <f t="shared" si="18"/>
        <v>8</v>
      </c>
      <c r="AF20" s="143">
        <f t="shared" si="18"/>
        <v>8</v>
      </c>
      <c r="AG20" s="143">
        <f t="shared" si="18"/>
        <v>8</v>
      </c>
      <c r="AH20" s="143">
        <f t="shared" si="18"/>
        <v>8</v>
      </c>
      <c r="AI20" s="143">
        <f t="shared" si="18"/>
        <v>8</v>
      </c>
      <c r="AJ20" s="143">
        <f t="shared" ref="AJ20:AO20" si="19">Fe</f>
        <v>8</v>
      </c>
      <c r="AK20" s="143">
        <f t="shared" si="19"/>
        <v>8</v>
      </c>
      <c r="AL20" s="143">
        <f t="shared" si="19"/>
        <v>8</v>
      </c>
      <c r="AM20" s="143">
        <f t="shared" si="19"/>
        <v>8</v>
      </c>
      <c r="AN20" s="143">
        <f t="shared" si="19"/>
        <v>8</v>
      </c>
      <c r="AO20" s="143">
        <f t="shared" si="19"/>
        <v>8</v>
      </c>
      <c r="AP20" s="37">
        <f t="shared" ref="AP20:AZ20" si="20">Cr</f>
        <v>9</v>
      </c>
      <c r="AQ20" s="37">
        <f t="shared" si="20"/>
        <v>9</v>
      </c>
      <c r="AR20" s="37">
        <f t="shared" si="20"/>
        <v>9</v>
      </c>
      <c r="AS20" s="37">
        <f t="shared" si="20"/>
        <v>9</v>
      </c>
      <c r="AT20" s="37">
        <f t="shared" si="20"/>
        <v>9</v>
      </c>
      <c r="AU20" s="37">
        <f t="shared" si="20"/>
        <v>9</v>
      </c>
      <c r="AV20" s="37">
        <f t="shared" si="20"/>
        <v>9</v>
      </c>
      <c r="AW20" s="37">
        <f t="shared" si="20"/>
        <v>9</v>
      </c>
      <c r="AX20" s="37">
        <f t="shared" si="20"/>
        <v>9</v>
      </c>
      <c r="AY20" s="37">
        <f t="shared" si="20"/>
        <v>9</v>
      </c>
      <c r="AZ20" s="37">
        <f t="shared" si="20"/>
        <v>9</v>
      </c>
      <c r="BA20" s="188">
        <v>13</v>
      </c>
      <c r="BB20" s="188">
        <v>13</v>
      </c>
      <c r="BC20" s="188">
        <v>13</v>
      </c>
      <c r="BD20" s="201">
        <f t="shared" ref="BD20:BE20" si="21">Mg</f>
        <v>2</v>
      </c>
      <c r="BE20" s="201">
        <f t="shared" si="21"/>
        <v>2</v>
      </c>
      <c r="BF20" s="131">
        <f t="shared" ref="BF20:BJ20" si="22">Ca</f>
        <v>1</v>
      </c>
      <c r="BG20" s="131">
        <f t="shared" si="22"/>
        <v>1</v>
      </c>
      <c r="BH20" s="137">
        <f t="shared" si="22"/>
        <v>1</v>
      </c>
      <c r="BI20" s="137">
        <f t="shared" si="22"/>
        <v>1</v>
      </c>
      <c r="BJ20" s="137">
        <f t="shared" si="22"/>
        <v>1</v>
      </c>
      <c r="BK20" s="139">
        <f t="shared" ref="BK20:BQ20" si="23">Al</f>
        <v>3</v>
      </c>
      <c r="BL20" s="139">
        <f t="shared" si="23"/>
        <v>3</v>
      </c>
      <c r="BM20" s="139">
        <f t="shared" si="23"/>
        <v>3</v>
      </c>
      <c r="BN20" s="139">
        <f t="shared" si="23"/>
        <v>3</v>
      </c>
      <c r="BO20" s="139">
        <f t="shared" si="23"/>
        <v>3</v>
      </c>
      <c r="BP20" s="139">
        <f t="shared" si="23"/>
        <v>3</v>
      </c>
      <c r="BQ20" s="139">
        <f t="shared" si="23"/>
        <v>3</v>
      </c>
      <c r="BR20" s="4">
        <v>10</v>
      </c>
      <c r="BS20" s="4">
        <v>10</v>
      </c>
      <c r="BT20" s="4">
        <v>10</v>
      </c>
      <c r="BU20" s="32">
        <f t="shared" ref="BU20:BZ20" si="24">Ti</f>
        <v>6</v>
      </c>
      <c r="BV20" s="32">
        <f t="shared" si="24"/>
        <v>6</v>
      </c>
      <c r="BW20" s="32">
        <f t="shared" si="24"/>
        <v>6</v>
      </c>
      <c r="BX20" s="32">
        <f t="shared" si="24"/>
        <v>6</v>
      </c>
      <c r="BY20" s="32">
        <f t="shared" si="24"/>
        <v>6</v>
      </c>
      <c r="BZ20" s="32">
        <f t="shared" si="24"/>
        <v>6</v>
      </c>
    </row>
    <row r="21" spans="1:78" x14ac:dyDescent="0.3">
      <c r="A21" s="95" t="s">
        <v>43</v>
      </c>
      <c r="B21" s="144" t="s">
        <v>222</v>
      </c>
      <c r="C21" s="141" t="s">
        <v>223</v>
      </c>
      <c r="D21" s="141">
        <f>AG7</f>
        <v>31</v>
      </c>
      <c r="E21" s="143" t="s">
        <v>224</v>
      </c>
      <c r="L21" s="143">
        <f>AG7</f>
        <v>31</v>
      </c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</row>
    <row r="22" spans="1:78" x14ac:dyDescent="0.3">
      <c r="A22" s="95" t="s">
        <v>43</v>
      </c>
      <c r="B22" s="144" t="s">
        <v>225</v>
      </c>
      <c r="C22" s="145">
        <f>$D$7</f>
        <v>2</v>
      </c>
      <c r="D22" s="58"/>
      <c r="E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</row>
    <row r="23" spans="1:78" x14ac:dyDescent="0.3">
      <c r="A23" s="95"/>
      <c r="B23" t="s">
        <v>226</v>
      </c>
      <c r="C23" s="58" t="s">
        <v>227</v>
      </c>
      <c r="D23" s="58"/>
      <c r="E23" s="58" t="s">
        <v>228</v>
      </c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</row>
    <row r="24" spans="1:78" ht="14.5" thickBot="1" x14ac:dyDescent="0.35">
      <c r="A24" s="95"/>
      <c r="B24" s="22" t="s">
        <v>201</v>
      </c>
      <c r="C24" s="22"/>
      <c r="D24" s="22"/>
      <c r="E24" s="22"/>
      <c r="F24" s="22"/>
      <c r="G24" s="22"/>
      <c r="H24" s="22"/>
      <c r="I24" s="22"/>
      <c r="J24" s="22"/>
    </row>
    <row r="25" spans="1:78" ht="14.5" thickBot="1" x14ac:dyDescent="0.35">
      <c r="A25" s="95"/>
      <c r="B25" s="22" t="s">
        <v>60</v>
      </c>
      <c r="C25" s="98" t="s">
        <v>62</v>
      </c>
      <c r="D25" s="22"/>
      <c r="E25" s="22"/>
      <c r="F25" s="22"/>
      <c r="G25" s="22"/>
      <c r="H25" s="22"/>
      <c r="I25" s="22"/>
      <c r="J25" s="22"/>
      <c r="Z25" s="271"/>
    </row>
    <row r="26" spans="1:78" x14ac:dyDescent="0.3">
      <c r="A26" s="95"/>
      <c r="B26" s="24" t="s">
        <v>43</v>
      </c>
      <c r="C26" s="10">
        <v>1</v>
      </c>
      <c r="D26" s="51">
        <v>2</v>
      </c>
      <c r="E26" s="61">
        <v>3</v>
      </c>
      <c r="F26" s="4">
        <v>4</v>
      </c>
      <c r="G26" s="18">
        <v>5</v>
      </c>
      <c r="H26" s="14">
        <v>6</v>
      </c>
      <c r="I26" s="4">
        <v>7</v>
      </c>
      <c r="J26" s="52">
        <v>8</v>
      </c>
      <c r="K26" s="37">
        <v>9</v>
      </c>
      <c r="L26" s="4">
        <v>10</v>
      </c>
      <c r="M26" s="12">
        <v>11</v>
      </c>
      <c r="N26" s="18">
        <v>12</v>
      </c>
      <c r="O26" s="12">
        <v>13</v>
      </c>
      <c r="S26" t="s">
        <v>298</v>
      </c>
      <c r="Z26" s="271"/>
    </row>
    <row r="27" spans="1:78" ht="15" customHeight="1" x14ac:dyDescent="0.3">
      <c r="A27" s="95"/>
      <c r="B27" s="24" t="s">
        <v>44</v>
      </c>
      <c r="C27" s="10" t="s">
        <v>181</v>
      </c>
      <c r="D27" s="51" t="s">
        <v>3</v>
      </c>
      <c r="E27" s="61" t="s">
        <v>7</v>
      </c>
      <c r="F27" s="4" t="s">
        <v>1</v>
      </c>
      <c r="G27" s="18" t="s">
        <v>184</v>
      </c>
      <c r="H27" s="14" t="s">
        <v>185</v>
      </c>
      <c r="I27" s="4" t="s">
        <v>6</v>
      </c>
      <c r="J27" s="52" t="s">
        <v>5</v>
      </c>
      <c r="K27" s="37" t="s">
        <v>85</v>
      </c>
      <c r="L27" s="4" t="s">
        <v>232</v>
      </c>
      <c r="M27" s="12" t="s">
        <v>297</v>
      </c>
      <c r="N27" s="18" t="s">
        <v>284</v>
      </c>
      <c r="O27" s="12" t="s">
        <v>2</v>
      </c>
      <c r="V27" s="96"/>
      <c r="Z27" s="271"/>
    </row>
    <row r="28" spans="1:78" x14ac:dyDescent="0.3">
      <c r="A28" s="95"/>
      <c r="B28" s="22" t="s">
        <v>202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V28" s="96"/>
      <c r="Z28" s="271"/>
      <c r="AA28" s="271"/>
    </row>
    <row r="29" spans="1:78" x14ac:dyDescent="0.3">
      <c r="A29" s="95"/>
      <c r="B29" s="24" t="s">
        <v>61</v>
      </c>
      <c r="C29" s="10">
        <v>1</v>
      </c>
      <c r="D29" s="51">
        <v>1</v>
      </c>
      <c r="E29" s="61">
        <v>1</v>
      </c>
      <c r="F29" s="4">
        <v>1</v>
      </c>
      <c r="G29" s="18">
        <v>1</v>
      </c>
      <c r="H29" s="14">
        <v>1</v>
      </c>
      <c r="I29" s="4">
        <v>1</v>
      </c>
      <c r="J29" s="52">
        <v>1</v>
      </c>
      <c r="K29" s="37">
        <v>1</v>
      </c>
      <c r="L29" s="4">
        <v>1</v>
      </c>
      <c r="M29" s="12">
        <v>1</v>
      </c>
      <c r="N29" s="18">
        <v>1</v>
      </c>
      <c r="O29" s="12">
        <v>1</v>
      </c>
      <c r="V29" s="96"/>
      <c r="Z29" s="271"/>
      <c r="AA29" s="271"/>
      <c r="AM29" t="s">
        <v>298</v>
      </c>
    </row>
    <row r="30" spans="1:78" x14ac:dyDescent="0.3">
      <c r="A30" s="95"/>
      <c r="B30" s="22" t="s">
        <v>43</v>
      </c>
      <c r="C30" s="22">
        <v>0.13600000000000001</v>
      </c>
      <c r="D30" s="22">
        <v>0.14299999999999999</v>
      </c>
      <c r="E30" s="22">
        <v>7.5999999999999998E-2</v>
      </c>
      <c r="F30" s="22">
        <v>0.26900000000000002</v>
      </c>
      <c r="G30" s="22">
        <v>7.0000000000000007E-2</v>
      </c>
      <c r="H30" s="22">
        <v>3.2000000000000001E-2</v>
      </c>
      <c r="I30" s="22">
        <v>0.06</v>
      </c>
      <c r="J30" s="22">
        <v>0.21299999999999999</v>
      </c>
      <c r="V30" s="96"/>
      <c r="Z30" s="271"/>
      <c r="AA30" s="271"/>
    </row>
    <row r="31" spans="1:78" x14ac:dyDescent="0.3">
      <c r="A31" s="95" t="s">
        <v>43</v>
      </c>
      <c r="B31" s="1" t="s">
        <v>203</v>
      </c>
      <c r="C31" s="1"/>
      <c r="D31" s="1"/>
      <c r="E31" s="1"/>
      <c r="F31" s="1"/>
      <c r="G31" s="1"/>
      <c r="H31" s="1"/>
      <c r="I31" s="1"/>
      <c r="J31" s="1"/>
      <c r="V31" s="272"/>
      <c r="W31" s="7"/>
      <c r="X31" s="7"/>
      <c r="Y31" s="7"/>
      <c r="Z31" s="273"/>
      <c r="AA31" s="273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78" x14ac:dyDescent="0.3">
      <c r="A32" s="95"/>
      <c r="V32" s="7"/>
      <c r="W32" s="7"/>
      <c r="X32" s="7"/>
      <c r="Y32" s="7"/>
      <c r="Z32" s="273"/>
      <c r="AA32" s="273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spans="1:52" x14ac:dyDescent="0.3">
      <c r="A33" s="95"/>
      <c r="V33" s="7"/>
      <c r="W33" s="7"/>
      <c r="X33" s="7"/>
      <c r="Y33" s="7"/>
      <c r="Z33" s="273"/>
      <c r="AA33" s="273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52" ht="14.5" thickBot="1" x14ac:dyDescent="0.35">
      <c r="A34" s="95"/>
      <c r="B34" s="22" t="s">
        <v>23</v>
      </c>
      <c r="C34" s="22"/>
      <c r="D34" s="22"/>
      <c r="E34" s="22"/>
      <c r="F34" s="22"/>
      <c r="G34" s="22"/>
      <c r="H34" s="22"/>
      <c r="I34" s="22"/>
      <c r="J34" s="22"/>
      <c r="K34" s="22"/>
      <c r="V34" s="7"/>
      <c r="W34" s="7"/>
      <c r="X34" s="7"/>
      <c r="Y34" s="7"/>
      <c r="Z34" s="273"/>
      <c r="AA34" s="273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52" ht="14.5" thickBot="1" x14ac:dyDescent="0.35">
      <c r="A35" s="95"/>
      <c r="B35" s="22" t="s">
        <v>24</v>
      </c>
      <c r="C35" s="176">
        <v>1</v>
      </c>
      <c r="D35" s="22"/>
      <c r="E35" s="22"/>
      <c r="F35" s="22"/>
      <c r="G35" s="22"/>
      <c r="H35" s="22"/>
      <c r="I35" s="22"/>
      <c r="J35" s="22"/>
      <c r="K35" s="22"/>
      <c r="V35" s="274"/>
      <c r="W35" s="274"/>
      <c r="X35" s="274"/>
      <c r="Y35" s="274"/>
      <c r="Z35" s="274"/>
      <c r="AA35" s="274"/>
      <c r="AB35" s="274"/>
      <c r="AC35" s="274"/>
      <c r="AD35" s="274"/>
      <c r="AE35" s="274"/>
      <c r="AF35" s="274"/>
      <c r="AG35" s="274"/>
      <c r="AH35" s="274"/>
      <c r="AI35" s="274"/>
      <c r="AJ35" s="274"/>
      <c r="AK35" s="274"/>
      <c r="AL35" s="274"/>
    </row>
    <row r="36" spans="1:52" ht="14.5" thickBot="1" x14ac:dyDescent="0.35">
      <c r="A36" s="95"/>
      <c r="B36" s="22" t="s">
        <v>305</v>
      </c>
      <c r="C36" s="22"/>
      <c r="D36" s="22"/>
      <c r="E36" s="22"/>
      <c r="F36" s="22"/>
      <c r="G36" s="22"/>
      <c r="H36" s="22"/>
      <c r="I36" s="22"/>
      <c r="J36" s="22"/>
      <c r="K36" s="22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75"/>
      <c r="AH36" s="275"/>
      <c r="AI36" s="275"/>
      <c r="AJ36" s="275"/>
      <c r="AK36" s="275"/>
      <c r="AL36" s="275"/>
    </row>
    <row r="37" spans="1:52" ht="14.5" thickBot="1" x14ac:dyDescent="0.35">
      <c r="A37" s="95"/>
      <c r="B37" s="22" t="s">
        <v>276</v>
      </c>
      <c r="C37" s="98">
        <v>1410</v>
      </c>
      <c r="D37" s="22"/>
      <c r="E37" s="22"/>
      <c r="F37" s="22"/>
      <c r="G37" s="22"/>
      <c r="H37" s="22"/>
      <c r="I37" s="22"/>
      <c r="J37" s="22"/>
      <c r="K37" s="22"/>
      <c r="V37" s="275"/>
      <c r="W37" s="275"/>
      <c r="X37" s="275"/>
      <c r="Y37" s="275"/>
      <c r="Z37" s="275"/>
      <c r="AA37" s="275"/>
      <c r="AB37" s="275"/>
      <c r="AC37" s="275"/>
      <c r="AD37" s="275"/>
      <c r="AE37" s="275"/>
      <c r="AF37" s="275"/>
      <c r="AG37" s="275"/>
      <c r="AH37" s="275"/>
      <c r="AI37" s="275"/>
      <c r="AJ37" s="275"/>
      <c r="AK37" s="275"/>
      <c r="AL37" s="275"/>
      <c r="AZ37" t="s">
        <v>298</v>
      </c>
    </row>
    <row r="38" spans="1:52" x14ac:dyDescent="0.3">
      <c r="A38" s="95"/>
      <c r="B38" s="22"/>
      <c r="C38" s="22"/>
      <c r="D38" s="22"/>
      <c r="E38" s="22"/>
      <c r="F38" s="22"/>
      <c r="G38" s="22"/>
      <c r="H38" s="22"/>
      <c r="I38" s="22"/>
      <c r="J38" s="22"/>
      <c r="K38" s="22"/>
      <c r="V38" s="275"/>
      <c r="W38" s="275"/>
      <c r="X38" s="275"/>
      <c r="Y38" s="275"/>
      <c r="Z38" s="275"/>
      <c r="AA38" s="275"/>
      <c r="AB38" s="275"/>
      <c r="AC38" s="275"/>
      <c r="AD38" s="275"/>
      <c r="AE38" s="275"/>
      <c r="AF38" s="275"/>
      <c r="AG38" s="275"/>
      <c r="AH38" s="275"/>
      <c r="AI38" s="275"/>
      <c r="AJ38" s="275"/>
      <c r="AK38" s="275"/>
      <c r="AL38" s="275"/>
    </row>
    <row r="39" spans="1:52" ht="15" customHeight="1" x14ac:dyDescent="0.3">
      <c r="A39" s="95"/>
      <c r="B39" s="22" t="s">
        <v>204</v>
      </c>
      <c r="C39" s="22"/>
      <c r="D39" s="22"/>
      <c r="E39" s="22"/>
      <c r="F39" s="22"/>
      <c r="G39" s="22"/>
      <c r="H39" s="22"/>
      <c r="I39" s="22"/>
      <c r="J39" s="22"/>
      <c r="K39" s="22"/>
      <c r="V39" s="276"/>
      <c r="W39" s="276"/>
      <c r="X39" s="276"/>
      <c r="Y39" s="276"/>
      <c r="Z39" s="276"/>
      <c r="AA39" s="276"/>
      <c r="AB39" s="276"/>
      <c r="AC39" s="276"/>
      <c r="AD39" s="185"/>
      <c r="AE39" s="185"/>
      <c r="AF39" s="185"/>
      <c r="AG39" s="185"/>
      <c r="AH39" s="185"/>
      <c r="AI39" s="185"/>
      <c r="AJ39" s="185"/>
      <c r="AK39" s="185"/>
      <c r="AL39" s="185"/>
    </row>
    <row r="40" spans="1:52" ht="14.5" thickBot="1" x14ac:dyDescent="0.35">
      <c r="A40" s="95"/>
      <c r="B40" s="22" t="s">
        <v>27</v>
      </c>
      <c r="C40" s="22"/>
      <c r="D40" s="22"/>
      <c r="E40" s="22"/>
      <c r="F40" s="22"/>
      <c r="G40" s="22"/>
      <c r="H40" s="22"/>
      <c r="I40" s="22"/>
      <c r="J40" s="22"/>
      <c r="K40" s="22"/>
      <c r="V40" s="276"/>
      <c r="W40" s="276"/>
      <c r="X40" s="276"/>
      <c r="Y40" s="276"/>
      <c r="Z40" s="276"/>
      <c r="AA40" s="276"/>
      <c r="AB40" s="276"/>
      <c r="AC40" s="276"/>
      <c r="AD40" s="185"/>
      <c r="AE40" s="185"/>
      <c r="AF40" s="185"/>
      <c r="AG40" s="185"/>
      <c r="AH40" s="185"/>
      <c r="AI40" s="185"/>
      <c r="AJ40" s="185"/>
      <c r="AK40" s="185"/>
      <c r="AL40" s="185"/>
    </row>
    <row r="41" spans="1:52" ht="14.5" thickBot="1" x14ac:dyDescent="0.35">
      <c r="A41" s="95"/>
      <c r="B41" s="22" t="s">
        <v>28</v>
      </c>
      <c r="C41" s="98" t="s">
        <v>247</v>
      </c>
      <c r="D41" s="22"/>
      <c r="E41" s="22"/>
      <c r="F41" s="22"/>
      <c r="G41" s="22"/>
      <c r="H41" s="22"/>
      <c r="I41" s="22"/>
      <c r="J41" s="22"/>
      <c r="K41" s="22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</row>
    <row r="42" spans="1:52" ht="14.5" thickBot="1" x14ac:dyDescent="0.35">
      <c r="A42" s="95"/>
      <c r="B42" s="22" t="s">
        <v>30</v>
      </c>
      <c r="C42" s="179" t="s">
        <v>45</v>
      </c>
      <c r="D42" s="22"/>
      <c r="E42" s="22"/>
      <c r="F42" s="22"/>
      <c r="G42" s="22"/>
      <c r="H42" s="22"/>
      <c r="I42" s="22"/>
      <c r="J42" s="22"/>
      <c r="K42" s="22"/>
    </row>
    <row r="43" spans="1:52" ht="15" customHeight="1" x14ac:dyDescent="0.3">
      <c r="A43" s="95"/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52" x14ac:dyDescent="0.3">
      <c r="A44" s="95"/>
      <c r="B44" s="22" t="s">
        <v>189</v>
      </c>
      <c r="C44" s="22"/>
      <c r="D44" s="22"/>
      <c r="E44" s="22"/>
      <c r="F44" s="22"/>
      <c r="G44" s="22"/>
      <c r="H44" s="22"/>
      <c r="I44" s="22"/>
      <c r="J44" s="22"/>
      <c r="K44" s="22"/>
    </row>
    <row r="45" spans="1:52" x14ac:dyDescent="0.3">
      <c r="A45" s="95"/>
      <c r="B45" s="22"/>
      <c r="C45" s="22"/>
      <c r="D45" s="22"/>
      <c r="E45" s="22"/>
      <c r="F45" s="22"/>
      <c r="G45" s="22"/>
      <c r="H45" s="22"/>
      <c r="I45" s="22"/>
      <c r="J45" s="22"/>
      <c r="K45" s="22"/>
      <c r="R45" t="s">
        <v>298</v>
      </c>
    </row>
    <row r="46" spans="1:52" ht="14.5" thickBot="1" x14ac:dyDescent="0.35">
      <c r="A46" s="95"/>
      <c r="B46" s="22" t="s">
        <v>31</v>
      </c>
      <c r="C46" s="22"/>
      <c r="D46" s="22"/>
      <c r="E46" s="22"/>
      <c r="F46" s="22"/>
      <c r="G46" s="22"/>
      <c r="H46" s="22"/>
      <c r="I46" s="22"/>
      <c r="J46" s="22"/>
      <c r="K46" s="22"/>
      <c r="AB46" t="s">
        <v>298</v>
      </c>
    </row>
    <row r="47" spans="1:52" ht="14.5" thickBot="1" x14ac:dyDescent="0.35">
      <c r="A47" s="95"/>
      <c r="B47" s="22" t="s">
        <v>32</v>
      </c>
      <c r="C47" s="176">
        <v>0</v>
      </c>
      <c r="D47" s="22"/>
      <c r="E47" s="22"/>
      <c r="F47" s="22"/>
      <c r="G47" s="22"/>
      <c r="H47" s="22"/>
      <c r="I47" s="22"/>
      <c r="J47" s="22"/>
      <c r="K47" s="22"/>
    </row>
    <row r="48" spans="1:52" x14ac:dyDescent="0.3">
      <c r="A48" s="95"/>
      <c r="B48" s="22"/>
      <c r="C48" s="22"/>
      <c r="D48" s="22"/>
      <c r="E48" s="22"/>
      <c r="F48" s="22"/>
      <c r="G48" s="22"/>
      <c r="H48" s="22"/>
      <c r="I48" s="22"/>
      <c r="J48" s="22"/>
      <c r="K48" s="22"/>
    </row>
    <row r="49" spans="1:11" x14ac:dyDescent="0.3">
      <c r="A49" s="95"/>
      <c r="B49" s="22" t="s">
        <v>54</v>
      </c>
      <c r="C49" s="22"/>
      <c r="D49" s="22"/>
      <c r="E49" s="22"/>
      <c r="F49" s="22"/>
      <c r="G49" s="22"/>
      <c r="H49" s="22"/>
      <c r="I49" s="22"/>
      <c r="J49" s="22"/>
      <c r="K49" s="22"/>
    </row>
    <row r="50" spans="1:11" x14ac:dyDescent="0.3">
      <c r="A50" s="95"/>
      <c r="B50" s="22" t="s">
        <v>55</v>
      </c>
      <c r="C50" s="22"/>
      <c r="D50" s="22"/>
      <c r="E50" s="22"/>
      <c r="F50" s="22"/>
      <c r="G50" s="22"/>
      <c r="H50" s="22"/>
      <c r="I50" s="22"/>
      <c r="J50" s="22"/>
      <c r="K50" s="22"/>
    </row>
    <row r="51" spans="1:11" ht="14.5" thickBot="1" x14ac:dyDescent="0.35">
      <c r="A51" s="95"/>
      <c r="B51" s="22" t="s">
        <v>206</v>
      </c>
      <c r="C51" s="22"/>
      <c r="D51" s="22"/>
      <c r="E51" s="22"/>
      <c r="F51" s="22"/>
      <c r="G51" s="22"/>
      <c r="H51" s="22"/>
      <c r="I51" s="22"/>
      <c r="J51" s="22"/>
      <c r="K51" s="22"/>
    </row>
    <row r="52" spans="1:11" ht="14.5" thickBot="1" x14ac:dyDescent="0.35">
      <c r="A52" s="95"/>
      <c r="B52" s="22" t="s">
        <v>34</v>
      </c>
      <c r="C52" s="98" t="s">
        <v>58</v>
      </c>
      <c r="D52" s="98" t="s">
        <v>57</v>
      </c>
      <c r="E52" s="22"/>
      <c r="F52" s="22"/>
      <c r="G52" s="22"/>
      <c r="H52" s="22"/>
      <c r="I52" s="22"/>
      <c r="J52" s="22"/>
      <c r="K52" s="22"/>
    </row>
    <row r="53" spans="1:11" ht="14.5" thickBot="1" x14ac:dyDescent="0.35">
      <c r="A53" s="95"/>
      <c r="B53" s="22" t="s">
        <v>207</v>
      </c>
      <c r="C53" s="22"/>
      <c r="D53" s="22"/>
      <c r="E53" s="22"/>
      <c r="F53" s="22"/>
      <c r="G53" s="22"/>
      <c r="H53" s="22"/>
      <c r="I53" s="22"/>
      <c r="J53" s="22"/>
      <c r="K53" s="22"/>
    </row>
    <row r="54" spans="1:11" ht="14.5" thickBot="1" x14ac:dyDescent="0.35">
      <c r="A54" s="95"/>
      <c r="B54" s="22" t="s">
        <v>33</v>
      </c>
      <c r="C54" s="98">
        <v>50</v>
      </c>
      <c r="D54" s="98" t="s">
        <v>57</v>
      </c>
      <c r="E54" s="22"/>
      <c r="F54" s="22"/>
      <c r="G54" s="22"/>
      <c r="H54" s="22"/>
      <c r="I54" s="22"/>
      <c r="J54" s="22"/>
      <c r="K54" s="22"/>
    </row>
    <row r="55" spans="1:11" x14ac:dyDescent="0.3">
      <c r="A55" s="95" t="s">
        <v>43</v>
      </c>
      <c r="B55" s="22" t="s">
        <v>208</v>
      </c>
      <c r="C55" s="22"/>
      <c r="D55" s="22"/>
      <c r="E55" s="22"/>
      <c r="F55" s="22"/>
      <c r="G55" s="22"/>
      <c r="H55" s="22"/>
      <c r="I55" s="22"/>
      <c r="J55" s="22"/>
      <c r="K55" s="22"/>
    </row>
    <row r="56" spans="1:11" x14ac:dyDescent="0.3">
      <c r="A56" s="95"/>
      <c r="B56" s="22"/>
      <c r="C56" s="22"/>
      <c r="D56" s="22"/>
      <c r="E56" s="22"/>
      <c r="F56" s="22"/>
      <c r="G56" s="22"/>
      <c r="H56" s="22"/>
      <c r="I56" s="22"/>
      <c r="J56" s="22"/>
      <c r="K56" s="22"/>
    </row>
    <row r="57" spans="1:11" x14ac:dyDescent="0.3">
      <c r="A57" s="95"/>
      <c r="B57" s="22" t="s">
        <v>35</v>
      </c>
      <c r="C57" s="22"/>
      <c r="D57" s="22"/>
      <c r="E57" s="22"/>
      <c r="F57" s="22"/>
      <c r="G57" s="22"/>
      <c r="H57" s="22"/>
      <c r="I57" s="22"/>
      <c r="J57" s="22"/>
      <c r="K57" s="22"/>
    </row>
    <row r="58" spans="1:11" x14ac:dyDescent="0.3">
      <c r="A58" s="95"/>
      <c r="B58" s="22" t="s">
        <v>36</v>
      </c>
      <c r="C58" s="22"/>
      <c r="D58" s="22"/>
      <c r="E58" s="22"/>
      <c r="F58" s="22"/>
      <c r="G58" s="22"/>
      <c r="H58" s="22"/>
      <c r="I58" s="22"/>
      <c r="J58" s="22"/>
      <c r="K58" s="22"/>
    </row>
    <row r="59" spans="1:11" ht="14.5" thickBot="1" x14ac:dyDescent="0.35">
      <c r="A59" s="95"/>
      <c r="B59" s="22" t="s">
        <v>37</v>
      </c>
      <c r="C59" s="22"/>
      <c r="D59" s="22"/>
      <c r="E59" s="22"/>
      <c r="F59" s="22"/>
      <c r="G59" s="22"/>
      <c r="H59" s="22"/>
      <c r="I59" s="22"/>
      <c r="J59" s="22"/>
      <c r="K59" s="22"/>
    </row>
    <row r="60" spans="1:11" ht="14.5" thickBot="1" x14ac:dyDescent="0.35">
      <c r="A60" s="95"/>
      <c r="B60" s="22" t="s">
        <v>38</v>
      </c>
      <c r="C60" s="98"/>
      <c r="D60" s="22"/>
      <c r="E60" s="22"/>
      <c r="F60" s="22"/>
      <c r="G60" s="22"/>
      <c r="H60" s="22"/>
      <c r="I60" s="22"/>
      <c r="J60" s="22"/>
      <c r="K60" s="22"/>
    </row>
    <row r="61" spans="1:11" x14ac:dyDescent="0.3">
      <c r="A61" s="95"/>
      <c r="B61" s="22"/>
      <c r="C61" s="22"/>
      <c r="D61" s="22"/>
      <c r="E61" s="22"/>
      <c r="F61" s="22"/>
      <c r="G61" s="22"/>
      <c r="H61" s="22"/>
      <c r="I61" s="22"/>
      <c r="J61" s="22"/>
      <c r="K61" s="22"/>
    </row>
    <row r="62" spans="1:11" x14ac:dyDescent="0.3">
      <c r="A62" s="95"/>
      <c r="B62" s="22" t="s">
        <v>46</v>
      </c>
      <c r="C62" s="22"/>
      <c r="D62" s="22"/>
      <c r="E62" s="22"/>
      <c r="F62" s="22"/>
      <c r="G62" s="22"/>
      <c r="H62" s="22"/>
      <c r="I62" s="22"/>
      <c r="J62" s="22"/>
      <c r="K62" s="22"/>
    </row>
    <row r="63" spans="1:11" ht="14.5" thickBot="1" x14ac:dyDescent="0.35">
      <c r="A63" s="95"/>
      <c r="B63" s="22" t="s">
        <v>47</v>
      </c>
      <c r="C63" s="22"/>
      <c r="D63" s="22"/>
      <c r="E63" s="22"/>
      <c r="F63" s="22"/>
      <c r="G63" s="22"/>
      <c r="H63" s="22"/>
      <c r="I63" s="22"/>
      <c r="J63" s="22"/>
      <c r="K63" s="22"/>
    </row>
    <row r="64" spans="1:11" ht="14.5" thickBot="1" x14ac:dyDescent="0.35">
      <c r="A64" s="95"/>
      <c r="B64" s="22" t="s">
        <v>48</v>
      </c>
      <c r="C64" s="289">
        <v>0.1</v>
      </c>
      <c r="D64" s="22"/>
      <c r="E64" s="22"/>
      <c r="F64" s="22"/>
      <c r="G64" s="22"/>
      <c r="H64" s="22"/>
      <c r="I64" s="22"/>
      <c r="J64" s="22"/>
      <c r="K64" s="22"/>
    </row>
    <row r="65" spans="1:11" ht="14.5" thickBot="1" x14ac:dyDescent="0.35">
      <c r="A65" s="95" t="s">
        <v>43</v>
      </c>
      <c r="B65" s="22" t="s">
        <v>210</v>
      </c>
      <c r="C65" s="22"/>
      <c r="D65" s="98" t="s">
        <v>209</v>
      </c>
      <c r="E65" s="22"/>
      <c r="F65" s="22"/>
      <c r="G65" s="22"/>
      <c r="H65" s="22"/>
      <c r="I65" s="22"/>
      <c r="J65" s="22"/>
      <c r="K65" s="22"/>
    </row>
    <row r="66" spans="1:11" x14ac:dyDescent="0.3">
      <c r="A66" s="95"/>
      <c r="B66" s="22"/>
      <c r="C66" s="22"/>
      <c r="D66" s="22"/>
      <c r="E66" s="22"/>
      <c r="F66" s="22"/>
      <c r="G66" s="22"/>
      <c r="H66" s="22"/>
      <c r="I66" s="22"/>
      <c r="J66" s="22"/>
      <c r="K66" s="22"/>
    </row>
    <row r="67" spans="1:11" ht="14.5" thickBot="1" x14ac:dyDescent="0.35">
      <c r="A67" s="95"/>
      <c r="B67" s="22" t="s">
        <v>279</v>
      </c>
      <c r="C67" s="22"/>
      <c r="D67" s="22"/>
      <c r="E67" s="22"/>
      <c r="F67" s="22"/>
      <c r="G67" s="22"/>
      <c r="H67" s="22"/>
      <c r="I67" s="22"/>
      <c r="J67" s="22"/>
      <c r="K67" s="22"/>
    </row>
    <row r="68" spans="1:11" ht="14.5" thickBot="1" x14ac:dyDescent="0.35">
      <c r="A68" s="95"/>
      <c r="B68" s="22" t="s">
        <v>278</v>
      </c>
      <c r="C68" s="179" t="s">
        <v>301</v>
      </c>
      <c r="D68" s="22"/>
      <c r="E68" s="22"/>
      <c r="F68" s="22"/>
      <c r="G68" s="22"/>
      <c r="H68" s="22"/>
      <c r="I68" s="22"/>
      <c r="J68" s="22"/>
      <c r="K68" s="22"/>
    </row>
    <row r="69" spans="1:11" x14ac:dyDescent="0.3">
      <c r="A69" s="95"/>
      <c r="B69" s="22"/>
      <c r="C69" s="22"/>
      <c r="D69" s="22"/>
      <c r="E69" s="22"/>
      <c r="F69" s="22"/>
      <c r="G69" s="22"/>
      <c r="H69" s="22"/>
      <c r="I69" s="22"/>
      <c r="J69" s="22"/>
      <c r="K69" s="22"/>
    </row>
    <row r="70" spans="1:11" ht="14.5" thickBot="1" x14ac:dyDescent="0.35">
      <c r="A70" s="95"/>
      <c r="B70" s="22" t="s">
        <v>189</v>
      </c>
      <c r="C70" s="22"/>
      <c r="D70" s="22"/>
      <c r="E70" s="22"/>
      <c r="F70" s="22"/>
      <c r="G70" s="22"/>
      <c r="H70" s="22"/>
      <c r="I70" s="22"/>
      <c r="J70" s="22"/>
      <c r="K70" s="22"/>
    </row>
    <row r="71" spans="1:11" ht="14.5" thickBot="1" x14ac:dyDescent="0.35">
      <c r="A71" s="95"/>
      <c r="B71" s="22" t="s">
        <v>50</v>
      </c>
      <c r="C71" s="98" t="s">
        <v>51</v>
      </c>
      <c r="D71" s="22"/>
      <c r="E71" s="22"/>
      <c r="F71" s="22"/>
      <c r="G71" s="22"/>
      <c r="H71" s="22"/>
      <c r="I71" s="22"/>
      <c r="J71" s="22"/>
      <c r="K71" s="22"/>
    </row>
    <row r="72" spans="1:11" x14ac:dyDescent="0.3">
      <c r="A72" s="95"/>
      <c r="B72" s="22"/>
      <c r="C72" s="22"/>
      <c r="D72" s="22"/>
      <c r="E72" s="22"/>
      <c r="F72" s="22"/>
      <c r="G72" s="22"/>
      <c r="H72" s="22"/>
      <c r="I72" s="22"/>
      <c r="J72" s="22"/>
      <c r="K72" s="22"/>
    </row>
    <row r="73" spans="1:11" ht="14.5" thickBot="1" x14ac:dyDescent="0.35">
      <c r="A73" s="95"/>
      <c r="B73" s="22" t="s">
        <v>211</v>
      </c>
      <c r="C73" s="22"/>
      <c r="D73" s="22"/>
      <c r="E73" s="22"/>
      <c r="F73" s="22"/>
      <c r="G73" s="22"/>
      <c r="H73" s="22"/>
      <c r="I73" s="22"/>
      <c r="J73" s="22"/>
      <c r="K73" s="22"/>
    </row>
    <row r="74" spans="1:11" ht="14.5" thickBot="1" x14ac:dyDescent="0.35">
      <c r="A74" s="95"/>
      <c r="B74" s="22" t="s">
        <v>212</v>
      </c>
      <c r="C74" s="98" t="s">
        <v>215</v>
      </c>
      <c r="D74" s="22"/>
      <c r="E74" s="22"/>
      <c r="F74" s="22"/>
      <c r="G74" s="22"/>
      <c r="H74" s="22"/>
      <c r="I74" s="22"/>
      <c r="J74" s="22"/>
      <c r="K74" s="22"/>
    </row>
    <row r="75" spans="1:11" x14ac:dyDescent="0.3">
      <c r="A75" s="95"/>
      <c r="B75" s="22"/>
      <c r="C75" s="22"/>
      <c r="D75" s="22"/>
      <c r="E75" s="22"/>
      <c r="F75" s="22"/>
      <c r="G75" s="22"/>
      <c r="H75" s="22"/>
      <c r="I75" s="22"/>
      <c r="J75" s="22"/>
      <c r="K75" s="22"/>
    </row>
  </sheetData>
  <conditionalFormatting sqref="C47">
    <cfRule type="colorScale" priority="3">
      <colorScale>
        <cfvo type="num" val="0"/>
        <cfvo type="num" val="10"/>
        <color theme="8"/>
        <color rgb="FFFF0000"/>
      </colorScale>
    </cfRule>
  </conditionalFormatting>
  <conditionalFormatting sqref="C35">
    <cfRule type="colorScale" priority="2">
      <colorScale>
        <cfvo type="num" val="0"/>
        <cfvo type="num" val="1"/>
        <color theme="8"/>
        <color rgb="FFDE7B3E"/>
      </colorScale>
    </cfRule>
  </conditionalFormatting>
  <conditionalFormatting sqref="C37">
    <cfRule type="colorScale" priority="1">
      <colorScale>
        <cfvo type="num" val="0"/>
        <cfvo type="num" val="1"/>
        <cfvo type="num" val="1000"/>
        <color theme="8"/>
        <color rgb="FFFFC000"/>
        <color theme="7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91436-4DA0-487E-BB97-1150B1340AFC}">
  <dimension ref="A1:BU75"/>
  <sheetViews>
    <sheetView tabSelected="1" topLeftCell="Y1" zoomScale="80" zoomScaleNormal="80" workbookViewId="0">
      <selection activeCell="AN25" sqref="AN25"/>
    </sheetView>
  </sheetViews>
  <sheetFormatPr defaultRowHeight="14" x14ac:dyDescent="0.3"/>
  <cols>
    <col min="1" max="1" width="2.5" bestFit="1" customWidth="1"/>
    <col min="2" max="2" width="16.58203125" customWidth="1"/>
    <col min="3" max="13" width="7.58203125" customWidth="1"/>
    <col min="14" max="14" width="7.83203125" customWidth="1"/>
    <col min="15" max="41" width="7.58203125" customWidth="1"/>
  </cols>
  <sheetData>
    <row r="1" spans="1:72" x14ac:dyDescent="0.3">
      <c r="A1" s="95" t="s">
        <v>43</v>
      </c>
      <c r="B1" s="96" t="s">
        <v>194</v>
      </c>
    </row>
    <row r="2" spans="1:72" x14ac:dyDescent="0.3">
      <c r="A2" s="95"/>
      <c r="B2" s="40" t="s">
        <v>217</v>
      </c>
      <c r="C2" s="7" t="e">
        <f>MIN(#REF!,C12:AU12)</f>
        <v>#REF!</v>
      </c>
      <c r="BD2" t="s">
        <v>298</v>
      </c>
    </row>
    <row r="3" spans="1:72" x14ac:dyDescent="0.3">
      <c r="A3" s="95" t="s">
        <v>43</v>
      </c>
      <c r="B3" t="s">
        <v>220</v>
      </c>
      <c r="C3">
        <v>1</v>
      </c>
      <c r="I3" s="58"/>
      <c r="J3" s="58"/>
      <c r="K3" s="58"/>
      <c r="L3" s="58"/>
      <c r="M3" s="58"/>
      <c r="N3" s="58"/>
      <c r="O3" s="58">
        <v>0</v>
      </c>
      <c r="P3" s="60"/>
    </row>
    <row r="4" spans="1:72" x14ac:dyDescent="0.3">
      <c r="A4" s="95" t="s">
        <v>43</v>
      </c>
      <c r="B4" s="97" t="s">
        <v>221</v>
      </c>
      <c r="C4" s="97"/>
      <c r="D4" s="97"/>
      <c r="E4" s="97"/>
      <c r="F4" s="129">
        <f>$S$10</f>
        <v>0</v>
      </c>
      <c r="G4" s="97"/>
      <c r="H4" s="97"/>
      <c r="I4" s="97"/>
      <c r="J4" s="130">
        <f t="shared" ref="J4:K4" si="0">$S$10</f>
        <v>0</v>
      </c>
      <c r="K4" s="130">
        <f t="shared" si="0"/>
        <v>0</v>
      </c>
      <c r="L4" s="97"/>
      <c r="M4" s="97"/>
      <c r="N4" s="97"/>
      <c r="O4" s="130">
        <f>$D$7</f>
        <v>2</v>
      </c>
      <c r="P4" s="97"/>
      <c r="Q4" s="130">
        <f>$D$7</f>
        <v>2</v>
      </c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130">
        <f t="shared" ref="AC4:AS4" si="1">$D$7</f>
        <v>2</v>
      </c>
      <c r="AD4" s="130">
        <f t="shared" si="1"/>
        <v>2</v>
      </c>
      <c r="AE4" s="130">
        <f t="shared" si="1"/>
        <v>2</v>
      </c>
      <c r="AF4" s="130">
        <f t="shared" si="1"/>
        <v>2</v>
      </c>
      <c r="AG4" s="130">
        <f t="shared" si="1"/>
        <v>2</v>
      </c>
      <c r="AH4" s="130">
        <f t="shared" ref="AH4" si="2">$AD$10</f>
        <v>0</v>
      </c>
      <c r="AI4" s="130">
        <f t="shared" si="1"/>
        <v>2</v>
      </c>
      <c r="AJ4" s="130">
        <f t="shared" si="1"/>
        <v>2</v>
      </c>
      <c r="AK4" s="130">
        <f t="shared" si="1"/>
        <v>2</v>
      </c>
      <c r="AL4" s="130">
        <f t="shared" si="1"/>
        <v>2</v>
      </c>
      <c r="AM4" s="130">
        <f t="shared" si="1"/>
        <v>2</v>
      </c>
      <c r="AN4" s="130">
        <f t="shared" si="1"/>
        <v>2</v>
      </c>
      <c r="AO4" s="130">
        <f t="shared" ref="AO4" si="3">$AD$10</f>
        <v>0</v>
      </c>
      <c r="AP4" s="130">
        <f t="shared" si="1"/>
        <v>2</v>
      </c>
      <c r="AQ4" s="130">
        <f t="shared" si="1"/>
        <v>2</v>
      </c>
      <c r="AR4" s="130">
        <f t="shared" si="1"/>
        <v>2</v>
      </c>
      <c r="AS4" s="130">
        <f t="shared" si="1"/>
        <v>2</v>
      </c>
      <c r="AT4" s="130">
        <f t="shared" ref="AT4:BC4" si="4">$AD$10</f>
        <v>0</v>
      </c>
      <c r="AU4" s="130">
        <f t="shared" si="4"/>
        <v>0</v>
      </c>
      <c r="AV4" s="130">
        <f t="shared" si="4"/>
        <v>0</v>
      </c>
      <c r="AW4" s="130">
        <f t="shared" si="4"/>
        <v>0</v>
      </c>
      <c r="AX4" s="130">
        <f t="shared" si="4"/>
        <v>0</v>
      </c>
      <c r="AY4" s="130">
        <f t="shared" si="4"/>
        <v>0</v>
      </c>
      <c r="AZ4" s="130">
        <f t="shared" si="4"/>
        <v>0</v>
      </c>
      <c r="BA4" s="130">
        <f t="shared" si="4"/>
        <v>0</v>
      </c>
      <c r="BB4" s="130">
        <f t="shared" si="4"/>
        <v>0</v>
      </c>
      <c r="BC4" s="130">
        <f t="shared" si="4"/>
        <v>0</v>
      </c>
      <c r="BD4" s="130">
        <f t="shared" ref="BD4:BS4" si="5">$AL$6</f>
        <v>0</v>
      </c>
      <c r="BE4" s="130">
        <f t="shared" si="5"/>
        <v>0</v>
      </c>
      <c r="BF4" s="130">
        <f t="shared" si="5"/>
        <v>0</v>
      </c>
      <c r="BG4" s="130">
        <f t="shared" si="5"/>
        <v>0</v>
      </c>
      <c r="BH4" s="130">
        <f t="shared" si="5"/>
        <v>0</v>
      </c>
      <c r="BI4" s="130">
        <f t="shared" si="5"/>
        <v>0</v>
      </c>
      <c r="BJ4" s="130">
        <f t="shared" si="5"/>
        <v>0</v>
      </c>
      <c r="BK4" s="130">
        <f t="shared" si="5"/>
        <v>0</v>
      </c>
      <c r="BL4" s="130">
        <f t="shared" si="5"/>
        <v>0</v>
      </c>
      <c r="BM4" s="130">
        <f t="shared" si="5"/>
        <v>0</v>
      </c>
      <c r="BN4" s="130">
        <f t="shared" si="5"/>
        <v>0</v>
      </c>
      <c r="BO4" s="130">
        <f t="shared" si="5"/>
        <v>0</v>
      </c>
      <c r="BP4" s="130">
        <f t="shared" si="5"/>
        <v>0</v>
      </c>
      <c r="BQ4" s="130">
        <f t="shared" si="5"/>
        <v>0</v>
      </c>
      <c r="BR4" s="130">
        <f t="shared" si="5"/>
        <v>0</v>
      </c>
      <c r="BS4" s="130">
        <f t="shared" si="5"/>
        <v>0</v>
      </c>
      <c r="BT4" s="130">
        <f t="shared" ref="BT4" si="6">$AC$6</f>
        <v>0</v>
      </c>
    </row>
    <row r="5" spans="1:72" x14ac:dyDescent="0.3">
      <c r="A5" s="95" t="s">
        <v>43</v>
      </c>
      <c r="B5" s="97" t="s">
        <v>195</v>
      </c>
      <c r="C5" s="97">
        <f>SUM($C10:C$10)</f>
        <v>0</v>
      </c>
      <c r="D5" s="97">
        <f>SUM($C10:D$10)</f>
        <v>1</v>
      </c>
      <c r="E5" s="97">
        <f>SUM($C10:E$10)</f>
        <v>1</v>
      </c>
      <c r="F5" s="97">
        <f>SUM($C10:F$10)</f>
        <v>1</v>
      </c>
      <c r="G5" s="97">
        <f>SUM($C10:G$10)</f>
        <v>1</v>
      </c>
      <c r="H5" s="97">
        <f>SUM($C10:H$10)</f>
        <v>1</v>
      </c>
      <c r="I5" s="97">
        <f>SUM($C10:I$10)</f>
        <v>1</v>
      </c>
      <c r="J5" s="97">
        <f>SUM($C10:J$10)</f>
        <v>1</v>
      </c>
      <c r="K5" s="97">
        <f>SUM($C10:K$10)</f>
        <v>2</v>
      </c>
      <c r="L5" s="97">
        <f>SUM($C10:L$10)</f>
        <v>2</v>
      </c>
      <c r="M5" s="97">
        <f>SUM($C10:M$10)</f>
        <v>2</v>
      </c>
      <c r="N5" s="97">
        <f>SUM($C10:N$10)</f>
        <v>2</v>
      </c>
      <c r="O5" s="97">
        <f>SUM($C10:O$10)</f>
        <v>2</v>
      </c>
      <c r="P5" s="97">
        <f>SUM($C10:P$10)</f>
        <v>2</v>
      </c>
      <c r="Q5" s="97">
        <f>SUM($C10:Q$10)</f>
        <v>2</v>
      </c>
      <c r="R5" s="97">
        <f>SUM($C10:R$10)</f>
        <v>3</v>
      </c>
      <c r="S5" s="97">
        <f>SUM($C10:S$10)</f>
        <v>3</v>
      </c>
      <c r="T5" s="97">
        <f>SUM($C10:T$10)</f>
        <v>3</v>
      </c>
      <c r="U5" s="97">
        <f>SUM($C10:U$10)</f>
        <v>3</v>
      </c>
      <c r="V5" s="97">
        <f>SUM($C10:V$10)</f>
        <v>3</v>
      </c>
      <c r="W5" s="97">
        <f>SUM($C10:W$10)</f>
        <v>4</v>
      </c>
      <c r="X5" s="97">
        <f>SUM($C10:X$10)</f>
        <v>4</v>
      </c>
      <c r="Y5" s="97">
        <f>SUM($C10:Y$10)</f>
        <v>5</v>
      </c>
      <c r="Z5" s="97">
        <f>SUM($C10:Z$10)</f>
        <v>5</v>
      </c>
      <c r="AA5" s="97">
        <f>SUM($C10:AA$10)</f>
        <v>5</v>
      </c>
      <c r="AB5" s="97">
        <f>SUM($C10:AB$10)</f>
        <v>5</v>
      </c>
      <c r="AC5" s="97">
        <f>SUM($C10:AC$10)</f>
        <v>6</v>
      </c>
      <c r="AD5" s="97">
        <f>SUM($C10:AD$10)</f>
        <v>6</v>
      </c>
      <c r="AE5" s="97">
        <f>SUM($C10:AE$10)</f>
        <v>6</v>
      </c>
      <c r="AF5" s="97">
        <f>SUM($C10:AF$10)</f>
        <v>6</v>
      </c>
      <c r="AG5" s="97">
        <f>SUM($C10:AG$10)</f>
        <v>6</v>
      </c>
      <c r="AH5" s="97">
        <f>SUM($C10:AH$10)</f>
        <v>6</v>
      </c>
      <c r="AI5" s="97">
        <f>SUM($C10:AI$10)</f>
        <v>7</v>
      </c>
      <c r="AJ5" s="97">
        <f>SUM($C10:AJ$10)</f>
        <v>7</v>
      </c>
      <c r="AK5" s="97">
        <f>SUM($C10:AK$10)</f>
        <v>7</v>
      </c>
      <c r="AL5" s="97">
        <f>SUM($C10:AL$10)</f>
        <v>8</v>
      </c>
      <c r="AM5" s="97">
        <f>SUM($C10:AM$10)</f>
        <v>9</v>
      </c>
      <c r="AN5" s="97">
        <f>SUM($C10:AN$10)</f>
        <v>9</v>
      </c>
      <c r="AO5" s="97">
        <f>SUM($C10:AO$10)</f>
        <v>9</v>
      </c>
      <c r="AP5" s="97">
        <f>SUM($C10:AP$10)</f>
        <v>9</v>
      </c>
      <c r="AQ5" s="97">
        <f>SUM($C10:AQ$10)</f>
        <v>9</v>
      </c>
      <c r="AR5" s="97">
        <f>SUM($C10:AR$10)</f>
        <v>9</v>
      </c>
      <c r="AS5" s="97">
        <f>SUM($C10:AS$10)</f>
        <v>9</v>
      </c>
      <c r="AT5" s="97">
        <f>SUM($C10:AT$10)</f>
        <v>9</v>
      </c>
      <c r="AU5" s="97">
        <f>SUM($C10:AU$10)</f>
        <v>9</v>
      </c>
      <c r="AV5" s="97">
        <f>SUM($C10:AV$10)</f>
        <v>9</v>
      </c>
      <c r="AW5" s="97">
        <f>SUM($C10:AW$10)</f>
        <v>9</v>
      </c>
      <c r="AX5" s="97">
        <f>SUM($C10:AX$10)</f>
        <v>9</v>
      </c>
      <c r="AY5" s="97">
        <f>SUM($C10:AY$10)</f>
        <v>9</v>
      </c>
      <c r="AZ5" s="97">
        <f>SUM($C10:AZ$10)</f>
        <v>9</v>
      </c>
      <c r="BA5" s="97">
        <f>SUM($C10:BA$10)</f>
        <v>9</v>
      </c>
      <c r="BB5" s="97">
        <f>SUM($C10:BB$10)</f>
        <v>9</v>
      </c>
      <c r="BC5" s="97">
        <f>SUM($C10:BC$10)</f>
        <v>10</v>
      </c>
      <c r="BD5" s="97">
        <f>SUM($C10:BD$10)</f>
        <v>10</v>
      </c>
      <c r="BE5" s="97">
        <f>SUM($C10:BE$10)</f>
        <v>10</v>
      </c>
      <c r="BF5" s="97">
        <f>SUM($C10:BF$10)</f>
        <v>10</v>
      </c>
      <c r="BG5" s="97">
        <f>SUM($C10:BG$10)</f>
        <v>10</v>
      </c>
      <c r="BH5" s="97">
        <f>SUM($C10:BH$10)</f>
        <v>10</v>
      </c>
      <c r="BI5" s="97">
        <f>SUM($C10:BI$10)</f>
        <v>10</v>
      </c>
      <c r="BJ5" s="97">
        <f>SUM($C10:BJ$10)</f>
        <v>10</v>
      </c>
      <c r="BK5" s="97">
        <f>SUM($C10:BK$10)</f>
        <v>10</v>
      </c>
      <c r="BL5" s="97">
        <f>SUM($C10:BL$10)</f>
        <v>10</v>
      </c>
      <c r="BM5" s="97">
        <f>SUM($C10:BM$10)</f>
        <v>10</v>
      </c>
      <c r="BN5" s="97">
        <f>SUM($C10:BN$10)</f>
        <v>10</v>
      </c>
      <c r="BO5" s="97">
        <f>SUM($C10:BO$10)</f>
        <v>10</v>
      </c>
      <c r="BP5" s="97">
        <f>SUM($C10:BP$10)</f>
        <v>10</v>
      </c>
      <c r="BQ5" s="97">
        <f>SUM($C10:BQ$10)</f>
        <v>10</v>
      </c>
      <c r="BR5" s="97">
        <f>SUM($C10:BR$10)</f>
        <v>10</v>
      </c>
      <c r="BS5" s="97">
        <f>SUM($C10:BS$10)</f>
        <v>10</v>
      </c>
      <c r="BT5" s="97">
        <f>SUM($C10:BT$10)</f>
        <v>10</v>
      </c>
    </row>
    <row r="6" spans="1:72" x14ac:dyDescent="0.3">
      <c r="A6" s="95"/>
      <c r="B6" s="1"/>
      <c r="C6" s="1"/>
      <c r="D6" s="1"/>
      <c r="E6" s="1"/>
      <c r="F6" s="1" t="s">
        <v>197</v>
      </c>
      <c r="G6" s="1" t="str">
        <f>F6</f>
        <v>_________</v>
      </c>
      <c r="H6" s="1" t="s">
        <v>197</v>
      </c>
      <c r="I6" s="1" t="str">
        <f>H6</f>
        <v>_________</v>
      </c>
      <c r="J6" s="1" t="str">
        <f>H6</f>
        <v>_________</v>
      </c>
      <c r="K6" s="1" t="s">
        <v>197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 t="s">
        <v>197</v>
      </c>
      <c r="AI6" s="97"/>
      <c r="AJ6" s="97"/>
      <c r="AK6" s="97"/>
      <c r="AL6" s="97"/>
      <c r="AM6" s="97"/>
      <c r="AN6" s="97"/>
      <c r="AO6" s="97"/>
      <c r="AP6" s="1"/>
      <c r="AQ6" s="1"/>
      <c r="AR6" s="1"/>
      <c r="AS6" s="1"/>
      <c r="AT6" s="1" t="s">
        <v>197</v>
      </c>
      <c r="AU6" s="1" t="s">
        <v>197</v>
      </c>
      <c r="AV6" s="1" t="s">
        <v>197</v>
      </c>
      <c r="AW6" s="1" t="s">
        <v>197</v>
      </c>
      <c r="AX6" s="1" t="s">
        <v>197</v>
      </c>
      <c r="AY6" s="1" t="s">
        <v>197</v>
      </c>
      <c r="AZ6" s="1" t="s">
        <v>197</v>
      </c>
      <c r="BA6" s="1" t="s">
        <v>197</v>
      </c>
      <c r="BB6" s="1" t="s">
        <v>197</v>
      </c>
      <c r="BC6" s="1" t="s">
        <v>197</v>
      </c>
      <c r="BD6" s="1" t="str">
        <f>AV6</f>
        <v>_________</v>
      </c>
      <c r="BE6" s="1" t="str">
        <f>AW6</f>
        <v>_________</v>
      </c>
      <c r="BF6" s="1" t="str">
        <f t="shared" ref="BF6:BN6" si="7">AX6</f>
        <v>_________</v>
      </c>
      <c r="BG6" s="1" t="str">
        <f t="shared" si="7"/>
        <v>_________</v>
      </c>
      <c r="BH6" s="1" t="str">
        <f t="shared" si="7"/>
        <v>_________</v>
      </c>
      <c r="BI6" s="1" t="str">
        <f t="shared" si="7"/>
        <v>_________</v>
      </c>
      <c r="BJ6" s="1" t="str">
        <f t="shared" si="7"/>
        <v>_________</v>
      </c>
      <c r="BK6" s="1" t="str">
        <f t="shared" si="7"/>
        <v>_________</v>
      </c>
      <c r="BL6" s="1" t="str">
        <f t="shared" si="7"/>
        <v>_________</v>
      </c>
      <c r="BM6" s="1" t="str">
        <f t="shared" si="7"/>
        <v>_________</v>
      </c>
      <c r="BN6" s="1" t="str">
        <f t="shared" si="7"/>
        <v>_________</v>
      </c>
      <c r="BO6" s="1" t="str">
        <f>BC6</f>
        <v>_________</v>
      </c>
      <c r="BP6" s="1" t="str">
        <f>BD6</f>
        <v>_________</v>
      </c>
      <c r="BQ6" s="1" t="str">
        <f>BE6</f>
        <v>_________</v>
      </c>
      <c r="BR6" s="1" t="str">
        <f>BF6</f>
        <v>_________</v>
      </c>
      <c r="BS6" s="1" t="str">
        <f>BG6</f>
        <v>_________</v>
      </c>
      <c r="BT6" s="1" t="str">
        <f>BJ6</f>
        <v>_________</v>
      </c>
    </row>
    <row r="7" spans="1:72" x14ac:dyDescent="0.3">
      <c r="A7" s="95"/>
      <c r="B7" s="24" t="s">
        <v>39</v>
      </c>
      <c r="C7" s="4">
        <v>1</v>
      </c>
      <c r="D7" s="4">
        <f t="shared" ref="D7:K7" si="8">C7+1</f>
        <v>2</v>
      </c>
      <c r="E7" s="4">
        <f t="shared" si="8"/>
        <v>3</v>
      </c>
      <c r="F7" s="41">
        <f t="shared" si="8"/>
        <v>4</v>
      </c>
      <c r="G7" s="41">
        <f t="shared" si="8"/>
        <v>5</v>
      </c>
      <c r="H7" s="41">
        <f t="shared" si="8"/>
        <v>6</v>
      </c>
      <c r="I7" s="41">
        <f t="shared" si="8"/>
        <v>7</v>
      </c>
      <c r="J7" s="41">
        <f t="shared" si="8"/>
        <v>8</v>
      </c>
      <c r="K7" s="41">
        <f t="shared" si="8"/>
        <v>9</v>
      </c>
      <c r="L7" s="18">
        <f>K7+1</f>
        <v>10</v>
      </c>
      <c r="M7" s="18">
        <f t="shared" ref="M7:BG7" si="9">L7+1</f>
        <v>11</v>
      </c>
      <c r="N7" s="18">
        <f t="shared" si="9"/>
        <v>12</v>
      </c>
      <c r="O7" s="4">
        <f t="shared" si="9"/>
        <v>13</v>
      </c>
      <c r="P7" s="4">
        <f t="shared" si="9"/>
        <v>14</v>
      </c>
      <c r="Q7" s="4">
        <f t="shared" si="9"/>
        <v>15</v>
      </c>
      <c r="R7" s="4">
        <f t="shared" si="9"/>
        <v>16</v>
      </c>
      <c r="S7" s="4">
        <f t="shared" si="9"/>
        <v>17</v>
      </c>
      <c r="T7" s="4">
        <f t="shared" si="9"/>
        <v>18</v>
      </c>
      <c r="U7" s="12">
        <f t="shared" si="9"/>
        <v>19</v>
      </c>
      <c r="V7" s="12">
        <f t="shared" si="9"/>
        <v>20</v>
      </c>
      <c r="W7" s="12">
        <f t="shared" si="9"/>
        <v>21</v>
      </c>
      <c r="X7" s="12">
        <f t="shared" si="9"/>
        <v>22</v>
      </c>
      <c r="Y7" s="18">
        <f t="shared" si="9"/>
        <v>23</v>
      </c>
      <c r="Z7" s="18">
        <f t="shared" si="9"/>
        <v>24</v>
      </c>
      <c r="AA7" s="18">
        <f t="shared" si="9"/>
        <v>25</v>
      </c>
      <c r="AB7" s="18">
        <f t="shared" si="9"/>
        <v>26</v>
      </c>
      <c r="AC7" s="52">
        <f t="shared" si="9"/>
        <v>27</v>
      </c>
      <c r="AD7" s="52">
        <f t="shared" si="9"/>
        <v>28</v>
      </c>
      <c r="AE7" s="52">
        <f t="shared" si="9"/>
        <v>29</v>
      </c>
      <c r="AF7" s="52">
        <f t="shared" si="9"/>
        <v>30</v>
      </c>
      <c r="AG7" s="52">
        <f t="shared" si="9"/>
        <v>31</v>
      </c>
      <c r="AH7" s="52">
        <f t="shared" si="9"/>
        <v>32</v>
      </c>
      <c r="AI7" s="52">
        <f t="shared" si="9"/>
        <v>33</v>
      </c>
      <c r="AJ7" s="52">
        <f t="shared" si="9"/>
        <v>34</v>
      </c>
      <c r="AK7" s="52">
        <f t="shared" si="9"/>
        <v>35</v>
      </c>
      <c r="AL7" s="52">
        <f t="shared" si="9"/>
        <v>36</v>
      </c>
      <c r="AM7" s="52">
        <f t="shared" si="9"/>
        <v>37</v>
      </c>
      <c r="AN7" s="52">
        <f t="shared" si="9"/>
        <v>38</v>
      </c>
      <c r="AO7" s="52">
        <f t="shared" si="9"/>
        <v>39</v>
      </c>
      <c r="AP7" s="37">
        <f t="shared" si="9"/>
        <v>40</v>
      </c>
      <c r="AQ7" s="37">
        <f t="shared" si="9"/>
        <v>41</v>
      </c>
      <c r="AR7" s="37">
        <f t="shared" si="9"/>
        <v>42</v>
      </c>
      <c r="AS7" s="37">
        <f t="shared" si="9"/>
        <v>43</v>
      </c>
      <c r="AT7" s="37">
        <f t="shared" si="9"/>
        <v>44</v>
      </c>
      <c r="AU7" s="37">
        <f t="shared" si="9"/>
        <v>45</v>
      </c>
      <c r="AV7" s="37">
        <f t="shared" si="9"/>
        <v>46</v>
      </c>
      <c r="AW7" s="37">
        <f t="shared" si="9"/>
        <v>47</v>
      </c>
      <c r="AX7" s="37">
        <f t="shared" si="9"/>
        <v>48</v>
      </c>
      <c r="AY7" s="37">
        <f t="shared" si="9"/>
        <v>49</v>
      </c>
      <c r="AZ7" s="37">
        <f t="shared" si="9"/>
        <v>50</v>
      </c>
      <c r="BA7" s="12">
        <f t="shared" si="9"/>
        <v>51</v>
      </c>
      <c r="BB7" s="12">
        <f t="shared" si="9"/>
        <v>52</v>
      </c>
      <c r="BC7" s="12">
        <f t="shared" si="9"/>
        <v>53</v>
      </c>
      <c r="BD7" s="25">
        <f t="shared" si="9"/>
        <v>54</v>
      </c>
      <c r="BE7" s="25">
        <f t="shared" si="9"/>
        <v>55</v>
      </c>
      <c r="BF7" s="131">
        <f t="shared" si="9"/>
        <v>56</v>
      </c>
      <c r="BG7" s="131">
        <f t="shared" si="9"/>
        <v>57</v>
      </c>
      <c r="BH7" s="137">
        <f>BG7+1</f>
        <v>58</v>
      </c>
      <c r="BI7" s="137">
        <f t="shared" ref="BI7:BT7" si="10">BH7+1</f>
        <v>59</v>
      </c>
      <c r="BJ7" s="137">
        <f t="shared" si="10"/>
        <v>60</v>
      </c>
      <c r="BK7" s="137">
        <f t="shared" si="10"/>
        <v>61</v>
      </c>
      <c r="BL7" s="137">
        <f t="shared" si="10"/>
        <v>62</v>
      </c>
      <c r="BM7" s="137">
        <f t="shared" si="10"/>
        <v>63</v>
      </c>
      <c r="BN7" s="137">
        <f t="shared" si="10"/>
        <v>64</v>
      </c>
      <c r="BO7" s="61">
        <f t="shared" si="10"/>
        <v>65</v>
      </c>
      <c r="BP7" s="61">
        <f t="shared" si="10"/>
        <v>66</v>
      </c>
      <c r="BQ7" s="61">
        <f t="shared" si="10"/>
        <v>67</v>
      </c>
      <c r="BR7" s="61">
        <f t="shared" si="10"/>
        <v>68</v>
      </c>
      <c r="BS7" s="61">
        <f t="shared" si="10"/>
        <v>69</v>
      </c>
      <c r="BT7" s="4">
        <f t="shared" si="10"/>
        <v>70</v>
      </c>
    </row>
    <row r="8" spans="1:72" x14ac:dyDescent="0.3">
      <c r="A8" s="95"/>
      <c r="B8" s="24" t="s">
        <v>198</v>
      </c>
      <c r="C8" s="4" t="s">
        <v>199</v>
      </c>
      <c r="D8" s="4" t="s">
        <v>199</v>
      </c>
      <c r="E8" s="4" t="s">
        <v>199</v>
      </c>
      <c r="F8" s="41" t="s">
        <v>199</v>
      </c>
      <c r="G8" s="41" t="s">
        <v>199</v>
      </c>
      <c r="H8" s="41" t="s">
        <v>199</v>
      </c>
      <c r="I8" s="41" t="s">
        <v>199</v>
      </c>
      <c r="J8" s="41" t="s">
        <v>199</v>
      </c>
      <c r="K8" s="41" t="s">
        <v>199</v>
      </c>
      <c r="L8" s="18" t="s">
        <v>199</v>
      </c>
      <c r="M8" s="18" t="s">
        <v>199</v>
      </c>
      <c r="N8" s="18" t="s">
        <v>199</v>
      </c>
      <c r="O8" s="4" t="s">
        <v>199</v>
      </c>
      <c r="P8" s="4" t="s">
        <v>199</v>
      </c>
      <c r="Q8" s="4" t="s">
        <v>199</v>
      </c>
      <c r="R8" s="4" t="s">
        <v>199</v>
      </c>
      <c r="S8" s="4" t="s">
        <v>199</v>
      </c>
      <c r="T8" s="4" t="s">
        <v>199</v>
      </c>
      <c r="U8" s="12" t="s">
        <v>199</v>
      </c>
      <c r="V8" s="12" t="s">
        <v>199</v>
      </c>
      <c r="W8" s="12" t="s">
        <v>199</v>
      </c>
      <c r="X8" s="12"/>
      <c r="Y8" s="18" t="s">
        <v>199</v>
      </c>
      <c r="Z8" s="18" t="s">
        <v>199</v>
      </c>
      <c r="AA8" s="18" t="s">
        <v>199</v>
      </c>
      <c r="AB8" s="18" t="s">
        <v>199</v>
      </c>
      <c r="AC8" s="52" t="s">
        <v>199</v>
      </c>
      <c r="AD8" s="52" t="s">
        <v>199</v>
      </c>
      <c r="AE8" s="52" t="s">
        <v>199</v>
      </c>
      <c r="AF8" s="52" t="s">
        <v>199</v>
      </c>
      <c r="AG8" s="52" t="s">
        <v>199</v>
      </c>
      <c r="AH8" s="52" t="s">
        <v>199</v>
      </c>
      <c r="AI8" s="52" t="s">
        <v>199</v>
      </c>
      <c r="AJ8" s="52" t="s">
        <v>199</v>
      </c>
      <c r="AK8" s="52" t="s">
        <v>199</v>
      </c>
      <c r="AL8" s="52" t="s">
        <v>199</v>
      </c>
      <c r="AM8" s="52" t="s">
        <v>199</v>
      </c>
      <c r="AN8" s="52" t="s">
        <v>199</v>
      </c>
      <c r="AO8" s="52" t="s">
        <v>199</v>
      </c>
      <c r="AP8" s="37" t="s">
        <v>199</v>
      </c>
      <c r="AQ8" s="37" t="s">
        <v>199</v>
      </c>
      <c r="AR8" s="37" t="s">
        <v>199</v>
      </c>
      <c r="AS8" s="37" t="s">
        <v>199</v>
      </c>
      <c r="AT8" s="37" t="s">
        <v>199</v>
      </c>
      <c r="AU8" s="37" t="s">
        <v>199</v>
      </c>
      <c r="AV8" s="37" t="s">
        <v>199</v>
      </c>
      <c r="AW8" s="37" t="s">
        <v>199</v>
      </c>
      <c r="AX8" s="37" t="s">
        <v>199</v>
      </c>
      <c r="AY8" s="37" t="s">
        <v>199</v>
      </c>
      <c r="AZ8" s="37" t="s">
        <v>199</v>
      </c>
      <c r="BA8" s="12" t="s">
        <v>199</v>
      </c>
      <c r="BB8" s="12" t="s">
        <v>199</v>
      </c>
      <c r="BC8" s="12" t="s">
        <v>199</v>
      </c>
      <c r="BD8" s="25" t="s">
        <v>199</v>
      </c>
      <c r="BE8" s="25" t="s">
        <v>199</v>
      </c>
      <c r="BF8" s="131" t="s">
        <v>199</v>
      </c>
      <c r="BG8" s="131" t="s">
        <v>199</v>
      </c>
      <c r="BH8" s="137" t="s">
        <v>199</v>
      </c>
      <c r="BI8" s="137" t="s">
        <v>199</v>
      </c>
      <c r="BJ8" s="137" t="s">
        <v>199</v>
      </c>
      <c r="BK8" s="137" t="s">
        <v>199</v>
      </c>
      <c r="BL8" s="137" t="s">
        <v>199</v>
      </c>
      <c r="BM8" s="137" t="s">
        <v>199</v>
      </c>
      <c r="BN8" s="137" t="s">
        <v>199</v>
      </c>
      <c r="BO8" s="61" t="s">
        <v>199</v>
      </c>
      <c r="BP8" s="61" t="s">
        <v>199</v>
      </c>
      <c r="BQ8" s="61" t="s">
        <v>199</v>
      </c>
      <c r="BR8" s="61" t="s">
        <v>199</v>
      </c>
      <c r="BS8" s="61" t="s">
        <v>199</v>
      </c>
      <c r="BT8" s="4" t="s">
        <v>199</v>
      </c>
    </row>
    <row r="9" spans="1:72" x14ac:dyDescent="0.3">
      <c r="A9" s="95"/>
      <c r="B9" s="24" t="s">
        <v>0</v>
      </c>
      <c r="C9" s="4" t="s">
        <v>263</v>
      </c>
      <c r="D9" s="4" t="s">
        <v>263</v>
      </c>
      <c r="E9" s="4" t="s">
        <v>263</v>
      </c>
      <c r="F9" s="41" t="s">
        <v>286</v>
      </c>
      <c r="G9" s="41" t="s">
        <v>158</v>
      </c>
      <c r="H9" s="41" t="s">
        <v>158</v>
      </c>
      <c r="I9" s="41" t="s">
        <v>320</v>
      </c>
      <c r="J9" s="41" t="s">
        <v>320</v>
      </c>
      <c r="K9" s="41" t="s">
        <v>286</v>
      </c>
      <c r="L9" s="18" t="s">
        <v>264</v>
      </c>
      <c r="M9" s="18" t="s">
        <v>264</v>
      </c>
      <c r="N9" s="18" t="s">
        <v>264</v>
      </c>
      <c r="O9" s="4" t="s">
        <v>266</v>
      </c>
      <c r="P9" s="4" t="s">
        <v>266</v>
      </c>
      <c r="Q9" s="4" t="s">
        <v>266</v>
      </c>
      <c r="R9" s="4" t="s">
        <v>266</v>
      </c>
      <c r="S9" s="4" t="s">
        <v>266</v>
      </c>
      <c r="T9" s="4" t="s">
        <v>266</v>
      </c>
      <c r="U9" s="12" t="s">
        <v>273</v>
      </c>
      <c r="V9" s="12" t="s">
        <v>273</v>
      </c>
      <c r="W9" s="12" t="s">
        <v>273</v>
      </c>
      <c r="X9" s="12" t="s">
        <v>273</v>
      </c>
      <c r="Y9" s="18" t="s">
        <v>274</v>
      </c>
      <c r="Z9" s="18" t="s">
        <v>274</v>
      </c>
      <c r="AA9" s="18" t="s">
        <v>274</v>
      </c>
      <c r="AB9" s="18" t="s">
        <v>274</v>
      </c>
      <c r="AC9" s="52" t="s">
        <v>17</v>
      </c>
      <c r="AD9" s="52" t="s">
        <v>17</v>
      </c>
      <c r="AE9" s="52" t="s">
        <v>17</v>
      </c>
      <c r="AF9" s="52" t="s">
        <v>17</v>
      </c>
      <c r="AG9" s="52" t="s">
        <v>17</v>
      </c>
      <c r="AH9" s="52" t="s">
        <v>17</v>
      </c>
      <c r="AI9" s="52" t="s">
        <v>17</v>
      </c>
      <c r="AJ9" s="52" t="s">
        <v>17</v>
      </c>
      <c r="AK9" s="52" t="s">
        <v>17</v>
      </c>
      <c r="AL9" s="52" t="s">
        <v>17</v>
      </c>
      <c r="AM9" s="52" t="s">
        <v>17</v>
      </c>
      <c r="AN9" s="52" t="s">
        <v>17</v>
      </c>
      <c r="AO9" s="52" t="s">
        <v>17</v>
      </c>
      <c r="AP9" s="37" t="s">
        <v>269</v>
      </c>
      <c r="AQ9" s="37" t="s">
        <v>270</v>
      </c>
      <c r="AR9" s="37" t="s">
        <v>270</v>
      </c>
      <c r="AS9" s="37" t="s">
        <v>270</v>
      </c>
      <c r="AT9" s="37" t="s">
        <v>270</v>
      </c>
      <c r="AU9" s="37" t="s">
        <v>270</v>
      </c>
      <c r="AV9" s="37" t="s">
        <v>269</v>
      </c>
      <c r="AW9" s="37" t="s">
        <v>269</v>
      </c>
      <c r="AX9" s="37" t="s">
        <v>269</v>
      </c>
      <c r="AY9" s="37" t="s">
        <v>269</v>
      </c>
      <c r="AZ9" s="37" t="s">
        <v>269</v>
      </c>
      <c r="BA9" s="12" t="s">
        <v>280</v>
      </c>
      <c r="BB9" s="12" t="s">
        <v>280</v>
      </c>
      <c r="BC9" s="12" t="s">
        <v>280</v>
      </c>
      <c r="BD9" s="25" t="s">
        <v>13</v>
      </c>
      <c r="BE9" s="25" t="s">
        <v>13</v>
      </c>
      <c r="BF9" s="10" t="s">
        <v>260</v>
      </c>
      <c r="BG9" s="10" t="s">
        <v>260</v>
      </c>
      <c r="BH9" s="10" t="s">
        <v>260</v>
      </c>
      <c r="BI9" s="131" t="s">
        <v>260</v>
      </c>
      <c r="BJ9" s="131" t="s">
        <v>154</v>
      </c>
      <c r="BK9" s="131" t="s">
        <v>315</v>
      </c>
      <c r="BL9" s="131" t="s">
        <v>260</v>
      </c>
      <c r="BM9" s="131" t="s">
        <v>260</v>
      </c>
      <c r="BN9" s="131" t="s">
        <v>260</v>
      </c>
      <c r="BO9" s="61" t="s">
        <v>8</v>
      </c>
      <c r="BP9" s="61" t="s">
        <v>8</v>
      </c>
      <c r="BQ9" s="61" t="s">
        <v>71</v>
      </c>
      <c r="BR9" s="61" t="s">
        <v>7</v>
      </c>
      <c r="BS9" s="61" t="s">
        <v>7</v>
      </c>
      <c r="BT9" s="4" t="s">
        <v>149</v>
      </c>
    </row>
    <row r="10" spans="1:72" x14ac:dyDescent="0.3">
      <c r="A10" s="95"/>
      <c r="B10" s="24" t="s">
        <v>9</v>
      </c>
      <c r="C10" s="4">
        <v>0</v>
      </c>
      <c r="D10" s="4">
        <v>1</v>
      </c>
      <c r="E10" s="4">
        <v>0</v>
      </c>
      <c r="F10" s="41">
        <v>0</v>
      </c>
      <c r="G10" s="41">
        <v>0</v>
      </c>
      <c r="H10" s="41">
        <v>0</v>
      </c>
      <c r="I10" s="41">
        <v>0</v>
      </c>
      <c r="J10" s="41">
        <v>0</v>
      </c>
      <c r="K10" s="41">
        <v>1</v>
      </c>
      <c r="L10" s="18">
        <v>0</v>
      </c>
      <c r="M10" s="18">
        <v>0</v>
      </c>
      <c r="N10" s="18">
        <v>0</v>
      </c>
      <c r="O10" s="4">
        <v>0</v>
      </c>
      <c r="P10" s="4">
        <v>0</v>
      </c>
      <c r="Q10" s="4">
        <v>0</v>
      </c>
      <c r="R10" s="4">
        <v>1</v>
      </c>
      <c r="S10" s="4">
        <v>0</v>
      </c>
      <c r="T10" s="4">
        <v>0</v>
      </c>
      <c r="U10" s="12">
        <v>0</v>
      </c>
      <c r="V10" s="12">
        <v>0</v>
      </c>
      <c r="W10" s="12">
        <v>1</v>
      </c>
      <c r="X10" s="12">
        <v>0</v>
      </c>
      <c r="Y10" s="18">
        <v>1</v>
      </c>
      <c r="Z10" s="18">
        <v>0</v>
      </c>
      <c r="AA10" s="18">
        <v>0</v>
      </c>
      <c r="AB10" s="18">
        <v>0</v>
      </c>
      <c r="AC10" s="52">
        <v>1</v>
      </c>
      <c r="AD10" s="52">
        <v>0</v>
      </c>
      <c r="AE10" s="52">
        <v>0</v>
      </c>
      <c r="AF10" s="52">
        <v>0</v>
      </c>
      <c r="AG10" s="52">
        <v>0</v>
      </c>
      <c r="AH10" s="52">
        <v>0</v>
      </c>
      <c r="AI10" s="52">
        <v>1</v>
      </c>
      <c r="AJ10" s="52">
        <v>0</v>
      </c>
      <c r="AK10" s="52">
        <v>0</v>
      </c>
      <c r="AL10" s="52">
        <v>1</v>
      </c>
      <c r="AM10" s="52">
        <v>1</v>
      </c>
      <c r="AN10" s="52">
        <v>0</v>
      </c>
      <c r="AO10" s="52">
        <v>0</v>
      </c>
      <c r="AP10" s="37">
        <v>0</v>
      </c>
      <c r="AQ10" s="37">
        <v>0</v>
      </c>
      <c r="AR10" s="37">
        <v>0</v>
      </c>
      <c r="AS10" s="37">
        <v>0</v>
      </c>
      <c r="AT10" s="37">
        <v>0</v>
      </c>
      <c r="AU10" s="37">
        <v>0</v>
      </c>
      <c r="AV10" s="37">
        <v>0</v>
      </c>
      <c r="AW10" s="37">
        <v>0</v>
      </c>
      <c r="AX10" s="37">
        <v>0</v>
      </c>
      <c r="AY10" s="37">
        <v>0</v>
      </c>
      <c r="AZ10" s="37">
        <v>0</v>
      </c>
      <c r="BA10" s="12">
        <v>0</v>
      </c>
      <c r="BB10" s="12">
        <v>0</v>
      </c>
      <c r="BC10" s="12">
        <v>1</v>
      </c>
      <c r="BD10" s="25">
        <v>0</v>
      </c>
      <c r="BE10" s="25">
        <v>0</v>
      </c>
      <c r="BF10" s="131">
        <v>0</v>
      </c>
      <c r="BG10" s="131">
        <v>0</v>
      </c>
      <c r="BH10" s="137">
        <v>0</v>
      </c>
      <c r="BI10" s="131">
        <v>0</v>
      </c>
      <c r="BJ10" s="131">
        <v>0</v>
      </c>
      <c r="BK10" s="131">
        <v>0</v>
      </c>
      <c r="BL10" s="131">
        <v>0</v>
      </c>
      <c r="BM10" s="131">
        <v>0</v>
      </c>
      <c r="BN10" s="131">
        <v>0</v>
      </c>
      <c r="BO10" s="61">
        <v>0</v>
      </c>
      <c r="BP10" s="61">
        <v>0</v>
      </c>
      <c r="BQ10" s="61">
        <v>0</v>
      </c>
      <c r="BR10" s="61">
        <v>0</v>
      </c>
      <c r="BS10" s="61">
        <v>0</v>
      </c>
      <c r="BT10" s="4">
        <v>0</v>
      </c>
    </row>
    <row r="11" spans="1:72" x14ac:dyDescent="0.3">
      <c r="A11" s="95"/>
      <c r="B11" s="24" t="s">
        <v>43</v>
      </c>
      <c r="C11" s="4" t="s">
        <v>199</v>
      </c>
      <c r="D11" s="4" t="s">
        <v>199</v>
      </c>
      <c r="E11" s="4" t="s">
        <v>200</v>
      </c>
      <c r="F11" s="41" t="s">
        <v>199</v>
      </c>
      <c r="G11" s="41" t="s">
        <v>199</v>
      </c>
      <c r="H11" s="41" t="s">
        <v>199</v>
      </c>
      <c r="I11" s="41" t="s">
        <v>199</v>
      </c>
      <c r="J11" s="41" t="s">
        <v>199</v>
      </c>
      <c r="K11" s="41" t="s">
        <v>199</v>
      </c>
      <c r="L11" s="18" t="s">
        <v>200</v>
      </c>
      <c r="M11" s="18" t="s">
        <v>200</v>
      </c>
      <c r="N11" s="18" t="s">
        <v>200</v>
      </c>
      <c r="O11" s="4" t="s">
        <v>199</v>
      </c>
      <c r="P11" s="4" t="s">
        <v>199</v>
      </c>
      <c r="Q11" s="4" t="s">
        <v>199</v>
      </c>
      <c r="R11" s="4" t="s">
        <v>199</v>
      </c>
      <c r="S11" s="4" t="s">
        <v>199</v>
      </c>
      <c r="T11" s="4" t="s">
        <v>200</v>
      </c>
      <c r="U11" s="12" t="s">
        <v>199</v>
      </c>
      <c r="V11" s="12" t="s">
        <v>199</v>
      </c>
      <c r="W11" s="12" t="s">
        <v>199</v>
      </c>
      <c r="X11" s="12" t="s">
        <v>199</v>
      </c>
      <c r="Y11" s="18" t="s">
        <v>200</v>
      </c>
      <c r="Z11" s="18" t="s">
        <v>200</v>
      </c>
      <c r="AA11" s="18" t="s">
        <v>200</v>
      </c>
      <c r="AB11" s="18" t="s">
        <v>200</v>
      </c>
      <c r="AC11" s="52" t="s">
        <v>199</v>
      </c>
      <c r="AD11" s="52" t="s">
        <v>199</v>
      </c>
      <c r="AE11" s="52" t="s">
        <v>199</v>
      </c>
      <c r="AF11" s="52" t="s">
        <v>199</v>
      </c>
      <c r="AG11" s="52" t="s">
        <v>199</v>
      </c>
      <c r="AH11" s="52" t="s">
        <v>199</v>
      </c>
      <c r="AI11" s="52" t="s">
        <v>200</v>
      </c>
      <c r="AJ11" s="52" t="s">
        <v>199</v>
      </c>
      <c r="AK11" s="52" t="s">
        <v>199</v>
      </c>
      <c r="AL11" s="52" t="s">
        <v>199</v>
      </c>
      <c r="AM11" s="52" t="s">
        <v>199</v>
      </c>
      <c r="AN11" s="52" t="s">
        <v>199</v>
      </c>
      <c r="AO11" s="52" t="s">
        <v>199</v>
      </c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13" t="s">
        <v>199</v>
      </c>
      <c r="BB11" s="13" t="s">
        <v>199</v>
      </c>
      <c r="BC11" s="13" t="s">
        <v>199</v>
      </c>
      <c r="BD11" s="25" t="s">
        <v>199</v>
      </c>
      <c r="BE11" s="25" t="s">
        <v>199</v>
      </c>
      <c r="BF11" s="131" t="s">
        <v>199</v>
      </c>
      <c r="BG11" s="131" t="s">
        <v>199</v>
      </c>
      <c r="BH11" s="137" t="s">
        <v>199</v>
      </c>
      <c r="BI11" s="131" t="s">
        <v>199</v>
      </c>
      <c r="BJ11" s="131" t="s">
        <v>199</v>
      </c>
      <c r="BK11" s="131" t="s">
        <v>199</v>
      </c>
      <c r="BL11" s="131" t="s">
        <v>199</v>
      </c>
      <c r="BM11" s="131" t="s">
        <v>199</v>
      </c>
      <c r="BN11" s="131" t="s">
        <v>199</v>
      </c>
      <c r="BO11" s="61" t="s">
        <v>199</v>
      </c>
      <c r="BP11" s="61" t="s">
        <v>199</v>
      </c>
      <c r="BQ11" s="61" t="s">
        <v>199</v>
      </c>
      <c r="BR11" s="61" t="s">
        <v>199</v>
      </c>
      <c r="BS11" s="61" t="s">
        <v>199</v>
      </c>
      <c r="BT11" s="4" t="s">
        <v>199</v>
      </c>
    </row>
    <row r="12" spans="1:72" x14ac:dyDescent="0.3">
      <c r="A12" s="95"/>
      <c r="B12" s="24" t="s">
        <v>10</v>
      </c>
      <c r="C12" s="9">
        <v>251.58699999999999</v>
      </c>
      <c r="D12" s="9">
        <v>288.12</v>
      </c>
      <c r="E12" s="175">
        <v>390.6</v>
      </c>
      <c r="F12" s="277">
        <v>277.98</v>
      </c>
      <c r="G12" s="277">
        <v>278.7337</v>
      </c>
      <c r="H12" s="277">
        <v>279.47899999999998</v>
      </c>
      <c r="I12" s="277">
        <v>279.74200000000002</v>
      </c>
      <c r="J12" s="277">
        <v>280.27</v>
      </c>
      <c r="K12" s="277">
        <v>285.18</v>
      </c>
      <c r="L12" s="19">
        <v>292.44</v>
      </c>
      <c r="M12" s="19">
        <v>318.52999999999997</v>
      </c>
      <c r="N12" s="19">
        <v>411.3</v>
      </c>
      <c r="O12" s="9">
        <v>292.83100000000002</v>
      </c>
      <c r="P12" s="9">
        <v>293.60899999999998</v>
      </c>
      <c r="Q12" s="9">
        <v>294.90499999999997</v>
      </c>
      <c r="R12" s="9">
        <v>403.01749999999998</v>
      </c>
      <c r="S12" s="9">
        <v>403.48</v>
      </c>
      <c r="T12" s="9">
        <v>404.51060000000001</v>
      </c>
      <c r="U12" s="13">
        <v>313.36989999999997</v>
      </c>
      <c r="V12" s="13">
        <v>317.13</v>
      </c>
      <c r="W12" s="13">
        <v>316.97629999999998</v>
      </c>
      <c r="X12" s="13">
        <v>379.8</v>
      </c>
      <c r="Y12" s="19">
        <v>341.41289999999998</v>
      </c>
      <c r="Z12" s="19">
        <v>346.11</v>
      </c>
      <c r="AA12" s="19">
        <v>349.2063</v>
      </c>
      <c r="AB12" s="19">
        <v>361.88479999999998</v>
      </c>
      <c r="AC12" s="56">
        <v>309.94600000000003</v>
      </c>
      <c r="AD12" s="56">
        <v>312.69</v>
      </c>
      <c r="AE12" s="56">
        <v>404.63</v>
      </c>
      <c r="AF12" s="56">
        <v>426.17</v>
      </c>
      <c r="AG12" s="56">
        <v>373.69299999999998</v>
      </c>
      <c r="AH12" s="56">
        <v>372.03</v>
      </c>
      <c r="AI12" s="56">
        <v>374.93</v>
      </c>
      <c r="AJ12" s="56">
        <v>257.56</v>
      </c>
      <c r="AK12" s="56">
        <v>259.36099999999999</v>
      </c>
      <c r="AL12" s="56">
        <v>259.90100000000001</v>
      </c>
      <c r="AM12" s="56">
        <v>274.86829999999998</v>
      </c>
      <c r="AN12" s="56">
        <v>356.94</v>
      </c>
      <c r="AO12" s="56">
        <v>363.04</v>
      </c>
      <c r="AP12" s="37">
        <v>267.69499999999999</v>
      </c>
      <c r="AQ12" s="37">
        <v>284.30399999999997</v>
      </c>
      <c r="AR12" s="37">
        <v>311.83999999999997</v>
      </c>
      <c r="AS12" s="37">
        <v>311.96699999999998</v>
      </c>
      <c r="AT12" s="37">
        <v>312.5</v>
      </c>
      <c r="AU12" s="37">
        <v>313.14600000000002</v>
      </c>
      <c r="AV12" s="37">
        <v>357.79199999999997</v>
      </c>
      <c r="AW12" s="37">
        <v>359.27300000000002</v>
      </c>
      <c r="AX12" s="37">
        <v>360.43900000000002</v>
      </c>
      <c r="AY12" s="37">
        <v>425.39</v>
      </c>
      <c r="AZ12" s="37">
        <v>429.16</v>
      </c>
      <c r="BA12" s="13">
        <v>296.06</v>
      </c>
      <c r="BB12" s="13">
        <v>324.66730000000001</v>
      </c>
      <c r="BC12" s="13">
        <v>327.3057</v>
      </c>
      <c r="BD12" s="150">
        <v>193.1</v>
      </c>
      <c r="BE12" s="150">
        <v>247.9</v>
      </c>
      <c r="BF12" s="11">
        <v>315.834</v>
      </c>
      <c r="BG12" s="11">
        <v>317.92599999999999</v>
      </c>
      <c r="BH12" s="11">
        <v>318.01</v>
      </c>
      <c r="BI12" s="131">
        <v>300.66500000000002</v>
      </c>
      <c r="BJ12" s="131">
        <v>370.58499999999998</v>
      </c>
      <c r="BK12" s="131">
        <v>373.61700000000002</v>
      </c>
      <c r="BL12" s="131">
        <v>362.29899999999998</v>
      </c>
      <c r="BM12" s="131">
        <v>362.995</v>
      </c>
      <c r="BN12" s="131">
        <v>364.30700000000002</v>
      </c>
      <c r="BO12" s="63">
        <v>308.16300000000001</v>
      </c>
      <c r="BP12" s="63">
        <v>309.3</v>
      </c>
      <c r="BQ12" s="61">
        <v>0</v>
      </c>
      <c r="BR12" s="61">
        <v>394.63</v>
      </c>
      <c r="BS12" s="61">
        <v>396.16</v>
      </c>
      <c r="BT12" s="4">
        <v>404.59</v>
      </c>
    </row>
    <row r="13" spans="1:72" x14ac:dyDescent="0.3">
      <c r="A13" s="95"/>
      <c r="B13" s="24" t="s">
        <v>198</v>
      </c>
      <c r="C13" s="9" t="s">
        <v>199</v>
      </c>
      <c r="D13" s="9" t="s">
        <v>199</v>
      </c>
      <c r="E13" s="9" t="s">
        <v>199</v>
      </c>
      <c r="F13" s="277" t="s">
        <v>199</v>
      </c>
      <c r="G13" s="277" t="s">
        <v>199</v>
      </c>
      <c r="H13" s="277" t="s">
        <v>199</v>
      </c>
      <c r="I13" s="277" t="s">
        <v>199</v>
      </c>
      <c r="J13" s="277" t="s">
        <v>199</v>
      </c>
      <c r="K13" s="277" t="s">
        <v>199</v>
      </c>
      <c r="L13" s="19" t="s">
        <v>199</v>
      </c>
      <c r="M13" s="19" t="s">
        <v>199</v>
      </c>
      <c r="N13" s="19" t="s">
        <v>199</v>
      </c>
      <c r="O13" s="9" t="s">
        <v>199</v>
      </c>
      <c r="P13" s="9" t="s">
        <v>199</v>
      </c>
      <c r="Q13" s="9" t="s">
        <v>199</v>
      </c>
      <c r="R13" s="9" t="s">
        <v>199</v>
      </c>
      <c r="S13" s="9" t="s">
        <v>199</v>
      </c>
      <c r="T13" s="9" t="s">
        <v>199</v>
      </c>
      <c r="U13" s="13" t="s">
        <v>199</v>
      </c>
      <c r="V13" s="13" t="s">
        <v>199</v>
      </c>
      <c r="W13" s="13" t="s">
        <v>199</v>
      </c>
      <c r="X13" s="13"/>
      <c r="Y13" s="19" t="s">
        <v>199</v>
      </c>
      <c r="Z13" s="19" t="s">
        <v>199</v>
      </c>
      <c r="AA13" s="19" t="s">
        <v>199</v>
      </c>
      <c r="AB13" s="19" t="s">
        <v>199</v>
      </c>
      <c r="AC13" s="56" t="s">
        <v>199</v>
      </c>
      <c r="AD13" s="56" t="s">
        <v>199</v>
      </c>
      <c r="AE13" s="56" t="s">
        <v>199</v>
      </c>
      <c r="AF13" s="56" t="s">
        <v>199</v>
      </c>
      <c r="AG13" s="56" t="s">
        <v>199</v>
      </c>
      <c r="AH13" s="56" t="s">
        <v>199</v>
      </c>
      <c r="AI13" s="56" t="s">
        <v>199</v>
      </c>
      <c r="AJ13" s="56" t="s">
        <v>199</v>
      </c>
      <c r="AK13" s="56" t="s">
        <v>199</v>
      </c>
      <c r="AL13" s="56" t="s">
        <v>199</v>
      </c>
      <c r="AM13" s="56" t="s">
        <v>199</v>
      </c>
      <c r="AN13" s="56" t="s">
        <v>199</v>
      </c>
      <c r="AO13" s="56" t="s">
        <v>199</v>
      </c>
      <c r="AP13" s="37" t="s">
        <v>199</v>
      </c>
      <c r="AQ13" s="37" t="s">
        <v>199</v>
      </c>
      <c r="AR13" s="37" t="s">
        <v>199</v>
      </c>
      <c r="AS13" s="37" t="s">
        <v>199</v>
      </c>
      <c r="AT13" s="37" t="s">
        <v>199</v>
      </c>
      <c r="AU13" s="37" t="s">
        <v>199</v>
      </c>
      <c r="AV13" s="37" t="s">
        <v>199</v>
      </c>
      <c r="AW13" s="37" t="s">
        <v>199</v>
      </c>
      <c r="AX13" s="37" t="s">
        <v>199</v>
      </c>
      <c r="AY13" s="37" t="s">
        <v>199</v>
      </c>
      <c r="AZ13" s="37" t="s">
        <v>199</v>
      </c>
      <c r="BA13" s="13" t="s">
        <v>199</v>
      </c>
      <c r="BB13" s="13" t="s">
        <v>199</v>
      </c>
      <c r="BC13" s="13" t="s">
        <v>199</v>
      </c>
      <c r="BD13" s="150" t="s">
        <v>199</v>
      </c>
      <c r="BE13" s="150" t="s">
        <v>199</v>
      </c>
      <c r="BF13" s="131" t="s">
        <v>199</v>
      </c>
      <c r="BG13" s="131" t="s">
        <v>199</v>
      </c>
      <c r="BH13" s="137" t="s">
        <v>199</v>
      </c>
      <c r="BI13" s="131" t="s">
        <v>199</v>
      </c>
      <c r="BJ13" s="131" t="s">
        <v>199</v>
      </c>
      <c r="BK13" s="131" t="s">
        <v>199</v>
      </c>
      <c r="BL13" s="131" t="s">
        <v>199</v>
      </c>
      <c r="BM13" s="131" t="s">
        <v>199</v>
      </c>
      <c r="BN13" s="131" t="s">
        <v>199</v>
      </c>
      <c r="BO13" s="61" t="s">
        <v>199</v>
      </c>
      <c r="BP13" s="61" t="s">
        <v>199</v>
      </c>
      <c r="BQ13" s="61" t="s">
        <v>199</v>
      </c>
      <c r="BR13" s="61" t="s">
        <v>199</v>
      </c>
      <c r="BS13" s="61" t="s">
        <v>200</v>
      </c>
      <c r="BT13" s="4" t="s">
        <v>199</v>
      </c>
    </row>
    <row r="14" spans="1:72" x14ac:dyDescent="0.3">
      <c r="A14" s="95"/>
      <c r="B14" s="24" t="s">
        <v>11</v>
      </c>
      <c r="C14" s="9">
        <v>251.13300000000001</v>
      </c>
      <c r="D14" s="9">
        <v>287.79629999999997</v>
      </c>
      <c r="E14" s="9"/>
      <c r="F14" s="277">
        <v>277.29000000000002</v>
      </c>
      <c r="G14" s="277">
        <v>278.54059999999998</v>
      </c>
      <c r="H14" s="277">
        <v>279.21499999999997</v>
      </c>
      <c r="I14" s="277">
        <v>279.65499999999997</v>
      </c>
      <c r="J14" s="277">
        <v>280.00599999999997</v>
      </c>
      <c r="K14" s="277">
        <v>284.97160000000002</v>
      </c>
      <c r="L14" s="19">
        <v>292.2</v>
      </c>
      <c r="M14" s="19">
        <v>318.27999999999997</v>
      </c>
      <c r="N14" s="19">
        <v>408.89</v>
      </c>
      <c r="O14" s="9">
        <v>292.48500000000001</v>
      </c>
      <c r="P14" s="9">
        <v>293.17700000000002</v>
      </c>
      <c r="Q14" s="9">
        <v>294.73200000000003</v>
      </c>
      <c r="R14" s="9">
        <v>402.78750000000002</v>
      </c>
      <c r="S14" s="9">
        <v>402.78750000000002</v>
      </c>
      <c r="T14" s="9">
        <v>404.22379999999998</v>
      </c>
      <c r="U14" s="13">
        <v>313.0532</v>
      </c>
      <c r="V14" s="13">
        <v>316.63</v>
      </c>
      <c r="W14" s="13">
        <v>316.84989999999999</v>
      </c>
      <c r="X14" s="13">
        <v>0</v>
      </c>
      <c r="Y14" s="19">
        <v>341.16469999999998</v>
      </c>
      <c r="Z14" s="19">
        <v>345.9966</v>
      </c>
      <c r="AA14" s="19">
        <v>349.13</v>
      </c>
      <c r="AB14" s="19">
        <v>361.51960000000003</v>
      </c>
      <c r="AC14" s="56">
        <v>309.62869999999998</v>
      </c>
      <c r="AD14" s="56">
        <v>312.43</v>
      </c>
      <c r="AE14" s="56">
        <v>404.06</v>
      </c>
      <c r="AF14" s="56">
        <v>425.84</v>
      </c>
      <c r="AG14" s="56">
        <v>371.62</v>
      </c>
      <c r="AH14" s="56">
        <v>371.75</v>
      </c>
      <c r="AI14" s="56">
        <v>374.72</v>
      </c>
      <c r="AJ14" s="56">
        <v>257.2242</v>
      </c>
      <c r="AK14" s="56">
        <v>259.08999999999997</v>
      </c>
      <c r="AL14" s="56">
        <v>259.55549999999999</v>
      </c>
      <c r="AM14" s="56">
        <v>274.0301</v>
      </c>
      <c r="AN14" s="56">
        <v>356.73</v>
      </c>
      <c r="AO14" s="56">
        <v>362.73</v>
      </c>
      <c r="AP14" s="37">
        <v>267.42700000000002</v>
      </c>
      <c r="AQ14" s="37">
        <v>283.34100000000001</v>
      </c>
      <c r="AR14" s="37">
        <v>311.56</v>
      </c>
      <c r="AS14" s="37">
        <v>311.714</v>
      </c>
      <c r="AT14" s="37">
        <v>311.56</v>
      </c>
      <c r="AU14" s="37">
        <v>312.97800000000001</v>
      </c>
      <c r="AV14" s="37">
        <v>357.55799999999999</v>
      </c>
      <c r="AW14" s="37">
        <v>359.11700000000002</v>
      </c>
      <c r="AX14" s="37">
        <v>360.28399999999999</v>
      </c>
      <c r="AY14" s="37">
        <v>425.28</v>
      </c>
      <c r="AZ14" s="37">
        <v>428.72</v>
      </c>
      <c r="BA14" s="13">
        <v>295.5</v>
      </c>
      <c r="BB14" s="13">
        <v>324.41579999999999</v>
      </c>
      <c r="BC14" s="13">
        <v>327.55669999999998</v>
      </c>
      <c r="BD14" s="150">
        <v>192.5</v>
      </c>
      <c r="BE14" s="150">
        <v>247.1</v>
      </c>
      <c r="BF14" s="11">
        <v>313.98700000000002</v>
      </c>
      <c r="BG14" s="11">
        <v>317</v>
      </c>
      <c r="BH14" s="11">
        <v>317</v>
      </c>
      <c r="BI14" s="134">
        <v>299.29399999999998</v>
      </c>
      <c r="BJ14" s="134">
        <v>369.9</v>
      </c>
      <c r="BK14" s="134">
        <v>373.012</v>
      </c>
      <c r="BL14" s="134">
        <v>361.44799999999998</v>
      </c>
      <c r="BM14" s="134">
        <v>361.44799999999998</v>
      </c>
      <c r="BN14" s="134">
        <v>361.44799999999998</v>
      </c>
      <c r="BO14" s="63">
        <v>307.90899999999999</v>
      </c>
      <c r="BP14" s="63">
        <v>308.92599999999999</v>
      </c>
      <c r="BQ14" s="63">
        <v>358.7</v>
      </c>
      <c r="BR14" s="63">
        <v>393.95</v>
      </c>
      <c r="BS14" s="63">
        <v>396.16</v>
      </c>
      <c r="BT14" s="4">
        <v>404.32</v>
      </c>
    </row>
    <row r="15" spans="1:72" x14ac:dyDescent="0.3">
      <c r="A15" s="95"/>
      <c r="B15" s="24" t="s">
        <v>12</v>
      </c>
      <c r="C15" s="9">
        <v>252.131</v>
      </c>
      <c r="D15" s="9">
        <v>288.43779999999998</v>
      </c>
      <c r="E15" s="9"/>
      <c r="F15" s="277">
        <v>278.42200000000003</v>
      </c>
      <c r="G15" s="277">
        <v>278.92680000000001</v>
      </c>
      <c r="H15" s="277">
        <v>279.65499999999997</v>
      </c>
      <c r="I15" s="277">
        <v>280.00599999999997</v>
      </c>
      <c r="J15" s="277">
        <v>280.73700000000002</v>
      </c>
      <c r="K15" s="277">
        <v>285.35700000000003</v>
      </c>
      <c r="L15" s="19">
        <v>292.64</v>
      </c>
      <c r="M15" s="19">
        <v>319.04000000000002</v>
      </c>
      <c r="N15" s="19">
        <v>412.32</v>
      </c>
      <c r="O15" s="9">
        <v>293.08999999999997</v>
      </c>
      <c r="P15" s="9">
        <v>293.041</v>
      </c>
      <c r="Q15" s="9">
        <v>294.99099999999999</v>
      </c>
      <c r="R15" s="9">
        <v>403.70710000000003</v>
      </c>
      <c r="S15" s="9">
        <v>403.70710000000003</v>
      </c>
      <c r="T15" s="9">
        <v>404.9692</v>
      </c>
      <c r="U15" s="13">
        <v>313.4332</v>
      </c>
      <c r="V15" s="13">
        <v>317.52</v>
      </c>
      <c r="W15" s="13">
        <v>317.10270000000003</v>
      </c>
      <c r="X15" s="13">
        <v>0</v>
      </c>
      <c r="Y15" s="19">
        <v>341.53710000000001</v>
      </c>
      <c r="Z15" s="19">
        <v>346.2439</v>
      </c>
      <c r="AA15" s="19">
        <v>349.32960000000003</v>
      </c>
      <c r="AB15" s="19">
        <v>362.00650000000002</v>
      </c>
      <c r="AC15" s="56">
        <v>310.36</v>
      </c>
      <c r="AD15" s="56">
        <v>313.07</v>
      </c>
      <c r="AE15" s="56">
        <v>405.44</v>
      </c>
      <c r="AF15" s="56">
        <v>426.5</v>
      </c>
      <c r="AG15" s="56">
        <v>377.65</v>
      </c>
      <c r="AH15" s="56">
        <v>372.46</v>
      </c>
      <c r="AI15" s="56">
        <v>375.18</v>
      </c>
      <c r="AJ15" s="56">
        <v>258.00900000000001</v>
      </c>
      <c r="AK15" s="56">
        <v>259.541</v>
      </c>
      <c r="AL15" s="56">
        <v>260.08</v>
      </c>
      <c r="AM15" s="56">
        <v>275.06169999999997</v>
      </c>
      <c r="AN15" s="56">
        <v>357.32</v>
      </c>
      <c r="AO15" s="56">
        <v>363.4</v>
      </c>
      <c r="AP15" s="37">
        <v>267.96199999999999</v>
      </c>
      <c r="AQ15" s="37">
        <v>284.47899999999998</v>
      </c>
      <c r="AR15" s="37">
        <v>312.76</v>
      </c>
      <c r="AS15" s="37">
        <v>312.13600000000002</v>
      </c>
      <c r="AT15" s="37">
        <v>312.76</v>
      </c>
      <c r="AU15" s="37">
        <v>313.315</v>
      </c>
      <c r="AV15" s="37">
        <v>358.18200000000002</v>
      </c>
      <c r="AW15" s="37">
        <v>359.42899999999997</v>
      </c>
      <c r="AX15" s="37">
        <v>360.59399999999999</v>
      </c>
      <c r="AY15" s="37">
        <v>425.67</v>
      </c>
      <c r="AZ15" s="37">
        <v>429.38</v>
      </c>
      <c r="BA15" s="13">
        <v>296.95</v>
      </c>
      <c r="BB15" s="13">
        <v>324.91879999999998</v>
      </c>
      <c r="BC15" s="13">
        <v>327.18020000000001</v>
      </c>
      <c r="BD15" s="150">
        <v>194</v>
      </c>
      <c r="BE15" s="150">
        <v>248.8</v>
      </c>
      <c r="BF15" s="11">
        <v>317</v>
      </c>
      <c r="BG15" s="11">
        <v>318.89999999999998</v>
      </c>
      <c r="BH15" s="11">
        <v>318.89999999999998</v>
      </c>
      <c r="BI15" s="134">
        <v>301.17899999999997</v>
      </c>
      <c r="BJ15" s="134">
        <v>371.26900000000001</v>
      </c>
      <c r="BK15" s="134">
        <v>374.59800000000001</v>
      </c>
      <c r="BL15" s="134">
        <v>365.154</v>
      </c>
      <c r="BM15" s="134">
        <v>365.154</v>
      </c>
      <c r="BN15" s="134">
        <v>365.154</v>
      </c>
      <c r="BO15" s="63">
        <v>308.50200000000001</v>
      </c>
      <c r="BP15" s="63">
        <v>309.51799999999997</v>
      </c>
      <c r="BQ15" s="63">
        <f>BQ14+$C$3</f>
        <v>359.7</v>
      </c>
      <c r="BR15" s="63">
        <v>393.45</v>
      </c>
      <c r="BS15" s="63">
        <f>BS14+$C$3</f>
        <v>397.16</v>
      </c>
      <c r="BT15" s="4">
        <v>405.27</v>
      </c>
    </row>
    <row r="16" spans="1:72" x14ac:dyDescent="0.3">
      <c r="A16" s="95"/>
      <c r="B16" s="270" t="s">
        <v>248</v>
      </c>
      <c r="C16" s="168">
        <v>0</v>
      </c>
      <c r="D16" s="168">
        <v>0</v>
      </c>
      <c r="E16" s="168">
        <v>1</v>
      </c>
      <c r="F16" s="278">
        <v>1</v>
      </c>
      <c r="G16" s="278">
        <v>0</v>
      </c>
      <c r="H16" s="278">
        <v>1</v>
      </c>
      <c r="I16" s="278">
        <v>1</v>
      </c>
      <c r="J16" s="278">
        <v>0</v>
      </c>
      <c r="K16" s="278">
        <v>1</v>
      </c>
      <c r="L16" s="169">
        <v>1</v>
      </c>
      <c r="M16" s="169">
        <v>1</v>
      </c>
      <c r="N16" s="169">
        <v>1</v>
      </c>
      <c r="O16" s="168">
        <v>1</v>
      </c>
      <c r="P16" s="168">
        <v>1</v>
      </c>
      <c r="Q16" s="168">
        <v>1</v>
      </c>
      <c r="R16" s="168">
        <v>1</v>
      </c>
      <c r="S16" s="168">
        <v>0</v>
      </c>
      <c r="T16" s="168">
        <v>0</v>
      </c>
      <c r="U16" s="186">
        <v>0</v>
      </c>
      <c r="V16" s="186">
        <v>1</v>
      </c>
      <c r="W16" s="186">
        <v>1</v>
      </c>
      <c r="X16" s="186">
        <v>1</v>
      </c>
      <c r="Y16" s="169">
        <v>1</v>
      </c>
      <c r="Z16" s="169">
        <v>0</v>
      </c>
      <c r="AA16" s="169">
        <v>0</v>
      </c>
      <c r="AB16" s="169">
        <v>0</v>
      </c>
      <c r="AC16" s="171">
        <v>1</v>
      </c>
      <c r="AD16" s="171">
        <v>1</v>
      </c>
      <c r="AE16" s="171">
        <v>0</v>
      </c>
      <c r="AF16" s="171">
        <v>0</v>
      </c>
      <c r="AG16" s="171">
        <v>1</v>
      </c>
      <c r="AH16" s="171">
        <v>1</v>
      </c>
      <c r="AI16" s="171">
        <v>1</v>
      </c>
      <c r="AJ16" s="171">
        <v>1</v>
      </c>
      <c r="AK16" s="171">
        <v>1</v>
      </c>
      <c r="AL16" s="171">
        <v>1</v>
      </c>
      <c r="AM16" s="171">
        <v>1</v>
      </c>
      <c r="AN16" s="171">
        <v>0</v>
      </c>
      <c r="AO16" s="171">
        <v>0</v>
      </c>
      <c r="AP16" s="181">
        <v>1</v>
      </c>
      <c r="AQ16" s="181">
        <v>1</v>
      </c>
      <c r="AR16" s="181">
        <v>1</v>
      </c>
      <c r="AS16" s="181">
        <v>1</v>
      </c>
      <c r="AT16" s="181">
        <v>1</v>
      </c>
      <c r="AU16" s="181">
        <v>1</v>
      </c>
      <c r="AV16" s="181">
        <v>1</v>
      </c>
      <c r="AW16" s="181">
        <v>1</v>
      </c>
      <c r="AX16" s="181">
        <v>1</v>
      </c>
      <c r="AY16" s="181">
        <v>1</v>
      </c>
      <c r="AZ16" s="181">
        <v>1</v>
      </c>
      <c r="BA16" s="186">
        <v>1</v>
      </c>
      <c r="BB16" s="186">
        <v>0</v>
      </c>
      <c r="BC16" s="186">
        <v>1</v>
      </c>
      <c r="BD16" s="199">
        <v>1</v>
      </c>
      <c r="BE16" s="199">
        <v>1</v>
      </c>
      <c r="BF16" s="224">
        <v>1</v>
      </c>
      <c r="BG16" s="224">
        <v>1</v>
      </c>
      <c r="BH16" s="224">
        <v>1</v>
      </c>
      <c r="BI16" s="224">
        <v>1</v>
      </c>
      <c r="BJ16" s="224">
        <v>0</v>
      </c>
      <c r="BK16" s="224">
        <v>1</v>
      </c>
      <c r="BL16" s="224">
        <v>0</v>
      </c>
      <c r="BM16" s="224">
        <v>0</v>
      </c>
      <c r="BN16" s="224">
        <v>0</v>
      </c>
      <c r="BO16" s="283">
        <v>1</v>
      </c>
      <c r="BP16" s="283">
        <v>1</v>
      </c>
      <c r="BQ16" s="283">
        <v>0</v>
      </c>
      <c r="BR16" s="283">
        <v>0</v>
      </c>
      <c r="BS16" s="283">
        <v>0</v>
      </c>
      <c r="BT16" s="4">
        <v>1</v>
      </c>
    </row>
    <row r="17" spans="1:73" x14ac:dyDescent="0.3">
      <c r="B17" s="24" t="s">
        <v>40</v>
      </c>
      <c r="C17" s="68" t="s">
        <v>298</v>
      </c>
      <c r="D17" s="68">
        <v>27</v>
      </c>
      <c r="E17" s="68" t="s">
        <v>298</v>
      </c>
      <c r="F17" s="280" t="s">
        <v>317</v>
      </c>
      <c r="G17" s="280">
        <v>36</v>
      </c>
      <c r="H17" s="280">
        <v>27</v>
      </c>
      <c r="I17" s="280"/>
      <c r="J17" s="280" t="s">
        <v>317</v>
      </c>
      <c r="K17" s="280">
        <v>27</v>
      </c>
      <c r="L17" s="69" t="s">
        <v>298</v>
      </c>
      <c r="M17" s="69" t="s">
        <v>298</v>
      </c>
      <c r="N17" s="69" t="s">
        <v>298</v>
      </c>
      <c r="O17" s="68">
        <v>61</v>
      </c>
      <c r="P17" s="68">
        <v>56</v>
      </c>
      <c r="Q17" s="68">
        <v>61</v>
      </c>
      <c r="R17" s="68">
        <v>27</v>
      </c>
      <c r="S17" s="68">
        <v>56</v>
      </c>
      <c r="T17" s="68">
        <v>37</v>
      </c>
      <c r="U17" s="187">
        <v>37</v>
      </c>
      <c r="V17" s="187" t="s">
        <v>298</v>
      </c>
      <c r="W17" s="187">
        <v>27</v>
      </c>
      <c r="X17" s="187" t="s">
        <v>298</v>
      </c>
      <c r="Y17" s="69">
        <v>27</v>
      </c>
      <c r="Z17" s="69">
        <v>37</v>
      </c>
      <c r="AA17" s="69">
        <v>37</v>
      </c>
      <c r="AB17" s="69">
        <v>34</v>
      </c>
      <c r="AC17" s="71"/>
      <c r="AD17" s="71" t="s">
        <v>298</v>
      </c>
      <c r="AE17" s="71" t="s">
        <v>298</v>
      </c>
      <c r="AF17" s="71" t="s">
        <v>298</v>
      </c>
      <c r="AG17" s="71"/>
      <c r="AH17" s="71" t="s">
        <v>298</v>
      </c>
      <c r="AI17" s="71">
        <v>27</v>
      </c>
      <c r="AJ17" s="71"/>
      <c r="AK17" s="71"/>
      <c r="AL17" s="71">
        <v>27</v>
      </c>
      <c r="AM17" s="71">
        <v>27</v>
      </c>
      <c r="AN17" s="71" t="s">
        <v>298</v>
      </c>
      <c r="AO17" s="71" t="s">
        <v>298</v>
      </c>
      <c r="AP17" s="37" t="s">
        <v>323</v>
      </c>
      <c r="AQ17" s="37" t="s">
        <v>323</v>
      </c>
      <c r="AR17" s="37" t="s">
        <v>298</v>
      </c>
      <c r="AS17" s="37" t="s">
        <v>298</v>
      </c>
      <c r="AT17" s="37" t="s">
        <v>323</v>
      </c>
      <c r="AU17" s="37" t="s">
        <v>298</v>
      </c>
      <c r="AV17" s="37" t="s">
        <v>298</v>
      </c>
      <c r="AW17" s="37" t="s">
        <v>298</v>
      </c>
      <c r="AX17" s="37" t="s">
        <v>298</v>
      </c>
      <c r="AY17" s="37" t="s">
        <v>298</v>
      </c>
      <c r="AZ17" s="37" t="s">
        <v>298</v>
      </c>
      <c r="BA17" s="186" t="s">
        <v>298</v>
      </c>
      <c r="BB17" s="186">
        <v>37</v>
      </c>
      <c r="BC17" s="186">
        <v>27</v>
      </c>
      <c r="BD17" s="199" t="s">
        <v>298</v>
      </c>
      <c r="BE17" s="199" t="s">
        <v>298</v>
      </c>
      <c r="BF17" s="224" t="s">
        <v>298</v>
      </c>
      <c r="BG17" s="224" t="s">
        <v>298</v>
      </c>
      <c r="BH17" s="282" t="s">
        <v>298</v>
      </c>
      <c r="BI17" s="224" t="s">
        <v>298</v>
      </c>
      <c r="BJ17" s="224" t="s">
        <v>298</v>
      </c>
      <c r="BK17" s="224"/>
      <c r="BL17" s="224" t="s">
        <v>298</v>
      </c>
      <c r="BM17" s="224">
        <v>1</v>
      </c>
      <c r="BN17" s="224" t="s">
        <v>298</v>
      </c>
      <c r="BO17" s="283">
        <v>56</v>
      </c>
      <c r="BP17" s="283" t="s">
        <v>323</v>
      </c>
      <c r="BQ17" s="283" t="s">
        <v>298</v>
      </c>
      <c r="BR17" s="283" t="s">
        <v>298</v>
      </c>
      <c r="BS17" s="283" t="s">
        <v>298</v>
      </c>
      <c r="BT17" s="196" t="s">
        <v>298</v>
      </c>
      <c r="BU17" s="287" t="s">
        <v>298</v>
      </c>
    </row>
    <row r="18" spans="1:73" x14ac:dyDescent="0.3">
      <c r="A18" t="s">
        <v>43</v>
      </c>
      <c r="B18" s="24" t="s">
        <v>40</v>
      </c>
      <c r="C18" s="68">
        <v>0</v>
      </c>
      <c r="D18" s="68">
        <v>1</v>
      </c>
      <c r="E18" s="68">
        <v>0</v>
      </c>
      <c r="F18" s="279">
        <v>0</v>
      </c>
      <c r="G18" s="279">
        <v>0</v>
      </c>
      <c r="H18" s="279">
        <v>0</v>
      </c>
      <c r="I18" s="279">
        <v>0</v>
      </c>
      <c r="J18" s="279">
        <v>0</v>
      </c>
      <c r="K18" s="279">
        <v>0</v>
      </c>
      <c r="L18" s="69">
        <v>0</v>
      </c>
      <c r="M18" s="69">
        <v>0</v>
      </c>
      <c r="N18" s="69">
        <v>0</v>
      </c>
      <c r="O18" s="68">
        <v>0</v>
      </c>
      <c r="P18" s="68">
        <v>0</v>
      </c>
      <c r="Q18" s="68">
        <v>0</v>
      </c>
      <c r="R18" s="68">
        <v>0</v>
      </c>
      <c r="S18" s="68">
        <f>AE7</f>
        <v>29</v>
      </c>
      <c r="T18" s="68">
        <v>0</v>
      </c>
      <c r="U18" s="187">
        <v>0</v>
      </c>
      <c r="V18" s="187">
        <v>0</v>
      </c>
      <c r="W18" s="187">
        <v>0</v>
      </c>
      <c r="X18" s="187">
        <v>0</v>
      </c>
      <c r="Y18" s="69" t="s">
        <v>298</v>
      </c>
      <c r="Z18" s="69" t="s">
        <v>298</v>
      </c>
      <c r="AA18" s="69" t="s">
        <v>298</v>
      </c>
      <c r="AB18" s="69"/>
      <c r="AC18" s="71">
        <v>0</v>
      </c>
      <c r="AD18" s="71">
        <v>0</v>
      </c>
      <c r="AE18" s="71">
        <v>0</v>
      </c>
      <c r="AF18" s="71">
        <v>0</v>
      </c>
      <c r="AG18" s="71">
        <v>0</v>
      </c>
      <c r="AH18" s="71">
        <v>0</v>
      </c>
      <c r="AI18" s="71">
        <v>0</v>
      </c>
      <c r="AJ18" s="90">
        <v>1</v>
      </c>
      <c r="AK18" s="90">
        <v>1</v>
      </c>
      <c r="AL18" s="90">
        <v>1</v>
      </c>
      <c r="AM18" s="90">
        <v>1</v>
      </c>
      <c r="AN18" s="57">
        <v>2</v>
      </c>
      <c r="AO18" s="57">
        <v>2</v>
      </c>
      <c r="AP18" s="37">
        <v>0</v>
      </c>
      <c r="AQ18" s="37">
        <v>0</v>
      </c>
      <c r="AR18" s="37">
        <v>0</v>
      </c>
      <c r="AS18" s="37">
        <v>0</v>
      </c>
      <c r="AT18" s="178">
        <v>1</v>
      </c>
      <c r="AU18" s="178">
        <v>1</v>
      </c>
      <c r="AV18" s="178">
        <v>1</v>
      </c>
      <c r="AW18" s="178">
        <v>1</v>
      </c>
      <c r="AX18" s="178">
        <v>1</v>
      </c>
      <c r="AY18" s="178">
        <v>1</v>
      </c>
      <c r="AZ18" s="37">
        <v>0</v>
      </c>
      <c r="BA18" s="187">
        <f>IF(BA19=1,$D$20,$L$20)</f>
        <v>4</v>
      </c>
      <c r="BB18" s="187">
        <f>IF(BB19=1,$D$20,$L$20)</f>
        <v>4</v>
      </c>
      <c r="BC18" s="187">
        <f>IF(BC19=1,$D$20,$L$20)</f>
        <v>4</v>
      </c>
      <c r="BD18" s="200">
        <f>IF(BD19=1,$D$20,$L$20)</f>
        <v>4</v>
      </c>
      <c r="BE18" s="200">
        <f>IF(BE19=1,$D$20,$L$20)</f>
        <v>4</v>
      </c>
      <c r="BF18" s="131">
        <f t="shared" ref="BF18:BS18" si="11">IF(BF19=1,$D$23,$F$23)</f>
        <v>0</v>
      </c>
      <c r="BG18" s="131">
        <f t="shared" si="11"/>
        <v>0</v>
      </c>
      <c r="BH18" s="137">
        <f t="shared" si="11"/>
        <v>0</v>
      </c>
      <c r="BI18" s="131">
        <f t="shared" si="11"/>
        <v>0</v>
      </c>
      <c r="BJ18" s="131">
        <f t="shared" si="11"/>
        <v>0</v>
      </c>
      <c r="BK18" s="131">
        <f t="shared" si="11"/>
        <v>0</v>
      </c>
      <c r="BL18" s="131"/>
      <c r="BM18" s="131"/>
      <c r="BN18" s="131"/>
      <c r="BO18" s="67">
        <f t="shared" si="11"/>
        <v>0</v>
      </c>
      <c r="BP18" s="67">
        <f t="shared" si="11"/>
        <v>0</v>
      </c>
      <c r="BQ18" s="67">
        <f t="shared" si="11"/>
        <v>0</v>
      </c>
      <c r="BR18" s="67">
        <f t="shared" si="11"/>
        <v>0</v>
      </c>
      <c r="BS18" s="67">
        <f t="shared" si="11"/>
        <v>0</v>
      </c>
      <c r="BT18" s="4">
        <v>0</v>
      </c>
    </row>
    <row r="19" spans="1:73" x14ac:dyDescent="0.3">
      <c r="A19" t="s">
        <v>43</v>
      </c>
      <c r="B19" s="24" t="s">
        <v>41</v>
      </c>
      <c r="C19" s="85">
        <v>1</v>
      </c>
      <c r="D19" s="85">
        <v>1</v>
      </c>
      <c r="E19" s="89">
        <v>1</v>
      </c>
      <c r="F19" s="280">
        <v>1</v>
      </c>
      <c r="G19" s="280">
        <v>1</v>
      </c>
      <c r="H19" s="280">
        <v>1</v>
      </c>
      <c r="I19" s="280">
        <v>1</v>
      </c>
      <c r="J19" s="281">
        <v>2</v>
      </c>
      <c r="K19" s="281">
        <v>2</v>
      </c>
      <c r="L19" s="86">
        <v>1</v>
      </c>
      <c r="M19" s="86">
        <v>1</v>
      </c>
      <c r="N19" s="86">
        <v>1</v>
      </c>
      <c r="O19" s="85">
        <v>1</v>
      </c>
      <c r="P19" s="85">
        <v>1</v>
      </c>
      <c r="Q19" s="85">
        <v>1</v>
      </c>
      <c r="R19" s="89">
        <v>1</v>
      </c>
      <c r="S19" s="89">
        <v>1</v>
      </c>
      <c r="T19" s="89">
        <v>1</v>
      </c>
      <c r="U19" s="237">
        <v>1</v>
      </c>
      <c r="V19" s="237">
        <v>1</v>
      </c>
      <c r="W19" s="237">
        <v>1</v>
      </c>
      <c r="X19" s="237">
        <v>1</v>
      </c>
      <c r="Y19" s="86">
        <v>1</v>
      </c>
      <c r="Z19" s="86">
        <v>1</v>
      </c>
      <c r="AA19" s="86">
        <v>1</v>
      </c>
      <c r="AB19" s="86"/>
      <c r="AC19" s="57">
        <v>1</v>
      </c>
      <c r="AD19" s="57">
        <v>1</v>
      </c>
      <c r="AE19" s="57">
        <v>1</v>
      </c>
      <c r="AF19" s="57">
        <v>1</v>
      </c>
      <c r="AG19" s="57">
        <v>1</v>
      </c>
      <c r="AH19" s="57">
        <v>1</v>
      </c>
      <c r="AI19" s="57">
        <v>1</v>
      </c>
      <c r="AJ19" s="90">
        <v>1</v>
      </c>
      <c r="AK19" s="90">
        <v>1</v>
      </c>
      <c r="AL19" s="90">
        <v>1</v>
      </c>
      <c r="AM19" s="90">
        <v>1</v>
      </c>
      <c r="AN19" s="57">
        <v>1</v>
      </c>
      <c r="AO19" s="57">
        <v>1</v>
      </c>
      <c r="AP19" s="177">
        <v>1</v>
      </c>
      <c r="AQ19" s="177">
        <v>1</v>
      </c>
      <c r="AR19" s="177">
        <v>1</v>
      </c>
      <c r="AS19" s="177">
        <v>1</v>
      </c>
      <c r="AT19" s="178">
        <v>1</v>
      </c>
      <c r="AU19" s="178">
        <v>1</v>
      </c>
      <c r="AV19" s="178">
        <v>1</v>
      </c>
      <c r="AW19" s="178">
        <v>1</v>
      </c>
      <c r="AX19" s="178">
        <v>1</v>
      </c>
      <c r="AY19" s="178">
        <v>1</v>
      </c>
      <c r="AZ19" s="177">
        <v>1</v>
      </c>
      <c r="BA19" s="188">
        <v>1</v>
      </c>
      <c r="BB19" s="188">
        <v>1</v>
      </c>
      <c r="BC19" s="188">
        <v>1</v>
      </c>
      <c r="BD19" s="201">
        <v>1</v>
      </c>
      <c r="BE19" s="201">
        <v>1</v>
      </c>
      <c r="BF19" s="131">
        <v>1</v>
      </c>
      <c r="BG19" s="131">
        <v>1</v>
      </c>
      <c r="BH19" s="137">
        <v>1</v>
      </c>
      <c r="BI19" s="131">
        <v>1</v>
      </c>
      <c r="BJ19" s="131">
        <v>1</v>
      </c>
      <c r="BK19" s="131">
        <v>1</v>
      </c>
      <c r="BL19" s="131"/>
      <c r="BM19" s="131"/>
      <c r="BN19" s="131"/>
      <c r="BO19" s="139">
        <v>1</v>
      </c>
      <c r="BP19" s="139">
        <v>1</v>
      </c>
      <c r="BQ19" s="139">
        <v>1</v>
      </c>
      <c r="BR19" s="139">
        <v>1</v>
      </c>
      <c r="BS19" s="139">
        <v>1</v>
      </c>
      <c r="BT19" s="4">
        <v>1</v>
      </c>
    </row>
    <row r="20" spans="1:73" x14ac:dyDescent="0.3">
      <c r="A20" s="95"/>
      <c r="B20" s="24" t="s">
        <v>42</v>
      </c>
      <c r="C20" s="140">
        <f>Si</f>
        <v>4</v>
      </c>
      <c r="D20" s="140">
        <f>Si</f>
        <v>4</v>
      </c>
      <c r="E20" s="140">
        <f>Si</f>
        <v>4</v>
      </c>
      <c r="F20" s="59">
        <f t="shared" ref="F20:K20" si="12">Mg</f>
        <v>2</v>
      </c>
      <c r="G20" s="59">
        <f t="shared" si="12"/>
        <v>2</v>
      </c>
      <c r="H20" s="59">
        <f t="shared" si="12"/>
        <v>2</v>
      </c>
      <c r="I20" s="59">
        <f t="shared" si="12"/>
        <v>2</v>
      </c>
      <c r="J20" s="59">
        <f t="shared" si="12"/>
        <v>2</v>
      </c>
      <c r="K20" s="59">
        <f t="shared" si="12"/>
        <v>2</v>
      </c>
      <c r="L20" s="141">
        <f>V</f>
        <v>5</v>
      </c>
      <c r="M20" s="141">
        <f>V</f>
        <v>5</v>
      </c>
      <c r="N20" s="141">
        <f>V</f>
        <v>5</v>
      </c>
      <c r="O20" s="140">
        <f t="shared" ref="O20:T20" si="13">Mn</f>
        <v>7</v>
      </c>
      <c r="P20" s="140">
        <f t="shared" si="13"/>
        <v>7</v>
      </c>
      <c r="Q20" s="140">
        <f t="shared" si="13"/>
        <v>7</v>
      </c>
      <c r="R20" s="140">
        <f t="shared" si="13"/>
        <v>7</v>
      </c>
      <c r="S20" s="140">
        <f t="shared" si="13"/>
        <v>7</v>
      </c>
      <c r="T20" s="140">
        <f t="shared" si="13"/>
        <v>7</v>
      </c>
      <c r="U20" s="188">
        <f>Mo</f>
        <v>11</v>
      </c>
      <c r="V20" s="188">
        <f>Mo</f>
        <v>11</v>
      </c>
      <c r="W20" s="188">
        <f>Mo</f>
        <v>11</v>
      </c>
      <c r="X20" s="188">
        <f>Mo</f>
        <v>11</v>
      </c>
      <c r="Y20" s="141">
        <f>Ni</f>
        <v>12</v>
      </c>
      <c r="Z20" s="141">
        <f>Ni</f>
        <v>12</v>
      </c>
      <c r="AA20" s="141">
        <f>Ni</f>
        <v>12</v>
      </c>
      <c r="AB20" s="141">
        <v>12</v>
      </c>
      <c r="AC20" s="143">
        <f t="shared" ref="AC20:AI20" si="14">Fe</f>
        <v>8</v>
      </c>
      <c r="AD20" s="143">
        <f t="shared" si="14"/>
        <v>8</v>
      </c>
      <c r="AE20" s="143">
        <f t="shared" si="14"/>
        <v>8</v>
      </c>
      <c r="AF20" s="143">
        <f t="shared" si="14"/>
        <v>8</v>
      </c>
      <c r="AG20" s="143">
        <f t="shared" si="14"/>
        <v>8</v>
      </c>
      <c r="AH20" s="143">
        <f t="shared" si="14"/>
        <v>8</v>
      </c>
      <c r="AI20" s="143">
        <f t="shared" si="14"/>
        <v>8</v>
      </c>
      <c r="AJ20" s="143">
        <f t="shared" ref="AJ20:AO20" si="15">Fe</f>
        <v>8</v>
      </c>
      <c r="AK20" s="143">
        <f t="shared" si="15"/>
        <v>8</v>
      </c>
      <c r="AL20" s="143">
        <f t="shared" si="15"/>
        <v>8</v>
      </c>
      <c r="AM20" s="143">
        <f t="shared" si="15"/>
        <v>8</v>
      </c>
      <c r="AN20" s="143">
        <f t="shared" si="15"/>
        <v>8</v>
      </c>
      <c r="AO20" s="143">
        <f t="shared" si="15"/>
        <v>8</v>
      </c>
      <c r="AP20" s="37">
        <f t="shared" ref="AP20:AZ20" si="16">Cr</f>
        <v>9</v>
      </c>
      <c r="AQ20" s="37">
        <f t="shared" si="16"/>
        <v>9</v>
      </c>
      <c r="AR20" s="37">
        <f t="shared" si="16"/>
        <v>9</v>
      </c>
      <c r="AS20" s="37">
        <f t="shared" si="16"/>
        <v>9</v>
      </c>
      <c r="AT20" s="37">
        <f t="shared" si="16"/>
        <v>9</v>
      </c>
      <c r="AU20" s="37">
        <f t="shared" si="16"/>
        <v>9</v>
      </c>
      <c r="AV20" s="37">
        <f t="shared" si="16"/>
        <v>9</v>
      </c>
      <c r="AW20" s="37">
        <f t="shared" si="16"/>
        <v>9</v>
      </c>
      <c r="AX20" s="37">
        <f t="shared" si="16"/>
        <v>9</v>
      </c>
      <c r="AY20" s="37">
        <f t="shared" si="16"/>
        <v>9</v>
      </c>
      <c r="AZ20" s="37">
        <f t="shared" si="16"/>
        <v>9</v>
      </c>
      <c r="BA20" s="188">
        <v>13</v>
      </c>
      <c r="BB20" s="188">
        <v>13</v>
      </c>
      <c r="BC20" s="188">
        <v>13</v>
      </c>
      <c r="BD20" s="201">
        <f t="shared" ref="BD20:BE20" si="17">Mg</f>
        <v>2</v>
      </c>
      <c r="BE20" s="201">
        <f t="shared" si="17"/>
        <v>2</v>
      </c>
      <c r="BF20" s="131">
        <f t="shared" ref="BF20:BN20" si="18">Ca</f>
        <v>1</v>
      </c>
      <c r="BG20" s="131">
        <f t="shared" si="18"/>
        <v>1</v>
      </c>
      <c r="BH20" s="137">
        <f t="shared" si="18"/>
        <v>1</v>
      </c>
      <c r="BI20" s="131">
        <f t="shared" si="18"/>
        <v>1</v>
      </c>
      <c r="BJ20" s="131">
        <f t="shared" si="18"/>
        <v>1</v>
      </c>
      <c r="BK20" s="131">
        <f t="shared" si="18"/>
        <v>1</v>
      </c>
      <c r="BL20" s="131">
        <f t="shared" si="18"/>
        <v>1</v>
      </c>
      <c r="BM20" s="131">
        <f t="shared" si="18"/>
        <v>1</v>
      </c>
      <c r="BN20" s="137">
        <f t="shared" si="18"/>
        <v>1</v>
      </c>
      <c r="BO20" s="139">
        <f>Al</f>
        <v>3</v>
      </c>
      <c r="BP20" s="139">
        <f>Al</f>
        <v>3</v>
      </c>
      <c r="BQ20" s="139">
        <f>Al</f>
        <v>3</v>
      </c>
      <c r="BR20" s="139">
        <f>Al</f>
        <v>3</v>
      </c>
      <c r="BS20" s="139">
        <f>Al</f>
        <v>3</v>
      </c>
      <c r="BT20" s="4">
        <v>10</v>
      </c>
    </row>
    <row r="21" spans="1:73" x14ac:dyDescent="0.3">
      <c r="A21" s="95" t="s">
        <v>43</v>
      </c>
      <c r="B21" s="144" t="s">
        <v>222</v>
      </c>
      <c r="C21" s="141" t="s">
        <v>223</v>
      </c>
      <c r="D21" s="141">
        <f>AG7</f>
        <v>31</v>
      </c>
      <c r="E21" s="143" t="s">
        <v>224</v>
      </c>
      <c r="L21" s="143">
        <f>AG7</f>
        <v>31</v>
      </c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</row>
    <row r="22" spans="1:73" x14ac:dyDescent="0.3">
      <c r="A22" s="95" t="s">
        <v>43</v>
      </c>
      <c r="B22" s="144" t="s">
        <v>225</v>
      </c>
      <c r="C22" s="145">
        <f>$D$7</f>
        <v>2</v>
      </c>
      <c r="D22" s="58"/>
      <c r="E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</row>
    <row r="23" spans="1:73" x14ac:dyDescent="0.3">
      <c r="A23" s="95"/>
      <c r="B23" t="s">
        <v>226</v>
      </c>
      <c r="C23" s="58" t="s">
        <v>227</v>
      </c>
      <c r="D23" s="58"/>
      <c r="E23" s="58" t="s">
        <v>228</v>
      </c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M23" t="s">
        <v>298</v>
      </c>
      <c r="BG23" t="s">
        <v>298</v>
      </c>
    </row>
    <row r="24" spans="1:73" ht="14.5" thickBot="1" x14ac:dyDescent="0.35">
      <c r="A24" s="95"/>
      <c r="B24" s="22" t="s">
        <v>201</v>
      </c>
      <c r="C24" s="22"/>
      <c r="D24" s="22"/>
      <c r="E24" s="22"/>
      <c r="F24" s="22"/>
      <c r="G24" s="22"/>
      <c r="H24" s="22"/>
      <c r="I24" s="22"/>
      <c r="J24" s="22"/>
      <c r="BR24" t="s">
        <v>298</v>
      </c>
    </row>
    <row r="25" spans="1:73" ht="14.5" thickBot="1" x14ac:dyDescent="0.35">
      <c r="A25" s="95"/>
      <c r="B25" s="22" t="s">
        <v>60</v>
      </c>
      <c r="C25" s="98" t="s">
        <v>62</v>
      </c>
      <c r="D25" s="22"/>
      <c r="E25" s="22"/>
      <c r="F25" s="22"/>
      <c r="G25" s="22"/>
      <c r="H25" s="22"/>
      <c r="I25" s="22"/>
      <c r="J25" s="22"/>
      <c r="Z25" s="271"/>
    </row>
    <row r="26" spans="1:73" x14ac:dyDescent="0.3">
      <c r="A26" s="95"/>
      <c r="B26" s="24" t="s">
        <v>43</v>
      </c>
      <c r="C26" s="10">
        <v>1</v>
      </c>
      <c r="D26" s="51">
        <v>2</v>
      </c>
      <c r="E26" s="61">
        <v>3</v>
      </c>
      <c r="F26" s="4">
        <v>4</v>
      </c>
      <c r="G26" s="18">
        <v>5</v>
      </c>
      <c r="H26" s="14">
        <v>6</v>
      </c>
      <c r="I26" s="4">
        <v>7</v>
      </c>
      <c r="J26" s="52">
        <v>8</v>
      </c>
      <c r="K26" s="37">
        <v>9</v>
      </c>
      <c r="L26" s="4">
        <v>10</v>
      </c>
      <c r="M26" s="12">
        <v>11</v>
      </c>
      <c r="N26" s="18">
        <v>12</v>
      </c>
      <c r="O26" s="12">
        <v>13</v>
      </c>
      <c r="S26" t="s">
        <v>298</v>
      </c>
      <c r="Z26" s="271"/>
      <c r="BS26" t="s">
        <v>298</v>
      </c>
    </row>
    <row r="27" spans="1:73" ht="15" customHeight="1" x14ac:dyDescent="0.3">
      <c r="A27" s="95"/>
      <c r="B27" s="24" t="s">
        <v>44</v>
      </c>
      <c r="C27" s="10" t="s">
        <v>181</v>
      </c>
      <c r="D27" s="51" t="s">
        <v>3</v>
      </c>
      <c r="E27" s="61" t="s">
        <v>7</v>
      </c>
      <c r="F27" s="4" t="s">
        <v>1</v>
      </c>
      <c r="G27" s="18" t="s">
        <v>184</v>
      </c>
      <c r="H27" s="14" t="s">
        <v>185</v>
      </c>
      <c r="I27" s="4" t="s">
        <v>6</v>
      </c>
      <c r="J27" s="52" t="s">
        <v>5</v>
      </c>
      <c r="K27" s="37" t="s">
        <v>85</v>
      </c>
      <c r="L27" s="4" t="s">
        <v>232</v>
      </c>
      <c r="M27" s="12" t="s">
        <v>297</v>
      </c>
      <c r="N27" s="18" t="s">
        <v>284</v>
      </c>
      <c r="O27" s="12" t="s">
        <v>2</v>
      </c>
      <c r="V27" s="96"/>
      <c r="Z27" s="271"/>
    </row>
    <row r="28" spans="1:73" x14ac:dyDescent="0.3">
      <c r="A28" s="95"/>
      <c r="B28" s="22" t="s">
        <v>202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V28" s="96"/>
      <c r="Z28" s="271"/>
      <c r="AA28" s="271"/>
    </row>
    <row r="29" spans="1:73" x14ac:dyDescent="0.3">
      <c r="A29" s="95"/>
      <c r="B29" s="24" t="s">
        <v>61</v>
      </c>
      <c r="C29" s="10">
        <v>1</v>
      </c>
      <c r="D29" s="51">
        <v>1</v>
      </c>
      <c r="E29" s="61">
        <v>1</v>
      </c>
      <c r="F29" s="4">
        <v>1</v>
      </c>
      <c r="G29" s="18">
        <v>1</v>
      </c>
      <c r="H29" s="14">
        <v>1</v>
      </c>
      <c r="I29" s="4">
        <v>1</v>
      </c>
      <c r="J29" s="52">
        <v>1</v>
      </c>
      <c r="K29" s="37">
        <v>1</v>
      </c>
      <c r="L29" s="4">
        <v>1</v>
      </c>
      <c r="M29" s="12">
        <v>1</v>
      </c>
      <c r="N29" s="18">
        <v>1</v>
      </c>
      <c r="O29" s="12">
        <v>1</v>
      </c>
      <c r="V29" s="96"/>
      <c r="Z29" s="271"/>
      <c r="AA29" s="271"/>
      <c r="AM29" t="s">
        <v>298</v>
      </c>
    </row>
    <row r="30" spans="1:73" x14ac:dyDescent="0.3">
      <c r="A30" s="95"/>
      <c r="B30" s="22" t="s">
        <v>43</v>
      </c>
      <c r="C30" s="22">
        <v>0.13600000000000001</v>
      </c>
      <c r="D30" s="22">
        <v>0.14299999999999999</v>
      </c>
      <c r="E30" s="22">
        <v>7.5999999999999998E-2</v>
      </c>
      <c r="F30" s="22">
        <v>0.26900000000000002</v>
      </c>
      <c r="G30" s="22">
        <v>7.0000000000000007E-2</v>
      </c>
      <c r="H30" s="22">
        <v>3.2000000000000001E-2</v>
      </c>
      <c r="I30" s="22">
        <v>0.06</v>
      </c>
      <c r="J30" s="22">
        <v>0.21299999999999999</v>
      </c>
      <c r="V30" s="96"/>
      <c r="X30" t="s">
        <v>298</v>
      </c>
      <c r="Z30" s="271"/>
      <c r="AA30" s="271"/>
    </row>
    <row r="31" spans="1:73" x14ac:dyDescent="0.3">
      <c r="A31" s="95" t="s">
        <v>43</v>
      </c>
      <c r="B31" s="1" t="s">
        <v>203</v>
      </c>
      <c r="C31" s="1"/>
      <c r="D31" s="1"/>
      <c r="E31" s="1"/>
      <c r="F31" s="1"/>
      <c r="G31" s="1"/>
      <c r="H31" s="1"/>
      <c r="I31" s="1"/>
      <c r="J31" s="1"/>
      <c r="V31" s="272"/>
      <c r="W31" s="7"/>
      <c r="X31" s="7"/>
      <c r="Y31" s="7"/>
      <c r="Z31" s="273"/>
      <c r="AA31" s="273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BN31" t="s">
        <v>298</v>
      </c>
    </row>
    <row r="32" spans="1:73" x14ac:dyDescent="0.3">
      <c r="A32" s="95"/>
      <c r="V32" s="7"/>
      <c r="W32" s="7"/>
      <c r="X32" s="7"/>
      <c r="Y32" s="7"/>
      <c r="Z32" s="273"/>
      <c r="AA32" s="273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V32" t="s">
        <v>298</v>
      </c>
    </row>
    <row r="33" spans="1:52" x14ac:dyDescent="0.3">
      <c r="A33" s="95"/>
      <c r="V33" s="7"/>
      <c r="W33" s="7"/>
      <c r="X33" s="7"/>
      <c r="Y33" s="7"/>
      <c r="Z33" s="273"/>
      <c r="AA33" s="273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52" ht="14.5" thickBot="1" x14ac:dyDescent="0.35">
      <c r="A34" s="95"/>
      <c r="B34" s="22" t="s">
        <v>23</v>
      </c>
      <c r="C34" s="22"/>
      <c r="D34" s="22"/>
      <c r="E34" s="22"/>
      <c r="F34" s="22"/>
      <c r="G34" s="22"/>
      <c r="H34" s="22"/>
      <c r="I34" s="22"/>
      <c r="J34" s="22"/>
      <c r="K34" s="22"/>
      <c r="V34" s="7"/>
      <c r="W34" s="7"/>
      <c r="X34" s="7"/>
      <c r="Y34" s="7"/>
      <c r="Z34" s="273"/>
      <c r="AA34" s="273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52" ht="14.5" thickBot="1" x14ac:dyDescent="0.35">
      <c r="A35" s="95"/>
      <c r="B35" s="22" t="s">
        <v>24</v>
      </c>
      <c r="C35" s="176">
        <v>1</v>
      </c>
      <c r="D35" s="22"/>
      <c r="E35" s="22"/>
      <c r="F35" s="22"/>
      <c r="G35" s="22"/>
      <c r="H35" s="22"/>
      <c r="I35" s="22"/>
      <c r="J35" s="22"/>
      <c r="K35" s="22"/>
      <c r="V35" s="274"/>
      <c r="W35" s="274"/>
      <c r="X35" s="274"/>
      <c r="Y35" s="274"/>
      <c r="Z35" s="274"/>
      <c r="AA35" s="274"/>
      <c r="AB35" s="274"/>
      <c r="AC35" s="274"/>
      <c r="AD35" s="274"/>
      <c r="AE35" s="274"/>
      <c r="AF35" s="274"/>
      <c r="AG35" s="274"/>
      <c r="AH35" s="274"/>
      <c r="AI35" s="274"/>
      <c r="AJ35" s="274"/>
      <c r="AK35" s="274"/>
      <c r="AL35" s="274"/>
    </row>
    <row r="36" spans="1:52" ht="14.5" thickBot="1" x14ac:dyDescent="0.35">
      <c r="A36" s="95"/>
      <c r="B36" s="22" t="s">
        <v>305</v>
      </c>
      <c r="C36" s="22"/>
      <c r="D36" s="22"/>
      <c r="E36" s="22"/>
      <c r="F36" s="22"/>
      <c r="G36" s="22"/>
      <c r="H36" s="22"/>
      <c r="I36" s="22"/>
      <c r="J36" s="22"/>
      <c r="K36" s="22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75"/>
      <c r="AH36" s="275"/>
      <c r="AI36" s="275"/>
      <c r="AJ36" s="275"/>
      <c r="AK36" s="275"/>
      <c r="AL36" s="275"/>
    </row>
    <row r="37" spans="1:52" ht="14.5" thickBot="1" x14ac:dyDescent="0.35">
      <c r="A37" s="95"/>
      <c r="B37" s="22" t="s">
        <v>276</v>
      </c>
      <c r="C37" s="98">
        <v>950</v>
      </c>
      <c r="D37" s="22"/>
      <c r="E37" s="22"/>
      <c r="F37" s="22"/>
      <c r="G37" s="22"/>
      <c r="H37" s="22"/>
      <c r="I37" s="22"/>
      <c r="J37" s="22"/>
      <c r="K37" s="22"/>
      <c r="V37" s="275"/>
      <c r="W37" s="275"/>
      <c r="X37" s="275"/>
      <c r="Y37" s="275"/>
      <c r="Z37" s="275"/>
      <c r="AA37" s="275"/>
      <c r="AB37" s="275"/>
      <c r="AC37" s="275"/>
      <c r="AD37" s="275"/>
      <c r="AE37" s="275"/>
      <c r="AF37" s="275"/>
      <c r="AG37" s="275"/>
      <c r="AH37" s="275"/>
      <c r="AI37" s="275"/>
      <c r="AJ37" s="275"/>
      <c r="AK37" s="275"/>
      <c r="AL37" s="275"/>
      <c r="AZ37" t="s">
        <v>298</v>
      </c>
    </row>
    <row r="38" spans="1:52" x14ac:dyDescent="0.3">
      <c r="A38" s="95"/>
      <c r="B38" s="22"/>
      <c r="C38" s="22"/>
      <c r="D38" s="22"/>
      <c r="E38" s="22"/>
      <c r="F38" s="22"/>
      <c r="G38" s="22"/>
      <c r="H38" s="22"/>
      <c r="I38" s="22"/>
      <c r="J38" s="22"/>
      <c r="K38" s="22"/>
      <c r="V38" s="275"/>
      <c r="W38" s="275"/>
      <c r="X38" s="275"/>
      <c r="Y38" s="275"/>
      <c r="Z38" s="275"/>
      <c r="AA38" s="275"/>
      <c r="AB38" s="275"/>
      <c r="AC38" s="275"/>
      <c r="AD38" s="275"/>
      <c r="AE38" s="275"/>
      <c r="AF38" s="275"/>
      <c r="AG38" s="275"/>
      <c r="AH38" s="275"/>
      <c r="AI38" s="275"/>
      <c r="AJ38" s="275"/>
      <c r="AK38" s="275"/>
      <c r="AL38" s="275"/>
    </row>
    <row r="39" spans="1:52" ht="15" customHeight="1" x14ac:dyDescent="0.3">
      <c r="A39" s="95"/>
      <c r="B39" s="22" t="s">
        <v>204</v>
      </c>
      <c r="C39" s="22"/>
      <c r="D39" s="22"/>
      <c r="E39" s="22"/>
      <c r="F39" s="22"/>
      <c r="G39" s="22"/>
      <c r="H39" s="22"/>
      <c r="I39" s="22"/>
      <c r="J39" s="22"/>
      <c r="K39" s="22"/>
      <c r="V39" s="276"/>
      <c r="W39" s="276"/>
      <c r="X39" s="276"/>
      <c r="Y39" s="276"/>
      <c r="Z39" s="276"/>
      <c r="AA39" s="276"/>
      <c r="AB39" s="276"/>
      <c r="AC39" s="276"/>
      <c r="AD39" s="185"/>
      <c r="AE39" s="185"/>
      <c r="AF39" s="185"/>
      <c r="AG39" s="185"/>
      <c r="AH39" s="185"/>
      <c r="AI39" s="185"/>
      <c r="AJ39" s="185"/>
      <c r="AK39" s="185"/>
      <c r="AL39" s="185"/>
    </row>
    <row r="40" spans="1:52" ht="14.5" thickBot="1" x14ac:dyDescent="0.35">
      <c r="A40" s="95"/>
      <c r="B40" s="22" t="s">
        <v>27</v>
      </c>
      <c r="C40" s="22"/>
      <c r="D40" s="22"/>
      <c r="E40" s="22"/>
      <c r="F40" s="22"/>
      <c r="G40" s="22"/>
      <c r="H40" s="22"/>
      <c r="I40" s="22"/>
      <c r="J40" s="22"/>
      <c r="K40" s="22"/>
      <c r="V40" s="276"/>
      <c r="W40" s="276"/>
      <c r="X40" s="276"/>
      <c r="Y40" s="276"/>
      <c r="Z40" s="276"/>
      <c r="AA40" s="276"/>
      <c r="AB40" s="276"/>
      <c r="AC40" s="276"/>
      <c r="AD40" s="185"/>
      <c r="AE40" s="185"/>
      <c r="AF40" s="185"/>
      <c r="AG40" s="185"/>
      <c r="AH40" s="185"/>
      <c r="AI40" s="185"/>
      <c r="AJ40" s="185"/>
      <c r="AK40" s="185"/>
      <c r="AL40" s="185"/>
    </row>
    <row r="41" spans="1:52" ht="14.5" thickBot="1" x14ac:dyDescent="0.35">
      <c r="A41" s="95"/>
      <c r="B41" s="22" t="s">
        <v>28</v>
      </c>
      <c r="C41" s="98" t="s">
        <v>247</v>
      </c>
      <c r="D41" s="22"/>
      <c r="E41" s="22"/>
      <c r="F41" s="22"/>
      <c r="G41" s="22"/>
      <c r="H41" s="22"/>
      <c r="I41" s="22"/>
      <c r="J41" s="22"/>
      <c r="K41" s="22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</row>
    <row r="42" spans="1:52" ht="14.5" thickBot="1" x14ac:dyDescent="0.35">
      <c r="A42" s="95"/>
      <c r="B42" s="22" t="s">
        <v>30</v>
      </c>
      <c r="C42" s="179" t="s">
        <v>45</v>
      </c>
      <c r="D42" s="22"/>
      <c r="E42" s="22"/>
      <c r="F42" s="22"/>
      <c r="G42" s="22"/>
      <c r="H42" s="22"/>
      <c r="I42" s="22"/>
      <c r="J42" s="22"/>
      <c r="K42" s="22"/>
    </row>
    <row r="43" spans="1:52" ht="15" customHeight="1" x14ac:dyDescent="0.3">
      <c r="A43" s="95"/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52" x14ac:dyDescent="0.3">
      <c r="A44" s="95"/>
      <c r="B44" s="22" t="s">
        <v>189</v>
      </c>
      <c r="C44" s="22"/>
      <c r="D44" s="22"/>
      <c r="E44" s="22"/>
      <c r="F44" s="22"/>
      <c r="G44" s="22"/>
      <c r="H44" s="22"/>
      <c r="I44" s="22"/>
      <c r="J44" s="22"/>
      <c r="K44" s="22"/>
    </row>
    <row r="45" spans="1:52" x14ac:dyDescent="0.3">
      <c r="A45" s="95"/>
      <c r="B45" s="22"/>
      <c r="C45" s="22"/>
      <c r="D45" s="22"/>
      <c r="E45" s="22"/>
      <c r="F45" s="22"/>
      <c r="G45" s="22"/>
      <c r="H45" s="22"/>
      <c r="I45" s="22"/>
      <c r="J45" s="22"/>
      <c r="K45" s="22"/>
      <c r="R45" t="s">
        <v>298</v>
      </c>
    </row>
    <row r="46" spans="1:52" ht="14.5" thickBot="1" x14ac:dyDescent="0.35">
      <c r="A46" s="95"/>
      <c r="B46" s="22" t="s">
        <v>31</v>
      </c>
      <c r="C46" s="22"/>
      <c r="D46" s="22"/>
      <c r="E46" s="22"/>
      <c r="F46" s="22"/>
      <c r="G46" s="22"/>
      <c r="H46" s="22"/>
      <c r="I46" s="22"/>
      <c r="J46" s="22"/>
      <c r="K46" s="22"/>
      <c r="AB46" t="s">
        <v>298</v>
      </c>
    </row>
    <row r="47" spans="1:52" ht="14.5" thickBot="1" x14ac:dyDescent="0.35">
      <c r="A47" s="95"/>
      <c r="B47" s="22" t="s">
        <v>32</v>
      </c>
      <c r="C47" s="176">
        <v>0</v>
      </c>
      <c r="D47" s="22"/>
      <c r="E47" s="22"/>
      <c r="F47" s="22"/>
      <c r="G47" s="22"/>
      <c r="H47" s="22"/>
      <c r="I47" s="22"/>
      <c r="J47" s="22"/>
      <c r="K47" s="22"/>
    </row>
    <row r="48" spans="1:52" x14ac:dyDescent="0.3">
      <c r="A48" s="95"/>
      <c r="B48" s="22"/>
      <c r="C48" s="22"/>
      <c r="D48" s="22"/>
      <c r="E48" s="22"/>
      <c r="F48" s="22"/>
      <c r="G48" s="22"/>
      <c r="H48" s="22"/>
      <c r="I48" s="22"/>
      <c r="J48" s="22"/>
      <c r="K48" s="22"/>
    </row>
    <row r="49" spans="1:11" x14ac:dyDescent="0.3">
      <c r="A49" s="95"/>
      <c r="B49" s="22" t="s">
        <v>54</v>
      </c>
      <c r="C49" s="22"/>
      <c r="D49" s="22"/>
      <c r="E49" s="22"/>
      <c r="F49" s="22"/>
      <c r="G49" s="22"/>
      <c r="H49" s="22"/>
      <c r="I49" s="22"/>
      <c r="J49" s="22"/>
      <c r="K49" s="22"/>
    </row>
    <row r="50" spans="1:11" x14ac:dyDescent="0.3">
      <c r="A50" s="95"/>
      <c r="B50" s="22" t="s">
        <v>55</v>
      </c>
      <c r="C50" s="22"/>
      <c r="D50" s="22"/>
      <c r="E50" s="22"/>
      <c r="F50" s="22"/>
      <c r="G50" s="22"/>
      <c r="H50" s="22"/>
      <c r="I50" s="22"/>
      <c r="J50" s="22"/>
      <c r="K50" s="22"/>
    </row>
    <row r="51" spans="1:11" ht="14.5" thickBot="1" x14ac:dyDescent="0.35">
      <c r="A51" s="95"/>
      <c r="B51" s="22" t="s">
        <v>206</v>
      </c>
      <c r="C51" s="22"/>
      <c r="D51" s="22"/>
      <c r="E51" s="22"/>
      <c r="F51" s="22"/>
      <c r="G51" s="22"/>
      <c r="H51" s="22"/>
      <c r="I51" s="22"/>
      <c r="J51" s="22"/>
      <c r="K51" s="22"/>
    </row>
    <row r="52" spans="1:11" ht="14.5" thickBot="1" x14ac:dyDescent="0.35">
      <c r="A52" s="95"/>
      <c r="B52" s="22" t="s">
        <v>34</v>
      </c>
      <c r="C52" s="98" t="s">
        <v>58</v>
      </c>
      <c r="D52" s="98">
        <v>500</v>
      </c>
      <c r="E52" s="22"/>
      <c r="F52" s="22"/>
      <c r="G52" s="22"/>
      <c r="H52" s="22"/>
      <c r="I52" s="22"/>
      <c r="J52" s="22"/>
      <c r="K52" s="22"/>
    </row>
    <row r="53" spans="1:11" ht="14.5" thickBot="1" x14ac:dyDescent="0.35">
      <c r="A53" s="95"/>
      <c r="B53" s="22" t="s">
        <v>207</v>
      </c>
      <c r="C53" s="22"/>
      <c r="D53" s="22"/>
      <c r="E53" s="22"/>
      <c r="F53" s="22"/>
      <c r="G53" s="22"/>
      <c r="H53" s="22"/>
      <c r="I53" s="22"/>
      <c r="J53" s="22"/>
      <c r="K53" s="22"/>
    </row>
    <row r="54" spans="1:11" ht="14.5" thickBot="1" x14ac:dyDescent="0.35">
      <c r="A54" s="95"/>
      <c r="B54" s="22" t="s">
        <v>33</v>
      </c>
      <c r="C54" s="98">
        <v>50</v>
      </c>
      <c r="D54" s="98" t="s">
        <v>57</v>
      </c>
      <c r="E54" s="22"/>
      <c r="F54" s="22"/>
      <c r="G54" s="22"/>
      <c r="H54" s="22"/>
      <c r="I54" s="22"/>
      <c r="J54" s="22"/>
      <c r="K54" s="22"/>
    </row>
    <row r="55" spans="1:11" x14ac:dyDescent="0.3">
      <c r="A55" s="95" t="s">
        <v>43</v>
      </c>
      <c r="B55" s="22" t="s">
        <v>208</v>
      </c>
      <c r="C55" s="22"/>
      <c r="D55" s="22"/>
      <c r="E55" s="22"/>
      <c r="F55" s="22"/>
      <c r="G55" s="22"/>
      <c r="H55" s="22"/>
      <c r="I55" s="22"/>
      <c r="J55" s="22"/>
      <c r="K55" s="22"/>
    </row>
    <row r="56" spans="1:11" x14ac:dyDescent="0.3">
      <c r="A56" s="95"/>
      <c r="B56" s="22"/>
      <c r="C56" s="22"/>
      <c r="D56" s="22"/>
      <c r="E56" s="22"/>
      <c r="F56" s="22"/>
      <c r="G56" s="22"/>
      <c r="H56" s="22"/>
      <c r="I56" s="22"/>
      <c r="J56" s="22"/>
      <c r="K56" s="22"/>
    </row>
    <row r="57" spans="1:11" x14ac:dyDescent="0.3">
      <c r="A57" s="95"/>
      <c r="B57" s="22" t="s">
        <v>35</v>
      </c>
      <c r="C57" s="22"/>
      <c r="D57" s="22"/>
      <c r="E57" s="22"/>
      <c r="F57" s="22"/>
      <c r="G57" s="22"/>
      <c r="H57" s="22"/>
      <c r="I57" s="22"/>
      <c r="J57" s="22"/>
      <c r="K57" s="22"/>
    </row>
    <row r="58" spans="1:11" x14ac:dyDescent="0.3">
      <c r="A58" s="95"/>
      <c r="B58" s="22" t="s">
        <v>36</v>
      </c>
      <c r="C58" s="22"/>
      <c r="D58" s="22"/>
      <c r="E58" s="22"/>
      <c r="F58" s="22"/>
      <c r="G58" s="22"/>
      <c r="H58" s="22"/>
      <c r="I58" s="22"/>
      <c r="J58" s="22"/>
      <c r="K58" s="22"/>
    </row>
    <row r="59" spans="1:11" ht="14.5" thickBot="1" x14ac:dyDescent="0.35">
      <c r="A59" s="95"/>
      <c r="B59" s="22" t="s">
        <v>37</v>
      </c>
      <c r="C59" s="22"/>
      <c r="D59" s="22"/>
      <c r="E59" s="22"/>
      <c r="F59" s="22"/>
      <c r="G59" s="22"/>
      <c r="H59" s="22"/>
      <c r="I59" s="22"/>
      <c r="J59" s="22"/>
      <c r="K59" s="22"/>
    </row>
    <row r="60" spans="1:11" ht="14.5" thickBot="1" x14ac:dyDescent="0.35">
      <c r="A60" s="95"/>
      <c r="B60" s="22" t="s">
        <v>38</v>
      </c>
      <c r="C60" s="98">
        <v>60000</v>
      </c>
      <c r="D60" s="22"/>
      <c r="E60" s="22"/>
      <c r="F60" s="22"/>
      <c r="G60" s="22"/>
      <c r="H60" s="22"/>
      <c r="I60" s="22"/>
      <c r="J60" s="22"/>
      <c r="K60" s="22"/>
    </row>
    <row r="61" spans="1:11" x14ac:dyDescent="0.3">
      <c r="A61" s="95"/>
      <c r="B61" s="22"/>
      <c r="C61" s="22"/>
      <c r="D61" s="22"/>
      <c r="E61" s="22"/>
      <c r="F61" s="22"/>
      <c r="G61" s="22"/>
      <c r="H61" s="22"/>
      <c r="I61" s="22"/>
      <c r="J61" s="22"/>
      <c r="K61" s="22"/>
    </row>
    <row r="62" spans="1:11" x14ac:dyDescent="0.3">
      <c r="A62" s="95"/>
      <c r="B62" s="22" t="s">
        <v>46</v>
      </c>
      <c r="C62" s="22"/>
      <c r="D62" s="22"/>
      <c r="E62" s="22"/>
      <c r="F62" s="22"/>
      <c r="G62" s="22"/>
      <c r="H62" s="22"/>
      <c r="I62" s="22"/>
      <c r="J62" s="22"/>
      <c r="K62" s="22"/>
    </row>
    <row r="63" spans="1:11" ht="14.5" thickBot="1" x14ac:dyDescent="0.35">
      <c r="A63" s="95"/>
      <c r="B63" s="22" t="s">
        <v>47</v>
      </c>
      <c r="C63" s="22"/>
      <c r="D63" s="22"/>
      <c r="E63" s="22"/>
      <c r="F63" s="22"/>
      <c r="G63" s="22"/>
      <c r="H63" s="22"/>
      <c r="I63" s="22"/>
      <c r="J63" s="22"/>
      <c r="K63" s="22"/>
    </row>
    <row r="64" spans="1:11" ht="14.5" thickBot="1" x14ac:dyDescent="0.35">
      <c r="A64" s="95"/>
      <c r="B64" s="22" t="s">
        <v>48</v>
      </c>
      <c r="C64" s="98">
        <v>0</v>
      </c>
      <c r="D64" s="22"/>
      <c r="E64" s="22"/>
      <c r="F64" s="22"/>
      <c r="G64" s="22"/>
      <c r="H64" s="22"/>
      <c r="I64" s="22"/>
      <c r="J64" s="22"/>
      <c r="K64" s="22"/>
    </row>
    <row r="65" spans="1:11" ht="14.5" thickBot="1" x14ac:dyDescent="0.35">
      <c r="A65" s="95" t="s">
        <v>43</v>
      </c>
      <c r="B65" s="22" t="s">
        <v>210</v>
      </c>
      <c r="C65" s="22"/>
      <c r="D65" s="98" t="s">
        <v>209</v>
      </c>
      <c r="E65" s="22"/>
      <c r="F65" s="22"/>
      <c r="G65" s="22"/>
      <c r="H65" s="22"/>
      <c r="I65" s="22"/>
      <c r="J65" s="22"/>
      <c r="K65" s="22"/>
    </row>
    <row r="66" spans="1:11" x14ac:dyDescent="0.3">
      <c r="A66" s="95"/>
      <c r="B66" s="22"/>
      <c r="C66" s="22"/>
      <c r="D66" s="22"/>
      <c r="E66" s="22"/>
      <c r="F66" s="22"/>
      <c r="G66" s="22"/>
      <c r="H66" s="22"/>
      <c r="I66" s="22"/>
      <c r="J66" s="22"/>
      <c r="K66" s="22"/>
    </row>
    <row r="67" spans="1:11" ht="14.5" thickBot="1" x14ac:dyDescent="0.35">
      <c r="A67" s="95"/>
      <c r="B67" s="22" t="s">
        <v>279</v>
      </c>
      <c r="C67" s="22"/>
      <c r="D67" s="22"/>
      <c r="E67" s="22"/>
      <c r="F67" s="22"/>
      <c r="G67" s="22"/>
      <c r="H67" s="22"/>
      <c r="I67" s="22"/>
      <c r="J67" s="22"/>
      <c r="K67" s="22"/>
    </row>
    <row r="68" spans="1:11" ht="14.5" thickBot="1" x14ac:dyDescent="0.35">
      <c r="A68" s="95"/>
      <c r="B68" s="22" t="s">
        <v>278</v>
      </c>
      <c r="C68" s="290" t="s">
        <v>296</v>
      </c>
      <c r="D68" s="22"/>
      <c r="E68" s="22"/>
      <c r="F68" s="22"/>
      <c r="G68" s="22"/>
      <c r="H68" s="22"/>
      <c r="I68" s="22"/>
      <c r="J68" s="22"/>
      <c r="K68" s="22"/>
    </row>
    <row r="69" spans="1:11" x14ac:dyDescent="0.3">
      <c r="A69" s="95"/>
      <c r="B69" s="22"/>
      <c r="C69" s="22"/>
      <c r="D69" s="22"/>
      <c r="E69" s="22"/>
      <c r="F69" s="22"/>
      <c r="G69" s="22"/>
      <c r="H69" s="22"/>
      <c r="I69" s="22"/>
      <c r="J69" s="22"/>
      <c r="K69" s="22"/>
    </row>
    <row r="70" spans="1:11" ht="14.5" thickBot="1" x14ac:dyDescent="0.35">
      <c r="A70" s="95"/>
      <c r="B70" s="22" t="s">
        <v>189</v>
      </c>
      <c r="C70" s="22"/>
      <c r="D70" s="22"/>
      <c r="E70" s="22"/>
      <c r="F70" s="22"/>
      <c r="G70" s="22"/>
      <c r="H70" s="22"/>
      <c r="I70" s="22"/>
      <c r="J70" s="22"/>
      <c r="K70" s="22"/>
    </row>
    <row r="71" spans="1:11" ht="14.5" thickBot="1" x14ac:dyDescent="0.35">
      <c r="A71" s="95"/>
      <c r="B71" s="22" t="s">
        <v>50</v>
      </c>
      <c r="C71" s="98" t="s">
        <v>51</v>
      </c>
      <c r="D71" s="22"/>
      <c r="E71" s="22"/>
      <c r="F71" s="22"/>
      <c r="G71" s="22"/>
      <c r="H71" s="22"/>
      <c r="I71" s="22"/>
      <c r="J71" s="22"/>
      <c r="K71" s="22"/>
    </row>
    <row r="72" spans="1:11" x14ac:dyDescent="0.3">
      <c r="A72" s="95"/>
      <c r="B72" s="22"/>
      <c r="C72" s="22"/>
      <c r="D72" s="22"/>
      <c r="E72" s="22"/>
      <c r="F72" s="22"/>
      <c r="G72" s="22"/>
      <c r="H72" s="22"/>
      <c r="I72" s="22"/>
      <c r="J72" s="22"/>
      <c r="K72" s="22"/>
    </row>
    <row r="73" spans="1:11" ht="14.5" thickBot="1" x14ac:dyDescent="0.35">
      <c r="A73" s="95"/>
      <c r="B73" s="22" t="s">
        <v>211</v>
      </c>
      <c r="C73" s="22"/>
      <c r="D73" s="22"/>
      <c r="E73" s="22"/>
      <c r="F73" s="22"/>
      <c r="G73" s="22"/>
      <c r="H73" s="22"/>
      <c r="I73" s="22"/>
      <c r="J73" s="22"/>
      <c r="K73" s="22"/>
    </row>
    <row r="74" spans="1:11" ht="14.5" thickBot="1" x14ac:dyDescent="0.35">
      <c r="A74" s="95"/>
      <c r="B74" s="22" t="s">
        <v>212</v>
      </c>
      <c r="C74" s="98" t="s">
        <v>215</v>
      </c>
      <c r="D74" s="22"/>
      <c r="E74" s="22"/>
      <c r="F74" s="22"/>
      <c r="G74" s="22"/>
      <c r="H74" s="22"/>
      <c r="I74" s="22"/>
      <c r="J74" s="22"/>
      <c r="K74" s="22"/>
    </row>
    <row r="75" spans="1:11" x14ac:dyDescent="0.3">
      <c r="A75" s="95"/>
      <c r="B75" s="22"/>
      <c r="C75" s="22"/>
      <c r="D75" s="22"/>
      <c r="E75" s="22"/>
      <c r="F75" s="22"/>
      <c r="G75" s="22"/>
      <c r="H75" s="22"/>
      <c r="I75" s="22"/>
      <c r="J75" s="22"/>
      <c r="K75" s="22"/>
    </row>
  </sheetData>
  <conditionalFormatting sqref="C47">
    <cfRule type="colorScale" priority="3">
      <colorScale>
        <cfvo type="num" val="0"/>
        <cfvo type="num" val="10"/>
        <color theme="8"/>
        <color rgb="FFFF0000"/>
      </colorScale>
    </cfRule>
  </conditionalFormatting>
  <conditionalFormatting sqref="C35">
    <cfRule type="colorScale" priority="2">
      <colorScale>
        <cfvo type="num" val="0"/>
        <cfvo type="num" val="1"/>
        <color theme="8"/>
        <color rgb="FFDE7B3E"/>
      </colorScale>
    </cfRule>
  </conditionalFormatting>
  <conditionalFormatting sqref="C37">
    <cfRule type="colorScale" priority="1">
      <colorScale>
        <cfvo type="num" val="0"/>
        <cfvo type="num" val="1"/>
        <cfvo type="num" val="1000"/>
        <color theme="8"/>
        <color rgb="FFFFC000"/>
        <color theme="7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30FB-3277-44CE-8A8E-007605689B7C}">
  <dimension ref="A1:BU75"/>
  <sheetViews>
    <sheetView topLeftCell="A43" zoomScale="80" zoomScaleNormal="80" workbookViewId="0">
      <selection activeCell="A37" sqref="A37"/>
    </sheetView>
  </sheetViews>
  <sheetFormatPr defaultRowHeight="14" x14ac:dyDescent="0.3"/>
  <cols>
    <col min="1" max="1" width="2.5" bestFit="1" customWidth="1"/>
    <col min="2" max="2" width="16.58203125" customWidth="1"/>
    <col min="3" max="13" width="7.58203125" customWidth="1"/>
    <col min="14" max="14" width="7.83203125" customWidth="1"/>
    <col min="15" max="41" width="7.58203125" customWidth="1"/>
  </cols>
  <sheetData>
    <row r="1" spans="1:72" x14ac:dyDescent="0.3">
      <c r="A1" s="95" t="s">
        <v>43</v>
      </c>
      <c r="B1" s="96" t="s">
        <v>194</v>
      </c>
    </row>
    <row r="2" spans="1:72" x14ac:dyDescent="0.3">
      <c r="A2" s="95"/>
      <c r="B2" s="40" t="s">
        <v>217</v>
      </c>
      <c r="C2" s="7" t="e">
        <f>MIN(#REF!,C12:AU12)</f>
        <v>#REF!</v>
      </c>
      <c r="BD2" t="s">
        <v>298</v>
      </c>
    </row>
    <row r="3" spans="1:72" x14ac:dyDescent="0.3">
      <c r="A3" s="95" t="s">
        <v>43</v>
      </c>
      <c r="B3" t="s">
        <v>220</v>
      </c>
      <c r="C3">
        <v>1</v>
      </c>
      <c r="I3" s="58"/>
      <c r="J3" s="58"/>
      <c r="K3" s="58"/>
      <c r="L3" s="58"/>
      <c r="M3" s="58"/>
      <c r="N3" s="58"/>
      <c r="O3" s="58">
        <v>0</v>
      </c>
      <c r="P3" s="60"/>
    </row>
    <row r="4" spans="1:72" x14ac:dyDescent="0.3">
      <c r="A4" s="95" t="s">
        <v>43</v>
      </c>
      <c r="B4" s="97" t="s">
        <v>221</v>
      </c>
      <c r="C4" s="97"/>
      <c r="D4" s="97"/>
      <c r="E4" s="97"/>
      <c r="F4" s="129">
        <f>$S$10</f>
        <v>0</v>
      </c>
      <c r="G4" s="97"/>
      <c r="H4" s="97"/>
      <c r="I4" s="97"/>
      <c r="J4" s="130">
        <f t="shared" ref="J4:K4" si="0">$S$10</f>
        <v>0</v>
      </c>
      <c r="K4" s="130">
        <f t="shared" si="0"/>
        <v>0</v>
      </c>
      <c r="L4" s="97"/>
      <c r="M4" s="97"/>
      <c r="N4" s="97"/>
      <c r="O4" s="130">
        <f>$D$7</f>
        <v>2</v>
      </c>
      <c r="P4" s="97"/>
      <c r="Q4" s="130">
        <f>$D$7</f>
        <v>2</v>
      </c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130">
        <f t="shared" ref="AC4:AS4" si="1">$D$7</f>
        <v>2</v>
      </c>
      <c r="AD4" s="130">
        <f t="shared" si="1"/>
        <v>2</v>
      </c>
      <c r="AE4" s="130">
        <f t="shared" si="1"/>
        <v>2</v>
      </c>
      <c r="AF4" s="130">
        <f t="shared" si="1"/>
        <v>2</v>
      </c>
      <c r="AG4" s="130">
        <f t="shared" si="1"/>
        <v>2</v>
      </c>
      <c r="AH4" s="130">
        <f t="shared" ref="AH4" si="2">$AD$10</f>
        <v>0</v>
      </c>
      <c r="AI4" s="130">
        <f t="shared" si="1"/>
        <v>2</v>
      </c>
      <c r="AJ4" s="130">
        <f t="shared" si="1"/>
        <v>2</v>
      </c>
      <c r="AK4" s="130">
        <f t="shared" si="1"/>
        <v>2</v>
      </c>
      <c r="AL4" s="130">
        <f t="shared" si="1"/>
        <v>2</v>
      </c>
      <c r="AM4" s="130">
        <f t="shared" si="1"/>
        <v>2</v>
      </c>
      <c r="AN4" s="130">
        <f t="shared" si="1"/>
        <v>2</v>
      </c>
      <c r="AO4" s="130">
        <f t="shared" ref="AO4" si="3">$AD$10</f>
        <v>0</v>
      </c>
      <c r="AP4" s="130">
        <f t="shared" si="1"/>
        <v>2</v>
      </c>
      <c r="AQ4" s="130">
        <f t="shared" si="1"/>
        <v>2</v>
      </c>
      <c r="AR4" s="130">
        <f t="shared" si="1"/>
        <v>2</v>
      </c>
      <c r="AS4" s="130">
        <f t="shared" si="1"/>
        <v>2</v>
      </c>
      <c r="AT4" s="130">
        <f t="shared" ref="AT4:BC4" si="4">$AD$10</f>
        <v>0</v>
      </c>
      <c r="AU4" s="130">
        <f t="shared" si="4"/>
        <v>0</v>
      </c>
      <c r="AV4" s="130">
        <f t="shared" si="4"/>
        <v>0</v>
      </c>
      <c r="AW4" s="130">
        <f t="shared" si="4"/>
        <v>0</v>
      </c>
      <c r="AX4" s="130">
        <f t="shared" si="4"/>
        <v>0</v>
      </c>
      <c r="AY4" s="130">
        <f t="shared" si="4"/>
        <v>0</v>
      </c>
      <c r="AZ4" s="130">
        <f t="shared" si="4"/>
        <v>0</v>
      </c>
      <c r="BA4" s="130">
        <f t="shared" si="4"/>
        <v>0</v>
      </c>
      <c r="BB4" s="130">
        <f t="shared" si="4"/>
        <v>0</v>
      </c>
      <c r="BC4" s="130">
        <f t="shared" si="4"/>
        <v>0</v>
      </c>
      <c r="BD4" s="130">
        <f t="shared" ref="BD4:BS4" si="5">$AL$6</f>
        <v>0</v>
      </c>
      <c r="BE4" s="130">
        <f t="shared" si="5"/>
        <v>0</v>
      </c>
      <c r="BF4" s="130">
        <f t="shared" si="5"/>
        <v>0</v>
      </c>
      <c r="BG4" s="130">
        <f t="shared" si="5"/>
        <v>0</v>
      </c>
      <c r="BH4" s="130">
        <f t="shared" si="5"/>
        <v>0</v>
      </c>
      <c r="BI4" s="130">
        <f t="shared" si="5"/>
        <v>0</v>
      </c>
      <c r="BJ4" s="130">
        <f t="shared" si="5"/>
        <v>0</v>
      </c>
      <c r="BK4" s="130">
        <f t="shared" si="5"/>
        <v>0</v>
      </c>
      <c r="BL4" s="130">
        <f t="shared" si="5"/>
        <v>0</v>
      </c>
      <c r="BM4" s="130">
        <f t="shared" si="5"/>
        <v>0</v>
      </c>
      <c r="BN4" s="130">
        <f t="shared" si="5"/>
        <v>0</v>
      </c>
      <c r="BO4" s="130">
        <f t="shared" si="5"/>
        <v>0</v>
      </c>
      <c r="BP4" s="130">
        <f t="shared" si="5"/>
        <v>0</v>
      </c>
      <c r="BQ4" s="130">
        <f t="shared" si="5"/>
        <v>0</v>
      </c>
      <c r="BR4" s="130">
        <f t="shared" si="5"/>
        <v>0</v>
      </c>
      <c r="BS4" s="130">
        <f t="shared" si="5"/>
        <v>0</v>
      </c>
      <c r="BT4" s="130">
        <f t="shared" ref="BT4" si="6">$AC$6</f>
        <v>0</v>
      </c>
    </row>
    <row r="5" spans="1:72" x14ac:dyDescent="0.3">
      <c r="A5" s="95" t="s">
        <v>43</v>
      </c>
      <c r="B5" s="97" t="s">
        <v>195</v>
      </c>
      <c r="C5" s="97">
        <f>SUM($C10:C$10)</f>
        <v>0</v>
      </c>
      <c r="D5" s="97">
        <f>SUM($C10:D$10)</f>
        <v>1</v>
      </c>
      <c r="E5" s="97">
        <f>SUM($C10:E$10)</f>
        <v>1</v>
      </c>
      <c r="F5" s="97">
        <f>SUM($C10:F$10)</f>
        <v>1</v>
      </c>
      <c r="G5" s="97">
        <f>SUM($C10:G$10)</f>
        <v>1</v>
      </c>
      <c r="H5" s="97">
        <f>SUM($C10:H$10)</f>
        <v>2</v>
      </c>
      <c r="I5" s="97">
        <f>SUM($C10:I$10)</f>
        <v>2</v>
      </c>
      <c r="J5" s="97">
        <f>SUM($C10:J$10)</f>
        <v>2</v>
      </c>
      <c r="K5" s="97">
        <f>SUM($C10:K$10)</f>
        <v>3</v>
      </c>
      <c r="L5" s="97">
        <f>SUM($C10:L$10)</f>
        <v>3</v>
      </c>
      <c r="M5" s="97">
        <f>SUM($C10:M$10)</f>
        <v>3</v>
      </c>
      <c r="N5" s="97">
        <f>SUM($C10:N$10)</f>
        <v>3</v>
      </c>
      <c r="O5" s="97">
        <f>SUM($C10:O$10)</f>
        <v>3</v>
      </c>
      <c r="P5" s="97">
        <f>SUM($C10:P$10)</f>
        <v>3</v>
      </c>
      <c r="Q5" s="97">
        <f>SUM($C10:Q$10)</f>
        <v>3</v>
      </c>
      <c r="R5" s="97">
        <f>SUM($C10:R$10)</f>
        <v>3</v>
      </c>
      <c r="S5" s="97">
        <f>SUM($C10:S$10)</f>
        <v>3</v>
      </c>
      <c r="T5" s="97">
        <f>SUM($C10:T$10)</f>
        <v>3</v>
      </c>
      <c r="U5" s="97">
        <f>SUM($C10:U$10)</f>
        <v>3</v>
      </c>
      <c r="V5" s="97">
        <f>SUM($C10:V$10)</f>
        <v>3</v>
      </c>
      <c r="W5" s="97">
        <f>SUM($C10:W$10)</f>
        <v>3</v>
      </c>
      <c r="X5" s="97">
        <f>SUM($C10:X$10)</f>
        <v>3</v>
      </c>
      <c r="Y5" s="97">
        <f>SUM($C10:Y$10)</f>
        <v>3</v>
      </c>
      <c r="Z5" s="97">
        <f>SUM($C10:Z$10)</f>
        <v>3</v>
      </c>
      <c r="AA5" s="97">
        <f>SUM($C10:AA$10)</f>
        <v>3</v>
      </c>
      <c r="AB5" s="97">
        <f>SUM($C10:AB$10)</f>
        <v>3</v>
      </c>
      <c r="AC5" s="97">
        <f>SUM($C10:AC$10)</f>
        <v>3</v>
      </c>
      <c r="AD5" s="97">
        <f>SUM($C10:AD$10)</f>
        <v>3</v>
      </c>
      <c r="AE5" s="97">
        <f>SUM($C10:AE$10)</f>
        <v>3</v>
      </c>
      <c r="AF5" s="97">
        <f>SUM($C10:AF$10)</f>
        <v>3</v>
      </c>
      <c r="AG5" s="97">
        <f>SUM($C10:AG$10)</f>
        <v>3</v>
      </c>
      <c r="AH5" s="97">
        <f>SUM($C10:AH$10)</f>
        <v>3</v>
      </c>
      <c r="AI5" s="97">
        <f>SUM($C10:AI$10)</f>
        <v>3</v>
      </c>
      <c r="AJ5" s="97">
        <f>SUM($C10:AJ$10)</f>
        <v>3</v>
      </c>
      <c r="AK5" s="97">
        <f>SUM($C10:AK$10)</f>
        <v>4</v>
      </c>
      <c r="AL5" s="97">
        <f>SUM($C10:AL$10)</f>
        <v>4</v>
      </c>
      <c r="AM5" s="97">
        <f>SUM($C10:AM$10)</f>
        <v>4</v>
      </c>
      <c r="AN5" s="97">
        <f>SUM($C10:AN$10)</f>
        <v>4</v>
      </c>
      <c r="AO5" s="97">
        <f>SUM($C10:AO$10)</f>
        <v>4</v>
      </c>
      <c r="AP5" s="97">
        <f>SUM($C10:AP$10)</f>
        <v>4</v>
      </c>
      <c r="AQ5" s="97">
        <f>SUM($C10:AQ$10)</f>
        <v>4</v>
      </c>
      <c r="AR5" s="97">
        <f>SUM($C10:AR$10)</f>
        <v>4</v>
      </c>
      <c r="AS5" s="97">
        <f>SUM($C10:AS$10)</f>
        <v>4</v>
      </c>
      <c r="AT5" s="97">
        <f>SUM($C10:AT$10)</f>
        <v>4</v>
      </c>
      <c r="AU5" s="97">
        <f>SUM($C10:AU$10)</f>
        <v>4</v>
      </c>
      <c r="AV5" s="97">
        <f>SUM($C10:AV$10)</f>
        <v>4</v>
      </c>
      <c r="AW5" s="97">
        <f>SUM($C10:AW$10)</f>
        <v>4</v>
      </c>
      <c r="AX5" s="97">
        <f>SUM($C10:AX$10)</f>
        <v>4</v>
      </c>
      <c r="AY5" s="97">
        <f>SUM($C10:AY$10)</f>
        <v>4</v>
      </c>
      <c r="AZ5" s="97">
        <f>SUM($C10:AZ$10)</f>
        <v>4</v>
      </c>
      <c r="BA5" s="97">
        <f>SUM($C10:BA$10)</f>
        <v>4</v>
      </c>
      <c r="BB5" s="97">
        <f>SUM($C10:BB$10)</f>
        <v>4</v>
      </c>
      <c r="BC5" s="97">
        <f>SUM($C10:BC$10)</f>
        <v>4</v>
      </c>
      <c r="BD5" s="97">
        <f>SUM($C10:BD$10)</f>
        <v>4</v>
      </c>
      <c r="BE5" s="97">
        <f>SUM($C10:BE$10)</f>
        <v>4</v>
      </c>
      <c r="BF5" s="97">
        <f>SUM($C10:BF$10)</f>
        <v>5</v>
      </c>
      <c r="BG5" s="97">
        <f>SUM($C10:BG$10)</f>
        <v>5</v>
      </c>
      <c r="BH5" s="97">
        <f>SUM($C10:BH$10)</f>
        <v>5</v>
      </c>
      <c r="BI5" s="97">
        <f>SUM($C10:BI$10)</f>
        <v>5</v>
      </c>
      <c r="BJ5" s="97">
        <f>SUM($C10:BJ$10)</f>
        <v>5</v>
      </c>
      <c r="BK5" s="97">
        <f>SUM($C10:BK$10)</f>
        <v>5</v>
      </c>
      <c r="BL5" s="97">
        <f>SUM($C10:BL$10)</f>
        <v>5</v>
      </c>
      <c r="BM5" s="97">
        <f>SUM($C10:BM$10)</f>
        <v>5</v>
      </c>
      <c r="BN5" s="97">
        <f>SUM($C10:BN$10)</f>
        <v>5</v>
      </c>
      <c r="BO5" s="97">
        <f>SUM($C10:BO$10)</f>
        <v>6</v>
      </c>
      <c r="BP5" s="97">
        <f>SUM($C10:BP$10)</f>
        <v>6</v>
      </c>
      <c r="BQ5" s="97">
        <f>SUM($C10:BQ$10)</f>
        <v>6</v>
      </c>
      <c r="BR5" s="97">
        <f>SUM($C10:BR$10)</f>
        <v>6</v>
      </c>
      <c r="BS5" s="97">
        <f>SUM($C10:BS$10)</f>
        <v>6</v>
      </c>
      <c r="BT5" s="97">
        <f>SUM($C10:BT$10)</f>
        <v>6</v>
      </c>
    </row>
    <row r="6" spans="1:72" x14ac:dyDescent="0.3">
      <c r="A6" s="95"/>
      <c r="B6" s="1"/>
      <c r="C6" s="1"/>
      <c r="D6" s="1"/>
      <c r="E6" s="1"/>
      <c r="F6" s="1" t="s">
        <v>197</v>
      </c>
      <c r="G6" s="1" t="str">
        <f>F6</f>
        <v>_________</v>
      </c>
      <c r="H6" s="1" t="s">
        <v>197</v>
      </c>
      <c r="I6" s="1" t="str">
        <f>H6</f>
        <v>_________</v>
      </c>
      <c r="J6" s="1" t="str">
        <f>H6</f>
        <v>_________</v>
      </c>
      <c r="K6" s="1" t="s">
        <v>197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 t="s">
        <v>197</v>
      </c>
      <c r="AI6" s="97"/>
      <c r="AJ6" s="97"/>
      <c r="AK6" s="97"/>
      <c r="AL6" s="97"/>
      <c r="AM6" s="97"/>
      <c r="AN6" s="97"/>
      <c r="AO6" s="97"/>
      <c r="AP6" s="1"/>
      <c r="AQ6" s="1"/>
      <c r="AR6" s="1"/>
      <c r="AS6" s="1"/>
      <c r="AT6" s="1" t="s">
        <v>197</v>
      </c>
      <c r="AU6" s="1" t="s">
        <v>197</v>
      </c>
      <c r="AV6" s="1" t="s">
        <v>197</v>
      </c>
      <c r="AW6" s="1" t="s">
        <v>197</v>
      </c>
      <c r="AX6" s="1" t="s">
        <v>197</v>
      </c>
      <c r="AY6" s="1" t="s">
        <v>197</v>
      </c>
      <c r="AZ6" s="1" t="s">
        <v>197</v>
      </c>
      <c r="BA6" s="1" t="s">
        <v>197</v>
      </c>
      <c r="BB6" s="1" t="s">
        <v>197</v>
      </c>
      <c r="BC6" s="1" t="s">
        <v>197</v>
      </c>
      <c r="BD6" s="1" t="str">
        <f>AV6</f>
        <v>_________</v>
      </c>
      <c r="BE6" s="1" t="str">
        <f>AW6</f>
        <v>_________</v>
      </c>
      <c r="BF6" s="1" t="str">
        <f t="shared" ref="BF6:BN6" si="7">AX6</f>
        <v>_________</v>
      </c>
      <c r="BG6" s="1" t="str">
        <f t="shared" si="7"/>
        <v>_________</v>
      </c>
      <c r="BH6" s="1" t="str">
        <f t="shared" si="7"/>
        <v>_________</v>
      </c>
      <c r="BI6" s="1" t="str">
        <f t="shared" si="7"/>
        <v>_________</v>
      </c>
      <c r="BJ6" s="1" t="str">
        <f t="shared" si="7"/>
        <v>_________</v>
      </c>
      <c r="BK6" s="1" t="str">
        <f t="shared" si="7"/>
        <v>_________</v>
      </c>
      <c r="BL6" s="1" t="str">
        <f t="shared" si="7"/>
        <v>_________</v>
      </c>
      <c r="BM6" s="1" t="str">
        <f t="shared" si="7"/>
        <v>_________</v>
      </c>
      <c r="BN6" s="1" t="str">
        <f t="shared" si="7"/>
        <v>_________</v>
      </c>
      <c r="BO6" s="1" t="str">
        <f>BC6</f>
        <v>_________</v>
      </c>
      <c r="BP6" s="1" t="str">
        <f>BD6</f>
        <v>_________</v>
      </c>
      <c r="BQ6" s="1" t="str">
        <f>BE6</f>
        <v>_________</v>
      </c>
      <c r="BR6" s="1" t="str">
        <f>BF6</f>
        <v>_________</v>
      </c>
      <c r="BS6" s="1" t="str">
        <f>BG6</f>
        <v>_________</v>
      </c>
      <c r="BT6" s="1" t="str">
        <f>BJ6</f>
        <v>_________</v>
      </c>
    </row>
    <row r="7" spans="1:72" x14ac:dyDescent="0.3">
      <c r="A7" s="95"/>
      <c r="B7" s="24" t="s">
        <v>39</v>
      </c>
      <c r="C7" s="4">
        <v>1</v>
      </c>
      <c r="D7" s="4">
        <f t="shared" ref="D7:K7" si="8">C7+1</f>
        <v>2</v>
      </c>
      <c r="E7" s="4">
        <f t="shared" si="8"/>
        <v>3</v>
      </c>
      <c r="F7" s="41">
        <f t="shared" si="8"/>
        <v>4</v>
      </c>
      <c r="G7" s="41">
        <f t="shared" si="8"/>
        <v>5</v>
      </c>
      <c r="H7" s="41">
        <f t="shared" si="8"/>
        <v>6</v>
      </c>
      <c r="I7" s="41">
        <f t="shared" si="8"/>
        <v>7</v>
      </c>
      <c r="J7" s="41">
        <f t="shared" si="8"/>
        <v>8</v>
      </c>
      <c r="K7" s="41">
        <f t="shared" si="8"/>
        <v>9</v>
      </c>
      <c r="L7" s="18">
        <f>K7+1</f>
        <v>10</v>
      </c>
      <c r="M7" s="18">
        <f t="shared" ref="M7:BG7" si="9">L7+1</f>
        <v>11</v>
      </c>
      <c r="N7" s="18">
        <f t="shared" si="9"/>
        <v>12</v>
      </c>
      <c r="O7" s="4">
        <f t="shared" si="9"/>
        <v>13</v>
      </c>
      <c r="P7" s="4">
        <f t="shared" si="9"/>
        <v>14</v>
      </c>
      <c r="Q7" s="4">
        <f t="shared" si="9"/>
        <v>15</v>
      </c>
      <c r="R7" s="4">
        <f t="shared" si="9"/>
        <v>16</v>
      </c>
      <c r="S7" s="4">
        <f t="shared" si="9"/>
        <v>17</v>
      </c>
      <c r="T7" s="4">
        <f t="shared" si="9"/>
        <v>18</v>
      </c>
      <c r="U7" s="12">
        <f t="shared" si="9"/>
        <v>19</v>
      </c>
      <c r="V7" s="12">
        <f t="shared" si="9"/>
        <v>20</v>
      </c>
      <c r="W7" s="12">
        <f t="shared" si="9"/>
        <v>21</v>
      </c>
      <c r="X7" s="12">
        <f t="shared" si="9"/>
        <v>22</v>
      </c>
      <c r="Y7" s="18">
        <f t="shared" si="9"/>
        <v>23</v>
      </c>
      <c r="Z7" s="18">
        <f t="shared" si="9"/>
        <v>24</v>
      </c>
      <c r="AA7" s="18">
        <f t="shared" si="9"/>
        <v>25</v>
      </c>
      <c r="AB7" s="18">
        <f t="shared" si="9"/>
        <v>26</v>
      </c>
      <c r="AC7" s="52">
        <f t="shared" si="9"/>
        <v>27</v>
      </c>
      <c r="AD7" s="52">
        <f t="shared" si="9"/>
        <v>28</v>
      </c>
      <c r="AE7" s="52">
        <f t="shared" si="9"/>
        <v>29</v>
      </c>
      <c r="AF7" s="52">
        <f t="shared" si="9"/>
        <v>30</v>
      </c>
      <c r="AG7" s="52">
        <f t="shared" si="9"/>
        <v>31</v>
      </c>
      <c r="AH7" s="52">
        <f t="shared" si="9"/>
        <v>32</v>
      </c>
      <c r="AI7" s="52">
        <f t="shared" si="9"/>
        <v>33</v>
      </c>
      <c r="AJ7" s="52">
        <f t="shared" si="9"/>
        <v>34</v>
      </c>
      <c r="AK7" s="52">
        <f t="shared" si="9"/>
        <v>35</v>
      </c>
      <c r="AL7" s="52">
        <f t="shared" si="9"/>
        <v>36</v>
      </c>
      <c r="AM7" s="52">
        <f t="shared" si="9"/>
        <v>37</v>
      </c>
      <c r="AN7" s="52">
        <f t="shared" si="9"/>
        <v>38</v>
      </c>
      <c r="AO7" s="52">
        <f t="shared" si="9"/>
        <v>39</v>
      </c>
      <c r="AP7" s="37">
        <f t="shared" si="9"/>
        <v>40</v>
      </c>
      <c r="AQ7" s="37">
        <f t="shared" si="9"/>
        <v>41</v>
      </c>
      <c r="AR7" s="37">
        <f t="shared" si="9"/>
        <v>42</v>
      </c>
      <c r="AS7" s="37">
        <f t="shared" si="9"/>
        <v>43</v>
      </c>
      <c r="AT7" s="37">
        <f t="shared" si="9"/>
        <v>44</v>
      </c>
      <c r="AU7" s="37">
        <f t="shared" si="9"/>
        <v>45</v>
      </c>
      <c r="AV7" s="37">
        <f t="shared" si="9"/>
        <v>46</v>
      </c>
      <c r="AW7" s="37">
        <f t="shared" si="9"/>
        <v>47</v>
      </c>
      <c r="AX7" s="37">
        <f t="shared" si="9"/>
        <v>48</v>
      </c>
      <c r="AY7" s="37">
        <f t="shared" si="9"/>
        <v>49</v>
      </c>
      <c r="AZ7" s="37">
        <f t="shared" si="9"/>
        <v>50</v>
      </c>
      <c r="BA7" s="12">
        <f t="shared" si="9"/>
        <v>51</v>
      </c>
      <c r="BB7" s="12">
        <f t="shared" si="9"/>
        <v>52</v>
      </c>
      <c r="BC7" s="12">
        <f t="shared" si="9"/>
        <v>53</v>
      </c>
      <c r="BD7" s="25">
        <f t="shared" si="9"/>
        <v>54</v>
      </c>
      <c r="BE7" s="25">
        <f t="shared" si="9"/>
        <v>55</v>
      </c>
      <c r="BF7" s="131">
        <f t="shared" si="9"/>
        <v>56</v>
      </c>
      <c r="BG7" s="131">
        <f t="shared" si="9"/>
        <v>57</v>
      </c>
      <c r="BH7" s="137">
        <f>BG7+1</f>
        <v>58</v>
      </c>
      <c r="BI7" s="137">
        <f t="shared" ref="BI7:BT7" si="10">BH7+1</f>
        <v>59</v>
      </c>
      <c r="BJ7" s="137">
        <f t="shared" si="10"/>
        <v>60</v>
      </c>
      <c r="BK7" s="137">
        <f t="shared" si="10"/>
        <v>61</v>
      </c>
      <c r="BL7" s="137">
        <f t="shared" si="10"/>
        <v>62</v>
      </c>
      <c r="BM7" s="137">
        <f t="shared" si="10"/>
        <v>63</v>
      </c>
      <c r="BN7" s="137">
        <f t="shared" si="10"/>
        <v>64</v>
      </c>
      <c r="BO7" s="61">
        <f t="shared" si="10"/>
        <v>65</v>
      </c>
      <c r="BP7" s="61">
        <f t="shared" si="10"/>
        <v>66</v>
      </c>
      <c r="BQ7" s="61">
        <f t="shared" si="10"/>
        <v>67</v>
      </c>
      <c r="BR7" s="61">
        <f t="shared" si="10"/>
        <v>68</v>
      </c>
      <c r="BS7" s="61">
        <f t="shared" si="10"/>
        <v>69</v>
      </c>
      <c r="BT7" s="4">
        <f t="shared" si="10"/>
        <v>70</v>
      </c>
    </row>
    <row r="8" spans="1:72" x14ac:dyDescent="0.3">
      <c r="A8" s="95"/>
      <c r="B8" s="24" t="s">
        <v>198</v>
      </c>
      <c r="C8" s="4" t="s">
        <v>199</v>
      </c>
      <c r="D8" s="4" t="s">
        <v>199</v>
      </c>
      <c r="E8" s="4" t="s">
        <v>199</v>
      </c>
      <c r="F8" s="41" t="s">
        <v>199</v>
      </c>
      <c r="G8" s="41" t="s">
        <v>199</v>
      </c>
      <c r="H8" s="41" t="s">
        <v>199</v>
      </c>
      <c r="I8" s="41" t="s">
        <v>199</v>
      </c>
      <c r="J8" s="41" t="s">
        <v>199</v>
      </c>
      <c r="K8" s="41" t="s">
        <v>199</v>
      </c>
      <c r="L8" s="18" t="s">
        <v>199</v>
      </c>
      <c r="M8" s="18" t="s">
        <v>199</v>
      </c>
      <c r="N8" s="18" t="s">
        <v>199</v>
      </c>
      <c r="O8" s="4" t="s">
        <v>199</v>
      </c>
      <c r="P8" s="4" t="s">
        <v>199</v>
      </c>
      <c r="Q8" s="4" t="s">
        <v>199</v>
      </c>
      <c r="R8" s="4" t="s">
        <v>199</v>
      </c>
      <c r="S8" s="4" t="s">
        <v>199</v>
      </c>
      <c r="T8" s="4" t="s">
        <v>199</v>
      </c>
      <c r="U8" s="12" t="s">
        <v>199</v>
      </c>
      <c r="V8" s="12" t="s">
        <v>199</v>
      </c>
      <c r="W8" s="12" t="s">
        <v>199</v>
      </c>
      <c r="X8" s="12"/>
      <c r="Y8" s="18" t="s">
        <v>199</v>
      </c>
      <c r="Z8" s="18" t="s">
        <v>199</v>
      </c>
      <c r="AA8" s="18" t="s">
        <v>199</v>
      </c>
      <c r="AB8" s="18" t="s">
        <v>199</v>
      </c>
      <c r="AC8" s="52" t="s">
        <v>199</v>
      </c>
      <c r="AD8" s="52" t="s">
        <v>199</v>
      </c>
      <c r="AE8" s="52" t="s">
        <v>199</v>
      </c>
      <c r="AF8" s="52" t="s">
        <v>199</v>
      </c>
      <c r="AG8" s="52" t="s">
        <v>199</v>
      </c>
      <c r="AH8" s="52" t="s">
        <v>199</v>
      </c>
      <c r="AI8" s="52" t="s">
        <v>199</v>
      </c>
      <c r="AJ8" s="52" t="s">
        <v>199</v>
      </c>
      <c r="AK8" s="52" t="s">
        <v>199</v>
      </c>
      <c r="AL8" s="52" t="s">
        <v>199</v>
      </c>
      <c r="AM8" s="52" t="s">
        <v>199</v>
      </c>
      <c r="AN8" s="52" t="s">
        <v>199</v>
      </c>
      <c r="AO8" s="52" t="s">
        <v>199</v>
      </c>
      <c r="AP8" s="37" t="s">
        <v>199</v>
      </c>
      <c r="AQ8" s="37" t="s">
        <v>199</v>
      </c>
      <c r="AR8" s="37" t="s">
        <v>199</v>
      </c>
      <c r="AS8" s="37" t="s">
        <v>199</v>
      </c>
      <c r="AT8" s="37" t="s">
        <v>199</v>
      </c>
      <c r="AU8" s="37" t="s">
        <v>199</v>
      </c>
      <c r="AV8" s="37" t="s">
        <v>199</v>
      </c>
      <c r="AW8" s="37" t="s">
        <v>199</v>
      </c>
      <c r="AX8" s="37" t="s">
        <v>199</v>
      </c>
      <c r="AY8" s="37" t="s">
        <v>199</v>
      </c>
      <c r="AZ8" s="37" t="s">
        <v>199</v>
      </c>
      <c r="BA8" s="12" t="s">
        <v>199</v>
      </c>
      <c r="BB8" s="12" t="s">
        <v>199</v>
      </c>
      <c r="BC8" s="12" t="s">
        <v>199</v>
      </c>
      <c r="BD8" s="25" t="s">
        <v>199</v>
      </c>
      <c r="BE8" s="25" t="s">
        <v>199</v>
      </c>
      <c r="BF8" s="131" t="s">
        <v>199</v>
      </c>
      <c r="BG8" s="131" t="s">
        <v>199</v>
      </c>
      <c r="BH8" s="137" t="s">
        <v>199</v>
      </c>
      <c r="BI8" s="137" t="s">
        <v>199</v>
      </c>
      <c r="BJ8" s="137" t="s">
        <v>199</v>
      </c>
      <c r="BK8" s="137" t="s">
        <v>199</v>
      </c>
      <c r="BL8" s="137" t="s">
        <v>199</v>
      </c>
      <c r="BM8" s="137" t="s">
        <v>199</v>
      </c>
      <c r="BN8" s="137" t="s">
        <v>199</v>
      </c>
      <c r="BO8" s="61" t="s">
        <v>199</v>
      </c>
      <c r="BP8" s="61" t="s">
        <v>199</v>
      </c>
      <c r="BQ8" s="61" t="s">
        <v>199</v>
      </c>
      <c r="BR8" s="61" t="s">
        <v>199</v>
      </c>
      <c r="BS8" s="61" t="s">
        <v>199</v>
      </c>
      <c r="BT8" s="4" t="s">
        <v>199</v>
      </c>
    </row>
    <row r="9" spans="1:72" x14ac:dyDescent="0.3">
      <c r="A9" s="95"/>
      <c r="B9" s="24" t="s">
        <v>0</v>
      </c>
      <c r="C9" s="4" t="s">
        <v>263</v>
      </c>
      <c r="D9" s="4" t="s">
        <v>263</v>
      </c>
      <c r="E9" s="4" t="s">
        <v>263</v>
      </c>
      <c r="F9" s="41" t="s">
        <v>286</v>
      </c>
      <c r="G9" s="41" t="s">
        <v>158</v>
      </c>
      <c r="H9" s="41" t="s">
        <v>158</v>
      </c>
      <c r="I9" s="41" t="s">
        <v>320</v>
      </c>
      <c r="J9" s="41" t="s">
        <v>320</v>
      </c>
      <c r="K9" s="41" t="s">
        <v>286</v>
      </c>
      <c r="L9" s="18" t="s">
        <v>264</v>
      </c>
      <c r="M9" s="18" t="s">
        <v>264</v>
      </c>
      <c r="N9" s="18" t="s">
        <v>264</v>
      </c>
      <c r="O9" s="4" t="s">
        <v>266</v>
      </c>
      <c r="P9" s="4" t="s">
        <v>266</v>
      </c>
      <c r="Q9" s="4" t="s">
        <v>266</v>
      </c>
      <c r="R9" s="4" t="s">
        <v>266</v>
      </c>
      <c r="S9" s="4" t="s">
        <v>266</v>
      </c>
      <c r="T9" s="4" t="s">
        <v>266</v>
      </c>
      <c r="U9" s="12" t="s">
        <v>273</v>
      </c>
      <c r="V9" s="12" t="s">
        <v>273</v>
      </c>
      <c r="W9" s="12" t="s">
        <v>273</v>
      </c>
      <c r="X9" s="12" t="s">
        <v>273</v>
      </c>
      <c r="Y9" s="18" t="s">
        <v>274</v>
      </c>
      <c r="Z9" s="18" t="s">
        <v>274</v>
      </c>
      <c r="AA9" s="18" t="s">
        <v>274</v>
      </c>
      <c r="AB9" s="18" t="s">
        <v>274</v>
      </c>
      <c r="AC9" s="52" t="s">
        <v>17</v>
      </c>
      <c r="AD9" s="52" t="s">
        <v>17</v>
      </c>
      <c r="AE9" s="52" t="s">
        <v>17</v>
      </c>
      <c r="AF9" s="52" t="s">
        <v>17</v>
      </c>
      <c r="AG9" s="52" t="s">
        <v>17</v>
      </c>
      <c r="AH9" s="52" t="s">
        <v>17</v>
      </c>
      <c r="AI9" s="52" t="s">
        <v>17</v>
      </c>
      <c r="AJ9" s="52" t="s">
        <v>17</v>
      </c>
      <c r="AK9" s="52" t="s">
        <v>17</v>
      </c>
      <c r="AL9" s="52" t="s">
        <v>17</v>
      </c>
      <c r="AM9" s="52" t="s">
        <v>17</v>
      </c>
      <c r="AN9" s="52" t="s">
        <v>17</v>
      </c>
      <c r="AO9" s="52" t="s">
        <v>17</v>
      </c>
      <c r="AP9" s="37" t="s">
        <v>269</v>
      </c>
      <c r="AQ9" s="37" t="s">
        <v>270</v>
      </c>
      <c r="AR9" s="37" t="s">
        <v>270</v>
      </c>
      <c r="AS9" s="37" t="s">
        <v>270</v>
      </c>
      <c r="AT9" s="37" t="s">
        <v>270</v>
      </c>
      <c r="AU9" s="37" t="s">
        <v>270</v>
      </c>
      <c r="AV9" s="37" t="s">
        <v>269</v>
      </c>
      <c r="AW9" s="37" t="s">
        <v>269</v>
      </c>
      <c r="AX9" s="37" t="s">
        <v>269</v>
      </c>
      <c r="AY9" s="37" t="s">
        <v>269</v>
      </c>
      <c r="AZ9" s="37" t="s">
        <v>269</v>
      </c>
      <c r="BA9" s="12" t="s">
        <v>280</v>
      </c>
      <c r="BB9" s="12" t="s">
        <v>280</v>
      </c>
      <c r="BC9" s="12" t="s">
        <v>280</v>
      </c>
      <c r="BD9" s="25" t="s">
        <v>13</v>
      </c>
      <c r="BE9" s="25" t="s">
        <v>13</v>
      </c>
      <c r="BF9" s="10" t="s">
        <v>260</v>
      </c>
      <c r="BG9" s="10" t="s">
        <v>260</v>
      </c>
      <c r="BH9" s="10" t="s">
        <v>260</v>
      </c>
      <c r="BI9" s="131" t="s">
        <v>260</v>
      </c>
      <c r="BJ9" s="131" t="s">
        <v>154</v>
      </c>
      <c r="BK9" s="131" t="s">
        <v>315</v>
      </c>
      <c r="BL9" s="131" t="s">
        <v>260</v>
      </c>
      <c r="BM9" s="131" t="s">
        <v>260</v>
      </c>
      <c r="BN9" s="131" t="s">
        <v>260</v>
      </c>
      <c r="BO9" s="61" t="s">
        <v>8</v>
      </c>
      <c r="BP9" s="61" t="s">
        <v>8</v>
      </c>
      <c r="BQ9" s="61" t="s">
        <v>71</v>
      </c>
      <c r="BR9" s="61" t="s">
        <v>7</v>
      </c>
      <c r="BS9" s="61" t="s">
        <v>7</v>
      </c>
      <c r="BT9" s="4" t="s">
        <v>149</v>
      </c>
    </row>
    <row r="10" spans="1:72" x14ac:dyDescent="0.3">
      <c r="A10" s="95"/>
      <c r="B10" s="24" t="s">
        <v>9</v>
      </c>
      <c r="C10" s="4">
        <v>0</v>
      </c>
      <c r="D10" s="4">
        <v>1</v>
      </c>
      <c r="E10" s="4">
        <v>0</v>
      </c>
      <c r="F10" s="41">
        <v>0</v>
      </c>
      <c r="G10" s="41">
        <v>0</v>
      </c>
      <c r="H10" s="41">
        <v>1</v>
      </c>
      <c r="I10" s="41">
        <v>0</v>
      </c>
      <c r="J10" s="41">
        <v>0</v>
      </c>
      <c r="K10" s="41">
        <v>1</v>
      </c>
      <c r="L10" s="18">
        <v>0</v>
      </c>
      <c r="M10" s="18">
        <v>0</v>
      </c>
      <c r="N10" s="18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v>0</v>
      </c>
      <c r="V10" s="12">
        <v>0</v>
      </c>
      <c r="W10" s="12">
        <v>0</v>
      </c>
      <c r="X10" s="12">
        <v>0</v>
      </c>
      <c r="Y10" s="18">
        <v>0</v>
      </c>
      <c r="Z10" s="18">
        <v>0</v>
      </c>
      <c r="AA10" s="18">
        <v>0</v>
      </c>
      <c r="AB10" s="18">
        <v>0</v>
      </c>
      <c r="AC10" s="52">
        <v>0</v>
      </c>
      <c r="AD10" s="52">
        <v>0</v>
      </c>
      <c r="AE10" s="52">
        <v>0</v>
      </c>
      <c r="AF10" s="52">
        <v>0</v>
      </c>
      <c r="AG10" s="52">
        <v>0</v>
      </c>
      <c r="AH10" s="52">
        <v>0</v>
      </c>
      <c r="AI10" s="52">
        <v>0</v>
      </c>
      <c r="AJ10" s="52">
        <v>0</v>
      </c>
      <c r="AK10" s="52">
        <v>1</v>
      </c>
      <c r="AL10" s="52">
        <v>0</v>
      </c>
      <c r="AM10" s="52">
        <v>0</v>
      </c>
      <c r="AN10" s="52">
        <v>0</v>
      </c>
      <c r="AO10" s="52">
        <v>0</v>
      </c>
      <c r="AP10" s="37">
        <v>0</v>
      </c>
      <c r="AQ10" s="37">
        <v>0</v>
      </c>
      <c r="AR10" s="37">
        <v>0</v>
      </c>
      <c r="AS10" s="37">
        <v>0</v>
      </c>
      <c r="AT10" s="37">
        <v>0</v>
      </c>
      <c r="AU10" s="37">
        <v>0</v>
      </c>
      <c r="AV10" s="37">
        <v>0</v>
      </c>
      <c r="AW10" s="37">
        <v>0</v>
      </c>
      <c r="AX10" s="37">
        <v>0</v>
      </c>
      <c r="AY10" s="37">
        <v>0</v>
      </c>
      <c r="AZ10" s="37">
        <v>0</v>
      </c>
      <c r="BA10" s="12">
        <v>0</v>
      </c>
      <c r="BB10" s="12">
        <v>0</v>
      </c>
      <c r="BC10" s="12">
        <v>0</v>
      </c>
      <c r="BD10" s="25">
        <v>0</v>
      </c>
      <c r="BE10" s="25">
        <v>0</v>
      </c>
      <c r="BF10" s="131">
        <v>1</v>
      </c>
      <c r="BG10" s="131">
        <v>0</v>
      </c>
      <c r="BH10" s="137">
        <v>0</v>
      </c>
      <c r="BI10" s="131">
        <v>0</v>
      </c>
      <c r="BJ10" s="131">
        <v>0</v>
      </c>
      <c r="BK10" s="131">
        <v>0</v>
      </c>
      <c r="BL10" s="131">
        <v>0</v>
      </c>
      <c r="BM10" s="131">
        <v>0</v>
      </c>
      <c r="BN10" s="131">
        <v>0</v>
      </c>
      <c r="BO10" s="61">
        <v>1</v>
      </c>
      <c r="BP10" s="61">
        <v>0</v>
      </c>
      <c r="BQ10" s="61">
        <v>0</v>
      </c>
      <c r="BR10" s="61">
        <v>0</v>
      </c>
      <c r="BS10" s="61">
        <v>0</v>
      </c>
      <c r="BT10" s="4">
        <v>0</v>
      </c>
    </row>
    <row r="11" spans="1:72" x14ac:dyDescent="0.3">
      <c r="A11" s="95"/>
      <c r="B11" s="24" t="s">
        <v>43</v>
      </c>
      <c r="C11" s="4" t="s">
        <v>199</v>
      </c>
      <c r="D11" s="4" t="s">
        <v>199</v>
      </c>
      <c r="E11" s="4" t="s">
        <v>200</v>
      </c>
      <c r="F11" s="41" t="s">
        <v>199</v>
      </c>
      <c r="G11" s="41" t="s">
        <v>199</v>
      </c>
      <c r="H11" s="41" t="s">
        <v>199</v>
      </c>
      <c r="I11" s="41" t="s">
        <v>199</v>
      </c>
      <c r="J11" s="41" t="s">
        <v>199</v>
      </c>
      <c r="K11" s="41" t="s">
        <v>199</v>
      </c>
      <c r="L11" s="18" t="s">
        <v>200</v>
      </c>
      <c r="M11" s="18" t="s">
        <v>200</v>
      </c>
      <c r="N11" s="18" t="s">
        <v>200</v>
      </c>
      <c r="O11" s="4" t="s">
        <v>199</v>
      </c>
      <c r="P11" s="4" t="s">
        <v>199</v>
      </c>
      <c r="Q11" s="4" t="s">
        <v>199</v>
      </c>
      <c r="R11" s="4" t="s">
        <v>199</v>
      </c>
      <c r="S11" s="4" t="s">
        <v>199</v>
      </c>
      <c r="T11" s="4" t="s">
        <v>200</v>
      </c>
      <c r="U11" s="12" t="s">
        <v>199</v>
      </c>
      <c r="V11" s="12" t="s">
        <v>199</v>
      </c>
      <c r="W11" s="12" t="s">
        <v>199</v>
      </c>
      <c r="X11" s="12" t="s">
        <v>199</v>
      </c>
      <c r="Y11" s="18" t="s">
        <v>200</v>
      </c>
      <c r="Z11" s="18" t="s">
        <v>200</v>
      </c>
      <c r="AA11" s="18" t="s">
        <v>200</v>
      </c>
      <c r="AB11" s="18" t="s">
        <v>200</v>
      </c>
      <c r="AC11" s="52" t="s">
        <v>199</v>
      </c>
      <c r="AD11" s="52" t="s">
        <v>199</v>
      </c>
      <c r="AE11" s="52" t="s">
        <v>199</v>
      </c>
      <c r="AF11" s="52" t="s">
        <v>199</v>
      </c>
      <c r="AG11" s="52" t="s">
        <v>199</v>
      </c>
      <c r="AH11" s="52" t="s">
        <v>199</v>
      </c>
      <c r="AI11" s="52" t="s">
        <v>200</v>
      </c>
      <c r="AJ11" s="52" t="s">
        <v>199</v>
      </c>
      <c r="AK11" s="52" t="s">
        <v>199</v>
      </c>
      <c r="AL11" s="52" t="s">
        <v>199</v>
      </c>
      <c r="AM11" s="52" t="s">
        <v>199</v>
      </c>
      <c r="AN11" s="52" t="s">
        <v>199</v>
      </c>
      <c r="AO11" s="52" t="s">
        <v>199</v>
      </c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13" t="s">
        <v>199</v>
      </c>
      <c r="BB11" s="13" t="s">
        <v>199</v>
      </c>
      <c r="BC11" s="13" t="s">
        <v>199</v>
      </c>
      <c r="BD11" s="25" t="s">
        <v>199</v>
      </c>
      <c r="BE11" s="25" t="s">
        <v>199</v>
      </c>
      <c r="BF11" s="131" t="s">
        <v>199</v>
      </c>
      <c r="BG11" s="131" t="s">
        <v>199</v>
      </c>
      <c r="BH11" s="137" t="s">
        <v>199</v>
      </c>
      <c r="BI11" s="131" t="s">
        <v>199</v>
      </c>
      <c r="BJ11" s="131" t="s">
        <v>199</v>
      </c>
      <c r="BK11" s="131" t="s">
        <v>199</v>
      </c>
      <c r="BL11" s="131" t="s">
        <v>199</v>
      </c>
      <c r="BM11" s="131" t="s">
        <v>199</v>
      </c>
      <c r="BN11" s="131" t="s">
        <v>199</v>
      </c>
      <c r="BO11" s="61" t="s">
        <v>199</v>
      </c>
      <c r="BP11" s="61" t="s">
        <v>199</v>
      </c>
      <c r="BQ11" s="61" t="s">
        <v>199</v>
      </c>
      <c r="BR11" s="61" t="s">
        <v>199</v>
      </c>
      <c r="BS11" s="61" t="s">
        <v>199</v>
      </c>
      <c r="BT11" s="4" t="s">
        <v>199</v>
      </c>
    </row>
    <row r="12" spans="1:72" x14ac:dyDescent="0.3">
      <c r="A12" s="95"/>
      <c r="B12" s="24" t="s">
        <v>10</v>
      </c>
      <c r="C12" s="9">
        <v>251.58699999999999</v>
      </c>
      <c r="D12" s="9">
        <v>288.12</v>
      </c>
      <c r="E12" s="175">
        <v>390.6</v>
      </c>
      <c r="F12" s="277">
        <v>277.98</v>
      </c>
      <c r="G12" s="277">
        <v>279.03800000000001</v>
      </c>
      <c r="H12" s="277">
        <v>279.47899999999998</v>
      </c>
      <c r="I12" s="277">
        <v>279.74200000000002</v>
      </c>
      <c r="J12" s="277">
        <v>280.27</v>
      </c>
      <c r="K12" s="277">
        <v>285.18</v>
      </c>
      <c r="L12" s="19">
        <v>292.44</v>
      </c>
      <c r="M12" s="19">
        <v>318.52999999999997</v>
      </c>
      <c r="N12" s="19">
        <v>411.3</v>
      </c>
      <c r="O12" s="9">
        <v>292.83100000000002</v>
      </c>
      <c r="P12" s="9">
        <v>293.60899999999998</v>
      </c>
      <c r="Q12" s="9">
        <v>294.90499999999997</v>
      </c>
      <c r="R12" s="9">
        <v>403.08</v>
      </c>
      <c r="S12" s="9">
        <v>403.48</v>
      </c>
      <c r="T12" s="9">
        <v>404.56</v>
      </c>
      <c r="U12" s="13">
        <v>313.32</v>
      </c>
      <c r="V12" s="13">
        <v>317.13</v>
      </c>
      <c r="W12" s="13">
        <v>317.03949999999998</v>
      </c>
      <c r="X12" s="13">
        <v>379.8</v>
      </c>
      <c r="Y12" s="19">
        <v>341.47500000000002</v>
      </c>
      <c r="Z12" s="19">
        <v>346.11</v>
      </c>
      <c r="AA12" s="19">
        <v>349.29</v>
      </c>
      <c r="AB12" s="19">
        <v>361.88479999999998</v>
      </c>
      <c r="AC12" s="56">
        <v>310.02999999999997</v>
      </c>
      <c r="AD12" s="56">
        <v>312.69</v>
      </c>
      <c r="AE12" s="56">
        <v>404.63</v>
      </c>
      <c r="AF12" s="56">
        <v>426.17</v>
      </c>
      <c r="AG12" s="56">
        <v>373.69299999999998</v>
      </c>
      <c r="AH12" s="56">
        <v>372.03</v>
      </c>
      <c r="AI12" s="56">
        <v>374.93</v>
      </c>
      <c r="AJ12" s="56">
        <v>257.56</v>
      </c>
      <c r="AK12" s="56">
        <v>259.36099999999999</v>
      </c>
      <c r="AL12" s="56">
        <v>259.90100000000001</v>
      </c>
      <c r="AM12" s="56">
        <v>274.89100000000002</v>
      </c>
      <c r="AN12" s="56">
        <v>356.94</v>
      </c>
      <c r="AO12" s="56">
        <v>363.04</v>
      </c>
      <c r="AP12" s="37">
        <v>267.69499999999999</v>
      </c>
      <c r="AQ12" s="37">
        <v>284.30399999999997</v>
      </c>
      <c r="AR12" s="37">
        <v>311.83999999999997</v>
      </c>
      <c r="AS12" s="37">
        <v>311.96699999999998</v>
      </c>
      <c r="AT12" s="37">
        <v>312.5</v>
      </c>
      <c r="AU12" s="37">
        <v>313.14600000000002</v>
      </c>
      <c r="AV12" s="37">
        <v>357.79199999999997</v>
      </c>
      <c r="AW12" s="37">
        <v>359.27300000000002</v>
      </c>
      <c r="AX12" s="37">
        <v>360.43900000000002</v>
      </c>
      <c r="AY12" s="37">
        <v>425.39</v>
      </c>
      <c r="AZ12" s="37">
        <v>429.16</v>
      </c>
      <c r="BA12" s="13">
        <v>296.06</v>
      </c>
      <c r="BB12" s="13">
        <v>324.91000000000003</v>
      </c>
      <c r="BC12" s="13">
        <v>327.38</v>
      </c>
      <c r="BD12" s="150">
        <v>193.1</v>
      </c>
      <c r="BE12" s="150">
        <v>247.9</v>
      </c>
      <c r="BF12" s="11">
        <v>315.834</v>
      </c>
      <c r="BG12" s="11">
        <v>317.92599999999999</v>
      </c>
      <c r="BH12" s="11">
        <v>318.01</v>
      </c>
      <c r="BI12" s="131">
        <v>300.66500000000002</v>
      </c>
      <c r="BJ12" s="131">
        <v>370.58499999999998</v>
      </c>
      <c r="BK12" s="131">
        <v>373.61700000000002</v>
      </c>
      <c r="BL12" s="131">
        <v>362.29899999999998</v>
      </c>
      <c r="BM12" s="131">
        <v>362.995</v>
      </c>
      <c r="BN12" s="131">
        <v>364.30700000000002</v>
      </c>
      <c r="BO12" s="63">
        <v>308.16300000000001</v>
      </c>
      <c r="BP12" s="63">
        <v>309.3</v>
      </c>
      <c r="BQ12" s="61">
        <v>0</v>
      </c>
      <c r="BR12" s="61">
        <v>394.63</v>
      </c>
      <c r="BS12" s="61">
        <v>396.16</v>
      </c>
      <c r="BT12" s="4">
        <v>404.59</v>
      </c>
    </row>
    <row r="13" spans="1:72" x14ac:dyDescent="0.3">
      <c r="A13" s="95"/>
      <c r="B13" s="24" t="s">
        <v>198</v>
      </c>
      <c r="C13" s="9" t="s">
        <v>199</v>
      </c>
      <c r="D13" s="9" t="s">
        <v>199</v>
      </c>
      <c r="E13" s="9" t="s">
        <v>199</v>
      </c>
      <c r="F13" s="277" t="s">
        <v>199</v>
      </c>
      <c r="G13" s="277" t="s">
        <v>199</v>
      </c>
      <c r="H13" s="277" t="s">
        <v>199</v>
      </c>
      <c r="I13" s="277" t="s">
        <v>199</v>
      </c>
      <c r="J13" s="277" t="s">
        <v>199</v>
      </c>
      <c r="K13" s="277" t="s">
        <v>199</v>
      </c>
      <c r="L13" s="19" t="s">
        <v>199</v>
      </c>
      <c r="M13" s="19" t="s">
        <v>199</v>
      </c>
      <c r="N13" s="19" t="s">
        <v>199</v>
      </c>
      <c r="O13" s="9" t="s">
        <v>199</v>
      </c>
      <c r="P13" s="9" t="s">
        <v>199</v>
      </c>
      <c r="Q13" s="9" t="s">
        <v>199</v>
      </c>
      <c r="R13" s="9" t="s">
        <v>199</v>
      </c>
      <c r="S13" s="9" t="s">
        <v>199</v>
      </c>
      <c r="T13" s="9" t="s">
        <v>199</v>
      </c>
      <c r="U13" s="13" t="s">
        <v>199</v>
      </c>
      <c r="V13" s="13" t="s">
        <v>199</v>
      </c>
      <c r="W13" s="13" t="s">
        <v>199</v>
      </c>
      <c r="X13" s="13"/>
      <c r="Y13" s="19" t="s">
        <v>199</v>
      </c>
      <c r="Z13" s="19" t="s">
        <v>199</v>
      </c>
      <c r="AA13" s="19" t="s">
        <v>199</v>
      </c>
      <c r="AB13" s="19" t="s">
        <v>199</v>
      </c>
      <c r="AC13" s="56" t="s">
        <v>199</v>
      </c>
      <c r="AD13" s="56" t="s">
        <v>199</v>
      </c>
      <c r="AE13" s="56" t="s">
        <v>199</v>
      </c>
      <c r="AF13" s="56" t="s">
        <v>199</v>
      </c>
      <c r="AG13" s="56" t="s">
        <v>199</v>
      </c>
      <c r="AH13" s="56" t="s">
        <v>199</v>
      </c>
      <c r="AI13" s="56" t="s">
        <v>199</v>
      </c>
      <c r="AJ13" s="56" t="s">
        <v>199</v>
      </c>
      <c r="AK13" s="56" t="s">
        <v>199</v>
      </c>
      <c r="AL13" s="56" t="s">
        <v>199</v>
      </c>
      <c r="AM13" s="56" t="s">
        <v>199</v>
      </c>
      <c r="AN13" s="56" t="s">
        <v>199</v>
      </c>
      <c r="AO13" s="56" t="s">
        <v>199</v>
      </c>
      <c r="AP13" s="37" t="s">
        <v>199</v>
      </c>
      <c r="AQ13" s="37" t="s">
        <v>199</v>
      </c>
      <c r="AR13" s="37" t="s">
        <v>199</v>
      </c>
      <c r="AS13" s="37" t="s">
        <v>199</v>
      </c>
      <c r="AT13" s="37" t="s">
        <v>199</v>
      </c>
      <c r="AU13" s="37" t="s">
        <v>199</v>
      </c>
      <c r="AV13" s="37" t="s">
        <v>199</v>
      </c>
      <c r="AW13" s="37" t="s">
        <v>199</v>
      </c>
      <c r="AX13" s="37" t="s">
        <v>199</v>
      </c>
      <c r="AY13" s="37" t="s">
        <v>199</v>
      </c>
      <c r="AZ13" s="37" t="s">
        <v>199</v>
      </c>
      <c r="BA13" s="13" t="s">
        <v>199</v>
      </c>
      <c r="BB13" s="13" t="s">
        <v>199</v>
      </c>
      <c r="BC13" s="13" t="s">
        <v>199</v>
      </c>
      <c r="BD13" s="150" t="s">
        <v>199</v>
      </c>
      <c r="BE13" s="150" t="s">
        <v>199</v>
      </c>
      <c r="BF13" s="131" t="s">
        <v>199</v>
      </c>
      <c r="BG13" s="131" t="s">
        <v>199</v>
      </c>
      <c r="BH13" s="137" t="s">
        <v>199</v>
      </c>
      <c r="BI13" s="131" t="s">
        <v>199</v>
      </c>
      <c r="BJ13" s="131" t="s">
        <v>199</v>
      </c>
      <c r="BK13" s="131" t="s">
        <v>199</v>
      </c>
      <c r="BL13" s="131" t="s">
        <v>199</v>
      </c>
      <c r="BM13" s="131" t="s">
        <v>199</v>
      </c>
      <c r="BN13" s="131" t="s">
        <v>199</v>
      </c>
      <c r="BO13" s="61" t="s">
        <v>199</v>
      </c>
      <c r="BP13" s="61" t="s">
        <v>199</v>
      </c>
      <c r="BQ13" s="61" t="s">
        <v>199</v>
      </c>
      <c r="BR13" s="61" t="s">
        <v>199</v>
      </c>
      <c r="BS13" s="61" t="s">
        <v>200</v>
      </c>
      <c r="BT13" s="4" t="s">
        <v>199</v>
      </c>
    </row>
    <row r="14" spans="1:72" x14ac:dyDescent="0.3">
      <c r="A14" s="95"/>
      <c r="B14" s="24" t="s">
        <v>11</v>
      </c>
      <c r="C14" s="9">
        <v>251.13300000000001</v>
      </c>
      <c r="D14" s="9">
        <v>287.8605</v>
      </c>
      <c r="E14" s="9"/>
      <c r="F14" s="277">
        <v>277.29000000000002</v>
      </c>
      <c r="G14" s="277">
        <v>278.86200000000002</v>
      </c>
      <c r="H14" s="277">
        <v>279.21499999999997</v>
      </c>
      <c r="I14" s="277">
        <v>279.65499999999997</v>
      </c>
      <c r="J14" s="277">
        <v>280.00599999999997</v>
      </c>
      <c r="K14" s="277">
        <v>284.74099999999999</v>
      </c>
      <c r="L14" s="19">
        <v>292.2</v>
      </c>
      <c r="M14" s="19">
        <v>318.27999999999997</v>
      </c>
      <c r="N14" s="19">
        <v>408.89</v>
      </c>
      <c r="O14" s="9">
        <v>292.48500000000001</v>
      </c>
      <c r="P14" s="9">
        <v>293.17700000000002</v>
      </c>
      <c r="Q14" s="9">
        <v>294.73200000000003</v>
      </c>
      <c r="R14" s="9">
        <v>402.78750000000002</v>
      </c>
      <c r="S14" s="9">
        <v>402.78750000000002</v>
      </c>
      <c r="T14" s="9">
        <v>404.37</v>
      </c>
      <c r="U14" s="13">
        <v>313.07</v>
      </c>
      <c r="V14" s="13">
        <v>316.63</v>
      </c>
      <c r="W14" s="13">
        <v>316.91309999999999</v>
      </c>
      <c r="X14" s="13">
        <v>0</v>
      </c>
      <c r="Y14" s="19">
        <v>341.41289999999998</v>
      </c>
      <c r="Z14" s="19">
        <v>346.03</v>
      </c>
      <c r="AA14" s="19">
        <v>349.13</v>
      </c>
      <c r="AB14" s="19">
        <v>361.51960000000003</v>
      </c>
      <c r="AC14" s="56">
        <v>309.69</v>
      </c>
      <c r="AD14" s="56">
        <v>312.43</v>
      </c>
      <c r="AE14" s="56">
        <v>404.06</v>
      </c>
      <c r="AF14" s="56">
        <v>425.84</v>
      </c>
      <c r="AG14" s="56">
        <v>371.62</v>
      </c>
      <c r="AH14" s="56">
        <v>371.75</v>
      </c>
      <c r="AI14" s="56">
        <v>374.72</v>
      </c>
      <c r="AJ14" s="56">
        <v>257.26</v>
      </c>
      <c r="AK14" s="56">
        <v>259.08999999999997</v>
      </c>
      <c r="AL14" s="56">
        <v>259.63099999999997</v>
      </c>
      <c r="AM14" s="56">
        <v>273.47399999999999</v>
      </c>
      <c r="AN14" s="56">
        <v>356.73</v>
      </c>
      <c r="AO14" s="56">
        <v>362.73</v>
      </c>
      <c r="AP14" s="37">
        <v>267.42700000000002</v>
      </c>
      <c r="AQ14" s="37">
        <v>283.34100000000001</v>
      </c>
      <c r="AR14" s="37">
        <v>311.56</v>
      </c>
      <c r="AS14" s="37">
        <v>311.714</v>
      </c>
      <c r="AT14" s="37">
        <v>311.56</v>
      </c>
      <c r="AU14" s="37">
        <v>312.97800000000001</v>
      </c>
      <c r="AV14" s="37">
        <v>357.55799999999999</v>
      </c>
      <c r="AW14" s="37">
        <v>359.11700000000002</v>
      </c>
      <c r="AX14" s="37">
        <v>360.28399999999999</v>
      </c>
      <c r="AY14" s="37">
        <v>425.28</v>
      </c>
      <c r="AZ14" s="37">
        <v>428.72</v>
      </c>
      <c r="BA14" s="13">
        <v>295.5</v>
      </c>
      <c r="BB14" s="13">
        <v>321.63</v>
      </c>
      <c r="BC14" s="13">
        <v>327.22000000000003</v>
      </c>
      <c r="BD14" s="150">
        <v>192.5</v>
      </c>
      <c r="BE14" s="150">
        <v>247.1</v>
      </c>
      <c r="BF14" s="11">
        <v>313.98700000000002</v>
      </c>
      <c r="BG14" s="11">
        <v>317</v>
      </c>
      <c r="BH14" s="11">
        <v>317</v>
      </c>
      <c r="BI14" s="134">
        <v>299.29399999999998</v>
      </c>
      <c r="BJ14" s="134">
        <v>369.9</v>
      </c>
      <c r="BK14" s="134">
        <v>373.012</v>
      </c>
      <c r="BL14" s="134">
        <v>361.44799999999998</v>
      </c>
      <c r="BM14" s="134">
        <v>361.44799999999998</v>
      </c>
      <c r="BN14" s="134">
        <v>361.44799999999998</v>
      </c>
      <c r="BO14" s="63">
        <v>307.90899999999999</v>
      </c>
      <c r="BP14" s="63">
        <v>308.92599999999999</v>
      </c>
      <c r="BQ14" s="63">
        <v>358.7</v>
      </c>
      <c r="BR14" s="63">
        <v>393.95</v>
      </c>
      <c r="BS14" s="63">
        <v>396.16</v>
      </c>
      <c r="BT14" s="4">
        <v>404.32</v>
      </c>
    </row>
    <row r="15" spans="1:72" x14ac:dyDescent="0.3">
      <c r="A15" s="95"/>
      <c r="B15" s="24" t="s">
        <v>12</v>
      </c>
      <c r="C15" s="9">
        <v>252.131</v>
      </c>
      <c r="D15" s="9">
        <v>288.50200000000001</v>
      </c>
      <c r="E15" s="9"/>
      <c r="F15" s="277">
        <v>278.42200000000003</v>
      </c>
      <c r="G15" s="277">
        <v>279.21499999999997</v>
      </c>
      <c r="H15" s="277">
        <v>279.65499999999997</v>
      </c>
      <c r="I15" s="277">
        <v>280.00599999999997</v>
      </c>
      <c r="J15" s="277">
        <v>280.73700000000002</v>
      </c>
      <c r="K15" s="277">
        <v>285.61500000000001</v>
      </c>
      <c r="L15" s="19">
        <v>292.64</v>
      </c>
      <c r="M15" s="19">
        <v>319.04000000000002</v>
      </c>
      <c r="N15" s="19">
        <v>412.32</v>
      </c>
      <c r="O15" s="9">
        <v>293.08999999999997</v>
      </c>
      <c r="P15" s="9">
        <v>293.041</v>
      </c>
      <c r="Q15" s="9">
        <v>294.99099999999999</v>
      </c>
      <c r="R15" s="9">
        <v>403.70710000000003</v>
      </c>
      <c r="S15" s="9">
        <v>403.70710000000003</v>
      </c>
      <c r="T15" s="9">
        <v>404.75</v>
      </c>
      <c r="U15" s="13">
        <v>313.83</v>
      </c>
      <c r="V15" s="13">
        <v>317.52</v>
      </c>
      <c r="W15" s="13">
        <v>317.29230000000001</v>
      </c>
      <c r="X15" s="13">
        <v>0</v>
      </c>
      <c r="Y15" s="19">
        <v>341.63</v>
      </c>
      <c r="Z15" s="19">
        <v>346.27</v>
      </c>
      <c r="AA15" s="19">
        <v>349.37</v>
      </c>
      <c r="AB15" s="19">
        <v>362.00650000000002</v>
      </c>
      <c r="AC15" s="56">
        <v>310.36</v>
      </c>
      <c r="AD15" s="56">
        <v>313.07</v>
      </c>
      <c r="AE15" s="56">
        <v>405.44</v>
      </c>
      <c r="AF15" s="56">
        <v>426.5</v>
      </c>
      <c r="AG15" s="56">
        <v>377.65</v>
      </c>
      <c r="AH15" s="56">
        <v>372.46</v>
      </c>
      <c r="AI15" s="56">
        <v>375.18</v>
      </c>
      <c r="AJ15" s="56">
        <v>258.00900000000001</v>
      </c>
      <c r="AK15" s="56">
        <v>259.541</v>
      </c>
      <c r="AL15" s="56">
        <v>260.08</v>
      </c>
      <c r="AM15" s="56">
        <v>276.30500000000001</v>
      </c>
      <c r="AN15" s="56">
        <v>357.32</v>
      </c>
      <c r="AO15" s="56">
        <v>363.4</v>
      </c>
      <c r="AP15" s="37">
        <v>267.96199999999999</v>
      </c>
      <c r="AQ15" s="37">
        <v>284.47899999999998</v>
      </c>
      <c r="AR15" s="37">
        <v>312.76</v>
      </c>
      <c r="AS15" s="37">
        <v>312.13600000000002</v>
      </c>
      <c r="AT15" s="37">
        <v>312.76</v>
      </c>
      <c r="AU15" s="37">
        <v>313.315</v>
      </c>
      <c r="AV15" s="37">
        <v>358.18200000000002</v>
      </c>
      <c r="AW15" s="37">
        <v>359.42899999999997</v>
      </c>
      <c r="AX15" s="37">
        <v>360.59399999999999</v>
      </c>
      <c r="AY15" s="37">
        <v>425.67</v>
      </c>
      <c r="AZ15" s="37">
        <v>429.38</v>
      </c>
      <c r="BA15" s="13">
        <v>296.95</v>
      </c>
      <c r="BB15" s="13">
        <v>326.11</v>
      </c>
      <c r="BC15" s="13">
        <v>327.61939999999998</v>
      </c>
      <c r="BD15" s="150">
        <v>194</v>
      </c>
      <c r="BE15" s="150">
        <v>248.8</v>
      </c>
      <c r="BF15" s="11">
        <v>317</v>
      </c>
      <c r="BG15" s="11">
        <v>318.89999999999998</v>
      </c>
      <c r="BH15" s="11">
        <v>318.89999999999998</v>
      </c>
      <c r="BI15" s="134">
        <v>301.17899999999997</v>
      </c>
      <c r="BJ15" s="134">
        <v>371.26900000000001</v>
      </c>
      <c r="BK15" s="134">
        <v>374.59800000000001</v>
      </c>
      <c r="BL15" s="134">
        <v>365.154</v>
      </c>
      <c r="BM15" s="134">
        <v>365.154</v>
      </c>
      <c r="BN15" s="134">
        <v>365.154</v>
      </c>
      <c r="BO15" s="63">
        <v>308.50200000000001</v>
      </c>
      <c r="BP15" s="63">
        <v>309.51799999999997</v>
      </c>
      <c r="BQ15" s="63">
        <f>BQ14+$C$3</f>
        <v>359.7</v>
      </c>
      <c r="BR15" s="63">
        <v>393.45</v>
      </c>
      <c r="BS15" s="63">
        <f>BS14+$C$3</f>
        <v>397.16</v>
      </c>
      <c r="BT15" s="4">
        <v>405.27</v>
      </c>
    </row>
    <row r="16" spans="1:72" x14ac:dyDescent="0.3">
      <c r="A16" s="95"/>
      <c r="B16" s="270" t="s">
        <v>248</v>
      </c>
      <c r="C16" s="168">
        <v>0</v>
      </c>
      <c r="D16" s="168">
        <v>1</v>
      </c>
      <c r="E16" s="168">
        <v>1</v>
      </c>
      <c r="F16" s="278">
        <v>1</v>
      </c>
      <c r="G16" s="278">
        <v>1</v>
      </c>
      <c r="H16" s="278">
        <v>1</v>
      </c>
      <c r="I16" s="278">
        <v>1</v>
      </c>
      <c r="J16" s="278">
        <v>1</v>
      </c>
      <c r="K16" s="278">
        <v>1</v>
      </c>
      <c r="L16" s="169">
        <v>1</v>
      </c>
      <c r="M16" s="169">
        <v>1</v>
      </c>
      <c r="N16" s="169">
        <v>1</v>
      </c>
      <c r="O16" s="168">
        <v>1</v>
      </c>
      <c r="P16" s="168">
        <v>1</v>
      </c>
      <c r="Q16" s="168">
        <v>1</v>
      </c>
      <c r="R16" s="168">
        <v>0</v>
      </c>
      <c r="S16" s="168">
        <v>0</v>
      </c>
      <c r="T16" s="168">
        <v>1</v>
      </c>
      <c r="U16" s="186">
        <v>1</v>
      </c>
      <c r="V16" s="186">
        <v>1</v>
      </c>
      <c r="W16" s="186">
        <v>1</v>
      </c>
      <c r="X16" s="186">
        <v>1</v>
      </c>
      <c r="Y16" s="169">
        <v>0</v>
      </c>
      <c r="Z16" s="169">
        <v>0</v>
      </c>
      <c r="AA16" s="169">
        <v>0</v>
      </c>
      <c r="AB16" s="169">
        <v>0</v>
      </c>
      <c r="AC16" s="171">
        <v>1</v>
      </c>
      <c r="AD16" s="171">
        <v>1</v>
      </c>
      <c r="AE16" s="171">
        <v>0</v>
      </c>
      <c r="AF16" s="171">
        <v>0</v>
      </c>
      <c r="AG16" s="171">
        <v>1</v>
      </c>
      <c r="AH16" s="171">
        <v>1</v>
      </c>
      <c r="AI16" s="171">
        <v>1</v>
      </c>
      <c r="AJ16" s="171">
        <v>1</v>
      </c>
      <c r="AK16" s="171">
        <v>1</v>
      </c>
      <c r="AL16" s="171">
        <v>1</v>
      </c>
      <c r="AM16" s="171">
        <v>0</v>
      </c>
      <c r="AN16" s="171">
        <v>0</v>
      </c>
      <c r="AO16" s="171">
        <v>0</v>
      </c>
      <c r="AP16" s="181">
        <v>1</v>
      </c>
      <c r="AQ16" s="181">
        <v>1</v>
      </c>
      <c r="AR16" s="181">
        <v>1</v>
      </c>
      <c r="AS16" s="181">
        <v>1</v>
      </c>
      <c r="AT16" s="181">
        <v>1</v>
      </c>
      <c r="AU16" s="181">
        <v>1</v>
      </c>
      <c r="AV16" s="181">
        <v>1</v>
      </c>
      <c r="AW16" s="181">
        <v>1</v>
      </c>
      <c r="AX16" s="181">
        <v>1</v>
      </c>
      <c r="AY16" s="181">
        <v>1</v>
      </c>
      <c r="AZ16" s="181">
        <v>1</v>
      </c>
      <c r="BA16" s="186">
        <v>1</v>
      </c>
      <c r="BB16" s="186">
        <v>1</v>
      </c>
      <c r="BC16" s="186">
        <v>0</v>
      </c>
      <c r="BD16" s="199">
        <v>1</v>
      </c>
      <c r="BE16" s="199">
        <v>1</v>
      </c>
      <c r="BF16" s="224">
        <v>1</v>
      </c>
      <c r="BG16" s="224">
        <v>1</v>
      </c>
      <c r="BH16" s="224">
        <v>1</v>
      </c>
      <c r="BI16" s="224">
        <v>1</v>
      </c>
      <c r="BJ16" s="224">
        <v>0</v>
      </c>
      <c r="BK16" s="224">
        <v>1</v>
      </c>
      <c r="BL16" s="224">
        <v>0</v>
      </c>
      <c r="BM16" s="224">
        <v>0</v>
      </c>
      <c r="BN16" s="224">
        <v>0</v>
      </c>
      <c r="BO16" s="283">
        <v>1</v>
      </c>
      <c r="BP16" s="283">
        <v>1</v>
      </c>
      <c r="BQ16" s="283">
        <v>0</v>
      </c>
      <c r="BR16" s="283">
        <v>0</v>
      </c>
      <c r="BS16" s="283">
        <v>0</v>
      </c>
      <c r="BT16" s="4">
        <v>1</v>
      </c>
    </row>
    <row r="17" spans="1:73" x14ac:dyDescent="0.3">
      <c r="B17" s="24" t="s">
        <v>40</v>
      </c>
      <c r="C17" s="68" t="s">
        <v>298</v>
      </c>
      <c r="D17" s="68">
        <v>56</v>
      </c>
      <c r="E17" s="68" t="s">
        <v>298</v>
      </c>
      <c r="F17" s="279" t="s">
        <v>323</v>
      </c>
      <c r="G17" s="279" t="s">
        <v>323</v>
      </c>
      <c r="H17" s="279">
        <v>56</v>
      </c>
      <c r="I17" s="279" t="s">
        <v>323</v>
      </c>
      <c r="J17" s="279">
        <v>56</v>
      </c>
      <c r="K17" s="279">
        <v>56</v>
      </c>
      <c r="L17" s="69" t="s">
        <v>298</v>
      </c>
      <c r="M17" s="69" t="s">
        <v>298</v>
      </c>
      <c r="N17" s="69" t="s">
        <v>298</v>
      </c>
      <c r="O17" s="68">
        <v>61</v>
      </c>
      <c r="P17" s="68">
        <v>56</v>
      </c>
      <c r="Q17" s="68">
        <v>61</v>
      </c>
      <c r="R17" s="68" t="s">
        <v>316</v>
      </c>
      <c r="S17" s="68">
        <v>56</v>
      </c>
      <c r="T17" s="68" t="s">
        <v>298</v>
      </c>
      <c r="U17" s="187" t="s">
        <v>298</v>
      </c>
      <c r="V17" s="187" t="s">
        <v>298</v>
      </c>
      <c r="W17" s="187">
        <v>27</v>
      </c>
      <c r="X17" s="187" t="s">
        <v>298</v>
      </c>
      <c r="Y17" s="69" t="s">
        <v>317</v>
      </c>
      <c r="Z17" s="69" t="s">
        <v>316</v>
      </c>
      <c r="AA17" s="69" t="s">
        <v>316</v>
      </c>
      <c r="AB17" s="69">
        <v>34</v>
      </c>
      <c r="AC17" s="71">
        <v>56</v>
      </c>
      <c r="AD17" s="71" t="s">
        <v>298</v>
      </c>
      <c r="AE17" s="71" t="s">
        <v>298</v>
      </c>
      <c r="AF17" s="71" t="s">
        <v>298</v>
      </c>
      <c r="AG17" s="71">
        <v>56</v>
      </c>
      <c r="AH17" s="71" t="s">
        <v>298</v>
      </c>
      <c r="AI17" s="71" t="s">
        <v>298</v>
      </c>
      <c r="AJ17" s="71" t="s">
        <v>323</v>
      </c>
      <c r="AK17" s="71">
        <v>56</v>
      </c>
      <c r="AL17" s="71" t="s">
        <v>323</v>
      </c>
      <c r="AM17" s="71">
        <v>56</v>
      </c>
      <c r="AN17" s="71" t="s">
        <v>298</v>
      </c>
      <c r="AO17" s="71" t="s">
        <v>298</v>
      </c>
      <c r="AP17" s="37" t="s">
        <v>323</v>
      </c>
      <c r="AQ17" s="37" t="s">
        <v>323</v>
      </c>
      <c r="AR17" s="37" t="s">
        <v>298</v>
      </c>
      <c r="AS17" s="37" t="s">
        <v>298</v>
      </c>
      <c r="AT17" s="37" t="s">
        <v>323</v>
      </c>
      <c r="AU17" s="37" t="s">
        <v>298</v>
      </c>
      <c r="AV17" s="37" t="s">
        <v>298</v>
      </c>
      <c r="AW17" s="37" t="s">
        <v>298</v>
      </c>
      <c r="AX17" s="37" t="s">
        <v>298</v>
      </c>
      <c r="AY17" s="37" t="s">
        <v>298</v>
      </c>
      <c r="AZ17" s="37" t="s">
        <v>298</v>
      </c>
      <c r="BA17" s="186" t="s">
        <v>298</v>
      </c>
      <c r="BB17" s="186" t="s">
        <v>298</v>
      </c>
      <c r="BC17" s="186" t="s">
        <v>317</v>
      </c>
      <c r="BD17" s="199" t="s">
        <v>298</v>
      </c>
      <c r="BE17" s="199" t="s">
        <v>298</v>
      </c>
      <c r="BF17" s="224" t="s">
        <v>298</v>
      </c>
      <c r="BG17" s="224" t="s">
        <v>298</v>
      </c>
      <c r="BH17" s="282" t="s">
        <v>298</v>
      </c>
      <c r="BI17" s="224" t="s">
        <v>298</v>
      </c>
      <c r="BJ17" s="224" t="s">
        <v>298</v>
      </c>
      <c r="BK17" s="224"/>
      <c r="BL17" s="224" t="s">
        <v>298</v>
      </c>
      <c r="BM17" s="224">
        <v>1</v>
      </c>
      <c r="BN17" s="224" t="s">
        <v>298</v>
      </c>
      <c r="BO17" s="283">
        <v>56</v>
      </c>
      <c r="BP17" s="283" t="s">
        <v>323</v>
      </c>
      <c r="BQ17" s="283" t="s">
        <v>298</v>
      </c>
      <c r="BR17" s="283" t="s">
        <v>298</v>
      </c>
      <c r="BS17" s="283" t="s">
        <v>298</v>
      </c>
      <c r="BT17" s="196" t="s">
        <v>298</v>
      </c>
      <c r="BU17" s="287" t="s">
        <v>298</v>
      </c>
    </row>
    <row r="18" spans="1:73" x14ac:dyDescent="0.3">
      <c r="A18" t="s">
        <v>43</v>
      </c>
      <c r="B18" s="24" t="s">
        <v>40</v>
      </c>
      <c r="C18" s="68">
        <v>0</v>
      </c>
      <c r="D18" s="68">
        <v>1</v>
      </c>
      <c r="E18" s="68">
        <v>0</v>
      </c>
      <c r="F18" s="279">
        <v>0</v>
      </c>
      <c r="G18" s="279">
        <v>0</v>
      </c>
      <c r="H18" s="279">
        <v>0</v>
      </c>
      <c r="I18" s="279">
        <v>0</v>
      </c>
      <c r="J18" s="279">
        <v>0</v>
      </c>
      <c r="K18" s="279">
        <v>0</v>
      </c>
      <c r="L18" s="69">
        <v>0</v>
      </c>
      <c r="M18" s="69">
        <v>0</v>
      </c>
      <c r="N18" s="69">
        <v>0</v>
      </c>
      <c r="O18" s="68">
        <v>0</v>
      </c>
      <c r="P18" s="68">
        <v>0</v>
      </c>
      <c r="Q18" s="68">
        <v>0</v>
      </c>
      <c r="R18" s="68">
        <v>0</v>
      </c>
      <c r="S18" s="68">
        <f>AE7</f>
        <v>29</v>
      </c>
      <c r="T18" s="68">
        <v>0</v>
      </c>
      <c r="U18" s="187">
        <v>0</v>
      </c>
      <c r="V18" s="187">
        <v>0</v>
      </c>
      <c r="W18" s="187">
        <v>0</v>
      </c>
      <c r="X18" s="187">
        <v>0</v>
      </c>
      <c r="Y18" s="69" t="s">
        <v>298</v>
      </c>
      <c r="Z18" s="69" t="s">
        <v>298</v>
      </c>
      <c r="AA18" s="69" t="s">
        <v>298</v>
      </c>
      <c r="AB18" s="69"/>
      <c r="AC18" s="71">
        <v>0</v>
      </c>
      <c r="AD18" s="71">
        <v>0</v>
      </c>
      <c r="AE18" s="71">
        <v>0</v>
      </c>
      <c r="AF18" s="71">
        <v>0</v>
      </c>
      <c r="AG18" s="71">
        <v>0</v>
      </c>
      <c r="AH18" s="71">
        <v>0</v>
      </c>
      <c r="AI18" s="71">
        <v>0</v>
      </c>
      <c r="AJ18" s="90">
        <v>1</v>
      </c>
      <c r="AK18" s="90">
        <v>1</v>
      </c>
      <c r="AL18" s="90">
        <v>1</v>
      </c>
      <c r="AM18" s="90">
        <v>1</v>
      </c>
      <c r="AN18" s="57">
        <v>2</v>
      </c>
      <c r="AO18" s="57">
        <v>2</v>
      </c>
      <c r="AP18" s="37">
        <v>0</v>
      </c>
      <c r="AQ18" s="37">
        <v>0</v>
      </c>
      <c r="AR18" s="37">
        <v>0</v>
      </c>
      <c r="AS18" s="37">
        <v>0</v>
      </c>
      <c r="AT18" s="178">
        <v>1</v>
      </c>
      <c r="AU18" s="178">
        <v>1</v>
      </c>
      <c r="AV18" s="178">
        <v>1</v>
      </c>
      <c r="AW18" s="178">
        <v>1</v>
      </c>
      <c r="AX18" s="178">
        <v>1</v>
      </c>
      <c r="AY18" s="178">
        <v>1</v>
      </c>
      <c r="AZ18" s="37">
        <v>0</v>
      </c>
      <c r="BA18" s="187">
        <f>IF(BA19=1,$D$20,$L$20)</f>
        <v>4</v>
      </c>
      <c r="BB18" s="187">
        <f>IF(BB19=1,$D$20,$L$20)</f>
        <v>4</v>
      </c>
      <c r="BC18" s="187">
        <f>IF(BC19=1,$D$20,$L$20)</f>
        <v>4</v>
      </c>
      <c r="BD18" s="200">
        <f>IF(BD19=1,$D$20,$L$20)</f>
        <v>4</v>
      </c>
      <c r="BE18" s="200">
        <f>IF(BE19=1,$D$20,$L$20)</f>
        <v>4</v>
      </c>
      <c r="BF18" s="131">
        <f t="shared" ref="BF18:BS18" si="11">IF(BF19=1,$D$23,$F$23)</f>
        <v>0</v>
      </c>
      <c r="BG18" s="131">
        <f t="shared" si="11"/>
        <v>0</v>
      </c>
      <c r="BH18" s="137">
        <f t="shared" si="11"/>
        <v>0</v>
      </c>
      <c r="BI18" s="131">
        <f t="shared" si="11"/>
        <v>0</v>
      </c>
      <c r="BJ18" s="131">
        <f t="shared" si="11"/>
        <v>0</v>
      </c>
      <c r="BK18" s="131">
        <f t="shared" si="11"/>
        <v>0</v>
      </c>
      <c r="BL18" s="131"/>
      <c r="BM18" s="131"/>
      <c r="BN18" s="131"/>
      <c r="BO18" s="67">
        <f t="shared" si="11"/>
        <v>0</v>
      </c>
      <c r="BP18" s="67">
        <f t="shared" si="11"/>
        <v>0</v>
      </c>
      <c r="BQ18" s="67">
        <f t="shared" si="11"/>
        <v>0</v>
      </c>
      <c r="BR18" s="67">
        <f t="shared" si="11"/>
        <v>0</v>
      </c>
      <c r="BS18" s="67">
        <f t="shared" si="11"/>
        <v>0</v>
      </c>
      <c r="BT18" s="4">
        <v>0</v>
      </c>
    </row>
    <row r="19" spans="1:73" x14ac:dyDescent="0.3">
      <c r="A19" t="s">
        <v>43</v>
      </c>
      <c r="B19" s="24" t="s">
        <v>41</v>
      </c>
      <c r="C19" s="85">
        <v>1</v>
      </c>
      <c r="D19" s="85">
        <v>1</v>
      </c>
      <c r="E19" s="89">
        <v>1</v>
      </c>
      <c r="F19" s="280">
        <v>1</v>
      </c>
      <c r="G19" s="280">
        <v>1</v>
      </c>
      <c r="H19" s="280">
        <v>1</v>
      </c>
      <c r="I19" s="280">
        <v>1</v>
      </c>
      <c r="J19" s="281">
        <v>2</v>
      </c>
      <c r="K19" s="281">
        <v>2</v>
      </c>
      <c r="L19" s="86">
        <v>1</v>
      </c>
      <c r="M19" s="86">
        <v>1</v>
      </c>
      <c r="N19" s="86">
        <v>1</v>
      </c>
      <c r="O19" s="85">
        <v>1</v>
      </c>
      <c r="P19" s="85">
        <v>1</v>
      </c>
      <c r="Q19" s="85">
        <v>1</v>
      </c>
      <c r="R19" s="89">
        <v>1</v>
      </c>
      <c r="S19" s="89">
        <v>1</v>
      </c>
      <c r="T19" s="89">
        <v>1</v>
      </c>
      <c r="U19" s="237">
        <v>1</v>
      </c>
      <c r="V19" s="237">
        <v>1</v>
      </c>
      <c r="W19" s="237">
        <v>1</v>
      </c>
      <c r="X19" s="237">
        <v>1</v>
      </c>
      <c r="Y19" s="86">
        <v>1</v>
      </c>
      <c r="Z19" s="86">
        <v>1</v>
      </c>
      <c r="AA19" s="86">
        <v>1</v>
      </c>
      <c r="AB19" s="86"/>
      <c r="AC19" s="57">
        <v>1</v>
      </c>
      <c r="AD19" s="57">
        <v>1</v>
      </c>
      <c r="AE19" s="57">
        <v>1</v>
      </c>
      <c r="AF19" s="57">
        <v>1</v>
      </c>
      <c r="AG19" s="57">
        <v>1</v>
      </c>
      <c r="AH19" s="57">
        <v>1</v>
      </c>
      <c r="AI19" s="57">
        <v>1</v>
      </c>
      <c r="AJ19" s="90">
        <v>1</v>
      </c>
      <c r="AK19" s="90">
        <v>1</v>
      </c>
      <c r="AL19" s="90">
        <v>1</v>
      </c>
      <c r="AM19" s="90">
        <v>1</v>
      </c>
      <c r="AN19" s="57">
        <v>1</v>
      </c>
      <c r="AO19" s="57">
        <v>1</v>
      </c>
      <c r="AP19" s="177">
        <v>1</v>
      </c>
      <c r="AQ19" s="177">
        <v>1</v>
      </c>
      <c r="AR19" s="177">
        <v>1</v>
      </c>
      <c r="AS19" s="177">
        <v>1</v>
      </c>
      <c r="AT19" s="178">
        <v>1</v>
      </c>
      <c r="AU19" s="178">
        <v>1</v>
      </c>
      <c r="AV19" s="178">
        <v>1</v>
      </c>
      <c r="AW19" s="178">
        <v>1</v>
      </c>
      <c r="AX19" s="178">
        <v>1</v>
      </c>
      <c r="AY19" s="178">
        <v>1</v>
      </c>
      <c r="AZ19" s="177">
        <v>1</v>
      </c>
      <c r="BA19" s="188">
        <v>1</v>
      </c>
      <c r="BB19" s="188">
        <v>1</v>
      </c>
      <c r="BC19" s="188">
        <v>1</v>
      </c>
      <c r="BD19" s="201">
        <v>1</v>
      </c>
      <c r="BE19" s="201">
        <v>1</v>
      </c>
      <c r="BF19" s="131">
        <v>1</v>
      </c>
      <c r="BG19" s="131">
        <v>1</v>
      </c>
      <c r="BH19" s="137">
        <v>1</v>
      </c>
      <c r="BI19" s="131">
        <v>1</v>
      </c>
      <c r="BJ19" s="131">
        <v>1</v>
      </c>
      <c r="BK19" s="131">
        <v>1</v>
      </c>
      <c r="BL19" s="131"/>
      <c r="BM19" s="131"/>
      <c r="BN19" s="131"/>
      <c r="BO19" s="139">
        <v>1</v>
      </c>
      <c r="BP19" s="139">
        <v>1</v>
      </c>
      <c r="BQ19" s="139">
        <v>1</v>
      </c>
      <c r="BR19" s="139">
        <v>1</v>
      </c>
      <c r="BS19" s="139">
        <v>1</v>
      </c>
      <c r="BT19" s="4">
        <v>1</v>
      </c>
    </row>
    <row r="20" spans="1:73" x14ac:dyDescent="0.3">
      <c r="A20" s="95"/>
      <c r="B20" s="24" t="s">
        <v>42</v>
      </c>
      <c r="C20" s="140">
        <f>Si</f>
        <v>4</v>
      </c>
      <c r="D20" s="140">
        <f>Si</f>
        <v>4</v>
      </c>
      <c r="E20" s="140">
        <f>Si</f>
        <v>4</v>
      </c>
      <c r="F20" s="59">
        <f t="shared" ref="F20:K20" si="12">Mg</f>
        <v>2</v>
      </c>
      <c r="G20" s="59">
        <f t="shared" si="12"/>
        <v>2</v>
      </c>
      <c r="H20" s="59">
        <f t="shared" si="12"/>
        <v>2</v>
      </c>
      <c r="I20" s="59">
        <f t="shared" si="12"/>
        <v>2</v>
      </c>
      <c r="J20" s="59">
        <f t="shared" si="12"/>
        <v>2</v>
      </c>
      <c r="K20" s="59">
        <f t="shared" si="12"/>
        <v>2</v>
      </c>
      <c r="L20" s="141">
        <f>V</f>
        <v>5</v>
      </c>
      <c r="M20" s="141">
        <f>V</f>
        <v>5</v>
      </c>
      <c r="N20" s="141">
        <f>V</f>
        <v>5</v>
      </c>
      <c r="O20" s="140">
        <f t="shared" ref="O20:T20" si="13">Mn</f>
        <v>7</v>
      </c>
      <c r="P20" s="140">
        <f t="shared" si="13"/>
        <v>7</v>
      </c>
      <c r="Q20" s="140">
        <f t="shared" si="13"/>
        <v>7</v>
      </c>
      <c r="R20" s="140">
        <f t="shared" si="13"/>
        <v>7</v>
      </c>
      <c r="S20" s="140">
        <f t="shared" si="13"/>
        <v>7</v>
      </c>
      <c r="T20" s="140">
        <f t="shared" si="13"/>
        <v>7</v>
      </c>
      <c r="U20" s="188">
        <f>Mo</f>
        <v>11</v>
      </c>
      <c r="V20" s="188">
        <f>Mo</f>
        <v>11</v>
      </c>
      <c r="W20" s="188">
        <f>Mo</f>
        <v>11</v>
      </c>
      <c r="X20" s="188">
        <f>Mo</f>
        <v>11</v>
      </c>
      <c r="Y20" s="141">
        <f>Ni</f>
        <v>12</v>
      </c>
      <c r="Z20" s="141">
        <f>Ni</f>
        <v>12</v>
      </c>
      <c r="AA20" s="141">
        <f>Ni</f>
        <v>12</v>
      </c>
      <c r="AB20" s="141">
        <v>12</v>
      </c>
      <c r="AC20" s="143">
        <f t="shared" ref="AC20:AI20" si="14">Fe</f>
        <v>8</v>
      </c>
      <c r="AD20" s="143">
        <f t="shared" si="14"/>
        <v>8</v>
      </c>
      <c r="AE20" s="143">
        <f t="shared" si="14"/>
        <v>8</v>
      </c>
      <c r="AF20" s="143">
        <f t="shared" si="14"/>
        <v>8</v>
      </c>
      <c r="AG20" s="143">
        <f t="shared" si="14"/>
        <v>8</v>
      </c>
      <c r="AH20" s="143">
        <f t="shared" si="14"/>
        <v>8</v>
      </c>
      <c r="AI20" s="143">
        <f t="shared" si="14"/>
        <v>8</v>
      </c>
      <c r="AJ20" s="143">
        <f t="shared" ref="AJ20:AO20" si="15">Fe</f>
        <v>8</v>
      </c>
      <c r="AK20" s="143">
        <f t="shared" si="15"/>
        <v>8</v>
      </c>
      <c r="AL20" s="143">
        <f t="shared" si="15"/>
        <v>8</v>
      </c>
      <c r="AM20" s="143">
        <f t="shared" si="15"/>
        <v>8</v>
      </c>
      <c r="AN20" s="143">
        <f t="shared" si="15"/>
        <v>8</v>
      </c>
      <c r="AO20" s="143">
        <f t="shared" si="15"/>
        <v>8</v>
      </c>
      <c r="AP20" s="37">
        <f t="shared" ref="AP20:AZ20" si="16">Cr</f>
        <v>9</v>
      </c>
      <c r="AQ20" s="37">
        <f t="shared" si="16"/>
        <v>9</v>
      </c>
      <c r="AR20" s="37">
        <f t="shared" si="16"/>
        <v>9</v>
      </c>
      <c r="AS20" s="37">
        <f t="shared" si="16"/>
        <v>9</v>
      </c>
      <c r="AT20" s="37">
        <f t="shared" si="16"/>
        <v>9</v>
      </c>
      <c r="AU20" s="37">
        <f t="shared" si="16"/>
        <v>9</v>
      </c>
      <c r="AV20" s="37">
        <f t="shared" si="16"/>
        <v>9</v>
      </c>
      <c r="AW20" s="37">
        <f t="shared" si="16"/>
        <v>9</v>
      </c>
      <c r="AX20" s="37">
        <f t="shared" si="16"/>
        <v>9</v>
      </c>
      <c r="AY20" s="37">
        <f t="shared" si="16"/>
        <v>9</v>
      </c>
      <c r="AZ20" s="37">
        <f t="shared" si="16"/>
        <v>9</v>
      </c>
      <c r="BA20" s="188">
        <v>13</v>
      </c>
      <c r="BB20" s="188">
        <v>13</v>
      </c>
      <c r="BC20" s="188">
        <v>13</v>
      </c>
      <c r="BD20" s="201">
        <f t="shared" ref="BD20:BE20" si="17">Mg</f>
        <v>2</v>
      </c>
      <c r="BE20" s="201">
        <f t="shared" si="17"/>
        <v>2</v>
      </c>
      <c r="BF20" s="131">
        <f t="shared" ref="BF20:BN20" si="18">Ca</f>
        <v>1</v>
      </c>
      <c r="BG20" s="131">
        <f t="shared" si="18"/>
        <v>1</v>
      </c>
      <c r="BH20" s="137">
        <f t="shared" si="18"/>
        <v>1</v>
      </c>
      <c r="BI20" s="131">
        <f t="shared" si="18"/>
        <v>1</v>
      </c>
      <c r="BJ20" s="131">
        <f t="shared" si="18"/>
        <v>1</v>
      </c>
      <c r="BK20" s="131">
        <f t="shared" si="18"/>
        <v>1</v>
      </c>
      <c r="BL20" s="131">
        <f t="shared" si="18"/>
        <v>1</v>
      </c>
      <c r="BM20" s="131">
        <f t="shared" si="18"/>
        <v>1</v>
      </c>
      <c r="BN20" s="137">
        <f t="shared" si="18"/>
        <v>1</v>
      </c>
      <c r="BO20" s="139">
        <f>Al</f>
        <v>3</v>
      </c>
      <c r="BP20" s="139">
        <f>Al</f>
        <v>3</v>
      </c>
      <c r="BQ20" s="139">
        <f>Al</f>
        <v>3</v>
      </c>
      <c r="BR20" s="139">
        <f>Al</f>
        <v>3</v>
      </c>
      <c r="BS20" s="139">
        <f>Al</f>
        <v>3</v>
      </c>
      <c r="BT20" s="4">
        <v>10</v>
      </c>
    </row>
    <row r="21" spans="1:73" x14ac:dyDescent="0.3">
      <c r="A21" s="95" t="s">
        <v>43</v>
      </c>
      <c r="B21" s="144" t="s">
        <v>222</v>
      </c>
      <c r="C21" s="141" t="s">
        <v>223</v>
      </c>
      <c r="D21" s="141">
        <f>AG7</f>
        <v>31</v>
      </c>
      <c r="E21" s="143" t="s">
        <v>224</v>
      </c>
      <c r="L21" s="143">
        <f>AG7</f>
        <v>31</v>
      </c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</row>
    <row r="22" spans="1:73" x14ac:dyDescent="0.3">
      <c r="A22" s="95" t="s">
        <v>43</v>
      </c>
      <c r="B22" s="144" t="s">
        <v>225</v>
      </c>
      <c r="C22" s="145">
        <f>$D$7</f>
        <v>2</v>
      </c>
      <c r="D22" s="58"/>
      <c r="E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</row>
    <row r="23" spans="1:73" x14ac:dyDescent="0.3">
      <c r="A23" s="95"/>
      <c r="B23" t="s">
        <v>226</v>
      </c>
      <c r="C23" s="58" t="s">
        <v>227</v>
      </c>
      <c r="D23" s="58"/>
      <c r="E23" s="58" t="s">
        <v>228</v>
      </c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M23" t="s">
        <v>298</v>
      </c>
      <c r="BG23" t="s">
        <v>298</v>
      </c>
    </row>
    <row r="24" spans="1:73" ht="14.5" thickBot="1" x14ac:dyDescent="0.35">
      <c r="A24" s="95"/>
      <c r="B24" s="22" t="s">
        <v>201</v>
      </c>
      <c r="C24" s="22"/>
      <c r="D24" s="22"/>
      <c r="E24" s="22"/>
      <c r="F24" s="22"/>
      <c r="G24" s="22"/>
      <c r="H24" s="22"/>
      <c r="I24" s="22"/>
      <c r="J24" s="22"/>
      <c r="BR24" t="s">
        <v>298</v>
      </c>
    </row>
    <row r="25" spans="1:73" ht="14.5" thickBot="1" x14ac:dyDescent="0.35">
      <c r="A25" s="95"/>
      <c r="B25" s="22" t="s">
        <v>60</v>
      </c>
      <c r="C25" s="98" t="s">
        <v>62</v>
      </c>
      <c r="D25" s="22"/>
      <c r="E25" s="22"/>
      <c r="F25" s="22"/>
      <c r="G25" s="22"/>
      <c r="H25" s="22"/>
      <c r="I25" s="22"/>
      <c r="J25" s="22"/>
      <c r="Z25" s="271"/>
    </row>
    <row r="26" spans="1:73" x14ac:dyDescent="0.3">
      <c r="A26" s="95"/>
      <c r="B26" s="24" t="s">
        <v>43</v>
      </c>
      <c r="C26" s="10">
        <v>1</v>
      </c>
      <c r="D26" s="51">
        <v>2</v>
      </c>
      <c r="E26" s="61">
        <v>3</v>
      </c>
      <c r="F26" s="4">
        <v>4</v>
      </c>
      <c r="G26" s="18">
        <v>5</v>
      </c>
      <c r="H26" s="14">
        <v>6</v>
      </c>
      <c r="I26" s="4">
        <v>7</v>
      </c>
      <c r="J26" s="52">
        <v>8</v>
      </c>
      <c r="K26" s="37">
        <v>9</v>
      </c>
      <c r="L26" s="4">
        <v>10</v>
      </c>
      <c r="M26" s="12">
        <v>11</v>
      </c>
      <c r="N26" s="18">
        <v>12</v>
      </c>
      <c r="O26" s="12">
        <v>13</v>
      </c>
      <c r="S26" t="s">
        <v>298</v>
      </c>
      <c r="Z26" s="271"/>
      <c r="BS26" t="s">
        <v>298</v>
      </c>
    </row>
    <row r="27" spans="1:73" ht="15" customHeight="1" x14ac:dyDescent="0.3">
      <c r="A27" s="95"/>
      <c r="B27" s="24" t="s">
        <v>44</v>
      </c>
      <c r="C27" s="10" t="s">
        <v>181</v>
      </c>
      <c r="D27" s="51" t="s">
        <v>3</v>
      </c>
      <c r="E27" s="61" t="s">
        <v>7</v>
      </c>
      <c r="F27" s="4" t="s">
        <v>1</v>
      </c>
      <c r="G27" s="18" t="s">
        <v>184</v>
      </c>
      <c r="H27" s="14" t="s">
        <v>185</v>
      </c>
      <c r="I27" s="4" t="s">
        <v>6</v>
      </c>
      <c r="J27" s="52" t="s">
        <v>5</v>
      </c>
      <c r="K27" s="37" t="s">
        <v>85</v>
      </c>
      <c r="L27" s="4" t="s">
        <v>232</v>
      </c>
      <c r="M27" s="12" t="s">
        <v>297</v>
      </c>
      <c r="N27" s="18" t="s">
        <v>284</v>
      </c>
      <c r="O27" s="12" t="s">
        <v>2</v>
      </c>
      <c r="V27" s="96"/>
      <c r="Z27" s="271"/>
    </row>
    <row r="28" spans="1:73" x14ac:dyDescent="0.3">
      <c r="A28" s="95"/>
      <c r="B28" s="22" t="s">
        <v>202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V28" s="96"/>
      <c r="Z28" s="271"/>
      <c r="AA28" s="271"/>
    </row>
    <row r="29" spans="1:73" x14ac:dyDescent="0.3">
      <c r="A29" s="95"/>
      <c r="B29" s="24" t="s">
        <v>61</v>
      </c>
      <c r="C29" s="10">
        <v>1</v>
      </c>
      <c r="D29" s="51">
        <v>1</v>
      </c>
      <c r="E29" s="61">
        <v>1</v>
      </c>
      <c r="F29" s="4">
        <v>1</v>
      </c>
      <c r="G29" s="18">
        <v>1</v>
      </c>
      <c r="H29" s="14">
        <v>1</v>
      </c>
      <c r="I29" s="4">
        <v>1</v>
      </c>
      <c r="J29" s="52">
        <v>1</v>
      </c>
      <c r="K29" s="37">
        <v>1</v>
      </c>
      <c r="L29" s="4">
        <v>1</v>
      </c>
      <c r="M29" s="12">
        <v>1</v>
      </c>
      <c r="N29" s="18">
        <v>1</v>
      </c>
      <c r="O29" s="12">
        <v>1</v>
      </c>
      <c r="V29" s="96"/>
      <c r="Z29" s="271"/>
      <c r="AA29" s="271"/>
      <c r="AM29" t="s">
        <v>298</v>
      </c>
    </row>
    <row r="30" spans="1:73" x14ac:dyDescent="0.3">
      <c r="A30" s="95"/>
      <c r="B30" s="22" t="s">
        <v>43</v>
      </c>
      <c r="C30" s="22">
        <v>0.13600000000000001</v>
      </c>
      <c r="D30" s="22">
        <v>0.14299999999999999</v>
      </c>
      <c r="E30" s="22">
        <v>7.5999999999999998E-2</v>
      </c>
      <c r="F30" s="22">
        <v>0.26900000000000002</v>
      </c>
      <c r="G30" s="22">
        <v>7.0000000000000007E-2</v>
      </c>
      <c r="H30" s="22">
        <v>3.2000000000000001E-2</v>
      </c>
      <c r="I30" s="22">
        <v>0.06</v>
      </c>
      <c r="J30" s="22">
        <v>0.21299999999999999</v>
      </c>
      <c r="V30" s="96"/>
      <c r="X30" t="s">
        <v>298</v>
      </c>
      <c r="Z30" s="271"/>
      <c r="AA30" s="271"/>
    </row>
    <row r="31" spans="1:73" x14ac:dyDescent="0.3">
      <c r="A31" s="95" t="s">
        <v>43</v>
      </c>
      <c r="B31" s="1" t="s">
        <v>203</v>
      </c>
      <c r="C31" s="1"/>
      <c r="D31" s="1"/>
      <c r="E31" s="1"/>
      <c r="F31" s="1"/>
      <c r="G31" s="1"/>
      <c r="H31" s="1"/>
      <c r="I31" s="1"/>
      <c r="J31" s="1"/>
      <c r="V31" s="272"/>
      <c r="W31" s="7"/>
      <c r="X31" s="7"/>
      <c r="Y31" s="7"/>
      <c r="Z31" s="273"/>
      <c r="AA31" s="273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BN31" t="s">
        <v>298</v>
      </c>
    </row>
    <row r="32" spans="1:73" x14ac:dyDescent="0.3">
      <c r="A32" s="95"/>
      <c r="V32" s="7"/>
      <c r="W32" s="7"/>
      <c r="X32" s="7"/>
      <c r="Y32" s="7"/>
      <c r="Z32" s="273"/>
      <c r="AA32" s="273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spans="1:52" x14ac:dyDescent="0.3">
      <c r="A33" s="95"/>
      <c r="V33" s="7"/>
      <c r="W33" s="7"/>
      <c r="X33" s="7"/>
      <c r="Y33" s="7"/>
      <c r="Z33" s="273"/>
      <c r="AA33" s="273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52" ht="14.5" thickBot="1" x14ac:dyDescent="0.35">
      <c r="A34" s="95"/>
      <c r="B34" s="22" t="s">
        <v>23</v>
      </c>
      <c r="C34" s="22"/>
      <c r="D34" s="22"/>
      <c r="E34" s="22"/>
      <c r="F34" s="22"/>
      <c r="G34" s="22"/>
      <c r="H34" s="22"/>
      <c r="I34" s="22"/>
      <c r="J34" s="22"/>
      <c r="K34" s="22"/>
      <c r="V34" s="7"/>
      <c r="W34" s="7"/>
      <c r="X34" s="7"/>
      <c r="Y34" s="7"/>
      <c r="Z34" s="273"/>
      <c r="AA34" s="273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52" ht="14.5" thickBot="1" x14ac:dyDescent="0.35">
      <c r="A35" s="95"/>
      <c r="B35" s="22" t="s">
        <v>24</v>
      </c>
      <c r="C35" s="176">
        <v>1</v>
      </c>
      <c r="D35" s="22"/>
      <c r="E35" s="22"/>
      <c r="F35" s="22"/>
      <c r="G35" s="22"/>
      <c r="H35" s="22"/>
      <c r="I35" s="22"/>
      <c r="J35" s="22"/>
      <c r="K35" s="22"/>
      <c r="V35" s="274"/>
      <c r="W35" s="274"/>
      <c r="X35" s="274"/>
      <c r="Y35" s="274"/>
      <c r="Z35" s="274"/>
      <c r="AA35" s="274"/>
      <c r="AB35" s="274"/>
      <c r="AC35" s="274"/>
      <c r="AD35" s="274"/>
      <c r="AE35" s="274"/>
      <c r="AF35" s="274"/>
      <c r="AG35" s="274"/>
      <c r="AH35" s="274"/>
      <c r="AI35" s="274"/>
      <c r="AJ35" s="274"/>
      <c r="AK35" s="274"/>
      <c r="AL35" s="274"/>
    </row>
    <row r="36" spans="1:52" ht="14.5" thickBot="1" x14ac:dyDescent="0.35">
      <c r="A36" s="95"/>
      <c r="B36" s="22" t="s">
        <v>305</v>
      </c>
      <c r="C36" s="22"/>
      <c r="D36" s="22"/>
      <c r="E36" s="22"/>
      <c r="F36" s="22"/>
      <c r="G36" s="22"/>
      <c r="H36" s="22"/>
      <c r="I36" s="22"/>
      <c r="J36" s="22"/>
      <c r="K36" s="22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75"/>
      <c r="AH36" s="275"/>
      <c r="AI36" s="275"/>
      <c r="AJ36" s="275"/>
      <c r="AK36" s="275"/>
      <c r="AL36" s="275"/>
    </row>
    <row r="37" spans="1:52" ht="14.5" thickBot="1" x14ac:dyDescent="0.35">
      <c r="A37" s="95"/>
      <c r="B37" s="22" t="s">
        <v>276</v>
      </c>
      <c r="C37" s="98">
        <v>680</v>
      </c>
      <c r="D37" s="22"/>
      <c r="E37" s="22"/>
      <c r="F37" s="22"/>
      <c r="G37" s="22"/>
      <c r="H37" s="22"/>
      <c r="I37" s="22"/>
      <c r="J37" s="22"/>
      <c r="K37" s="22"/>
      <c r="V37" s="275"/>
      <c r="W37" s="275"/>
      <c r="X37" s="275"/>
      <c r="Y37" s="275"/>
      <c r="Z37" s="275"/>
      <c r="AA37" s="275"/>
      <c r="AB37" s="275"/>
      <c r="AC37" s="275"/>
      <c r="AD37" s="275"/>
      <c r="AE37" s="275"/>
      <c r="AF37" s="275"/>
      <c r="AG37" s="275"/>
      <c r="AH37" s="275"/>
      <c r="AI37" s="275"/>
      <c r="AJ37" s="275"/>
      <c r="AK37" s="275"/>
      <c r="AL37" s="275"/>
      <c r="AZ37" t="s">
        <v>298</v>
      </c>
    </row>
    <row r="38" spans="1:52" x14ac:dyDescent="0.3">
      <c r="A38" s="95"/>
      <c r="B38" s="22"/>
      <c r="C38" s="22"/>
      <c r="D38" s="22"/>
      <c r="E38" s="22"/>
      <c r="F38" s="22"/>
      <c r="G38" s="22"/>
      <c r="H38" s="22"/>
      <c r="I38" s="22"/>
      <c r="J38" s="22"/>
      <c r="K38" s="22"/>
      <c r="V38" s="275"/>
      <c r="W38" s="275"/>
      <c r="X38" s="275"/>
      <c r="Y38" s="275"/>
      <c r="Z38" s="275"/>
      <c r="AA38" s="275"/>
      <c r="AB38" s="275"/>
      <c r="AC38" s="275"/>
      <c r="AD38" s="275"/>
      <c r="AE38" s="275"/>
      <c r="AF38" s="275"/>
      <c r="AG38" s="275"/>
      <c r="AH38" s="275"/>
      <c r="AI38" s="275"/>
      <c r="AJ38" s="275"/>
      <c r="AK38" s="275"/>
      <c r="AL38" s="275"/>
    </row>
    <row r="39" spans="1:52" ht="15" customHeight="1" x14ac:dyDescent="0.3">
      <c r="A39" s="95"/>
      <c r="B39" s="22" t="s">
        <v>204</v>
      </c>
      <c r="C39" s="22"/>
      <c r="D39" s="22"/>
      <c r="E39" s="22"/>
      <c r="F39" s="22"/>
      <c r="G39" s="22"/>
      <c r="H39" s="22"/>
      <c r="I39" s="22"/>
      <c r="J39" s="22"/>
      <c r="K39" s="22"/>
      <c r="V39" s="276"/>
      <c r="W39" s="276"/>
      <c r="X39" s="276"/>
      <c r="Y39" s="276"/>
      <c r="Z39" s="276"/>
      <c r="AA39" s="276"/>
      <c r="AB39" s="276"/>
      <c r="AC39" s="276"/>
      <c r="AD39" s="185"/>
      <c r="AE39" s="185"/>
      <c r="AF39" s="185"/>
      <c r="AG39" s="185"/>
      <c r="AH39" s="185"/>
      <c r="AI39" s="185"/>
      <c r="AJ39" s="185"/>
      <c r="AK39" s="185"/>
      <c r="AL39" s="185"/>
    </row>
    <row r="40" spans="1:52" ht="14.5" thickBot="1" x14ac:dyDescent="0.35">
      <c r="A40" s="95"/>
      <c r="B40" s="22" t="s">
        <v>27</v>
      </c>
      <c r="C40" s="22"/>
      <c r="D40" s="22"/>
      <c r="E40" s="22"/>
      <c r="F40" s="22"/>
      <c r="G40" s="22"/>
      <c r="H40" s="22"/>
      <c r="I40" s="22"/>
      <c r="J40" s="22"/>
      <c r="K40" s="22"/>
      <c r="V40" s="276"/>
      <c r="W40" s="276"/>
      <c r="X40" s="276"/>
      <c r="Y40" s="276"/>
      <c r="Z40" s="276"/>
      <c r="AA40" s="276"/>
      <c r="AB40" s="276"/>
      <c r="AC40" s="276"/>
      <c r="AD40" s="185"/>
      <c r="AE40" s="185"/>
      <c r="AF40" s="185"/>
      <c r="AG40" s="185"/>
      <c r="AH40" s="185"/>
      <c r="AI40" s="185"/>
      <c r="AJ40" s="185"/>
      <c r="AK40" s="185"/>
      <c r="AL40" s="185"/>
    </row>
    <row r="41" spans="1:52" ht="14.5" thickBot="1" x14ac:dyDescent="0.35">
      <c r="A41" s="95"/>
      <c r="B41" s="22" t="s">
        <v>28</v>
      </c>
      <c r="C41" s="98" t="s">
        <v>247</v>
      </c>
      <c r="D41" s="22"/>
      <c r="E41" s="22"/>
      <c r="F41" s="22"/>
      <c r="G41" s="22"/>
      <c r="H41" s="22"/>
      <c r="I41" s="22"/>
      <c r="J41" s="22"/>
      <c r="K41" s="22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</row>
    <row r="42" spans="1:52" ht="14.5" thickBot="1" x14ac:dyDescent="0.35">
      <c r="A42" s="95"/>
      <c r="B42" s="22" t="s">
        <v>30</v>
      </c>
      <c r="C42" s="179" t="s">
        <v>45</v>
      </c>
      <c r="D42" s="22"/>
      <c r="E42" s="22"/>
      <c r="F42" s="22"/>
      <c r="G42" s="22"/>
      <c r="H42" s="22"/>
      <c r="I42" s="22"/>
      <c r="J42" s="22"/>
      <c r="K42" s="22"/>
    </row>
    <row r="43" spans="1:52" ht="15" customHeight="1" x14ac:dyDescent="0.3">
      <c r="A43" s="95"/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52" x14ac:dyDescent="0.3">
      <c r="A44" s="95"/>
      <c r="B44" s="22" t="s">
        <v>189</v>
      </c>
      <c r="C44" s="22"/>
      <c r="D44" s="22"/>
      <c r="E44" s="22"/>
      <c r="F44" s="22"/>
      <c r="G44" s="22"/>
      <c r="H44" s="22"/>
      <c r="I44" s="22"/>
      <c r="J44" s="22"/>
      <c r="K44" s="22"/>
    </row>
    <row r="45" spans="1:52" x14ac:dyDescent="0.3">
      <c r="A45" s="95"/>
      <c r="B45" s="22"/>
      <c r="C45" s="22"/>
      <c r="D45" s="22"/>
      <c r="E45" s="22"/>
      <c r="F45" s="22"/>
      <c r="G45" s="22"/>
      <c r="H45" s="22"/>
      <c r="I45" s="22"/>
      <c r="J45" s="22"/>
      <c r="K45" s="22"/>
      <c r="R45" t="s">
        <v>298</v>
      </c>
    </row>
    <row r="46" spans="1:52" ht="14.5" thickBot="1" x14ac:dyDescent="0.35">
      <c r="A46" s="95"/>
      <c r="B46" s="22" t="s">
        <v>31</v>
      </c>
      <c r="C46" s="22"/>
      <c r="D46" s="22"/>
      <c r="E46" s="22"/>
      <c r="F46" s="22"/>
      <c r="G46" s="22"/>
      <c r="H46" s="22"/>
      <c r="I46" s="22"/>
      <c r="J46" s="22"/>
      <c r="K46" s="22"/>
      <c r="AB46" t="s">
        <v>298</v>
      </c>
    </row>
    <row r="47" spans="1:52" ht="14.5" thickBot="1" x14ac:dyDescent="0.35">
      <c r="A47" s="95"/>
      <c r="B47" s="22" t="s">
        <v>32</v>
      </c>
      <c r="C47" s="176">
        <v>0</v>
      </c>
      <c r="D47" s="22"/>
      <c r="E47" s="22"/>
      <c r="F47" s="22"/>
      <c r="G47" s="22"/>
      <c r="H47" s="22"/>
      <c r="I47" s="22"/>
      <c r="J47" s="22"/>
      <c r="K47" s="22"/>
    </row>
    <row r="48" spans="1:52" x14ac:dyDescent="0.3">
      <c r="A48" s="95"/>
      <c r="B48" s="22"/>
      <c r="C48" s="22"/>
      <c r="D48" s="22"/>
      <c r="E48" s="22"/>
      <c r="F48" s="22"/>
      <c r="G48" s="22"/>
      <c r="H48" s="22"/>
      <c r="I48" s="22"/>
      <c r="J48" s="22"/>
      <c r="K48" s="22"/>
    </row>
    <row r="49" spans="1:11" x14ac:dyDescent="0.3">
      <c r="A49" s="95"/>
      <c r="B49" s="22" t="s">
        <v>54</v>
      </c>
      <c r="C49" s="22"/>
      <c r="D49" s="22"/>
      <c r="E49" s="22"/>
      <c r="F49" s="22"/>
      <c r="G49" s="22"/>
      <c r="H49" s="22"/>
      <c r="I49" s="22"/>
      <c r="J49" s="22"/>
      <c r="K49" s="22"/>
    </row>
    <row r="50" spans="1:11" x14ac:dyDescent="0.3">
      <c r="A50" s="95"/>
      <c r="B50" s="22" t="s">
        <v>55</v>
      </c>
      <c r="C50" s="22"/>
      <c r="D50" s="22"/>
      <c r="E50" s="22"/>
      <c r="F50" s="22"/>
      <c r="G50" s="22"/>
      <c r="H50" s="22"/>
      <c r="I50" s="22"/>
      <c r="J50" s="22"/>
      <c r="K50" s="22"/>
    </row>
    <row r="51" spans="1:11" ht="14.5" thickBot="1" x14ac:dyDescent="0.35">
      <c r="A51" s="95"/>
      <c r="B51" s="22" t="s">
        <v>206</v>
      </c>
      <c r="C51" s="22"/>
      <c r="D51" s="22"/>
      <c r="E51" s="22"/>
      <c r="F51" s="22"/>
      <c r="G51" s="22"/>
      <c r="H51" s="22"/>
      <c r="I51" s="22"/>
      <c r="J51" s="22"/>
      <c r="K51" s="22"/>
    </row>
    <row r="52" spans="1:11" ht="14.5" thickBot="1" x14ac:dyDescent="0.35">
      <c r="A52" s="95"/>
      <c r="B52" s="22" t="s">
        <v>34</v>
      </c>
      <c r="C52" s="98" t="s">
        <v>58</v>
      </c>
      <c r="D52" s="98">
        <v>1000</v>
      </c>
      <c r="E52" s="22"/>
      <c r="F52" s="22"/>
      <c r="G52" s="22"/>
      <c r="H52" s="22"/>
      <c r="I52" s="22"/>
      <c r="J52" s="22"/>
      <c r="K52" s="22"/>
    </row>
    <row r="53" spans="1:11" ht="14.5" thickBot="1" x14ac:dyDescent="0.35">
      <c r="A53" s="95"/>
      <c r="B53" s="22" t="s">
        <v>207</v>
      </c>
      <c r="C53" s="22"/>
      <c r="D53" s="22"/>
      <c r="E53" s="22"/>
      <c r="F53" s="22"/>
      <c r="G53" s="22"/>
      <c r="H53" s="22"/>
      <c r="I53" s="22"/>
      <c r="J53" s="22"/>
      <c r="K53" s="22"/>
    </row>
    <row r="54" spans="1:11" ht="14.5" thickBot="1" x14ac:dyDescent="0.35">
      <c r="A54" s="95"/>
      <c r="B54" s="22" t="s">
        <v>33</v>
      </c>
      <c r="C54" s="98">
        <v>1000</v>
      </c>
      <c r="D54" s="98" t="s">
        <v>57</v>
      </c>
      <c r="E54" s="22"/>
      <c r="F54" s="22"/>
      <c r="G54" s="22"/>
      <c r="H54" s="22"/>
      <c r="I54" s="22"/>
      <c r="J54" s="22"/>
      <c r="K54" s="22"/>
    </row>
    <row r="55" spans="1:11" x14ac:dyDescent="0.3">
      <c r="A55" s="95" t="s">
        <v>43</v>
      </c>
      <c r="B55" s="22" t="s">
        <v>208</v>
      </c>
      <c r="C55" s="22"/>
      <c r="D55" s="22"/>
      <c r="E55" s="22"/>
      <c r="F55" s="22"/>
      <c r="G55" s="22"/>
      <c r="H55" s="22"/>
      <c r="I55" s="22"/>
      <c r="J55" s="22"/>
      <c r="K55" s="22"/>
    </row>
    <row r="56" spans="1:11" x14ac:dyDescent="0.3">
      <c r="A56" s="95"/>
      <c r="B56" s="22"/>
      <c r="C56" s="22"/>
      <c r="D56" s="22"/>
      <c r="E56" s="22"/>
      <c r="F56" s="22"/>
      <c r="G56" s="22"/>
      <c r="H56" s="22"/>
      <c r="I56" s="22"/>
      <c r="J56" s="22"/>
      <c r="K56" s="22"/>
    </row>
    <row r="57" spans="1:11" x14ac:dyDescent="0.3">
      <c r="A57" s="95"/>
      <c r="B57" s="22" t="s">
        <v>35</v>
      </c>
      <c r="C57" s="22"/>
      <c r="D57" s="22"/>
      <c r="E57" s="22"/>
      <c r="F57" s="22"/>
      <c r="G57" s="22"/>
      <c r="H57" s="22"/>
      <c r="I57" s="22"/>
      <c r="J57" s="22"/>
      <c r="K57" s="22"/>
    </row>
    <row r="58" spans="1:11" x14ac:dyDescent="0.3">
      <c r="A58" s="95"/>
      <c r="B58" s="22" t="s">
        <v>36</v>
      </c>
      <c r="C58" s="22"/>
      <c r="D58" s="22"/>
      <c r="E58" s="22"/>
      <c r="F58" s="22"/>
      <c r="G58" s="22"/>
      <c r="H58" s="22"/>
      <c r="I58" s="22"/>
      <c r="J58" s="22"/>
      <c r="K58" s="22"/>
    </row>
    <row r="59" spans="1:11" ht="14.5" thickBot="1" x14ac:dyDescent="0.35">
      <c r="A59" s="95"/>
      <c r="B59" s="22" t="s">
        <v>37</v>
      </c>
      <c r="C59" s="22"/>
      <c r="D59" s="22"/>
      <c r="E59" s="22"/>
      <c r="F59" s="22"/>
      <c r="G59" s="22"/>
      <c r="H59" s="22"/>
      <c r="I59" s="22"/>
      <c r="J59" s="22"/>
      <c r="K59" s="22"/>
    </row>
    <row r="60" spans="1:11" ht="14.5" thickBot="1" x14ac:dyDescent="0.35">
      <c r="A60" s="95"/>
      <c r="B60" s="22" t="s">
        <v>38</v>
      </c>
      <c r="C60" s="98">
        <v>60000</v>
      </c>
      <c r="D60" s="22"/>
      <c r="E60" s="22"/>
      <c r="F60" s="22"/>
      <c r="G60" s="22"/>
      <c r="H60" s="22"/>
      <c r="I60" s="22"/>
      <c r="J60" s="22"/>
      <c r="K60" s="22"/>
    </row>
    <row r="61" spans="1:11" x14ac:dyDescent="0.3">
      <c r="A61" s="95"/>
      <c r="B61" s="22"/>
      <c r="C61" s="22"/>
      <c r="D61" s="22"/>
      <c r="E61" s="22"/>
      <c r="F61" s="22"/>
      <c r="G61" s="22"/>
      <c r="H61" s="22"/>
      <c r="I61" s="22"/>
      <c r="J61" s="22"/>
      <c r="K61" s="22"/>
    </row>
    <row r="62" spans="1:11" x14ac:dyDescent="0.3">
      <c r="A62" s="95"/>
      <c r="B62" s="22" t="s">
        <v>46</v>
      </c>
      <c r="C62" s="22"/>
      <c r="D62" s="22"/>
      <c r="E62" s="22"/>
      <c r="F62" s="22"/>
      <c r="G62" s="22"/>
      <c r="H62" s="22"/>
      <c r="I62" s="22"/>
      <c r="J62" s="22"/>
      <c r="K62" s="22"/>
    </row>
    <row r="63" spans="1:11" ht="14.5" thickBot="1" x14ac:dyDescent="0.35">
      <c r="A63" s="95"/>
      <c r="B63" s="22" t="s">
        <v>47</v>
      </c>
      <c r="C63" s="22"/>
      <c r="D63" s="22"/>
      <c r="E63" s="22"/>
      <c r="F63" s="22"/>
      <c r="G63" s="22"/>
      <c r="H63" s="22"/>
      <c r="I63" s="22"/>
      <c r="J63" s="22"/>
      <c r="K63" s="22"/>
    </row>
    <row r="64" spans="1:11" ht="14.5" thickBot="1" x14ac:dyDescent="0.35">
      <c r="A64" s="95"/>
      <c r="B64" s="22" t="s">
        <v>48</v>
      </c>
      <c r="C64" s="98">
        <v>0</v>
      </c>
      <c r="D64" s="22"/>
      <c r="E64" s="22"/>
      <c r="F64" s="22"/>
      <c r="G64" s="22"/>
      <c r="H64" s="22"/>
      <c r="I64" s="22"/>
      <c r="J64" s="22"/>
      <c r="K64" s="22"/>
    </row>
    <row r="65" spans="1:11" ht="14.5" thickBot="1" x14ac:dyDescent="0.35">
      <c r="A65" s="95" t="s">
        <v>43</v>
      </c>
      <c r="B65" s="22" t="s">
        <v>210</v>
      </c>
      <c r="C65" s="22"/>
      <c r="D65" s="98" t="s">
        <v>209</v>
      </c>
      <c r="E65" s="22"/>
      <c r="F65" s="22"/>
      <c r="G65" s="22"/>
      <c r="H65" s="22"/>
      <c r="I65" s="22"/>
      <c r="J65" s="22"/>
      <c r="K65" s="22"/>
    </row>
    <row r="66" spans="1:11" x14ac:dyDescent="0.3">
      <c r="A66" s="95"/>
      <c r="B66" s="22"/>
      <c r="C66" s="22"/>
      <c r="D66" s="22"/>
      <c r="E66" s="22"/>
      <c r="F66" s="22"/>
      <c r="G66" s="22"/>
      <c r="H66" s="22"/>
      <c r="I66" s="22"/>
      <c r="J66" s="22"/>
      <c r="K66" s="22"/>
    </row>
    <row r="67" spans="1:11" ht="14.5" thickBot="1" x14ac:dyDescent="0.35">
      <c r="A67" s="95"/>
      <c r="B67" s="22" t="s">
        <v>279</v>
      </c>
      <c r="C67" s="22"/>
      <c r="D67" s="22"/>
      <c r="E67" s="22"/>
      <c r="F67" s="22"/>
      <c r="G67" s="22"/>
      <c r="H67" s="22"/>
      <c r="I67" s="22"/>
      <c r="J67" s="22"/>
      <c r="K67" s="22"/>
    </row>
    <row r="68" spans="1:11" ht="14.5" thickBot="1" x14ac:dyDescent="0.35">
      <c r="A68" s="95"/>
      <c r="B68" s="22" t="s">
        <v>278</v>
      </c>
      <c r="C68" s="290" t="s">
        <v>296</v>
      </c>
      <c r="D68" s="22"/>
      <c r="E68" s="22"/>
      <c r="F68" s="22"/>
      <c r="G68" s="22"/>
      <c r="H68" s="22"/>
      <c r="I68" s="22"/>
      <c r="J68" s="22"/>
      <c r="K68" s="22"/>
    </row>
    <row r="69" spans="1:11" x14ac:dyDescent="0.3">
      <c r="A69" s="95"/>
      <c r="B69" s="22"/>
      <c r="C69" s="22"/>
      <c r="D69" s="22"/>
      <c r="E69" s="22"/>
      <c r="F69" s="22"/>
      <c r="G69" s="22"/>
      <c r="H69" s="22"/>
      <c r="I69" s="22"/>
      <c r="J69" s="22"/>
      <c r="K69" s="22"/>
    </row>
    <row r="70" spans="1:11" ht="14.5" thickBot="1" x14ac:dyDescent="0.35">
      <c r="A70" s="95"/>
      <c r="B70" s="22" t="s">
        <v>189</v>
      </c>
      <c r="C70" s="22"/>
      <c r="D70" s="22"/>
      <c r="E70" s="22"/>
      <c r="F70" s="22"/>
      <c r="G70" s="22"/>
      <c r="H70" s="22"/>
      <c r="I70" s="22"/>
      <c r="J70" s="22"/>
      <c r="K70" s="22"/>
    </row>
    <row r="71" spans="1:11" ht="14.5" thickBot="1" x14ac:dyDescent="0.35">
      <c r="A71" s="95"/>
      <c r="B71" s="22" t="s">
        <v>50</v>
      </c>
      <c r="C71" s="98" t="s">
        <v>51</v>
      </c>
      <c r="D71" s="22"/>
      <c r="E71" s="22"/>
      <c r="F71" s="22"/>
      <c r="G71" s="22"/>
      <c r="H71" s="22"/>
      <c r="I71" s="22"/>
      <c r="J71" s="22"/>
      <c r="K71" s="22"/>
    </row>
    <row r="72" spans="1:11" x14ac:dyDescent="0.3">
      <c r="A72" s="95"/>
      <c r="B72" s="22"/>
      <c r="C72" s="22"/>
      <c r="D72" s="22"/>
      <c r="E72" s="22"/>
      <c r="F72" s="22"/>
      <c r="G72" s="22"/>
      <c r="H72" s="22"/>
      <c r="I72" s="22"/>
      <c r="J72" s="22"/>
      <c r="K72" s="22"/>
    </row>
    <row r="73" spans="1:11" ht="14.5" thickBot="1" x14ac:dyDescent="0.35">
      <c r="A73" s="95"/>
      <c r="B73" s="22" t="s">
        <v>211</v>
      </c>
      <c r="C73" s="22"/>
      <c r="D73" s="22"/>
      <c r="E73" s="22"/>
      <c r="F73" s="22"/>
      <c r="G73" s="22"/>
      <c r="H73" s="22"/>
      <c r="I73" s="22"/>
      <c r="J73" s="22"/>
      <c r="K73" s="22"/>
    </row>
    <row r="74" spans="1:11" ht="14.5" thickBot="1" x14ac:dyDescent="0.35">
      <c r="A74" s="95"/>
      <c r="B74" s="22" t="s">
        <v>212</v>
      </c>
      <c r="C74" s="98" t="s">
        <v>215</v>
      </c>
      <c r="D74" s="22"/>
      <c r="E74" s="22"/>
      <c r="F74" s="22"/>
      <c r="G74" s="22"/>
      <c r="H74" s="22"/>
      <c r="I74" s="22"/>
      <c r="J74" s="22"/>
      <c r="K74" s="22"/>
    </row>
    <row r="75" spans="1:11" x14ac:dyDescent="0.3">
      <c r="A75" s="95"/>
      <c r="B75" s="22"/>
      <c r="C75" s="22"/>
      <c r="D75" s="22"/>
      <c r="E75" s="22"/>
      <c r="F75" s="22"/>
      <c r="G75" s="22"/>
      <c r="H75" s="22"/>
      <c r="I75" s="22"/>
      <c r="J75" s="22"/>
      <c r="K75" s="22"/>
    </row>
  </sheetData>
  <phoneticPr fontId="22" type="noConversion"/>
  <conditionalFormatting sqref="C47">
    <cfRule type="colorScale" priority="3">
      <colorScale>
        <cfvo type="num" val="0"/>
        <cfvo type="num" val="10"/>
        <color theme="8"/>
        <color rgb="FFFF0000"/>
      </colorScale>
    </cfRule>
  </conditionalFormatting>
  <conditionalFormatting sqref="C35">
    <cfRule type="colorScale" priority="2">
      <colorScale>
        <cfvo type="num" val="0"/>
        <cfvo type="num" val="1"/>
        <color theme="8"/>
        <color rgb="FFDE7B3E"/>
      </colorScale>
    </cfRule>
  </conditionalFormatting>
  <conditionalFormatting sqref="C37">
    <cfRule type="colorScale" priority="1">
      <colorScale>
        <cfvo type="num" val="0"/>
        <cfvo type="num" val="1"/>
        <cfvo type="num" val="1000"/>
        <color theme="8"/>
        <color rgb="FFFFC000"/>
        <color theme="7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4C4AB-D4E6-4677-ADC1-C54A522251EE}">
  <dimension ref="A1:BU75"/>
  <sheetViews>
    <sheetView topLeftCell="A51" zoomScale="80" zoomScaleNormal="80" workbookViewId="0">
      <selection activeCell="F56" sqref="F56"/>
    </sheetView>
  </sheetViews>
  <sheetFormatPr defaultRowHeight="14" x14ac:dyDescent="0.3"/>
  <cols>
    <col min="1" max="1" width="2.5" bestFit="1" customWidth="1"/>
    <col min="2" max="2" width="16.58203125" customWidth="1"/>
    <col min="3" max="13" width="7.58203125" customWidth="1"/>
    <col min="14" max="14" width="7.83203125" customWidth="1"/>
    <col min="15" max="41" width="7.58203125" customWidth="1"/>
  </cols>
  <sheetData>
    <row r="1" spans="1:73" x14ac:dyDescent="0.3">
      <c r="A1" s="95" t="s">
        <v>43</v>
      </c>
      <c r="B1" s="96" t="s">
        <v>194</v>
      </c>
    </row>
    <row r="2" spans="1:73" x14ac:dyDescent="0.3">
      <c r="A2" s="95"/>
      <c r="B2" s="40" t="s">
        <v>217</v>
      </c>
      <c r="C2" s="7" t="e">
        <f>MIN(#REF!,C12:AV12)</f>
        <v>#REF!</v>
      </c>
      <c r="BD2" t="s">
        <v>298</v>
      </c>
    </row>
    <row r="3" spans="1:73" x14ac:dyDescent="0.3">
      <c r="A3" s="95" t="s">
        <v>43</v>
      </c>
      <c r="B3" t="s">
        <v>220</v>
      </c>
      <c r="C3">
        <v>1</v>
      </c>
      <c r="I3" s="58"/>
      <c r="J3" s="58"/>
      <c r="K3" s="58"/>
      <c r="L3" s="58"/>
      <c r="M3" s="58"/>
      <c r="N3" s="58"/>
      <c r="O3" s="58">
        <v>0</v>
      </c>
      <c r="P3" s="60"/>
    </row>
    <row r="4" spans="1:73" x14ac:dyDescent="0.3">
      <c r="A4" s="95" t="s">
        <v>43</v>
      </c>
      <c r="B4" s="97" t="s">
        <v>221</v>
      </c>
      <c r="C4" s="97"/>
      <c r="D4" s="97"/>
      <c r="E4" s="97"/>
      <c r="F4" s="129">
        <f>$T$10</f>
        <v>0</v>
      </c>
      <c r="G4" s="97"/>
      <c r="H4" s="97"/>
      <c r="I4" s="97"/>
      <c r="J4" s="97"/>
      <c r="K4" s="130">
        <f>$T$10</f>
        <v>0</v>
      </c>
      <c r="L4" s="130">
        <f>$T$10</f>
        <v>0</v>
      </c>
      <c r="M4" s="97"/>
      <c r="N4" s="97"/>
      <c r="O4" s="97"/>
      <c r="P4" s="130">
        <f>$D$7</f>
        <v>2</v>
      </c>
      <c r="Q4" s="97"/>
      <c r="R4" s="130">
        <f>$D$7</f>
        <v>2</v>
      </c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130">
        <f t="shared" ref="AD4:AT4" si="0">$D$7</f>
        <v>2</v>
      </c>
      <c r="AE4" s="130">
        <f t="shared" si="0"/>
        <v>2</v>
      </c>
      <c r="AF4" s="130">
        <f t="shared" si="0"/>
        <v>2</v>
      </c>
      <c r="AG4" s="130">
        <f t="shared" si="0"/>
        <v>2</v>
      </c>
      <c r="AH4" s="130">
        <f t="shared" si="0"/>
        <v>2</v>
      </c>
      <c r="AI4" s="130">
        <f>$AE$10</f>
        <v>0</v>
      </c>
      <c r="AJ4" s="130">
        <f t="shared" si="0"/>
        <v>2</v>
      </c>
      <c r="AK4" s="130">
        <f t="shared" si="0"/>
        <v>2</v>
      </c>
      <c r="AL4" s="130">
        <f t="shared" si="0"/>
        <v>2</v>
      </c>
      <c r="AM4" s="130">
        <f t="shared" si="0"/>
        <v>2</v>
      </c>
      <c r="AN4" s="130">
        <f t="shared" si="0"/>
        <v>2</v>
      </c>
      <c r="AO4" s="130">
        <f t="shared" si="0"/>
        <v>2</v>
      </c>
      <c r="AP4" s="130">
        <f>$AE$10</f>
        <v>0</v>
      </c>
      <c r="AQ4" s="130">
        <f t="shared" si="0"/>
        <v>2</v>
      </c>
      <c r="AR4" s="130">
        <f t="shared" si="0"/>
        <v>2</v>
      </c>
      <c r="AS4" s="130">
        <f t="shared" si="0"/>
        <v>2</v>
      </c>
      <c r="AT4" s="130">
        <f t="shared" si="0"/>
        <v>2</v>
      </c>
      <c r="AU4" s="130">
        <f t="shared" ref="AU4:BD4" si="1">$AE$10</f>
        <v>0</v>
      </c>
      <c r="AV4" s="130">
        <f t="shared" si="1"/>
        <v>0</v>
      </c>
      <c r="AW4" s="130">
        <f t="shared" si="1"/>
        <v>0</v>
      </c>
      <c r="AX4" s="130">
        <f t="shared" si="1"/>
        <v>0</v>
      </c>
      <c r="AY4" s="130">
        <f t="shared" si="1"/>
        <v>0</v>
      </c>
      <c r="AZ4" s="130">
        <f t="shared" si="1"/>
        <v>0</v>
      </c>
      <c r="BA4" s="130">
        <f t="shared" si="1"/>
        <v>0</v>
      </c>
      <c r="BB4" s="130">
        <f t="shared" si="1"/>
        <v>0</v>
      </c>
      <c r="BC4" s="130">
        <f t="shared" si="1"/>
        <v>0</v>
      </c>
      <c r="BD4" s="130">
        <f t="shared" si="1"/>
        <v>0</v>
      </c>
      <c r="BE4" s="130">
        <f t="shared" ref="BE4:BT4" si="2">$AM$6</f>
        <v>0</v>
      </c>
      <c r="BF4" s="130">
        <f t="shared" si="2"/>
        <v>0</v>
      </c>
      <c r="BG4" s="130">
        <f t="shared" si="2"/>
        <v>0</v>
      </c>
      <c r="BH4" s="130">
        <f t="shared" si="2"/>
        <v>0</v>
      </c>
      <c r="BI4" s="130">
        <f t="shared" si="2"/>
        <v>0</v>
      </c>
      <c r="BJ4" s="130">
        <f t="shared" si="2"/>
        <v>0</v>
      </c>
      <c r="BK4" s="130">
        <f t="shared" si="2"/>
        <v>0</v>
      </c>
      <c r="BL4" s="130">
        <f t="shared" si="2"/>
        <v>0</v>
      </c>
      <c r="BM4" s="130">
        <f t="shared" si="2"/>
        <v>0</v>
      </c>
      <c r="BN4" s="130">
        <f t="shared" si="2"/>
        <v>0</v>
      </c>
      <c r="BO4" s="130">
        <f t="shared" si="2"/>
        <v>0</v>
      </c>
      <c r="BP4" s="130">
        <f t="shared" si="2"/>
        <v>0</v>
      </c>
      <c r="BQ4" s="130">
        <f t="shared" si="2"/>
        <v>0</v>
      </c>
      <c r="BR4" s="130">
        <f t="shared" si="2"/>
        <v>0</v>
      </c>
      <c r="BS4" s="130">
        <f t="shared" si="2"/>
        <v>0</v>
      </c>
      <c r="BT4" s="130">
        <f t="shared" si="2"/>
        <v>0</v>
      </c>
      <c r="BU4" s="130">
        <f>$AD$6</f>
        <v>0</v>
      </c>
    </row>
    <row r="5" spans="1:73" x14ac:dyDescent="0.3">
      <c r="A5" s="95" t="s">
        <v>43</v>
      </c>
      <c r="B5" s="97" t="s">
        <v>195</v>
      </c>
      <c r="C5" s="97">
        <f>SUM($C10:C$10)</f>
        <v>0</v>
      </c>
      <c r="D5" s="97">
        <f>SUM($C10:D$10)</f>
        <v>1</v>
      </c>
      <c r="E5" s="97">
        <f>SUM($C10:E$10)</f>
        <v>1</v>
      </c>
      <c r="F5" s="97">
        <f>SUM($C10:F$10)</f>
        <v>2</v>
      </c>
      <c r="G5" s="97">
        <f>SUM($C10:G$10)</f>
        <v>3</v>
      </c>
      <c r="H5" s="97">
        <f>SUM($C10:H$10)</f>
        <v>4</v>
      </c>
      <c r="I5" s="97">
        <f>SUM($C10:I$10)</f>
        <v>5</v>
      </c>
      <c r="J5" s="97">
        <f>SUM($C10:J$10)</f>
        <v>6</v>
      </c>
      <c r="K5" s="97">
        <f>SUM($C10:K$10)</f>
        <v>6</v>
      </c>
      <c r="L5" s="97">
        <f>SUM($C10:L$10)</f>
        <v>6</v>
      </c>
      <c r="M5" s="97">
        <f>SUM($C10:M$10)</f>
        <v>6</v>
      </c>
      <c r="N5" s="97">
        <f>SUM($C10:N$10)</f>
        <v>6</v>
      </c>
      <c r="O5" s="97">
        <f>SUM($C10:O$10)</f>
        <v>6</v>
      </c>
      <c r="P5" s="97">
        <f>SUM($C10:P$10)</f>
        <v>6</v>
      </c>
      <c r="Q5" s="97">
        <f>SUM($C10:Q$10)</f>
        <v>6</v>
      </c>
      <c r="R5" s="97">
        <f>SUM($C10:R$10)</f>
        <v>6</v>
      </c>
      <c r="S5" s="97">
        <f>SUM($C10:S$10)</f>
        <v>6</v>
      </c>
      <c r="T5" s="97">
        <f>SUM($C10:T$10)</f>
        <v>6</v>
      </c>
      <c r="U5" s="97">
        <f>SUM($C10:U$10)</f>
        <v>6</v>
      </c>
      <c r="V5" s="97">
        <f>SUM($C10:V$10)</f>
        <v>6</v>
      </c>
      <c r="W5" s="97">
        <f>SUM($C10:W$10)</f>
        <v>6</v>
      </c>
      <c r="X5" s="97">
        <f>SUM($C10:X$10)</f>
        <v>6</v>
      </c>
      <c r="Y5" s="97">
        <f>SUM($C10:Y$10)</f>
        <v>6</v>
      </c>
      <c r="Z5" s="97">
        <f>SUM($C10:Z$10)</f>
        <v>6</v>
      </c>
      <c r="AA5" s="97">
        <f>SUM($C10:AA$10)</f>
        <v>6</v>
      </c>
      <c r="AB5" s="97">
        <f>SUM($C10:AB$10)</f>
        <v>6</v>
      </c>
      <c r="AC5" s="97">
        <f>SUM($C10:AC$10)</f>
        <v>6</v>
      </c>
      <c r="AD5" s="97">
        <f>SUM($C10:AD$10)</f>
        <v>6</v>
      </c>
      <c r="AE5" s="97">
        <f>SUM($C10:AE$10)</f>
        <v>6</v>
      </c>
      <c r="AF5" s="97">
        <f>SUM($C10:AF$10)</f>
        <v>6</v>
      </c>
      <c r="AG5" s="97">
        <f>SUM($C10:AG$10)</f>
        <v>6</v>
      </c>
      <c r="AH5" s="97">
        <f>SUM($C10:AH$10)</f>
        <v>7</v>
      </c>
      <c r="AI5" s="97">
        <f>SUM($C10:AI$10)</f>
        <v>7</v>
      </c>
      <c r="AJ5" s="97">
        <f>SUM($C10:AJ$10)</f>
        <v>7</v>
      </c>
      <c r="AK5" s="97">
        <f>SUM($C10:AK$10)</f>
        <v>8</v>
      </c>
      <c r="AL5" s="97">
        <f>SUM($C10:AL$10)</f>
        <v>8</v>
      </c>
      <c r="AM5" s="97">
        <f>SUM($C10:AM$10)</f>
        <v>9</v>
      </c>
      <c r="AN5" s="97">
        <f>SUM($C10:AN$10)</f>
        <v>10</v>
      </c>
      <c r="AO5" s="97">
        <f>SUM($C10:AO$10)</f>
        <v>10</v>
      </c>
      <c r="AP5" s="97">
        <f>SUM($C10:AP$10)</f>
        <v>10</v>
      </c>
      <c r="AQ5" s="97">
        <f>SUM($C10:AQ$10)</f>
        <v>10</v>
      </c>
      <c r="AR5" s="97">
        <f>SUM($C10:AR$10)</f>
        <v>10</v>
      </c>
      <c r="AS5" s="97">
        <f>SUM($C10:AS$10)</f>
        <v>10</v>
      </c>
      <c r="AT5" s="97">
        <f>SUM($C10:AT$10)</f>
        <v>10</v>
      </c>
      <c r="AU5" s="97">
        <f>SUM($C10:AU$10)</f>
        <v>10</v>
      </c>
      <c r="AV5" s="97">
        <f>SUM($C10:AV$10)</f>
        <v>10</v>
      </c>
      <c r="AW5" s="97">
        <f>SUM($C10:AW$10)</f>
        <v>10</v>
      </c>
      <c r="AX5" s="97">
        <f>SUM($C10:AX$10)</f>
        <v>10</v>
      </c>
      <c r="AY5" s="97">
        <f>SUM($C10:AY$10)</f>
        <v>10</v>
      </c>
      <c r="AZ5" s="97">
        <f>SUM($C10:AZ$10)</f>
        <v>10</v>
      </c>
      <c r="BA5" s="97">
        <f>SUM($C10:BA$10)</f>
        <v>10</v>
      </c>
      <c r="BB5" s="97">
        <f>SUM($C10:BB$10)</f>
        <v>10</v>
      </c>
      <c r="BC5" s="97">
        <f>SUM($C10:BC$10)</f>
        <v>10</v>
      </c>
      <c r="BD5" s="97">
        <f>SUM($C10:BD$10)</f>
        <v>10</v>
      </c>
      <c r="BE5" s="97">
        <f>SUM($C10:BE$10)</f>
        <v>10</v>
      </c>
      <c r="BF5" s="97">
        <f>SUM($C10:BF$10)</f>
        <v>10</v>
      </c>
      <c r="BG5" s="97">
        <f>SUM($C10:BG$10)</f>
        <v>11</v>
      </c>
      <c r="BH5" s="97">
        <f>SUM($C10:BH$10)</f>
        <v>12</v>
      </c>
      <c r="BI5" s="97">
        <f>SUM($C10:BI$10)</f>
        <v>12</v>
      </c>
      <c r="BJ5" s="97">
        <f>SUM($C10:BJ$10)</f>
        <v>12</v>
      </c>
      <c r="BK5" s="97">
        <f>SUM($C10:BK$10)</f>
        <v>12</v>
      </c>
      <c r="BL5" s="97">
        <f>SUM($C10:BL$10)</f>
        <v>12</v>
      </c>
      <c r="BM5" s="97">
        <f>SUM($C10:BM$10)</f>
        <v>12</v>
      </c>
      <c r="BN5" s="97">
        <f>SUM($C10:BN$10)</f>
        <v>12</v>
      </c>
      <c r="BO5" s="97">
        <f>SUM($C10:BO$10)</f>
        <v>12</v>
      </c>
      <c r="BP5" s="97">
        <f>SUM($C10:BP$10)</f>
        <v>13</v>
      </c>
      <c r="BQ5" s="97">
        <f>SUM($C10:BQ$10)</f>
        <v>14</v>
      </c>
      <c r="BR5" s="97">
        <f>SUM($C10:BR$10)</f>
        <v>14</v>
      </c>
      <c r="BS5" s="97">
        <f>SUM($C10:BS$10)</f>
        <v>14</v>
      </c>
      <c r="BT5" s="97">
        <f>SUM($C10:BT$10)</f>
        <v>14</v>
      </c>
      <c r="BU5" s="97">
        <f>SUM($C10:BU$10)</f>
        <v>14</v>
      </c>
    </row>
    <row r="6" spans="1:73" x14ac:dyDescent="0.3">
      <c r="A6" s="95"/>
      <c r="B6" s="1"/>
      <c r="C6" s="1"/>
      <c r="D6" s="1"/>
      <c r="E6" s="1"/>
      <c r="F6" s="1" t="s">
        <v>197</v>
      </c>
      <c r="G6" s="1" t="str">
        <f>F6</f>
        <v>_________</v>
      </c>
      <c r="H6" s="1" t="s">
        <v>197</v>
      </c>
      <c r="I6" s="1" t="s">
        <v>197</v>
      </c>
      <c r="J6" s="1" t="str">
        <f>H6</f>
        <v>_________</v>
      </c>
      <c r="K6" s="1" t="str">
        <f>H6</f>
        <v>_________</v>
      </c>
      <c r="L6" s="1" t="s">
        <v>197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 t="s">
        <v>197</v>
      </c>
      <c r="AJ6" s="97"/>
      <c r="AK6" s="97"/>
      <c r="AL6" s="97"/>
      <c r="AM6" s="97"/>
      <c r="AN6" s="97"/>
      <c r="AO6" s="97"/>
      <c r="AP6" s="97"/>
      <c r="AQ6" s="1"/>
      <c r="AR6" s="1"/>
      <c r="AS6" s="1"/>
      <c r="AT6" s="1"/>
      <c r="AU6" s="1" t="s">
        <v>197</v>
      </c>
      <c r="AV6" s="1" t="s">
        <v>197</v>
      </c>
      <c r="AW6" s="1" t="s">
        <v>197</v>
      </c>
      <c r="AX6" s="1" t="s">
        <v>197</v>
      </c>
      <c r="AY6" s="1" t="s">
        <v>197</v>
      </c>
      <c r="AZ6" s="1" t="s">
        <v>197</v>
      </c>
      <c r="BA6" s="1" t="s">
        <v>197</v>
      </c>
      <c r="BB6" s="1" t="s">
        <v>197</v>
      </c>
      <c r="BC6" s="1" t="s">
        <v>197</v>
      </c>
      <c r="BD6" s="1" t="s">
        <v>197</v>
      </c>
      <c r="BE6" s="1" t="str">
        <f>AW6</f>
        <v>_________</v>
      </c>
      <c r="BF6" s="1" t="str">
        <f>AX6</f>
        <v>_________</v>
      </c>
      <c r="BG6" s="1" t="str">
        <f t="shared" ref="BG6:BO6" si="3">AY6</f>
        <v>_________</v>
      </c>
      <c r="BH6" s="1" t="str">
        <f t="shared" si="3"/>
        <v>_________</v>
      </c>
      <c r="BI6" s="1" t="str">
        <f t="shared" si="3"/>
        <v>_________</v>
      </c>
      <c r="BJ6" s="1" t="str">
        <f t="shared" si="3"/>
        <v>_________</v>
      </c>
      <c r="BK6" s="1" t="str">
        <f t="shared" si="3"/>
        <v>_________</v>
      </c>
      <c r="BL6" s="1" t="str">
        <f t="shared" si="3"/>
        <v>_________</v>
      </c>
      <c r="BM6" s="1" t="str">
        <f t="shared" si="3"/>
        <v>_________</v>
      </c>
      <c r="BN6" s="1" t="str">
        <f t="shared" si="3"/>
        <v>_________</v>
      </c>
      <c r="BO6" s="1" t="str">
        <f t="shared" si="3"/>
        <v>_________</v>
      </c>
      <c r="BP6" s="1" t="str">
        <f>BD6</f>
        <v>_________</v>
      </c>
      <c r="BQ6" s="1" t="str">
        <f>BE6</f>
        <v>_________</v>
      </c>
      <c r="BR6" s="1" t="str">
        <f>BF6</f>
        <v>_________</v>
      </c>
      <c r="BS6" s="1" t="str">
        <f>BG6</f>
        <v>_________</v>
      </c>
      <c r="BT6" s="1" t="str">
        <f>BH6</f>
        <v>_________</v>
      </c>
      <c r="BU6" s="1" t="str">
        <f>BK6</f>
        <v>_________</v>
      </c>
    </row>
    <row r="7" spans="1:73" x14ac:dyDescent="0.3">
      <c r="A7" s="95"/>
      <c r="B7" s="24" t="s">
        <v>39</v>
      </c>
      <c r="C7" s="4">
        <v>1</v>
      </c>
      <c r="D7" s="4">
        <f t="shared" ref="D7:I7" si="4">C7+1</f>
        <v>2</v>
      </c>
      <c r="E7" s="4">
        <f t="shared" si="4"/>
        <v>3</v>
      </c>
      <c r="F7" s="41">
        <f t="shared" si="4"/>
        <v>4</v>
      </c>
      <c r="G7" s="41">
        <f t="shared" si="4"/>
        <v>5</v>
      </c>
      <c r="H7" s="41">
        <f t="shared" si="4"/>
        <v>6</v>
      </c>
      <c r="I7" s="41">
        <f t="shared" si="4"/>
        <v>7</v>
      </c>
      <c r="J7" s="41">
        <f t="shared" ref="J7" si="5">I7+1</f>
        <v>8</v>
      </c>
      <c r="K7" s="41">
        <f t="shared" ref="K7" si="6">J7+1</f>
        <v>9</v>
      </c>
      <c r="L7" s="41">
        <f t="shared" ref="L7" si="7">K7+1</f>
        <v>10</v>
      </c>
      <c r="M7" s="18">
        <f>L7+1</f>
        <v>11</v>
      </c>
      <c r="N7" s="18">
        <f t="shared" ref="N7:BH7" si="8">M7+1</f>
        <v>12</v>
      </c>
      <c r="O7" s="18">
        <f t="shared" si="8"/>
        <v>13</v>
      </c>
      <c r="P7" s="4">
        <f t="shared" si="8"/>
        <v>14</v>
      </c>
      <c r="Q7" s="4">
        <f t="shared" si="8"/>
        <v>15</v>
      </c>
      <c r="R7" s="4">
        <f t="shared" si="8"/>
        <v>16</v>
      </c>
      <c r="S7" s="4">
        <f t="shared" si="8"/>
        <v>17</v>
      </c>
      <c r="T7" s="4">
        <f t="shared" si="8"/>
        <v>18</v>
      </c>
      <c r="U7" s="4">
        <f t="shared" si="8"/>
        <v>19</v>
      </c>
      <c r="V7" s="12">
        <f t="shared" si="8"/>
        <v>20</v>
      </c>
      <c r="W7" s="12">
        <f t="shared" si="8"/>
        <v>21</v>
      </c>
      <c r="X7" s="12">
        <f t="shared" si="8"/>
        <v>22</v>
      </c>
      <c r="Y7" s="12">
        <f t="shared" si="8"/>
        <v>23</v>
      </c>
      <c r="Z7" s="18">
        <f t="shared" si="8"/>
        <v>24</v>
      </c>
      <c r="AA7" s="18">
        <f t="shared" si="8"/>
        <v>25</v>
      </c>
      <c r="AB7" s="18">
        <f t="shared" si="8"/>
        <v>26</v>
      </c>
      <c r="AC7" s="18">
        <f t="shared" si="8"/>
        <v>27</v>
      </c>
      <c r="AD7" s="52">
        <f t="shared" si="8"/>
        <v>28</v>
      </c>
      <c r="AE7" s="52">
        <f t="shared" si="8"/>
        <v>29</v>
      </c>
      <c r="AF7" s="52">
        <f t="shared" si="8"/>
        <v>30</v>
      </c>
      <c r="AG7" s="52">
        <f t="shared" si="8"/>
        <v>31</v>
      </c>
      <c r="AH7" s="52">
        <f t="shared" si="8"/>
        <v>32</v>
      </c>
      <c r="AI7" s="52">
        <f t="shared" si="8"/>
        <v>33</v>
      </c>
      <c r="AJ7" s="52">
        <f t="shared" si="8"/>
        <v>34</v>
      </c>
      <c r="AK7" s="52">
        <f t="shared" si="8"/>
        <v>35</v>
      </c>
      <c r="AL7" s="52">
        <f t="shared" si="8"/>
        <v>36</v>
      </c>
      <c r="AM7" s="52">
        <f t="shared" si="8"/>
        <v>37</v>
      </c>
      <c r="AN7" s="52">
        <f t="shared" si="8"/>
        <v>38</v>
      </c>
      <c r="AO7" s="52">
        <f t="shared" si="8"/>
        <v>39</v>
      </c>
      <c r="AP7" s="52">
        <f t="shared" si="8"/>
        <v>40</v>
      </c>
      <c r="AQ7" s="37">
        <f t="shared" si="8"/>
        <v>41</v>
      </c>
      <c r="AR7" s="37">
        <f t="shared" si="8"/>
        <v>42</v>
      </c>
      <c r="AS7" s="37">
        <f t="shared" si="8"/>
        <v>43</v>
      </c>
      <c r="AT7" s="37">
        <f t="shared" si="8"/>
        <v>44</v>
      </c>
      <c r="AU7" s="37">
        <f t="shared" si="8"/>
        <v>45</v>
      </c>
      <c r="AV7" s="37">
        <f t="shared" si="8"/>
        <v>46</v>
      </c>
      <c r="AW7" s="37">
        <f t="shared" si="8"/>
        <v>47</v>
      </c>
      <c r="AX7" s="37">
        <f t="shared" si="8"/>
        <v>48</v>
      </c>
      <c r="AY7" s="37">
        <f t="shared" si="8"/>
        <v>49</v>
      </c>
      <c r="AZ7" s="37">
        <f t="shared" si="8"/>
        <v>50</v>
      </c>
      <c r="BA7" s="37">
        <f t="shared" si="8"/>
        <v>51</v>
      </c>
      <c r="BB7" s="12">
        <f t="shared" si="8"/>
        <v>52</v>
      </c>
      <c r="BC7" s="12">
        <f t="shared" si="8"/>
        <v>53</v>
      </c>
      <c r="BD7" s="12">
        <f t="shared" si="8"/>
        <v>54</v>
      </c>
      <c r="BE7" s="25">
        <f t="shared" si="8"/>
        <v>55</v>
      </c>
      <c r="BF7" s="25">
        <f t="shared" si="8"/>
        <v>56</v>
      </c>
      <c r="BG7" s="131">
        <f t="shared" si="8"/>
        <v>57</v>
      </c>
      <c r="BH7" s="131">
        <f t="shared" si="8"/>
        <v>58</v>
      </c>
      <c r="BI7" s="137">
        <f>BH7+1</f>
        <v>59</v>
      </c>
      <c r="BJ7" s="137">
        <f t="shared" ref="BJ7:BL7" si="9">BI7+1</f>
        <v>60</v>
      </c>
      <c r="BK7" s="137">
        <f t="shared" si="9"/>
        <v>61</v>
      </c>
      <c r="BL7" s="137">
        <f t="shared" si="9"/>
        <v>62</v>
      </c>
      <c r="BM7" s="137">
        <f t="shared" ref="BM7" si="10">BL7+1</f>
        <v>63</v>
      </c>
      <c r="BN7" s="137">
        <f t="shared" ref="BN7" si="11">BM7+1</f>
        <v>64</v>
      </c>
      <c r="BO7" s="137">
        <f t="shared" ref="BO7" si="12">BN7+1</f>
        <v>65</v>
      </c>
      <c r="BP7" s="61">
        <f t="shared" ref="BP7" si="13">BO7+1</f>
        <v>66</v>
      </c>
      <c r="BQ7" s="61">
        <f t="shared" ref="BQ7" si="14">BP7+1</f>
        <v>67</v>
      </c>
      <c r="BR7" s="61">
        <f t="shared" ref="BR7" si="15">BQ7+1</f>
        <v>68</v>
      </c>
      <c r="BS7" s="61">
        <f t="shared" ref="BS7" si="16">BR7+1</f>
        <v>69</v>
      </c>
      <c r="BT7" s="61">
        <f t="shared" ref="BT7" si="17">BS7+1</f>
        <v>70</v>
      </c>
      <c r="BU7" s="4">
        <f t="shared" ref="BU7" si="18">BT7+1</f>
        <v>71</v>
      </c>
    </row>
    <row r="8" spans="1:73" x14ac:dyDescent="0.3">
      <c r="A8" s="95"/>
      <c r="B8" s="24" t="s">
        <v>198</v>
      </c>
      <c r="C8" s="4" t="s">
        <v>199</v>
      </c>
      <c r="D8" s="4" t="s">
        <v>199</v>
      </c>
      <c r="E8" s="4" t="s">
        <v>199</v>
      </c>
      <c r="F8" s="41" t="s">
        <v>199</v>
      </c>
      <c r="G8" s="41" t="s">
        <v>199</v>
      </c>
      <c r="H8" s="41" t="s">
        <v>199</v>
      </c>
      <c r="I8" s="41" t="s">
        <v>199</v>
      </c>
      <c r="J8" s="41" t="s">
        <v>199</v>
      </c>
      <c r="K8" s="41" t="s">
        <v>199</v>
      </c>
      <c r="L8" s="41" t="s">
        <v>199</v>
      </c>
      <c r="M8" s="18" t="s">
        <v>199</v>
      </c>
      <c r="N8" s="18" t="s">
        <v>199</v>
      </c>
      <c r="O8" s="18" t="s">
        <v>199</v>
      </c>
      <c r="P8" s="4" t="s">
        <v>199</v>
      </c>
      <c r="Q8" s="4" t="s">
        <v>199</v>
      </c>
      <c r="R8" s="4" t="s">
        <v>199</v>
      </c>
      <c r="S8" s="4" t="s">
        <v>199</v>
      </c>
      <c r="T8" s="4" t="s">
        <v>199</v>
      </c>
      <c r="U8" s="4" t="s">
        <v>199</v>
      </c>
      <c r="V8" s="12" t="s">
        <v>199</v>
      </c>
      <c r="W8" s="12" t="s">
        <v>199</v>
      </c>
      <c r="X8" s="12" t="s">
        <v>199</v>
      </c>
      <c r="Y8" s="12"/>
      <c r="Z8" s="18" t="s">
        <v>199</v>
      </c>
      <c r="AA8" s="18" t="s">
        <v>199</v>
      </c>
      <c r="AB8" s="18" t="s">
        <v>199</v>
      </c>
      <c r="AC8" s="18" t="s">
        <v>199</v>
      </c>
      <c r="AD8" s="52" t="s">
        <v>199</v>
      </c>
      <c r="AE8" s="52" t="s">
        <v>199</v>
      </c>
      <c r="AF8" s="52" t="s">
        <v>199</v>
      </c>
      <c r="AG8" s="52" t="s">
        <v>199</v>
      </c>
      <c r="AH8" s="52" t="s">
        <v>199</v>
      </c>
      <c r="AI8" s="52" t="s">
        <v>199</v>
      </c>
      <c r="AJ8" s="52" t="s">
        <v>199</v>
      </c>
      <c r="AK8" s="52" t="s">
        <v>199</v>
      </c>
      <c r="AL8" s="52" t="s">
        <v>199</v>
      </c>
      <c r="AM8" s="52" t="s">
        <v>199</v>
      </c>
      <c r="AN8" s="52" t="s">
        <v>199</v>
      </c>
      <c r="AO8" s="52" t="s">
        <v>199</v>
      </c>
      <c r="AP8" s="52" t="s">
        <v>199</v>
      </c>
      <c r="AQ8" s="37" t="s">
        <v>199</v>
      </c>
      <c r="AR8" s="37" t="s">
        <v>199</v>
      </c>
      <c r="AS8" s="37" t="s">
        <v>199</v>
      </c>
      <c r="AT8" s="37" t="s">
        <v>199</v>
      </c>
      <c r="AU8" s="37" t="s">
        <v>199</v>
      </c>
      <c r="AV8" s="37" t="s">
        <v>199</v>
      </c>
      <c r="AW8" s="37" t="s">
        <v>199</v>
      </c>
      <c r="AX8" s="37" t="s">
        <v>199</v>
      </c>
      <c r="AY8" s="37" t="s">
        <v>199</v>
      </c>
      <c r="AZ8" s="37" t="s">
        <v>199</v>
      </c>
      <c r="BA8" s="37" t="s">
        <v>199</v>
      </c>
      <c r="BB8" s="12" t="s">
        <v>199</v>
      </c>
      <c r="BC8" s="12" t="s">
        <v>199</v>
      </c>
      <c r="BD8" s="12" t="s">
        <v>199</v>
      </c>
      <c r="BE8" s="25" t="s">
        <v>199</v>
      </c>
      <c r="BF8" s="25" t="s">
        <v>199</v>
      </c>
      <c r="BG8" s="131" t="s">
        <v>199</v>
      </c>
      <c r="BH8" s="131" t="s">
        <v>199</v>
      </c>
      <c r="BI8" s="137" t="s">
        <v>199</v>
      </c>
      <c r="BJ8" s="137" t="s">
        <v>199</v>
      </c>
      <c r="BK8" s="137" t="s">
        <v>199</v>
      </c>
      <c r="BL8" s="137" t="s">
        <v>199</v>
      </c>
      <c r="BM8" s="137" t="s">
        <v>199</v>
      </c>
      <c r="BN8" s="137" t="s">
        <v>199</v>
      </c>
      <c r="BO8" s="137" t="s">
        <v>199</v>
      </c>
      <c r="BP8" s="61" t="s">
        <v>199</v>
      </c>
      <c r="BQ8" s="61" t="s">
        <v>199</v>
      </c>
      <c r="BR8" s="61" t="s">
        <v>199</v>
      </c>
      <c r="BS8" s="61" t="s">
        <v>199</v>
      </c>
      <c r="BT8" s="61" t="s">
        <v>199</v>
      </c>
      <c r="BU8" s="4" t="s">
        <v>199</v>
      </c>
    </row>
    <row r="9" spans="1:73" x14ac:dyDescent="0.3">
      <c r="A9" s="95"/>
      <c r="B9" s="24" t="s">
        <v>0</v>
      </c>
      <c r="C9" s="4" t="s">
        <v>263</v>
      </c>
      <c r="D9" s="4" t="s">
        <v>263</v>
      </c>
      <c r="E9" s="4" t="s">
        <v>263</v>
      </c>
      <c r="F9" s="41" t="s">
        <v>286</v>
      </c>
      <c r="G9" s="41" t="s">
        <v>158</v>
      </c>
      <c r="H9" s="41" t="s">
        <v>158</v>
      </c>
      <c r="I9" s="41" t="s">
        <v>320</v>
      </c>
      <c r="J9" s="41" t="s">
        <v>320</v>
      </c>
      <c r="K9" s="41" t="s">
        <v>286</v>
      </c>
      <c r="L9" s="41" t="s">
        <v>262</v>
      </c>
      <c r="M9" s="18" t="s">
        <v>264</v>
      </c>
      <c r="N9" s="18" t="s">
        <v>264</v>
      </c>
      <c r="O9" s="18" t="s">
        <v>264</v>
      </c>
      <c r="P9" s="4" t="s">
        <v>266</v>
      </c>
      <c r="Q9" s="4" t="s">
        <v>266</v>
      </c>
      <c r="R9" s="4" t="s">
        <v>266</v>
      </c>
      <c r="S9" s="4" t="s">
        <v>266</v>
      </c>
      <c r="T9" s="4" t="s">
        <v>266</v>
      </c>
      <c r="U9" s="4" t="s">
        <v>266</v>
      </c>
      <c r="V9" s="12" t="s">
        <v>273</v>
      </c>
      <c r="W9" s="12" t="s">
        <v>273</v>
      </c>
      <c r="X9" s="12" t="s">
        <v>273</v>
      </c>
      <c r="Y9" s="12" t="s">
        <v>273</v>
      </c>
      <c r="Z9" s="18" t="s">
        <v>274</v>
      </c>
      <c r="AA9" s="18" t="s">
        <v>274</v>
      </c>
      <c r="AB9" s="18" t="s">
        <v>274</v>
      </c>
      <c r="AC9" s="18" t="s">
        <v>274</v>
      </c>
      <c r="AD9" s="52" t="s">
        <v>17</v>
      </c>
      <c r="AE9" s="52" t="s">
        <v>17</v>
      </c>
      <c r="AF9" s="52" t="s">
        <v>17</v>
      </c>
      <c r="AG9" s="52" t="s">
        <v>17</v>
      </c>
      <c r="AH9" s="52" t="s">
        <v>17</v>
      </c>
      <c r="AI9" s="52" t="s">
        <v>17</v>
      </c>
      <c r="AJ9" s="52" t="s">
        <v>17</v>
      </c>
      <c r="AK9" s="52" t="s">
        <v>17</v>
      </c>
      <c r="AL9" s="52" t="s">
        <v>17</v>
      </c>
      <c r="AM9" s="52" t="s">
        <v>17</v>
      </c>
      <c r="AN9" s="52" t="s">
        <v>17</v>
      </c>
      <c r="AO9" s="52" t="s">
        <v>17</v>
      </c>
      <c r="AP9" s="52" t="s">
        <v>17</v>
      </c>
      <c r="AQ9" s="37" t="s">
        <v>269</v>
      </c>
      <c r="AR9" s="37" t="s">
        <v>270</v>
      </c>
      <c r="AS9" s="37" t="s">
        <v>270</v>
      </c>
      <c r="AT9" s="37" t="s">
        <v>270</v>
      </c>
      <c r="AU9" s="37" t="s">
        <v>270</v>
      </c>
      <c r="AV9" s="37" t="s">
        <v>270</v>
      </c>
      <c r="AW9" s="37" t="s">
        <v>269</v>
      </c>
      <c r="AX9" s="37" t="s">
        <v>269</v>
      </c>
      <c r="AY9" s="37" t="s">
        <v>269</v>
      </c>
      <c r="AZ9" s="37" t="s">
        <v>269</v>
      </c>
      <c r="BA9" s="37" t="s">
        <v>269</v>
      </c>
      <c r="BB9" s="12" t="s">
        <v>280</v>
      </c>
      <c r="BC9" s="12" t="s">
        <v>280</v>
      </c>
      <c r="BD9" s="12" t="s">
        <v>280</v>
      </c>
      <c r="BE9" s="25" t="s">
        <v>13</v>
      </c>
      <c r="BF9" s="25" t="s">
        <v>13</v>
      </c>
      <c r="BG9" s="10" t="s">
        <v>260</v>
      </c>
      <c r="BH9" s="10" t="s">
        <v>260</v>
      </c>
      <c r="BI9" s="10" t="s">
        <v>260</v>
      </c>
      <c r="BJ9" s="131" t="s">
        <v>260</v>
      </c>
      <c r="BK9" s="131" t="s">
        <v>154</v>
      </c>
      <c r="BL9" s="131" t="s">
        <v>315</v>
      </c>
      <c r="BM9" s="131" t="s">
        <v>260</v>
      </c>
      <c r="BN9" s="131" t="s">
        <v>260</v>
      </c>
      <c r="BO9" s="131" t="s">
        <v>260</v>
      </c>
      <c r="BP9" s="61" t="s">
        <v>8</v>
      </c>
      <c r="BQ9" s="61" t="s">
        <v>8</v>
      </c>
      <c r="BR9" s="61" t="s">
        <v>71</v>
      </c>
      <c r="BS9" s="61" t="s">
        <v>7</v>
      </c>
      <c r="BT9" s="61" t="s">
        <v>7</v>
      </c>
      <c r="BU9" s="4" t="s">
        <v>149</v>
      </c>
    </row>
    <row r="10" spans="1:73" x14ac:dyDescent="0.3">
      <c r="A10" s="95"/>
      <c r="B10" s="24" t="s">
        <v>9</v>
      </c>
      <c r="C10" s="4">
        <v>0</v>
      </c>
      <c r="D10" s="4">
        <v>1</v>
      </c>
      <c r="E10" s="4">
        <v>0</v>
      </c>
      <c r="F10" s="41">
        <v>1</v>
      </c>
      <c r="G10" s="41">
        <v>1</v>
      </c>
      <c r="H10" s="41">
        <v>1</v>
      </c>
      <c r="I10" s="41">
        <v>1</v>
      </c>
      <c r="J10" s="41">
        <v>1</v>
      </c>
      <c r="K10" s="41">
        <v>0</v>
      </c>
      <c r="L10" s="41">
        <v>0</v>
      </c>
      <c r="M10" s="18">
        <v>0</v>
      </c>
      <c r="N10" s="18">
        <v>0</v>
      </c>
      <c r="O10" s="18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12">
        <v>0</v>
      </c>
      <c r="W10" s="12">
        <v>0</v>
      </c>
      <c r="X10" s="12">
        <v>0</v>
      </c>
      <c r="Y10" s="12">
        <v>0</v>
      </c>
      <c r="Z10" s="18">
        <v>0</v>
      </c>
      <c r="AA10" s="18">
        <v>0</v>
      </c>
      <c r="AB10" s="18">
        <v>0</v>
      </c>
      <c r="AC10" s="18">
        <v>0</v>
      </c>
      <c r="AD10" s="52">
        <v>0</v>
      </c>
      <c r="AE10" s="52">
        <v>0</v>
      </c>
      <c r="AF10" s="52">
        <v>0</v>
      </c>
      <c r="AG10" s="52">
        <v>0</v>
      </c>
      <c r="AH10" s="52">
        <v>1</v>
      </c>
      <c r="AI10" s="52">
        <v>0</v>
      </c>
      <c r="AJ10" s="52">
        <v>0</v>
      </c>
      <c r="AK10" s="52">
        <v>1</v>
      </c>
      <c r="AL10" s="52">
        <v>0</v>
      </c>
      <c r="AM10" s="52">
        <v>1</v>
      </c>
      <c r="AN10" s="52">
        <v>1</v>
      </c>
      <c r="AO10" s="52">
        <v>0</v>
      </c>
      <c r="AP10" s="52">
        <v>0</v>
      </c>
      <c r="AQ10" s="37">
        <v>0</v>
      </c>
      <c r="AR10" s="37">
        <v>0</v>
      </c>
      <c r="AS10" s="37">
        <v>0</v>
      </c>
      <c r="AT10" s="37">
        <v>0</v>
      </c>
      <c r="AU10" s="37">
        <v>0</v>
      </c>
      <c r="AV10" s="37">
        <v>0</v>
      </c>
      <c r="AW10" s="37">
        <v>0</v>
      </c>
      <c r="AX10" s="37">
        <v>0</v>
      </c>
      <c r="AY10" s="37">
        <v>0</v>
      </c>
      <c r="AZ10" s="37">
        <v>0</v>
      </c>
      <c r="BA10" s="37">
        <v>0</v>
      </c>
      <c r="BB10" s="12">
        <v>0</v>
      </c>
      <c r="BC10" s="12">
        <v>0</v>
      </c>
      <c r="BD10" s="12">
        <v>0</v>
      </c>
      <c r="BE10" s="25">
        <v>0</v>
      </c>
      <c r="BF10" s="25">
        <v>0</v>
      </c>
      <c r="BG10" s="131">
        <v>1</v>
      </c>
      <c r="BH10" s="131">
        <v>1</v>
      </c>
      <c r="BI10" s="137">
        <v>0</v>
      </c>
      <c r="BJ10" s="131">
        <v>0</v>
      </c>
      <c r="BK10" s="131">
        <v>0</v>
      </c>
      <c r="BL10" s="131">
        <v>0</v>
      </c>
      <c r="BM10" s="131">
        <v>0</v>
      </c>
      <c r="BN10" s="131">
        <v>0</v>
      </c>
      <c r="BO10" s="131">
        <v>0</v>
      </c>
      <c r="BP10" s="61">
        <v>1</v>
      </c>
      <c r="BQ10" s="61">
        <v>1</v>
      </c>
      <c r="BR10" s="61">
        <v>0</v>
      </c>
      <c r="BS10" s="61">
        <v>0</v>
      </c>
      <c r="BT10" s="61">
        <v>0</v>
      </c>
      <c r="BU10" s="4">
        <v>0</v>
      </c>
    </row>
    <row r="11" spans="1:73" x14ac:dyDescent="0.3">
      <c r="A11" s="95"/>
      <c r="B11" s="24" t="s">
        <v>43</v>
      </c>
      <c r="C11" s="4" t="s">
        <v>199</v>
      </c>
      <c r="D11" s="4" t="s">
        <v>199</v>
      </c>
      <c r="E11" s="4" t="s">
        <v>200</v>
      </c>
      <c r="F11" s="41" t="s">
        <v>199</v>
      </c>
      <c r="G11" s="41" t="s">
        <v>199</v>
      </c>
      <c r="H11" s="41" t="s">
        <v>199</v>
      </c>
      <c r="I11" s="41" t="s">
        <v>199</v>
      </c>
      <c r="J11" s="41" t="s">
        <v>199</v>
      </c>
      <c r="K11" s="41" t="s">
        <v>199</v>
      </c>
      <c r="L11" s="41" t="s">
        <v>200</v>
      </c>
      <c r="M11" s="18" t="s">
        <v>200</v>
      </c>
      <c r="N11" s="18" t="s">
        <v>200</v>
      </c>
      <c r="O11" s="18" t="s">
        <v>200</v>
      </c>
      <c r="P11" s="4" t="s">
        <v>199</v>
      </c>
      <c r="Q11" s="4" t="s">
        <v>199</v>
      </c>
      <c r="R11" s="4" t="s">
        <v>199</v>
      </c>
      <c r="S11" s="4" t="s">
        <v>199</v>
      </c>
      <c r="T11" s="4" t="s">
        <v>199</v>
      </c>
      <c r="U11" s="4" t="s">
        <v>200</v>
      </c>
      <c r="V11" s="12" t="s">
        <v>199</v>
      </c>
      <c r="W11" s="12" t="s">
        <v>199</v>
      </c>
      <c r="X11" s="12" t="s">
        <v>199</v>
      </c>
      <c r="Y11" s="12" t="s">
        <v>199</v>
      </c>
      <c r="Z11" s="18" t="s">
        <v>200</v>
      </c>
      <c r="AA11" s="18" t="s">
        <v>200</v>
      </c>
      <c r="AB11" s="18" t="s">
        <v>200</v>
      </c>
      <c r="AC11" s="18" t="s">
        <v>200</v>
      </c>
      <c r="AD11" s="52" t="s">
        <v>199</v>
      </c>
      <c r="AE11" s="52" t="s">
        <v>199</v>
      </c>
      <c r="AF11" s="52" t="s">
        <v>199</v>
      </c>
      <c r="AG11" s="52" t="s">
        <v>199</v>
      </c>
      <c r="AH11" s="52" t="s">
        <v>199</v>
      </c>
      <c r="AI11" s="52" t="s">
        <v>199</v>
      </c>
      <c r="AJ11" s="52" t="s">
        <v>200</v>
      </c>
      <c r="AK11" s="52" t="s">
        <v>199</v>
      </c>
      <c r="AL11" s="52" t="s">
        <v>199</v>
      </c>
      <c r="AM11" s="52" t="s">
        <v>199</v>
      </c>
      <c r="AN11" s="52" t="s">
        <v>199</v>
      </c>
      <c r="AO11" s="52" t="s">
        <v>199</v>
      </c>
      <c r="AP11" s="52" t="s">
        <v>199</v>
      </c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13" t="s">
        <v>199</v>
      </c>
      <c r="BC11" s="13" t="s">
        <v>199</v>
      </c>
      <c r="BD11" s="13" t="s">
        <v>199</v>
      </c>
      <c r="BE11" s="25" t="s">
        <v>199</v>
      </c>
      <c r="BF11" s="25" t="s">
        <v>199</v>
      </c>
      <c r="BG11" s="131" t="s">
        <v>199</v>
      </c>
      <c r="BH11" s="131" t="s">
        <v>199</v>
      </c>
      <c r="BI11" s="137" t="s">
        <v>199</v>
      </c>
      <c r="BJ11" s="131" t="s">
        <v>199</v>
      </c>
      <c r="BK11" s="131" t="s">
        <v>199</v>
      </c>
      <c r="BL11" s="131" t="s">
        <v>199</v>
      </c>
      <c r="BM11" s="131" t="s">
        <v>199</v>
      </c>
      <c r="BN11" s="131" t="s">
        <v>199</v>
      </c>
      <c r="BO11" s="131" t="s">
        <v>199</v>
      </c>
      <c r="BP11" s="61" t="s">
        <v>199</v>
      </c>
      <c r="BQ11" s="61" t="s">
        <v>199</v>
      </c>
      <c r="BR11" s="61" t="s">
        <v>199</v>
      </c>
      <c r="BS11" s="61" t="s">
        <v>199</v>
      </c>
      <c r="BT11" s="61" t="s">
        <v>199</v>
      </c>
      <c r="BU11" s="4" t="s">
        <v>199</v>
      </c>
    </row>
    <row r="12" spans="1:73" x14ac:dyDescent="0.3">
      <c r="A12" s="95"/>
      <c r="B12" s="24" t="s">
        <v>10</v>
      </c>
      <c r="C12" s="9">
        <v>251.58699999999999</v>
      </c>
      <c r="D12" s="9">
        <v>288.12</v>
      </c>
      <c r="E12" s="175">
        <v>390.6</v>
      </c>
      <c r="F12" s="277">
        <v>277.98</v>
      </c>
      <c r="G12" s="277">
        <v>279.03800000000001</v>
      </c>
      <c r="H12" s="277">
        <v>279.47899999999998</v>
      </c>
      <c r="I12" s="277">
        <v>279.74200000000002</v>
      </c>
      <c r="J12" s="277">
        <v>280.27</v>
      </c>
      <c r="K12" s="277">
        <v>285.18</v>
      </c>
      <c r="L12" s="277">
        <v>383.83</v>
      </c>
      <c r="M12" s="19">
        <v>292.44</v>
      </c>
      <c r="N12" s="19">
        <v>318.52999999999997</v>
      </c>
      <c r="O12" s="19">
        <v>411.3</v>
      </c>
      <c r="P12" s="9">
        <v>292.83100000000002</v>
      </c>
      <c r="Q12" s="9">
        <v>293.60899999999998</v>
      </c>
      <c r="R12" s="9">
        <v>294.90499999999997</v>
      </c>
      <c r="S12" s="9">
        <v>403.08</v>
      </c>
      <c r="T12" s="9">
        <v>403.48</v>
      </c>
      <c r="U12" s="9">
        <v>404.56</v>
      </c>
      <c r="V12" s="13">
        <v>313.32</v>
      </c>
      <c r="W12" s="13">
        <v>317.13</v>
      </c>
      <c r="X12" s="13">
        <v>317.01</v>
      </c>
      <c r="Y12" s="13">
        <v>379.8</v>
      </c>
      <c r="Z12" s="19">
        <v>341.47500000000002</v>
      </c>
      <c r="AA12" s="19">
        <v>346.11</v>
      </c>
      <c r="AB12" s="19">
        <v>349.29</v>
      </c>
      <c r="AC12" s="19">
        <v>361.88479999999998</v>
      </c>
      <c r="AD12" s="56">
        <v>310.02999999999997</v>
      </c>
      <c r="AE12" s="56">
        <v>312.69</v>
      </c>
      <c r="AF12" s="56">
        <v>404.63</v>
      </c>
      <c r="AG12" s="56">
        <v>426.17</v>
      </c>
      <c r="AH12" s="56">
        <v>373.69299999999998</v>
      </c>
      <c r="AI12" s="56">
        <v>372.03</v>
      </c>
      <c r="AJ12" s="56">
        <v>374.93</v>
      </c>
      <c r="AK12" s="56">
        <v>257.56</v>
      </c>
      <c r="AL12" s="56">
        <v>259.36099999999999</v>
      </c>
      <c r="AM12" s="56">
        <v>259.90100000000001</v>
      </c>
      <c r="AN12" s="56">
        <v>274.89100000000002</v>
      </c>
      <c r="AO12" s="56">
        <v>356.94</v>
      </c>
      <c r="AP12" s="56">
        <v>363.04</v>
      </c>
      <c r="AQ12" s="37">
        <v>267.69499999999999</v>
      </c>
      <c r="AR12" s="37">
        <v>284.30399999999997</v>
      </c>
      <c r="AS12" s="37">
        <v>311.83999999999997</v>
      </c>
      <c r="AT12" s="37">
        <v>311.96699999999998</v>
      </c>
      <c r="AU12" s="37">
        <v>312.5</v>
      </c>
      <c r="AV12" s="37">
        <v>313.14600000000002</v>
      </c>
      <c r="AW12" s="37">
        <v>357.79199999999997</v>
      </c>
      <c r="AX12" s="37">
        <v>359.27300000000002</v>
      </c>
      <c r="AY12" s="37">
        <v>360.43900000000002</v>
      </c>
      <c r="AZ12" s="37">
        <v>425.39</v>
      </c>
      <c r="BA12" s="37">
        <v>429.16</v>
      </c>
      <c r="BB12" s="13">
        <v>296.06</v>
      </c>
      <c r="BC12" s="13">
        <v>324.91000000000003</v>
      </c>
      <c r="BD12" s="13">
        <v>327.38</v>
      </c>
      <c r="BE12" s="150">
        <v>193.1</v>
      </c>
      <c r="BF12" s="150">
        <v>247.9</v>
      </c>
      <c r="BG12" s="11">
        <v>315.834</v>
      </c>
      <c r="BH12" s="11">
        <v>317.92599999999999</v>
      </c>
      <c r="BI12" s="11">
        <v>318.01</v>
      </c>
      <c r="BJ12" s="131">
        <v>300.66500000000002</v>
      </c>
      <c r="BK12" s="131">
        <v>370.58499999999998</v>
      </c>
      <c r="BL12" s="131">
        <v>373.61700000000002</v>
      </c>
      <c r="BM12" s="131">
        <v>362.29899999999998</v>
      </c>
      <c r="BN12" s="131">
        <v>362.995</v>
      </c>
      <c r="BO12" s="131">
        <v>364.30700000000002</v>
      </c>
      <c r="BP12" s="63">
        <v>308.16300000000001</v>
      </c>
      <c r="BQ12" s="63">
        <v>309.3</v>
      </c>
      <c r="BR12" s="61">
        <v>0</v>
      </c>
      <c r="BS12" s="61">
        <v>394.63</v>
      </c>
      <c r="BT12" s="61">
        <v>396.16</v>
      </c>
      <c r="BU12" s="4">
        <v>404.59</v>
      </c>
    </row>
    <row r="13" spans="1:73" x14ac:dyDescent="0.3">
      <c r="A13" s="95"/>
      <c r="B13" s="24" t="s">
        <v>198</v>
      </c>
      <c r="C13" s="9" t="s">
        <v>199</v>
      </c>
      <c r="D13" s="9" t="s">
        <v>199</v>
      </c>
      <c r="E13" s="9" t="s">
        <v>199</v>
      </c>
      <c r="F13" s="277" t="s">
        <v>199</v>
      </c>
      <c r="G13" s="277" t="s">
        <v>199</v>
      </c>
      <c r="H13" s="277" t="s">
        <v>199</v>
      </c>
      <c r="I13" s="277" t="s">
        <v>199</v>
      </c>
      <c r="J13" s="277" t="s">
        <v>199</v>
      </c>
      <c r="K13" s="277" t="s">
        <v>199</v>
      </c>
      <c r="L13" s="277" t="s">
        <v>199</v>
      </c>
      <c r="M13" s="19" t="s">
        <v>199</v>
      </c>
      <c r="N13" s="19" t="s">
        <v>199</v>
      </c>
      <c r="O13" s="19" t="s">
        <v>199</v>
      </c>
      <c r="P13" s="9" t="s">
        <v>199</v>
      </c>
      <c r="Q13" s="9" t="s">
        <v>199</v>
      </c>
      <c r="R13" s="9" t="s">
        <v>199</v>
      </c>
      <c r="S13" s="9" t="s">
        <v>199</v>
      </c>
      <c r="T13" s="9" t="s">
        <v>199</v>
      </c>
      <c r="U13" s="9" t="s">
        <v>199</v>
      </c>
      <c r="V13" s="13" t="s">
        <v>199</v>
      </c>
      <c r="W13" s="13" t="s">
        <v>199</v>
      </c>
      <c r="X13" s="13" t="s">
        <v>199</v>
      </c>
      <c r="Y13" s="13"/>
      <c r="Z13" s="19" t="s">
        <v>199</v>
      </c>
      <c r="AA13" s="19" t="s">
        <v>199</v>
      </c>
      <c r="AB13" s="19" t="s">
        <v>199</v>
      </c>
      <c r="AC13" s="19" t="s">
        <v>199</v>
      </c>
      <c r="AD13" s="56" t="s">
        <v>199</v>
      </c>
      <c r="AE13" s="56" t="s">
        <v>199</v>
      </c>
      <c r="AF13" s="56" t="s">
        <v>199</v>
      </c>
      <c r="AG13" s="56" t="s">
        <v>199</v>
      </c>
      <c r="AH13" s="56" t="s">
        <v>199</v>
      </c>
      <c r="AI13" s="56" t="s">
        <v>199</v>
      </c>
      <c r="AJ13" s="56" t="s">
        <v>199</v>
      </c>
      <c r="AK13" s="56" t="s">
        <v>199</v>
      </c>
      <c r="AL13" s="56" t="s">
        <v>199</v>
      </c>
      <c r="AM13" s="56" t="s">
        <v>199</v>
      </c>
      <c r="AN13" s="56" t="s">
        <v>199</v>
      </c>
      <c r="AO13" s="56" t="s">
        <v>199</v>
      </c>
      <c r="AP13" s="56" t="s">
        <v>199</v>
      </c>
      <c r="AQ13" s="37" t="s">
        <v>199</v>
      </c>
      <c r="AR13" s="37" t="s">
        <v>199</v>
      </c>
      <c r="AS13" s="37" t="s">
        <v>199</v>
      </c>
      <c r="AT13" s="37" t="s">
        <v>199</v>
      </c>
      <c r="AU13" s="37" t="s">
        <v>199</v>
      </c>
      <c r="AV13" s="37" t="s">
        <v>199</v>
      </c>
      <c r="AW13" s="37" t="s">
        <v>199</v>
      </c>
      <c r="AX13" s="37" t="s">
        <v>199</v>
      </c>
      <c r="AY13" s="37" t="s">
        <v>199</v>
      </c>
      <c r="AZ13" s="37" t="s">
        <v>199</v>
      </c>
      <c r="BA13" s="37" t="s">
        <v>199</v>
      </c>
      <c r="BB13" s="13" t="s">
        <v>199</v>
      </c>
      <c r="BC13" s="13" t="s">
        <v>199</v>
      </c>
      <c r="BD13" s="13" t="s">
        <v>199</v>
      </c>
      <c r="BE13" s="150" t="s">
        <v>199</v>
      </c>
      <c r="BF13" s="150" t="s">
        <v>199</v>
      </c>
      <c r="BG13" s="131" t="s">
        <v>199</v>
      </c>
      <c r="BH13" s="131" t="s">
        <v>199</v>
      </c>
      <c r="BI13" s="137" t="s">
        <v>199</v>
      </c>
      <c r="BJ13" s="131" t="s">
        <v>199</v>
      </c>
      <c r="BK13" s="131" t="s">
        <v>199</v>
      </c>
      <c r="BL13" s="131" t="s">
        <v>199</v>
      </c>
      <c r="BM13" s="131" t="s">
        <v>199</v>
      </c>
      <c r="BN13" s="131" t="s">
        <v>199</v>
      </c>
      <c r="BO13" s="131" t="s">
        <v>199</v>
      </c>
      <c r="BP13" s="61" t="s">
        <v>199</v>
      </c>
      <c r="BQ13" s="61" t="s">
        <v>199</v>
      </c>
      <c r="BR13" s="61" t="s">
        <v>199</v>
      </c>
      <c r="BS13" s="61" t="s">
        <v>199</v>
      </c>
      <c r="BT13" s="61" t="s">
        <v>200</v>
      </c>
      <c r="BU13" s="4" t="s">
        <v>199</v>
      </c>
    </row>
    <row r="14" spans="1:73" x14ac:dyDescent="0.3">
      <c r="A14" s="95"/>
      <c r="B14" s="24" t="s">
        <v>11</v>
      </c>
      <c r="C14" s="9">
        <v>251.13300000000001</v>
      </c>
      <c r="D14" s="9">
        <v>287.8</v>
      </c>
      <c r="E14" s="9"/>
      <c r="F14" s="277">
        <v>277.29000000000002</v>
      </c>
      <c r="G14" s="277">
        <v>278.86200000000002</v>
      </c>
      <c r="H14" s="277">
        <v>279.21499999999997</v>
      </c>
      <c r="I14" s="277">
        <v>279.65499999999997</v>
      </c>
      <c r="J14" s="277">
        <v>280.00599999999997</v>
      </c>
      <c r="K14" s="277">
        <v>284</v>
      </c>
      <c r="L14" s="277">
        <v>381.13</v>
      </c>
      <c r="M14" s="19">
        <v>292.2</v>
      </c>
      <c r="N14" s="19">
        <v>318.27999999999997</v>
      </c>
      <c r="O14" s="19">
        <v>408.89</v>
      </c>
      <c r="P14" s="9">
        <v>292.48500000000001</v>
      </c>
      <c r="Q14" s="9">
        <v>293.17700000000002</v>
      </c>
      <c r="R14" s="9">
        <v>294.73200000000003</v>
      </c>
      <c r="S14" s="9">
        <v>402.81</v>
      </c>
      <c r="T14" s="9">
        <v>402.8</v>
      </c>
      <c r="U14" s="9">
        <v>404.37</v>
      </c>
      <c r="V14" s="13">
        <v>313.07</v>
      </c>
      <c r="W14" s="13">
        <v>316.63</v>
      </c>
      <c r="X14" s="13">
        <v>316.92</v>
      </c>
      <c r="Y14" s="13">
        <v>0</v>
      </c>
      <c r="Z14" s="19">
        <v>341.41289999999998</v>
      </c>
      <c r="AA14" s="19">
        <v>346.03</v>
      </c>
      <c r="AB14" s="19">
        <v>349.13</v>
      </c>
      <c r="AC14" s="19">
        <v>361.51960000000003</v>
      </c>
      <c r="AD14" s="56">
        <v>309.69</v>
      </c>
      <c r="AE14" s="56">
        <v>312.43</v>
      </c>
      <c r="AF14" s="56">
        <v>404.06</v>
      </c>
      <c r="AG14" s="56">
        <v>425.84</v>
      </c>
      <c r="AH14" s="56">
        <v>371.62</v>
      </c>
      <c r="AI14" s="56">
        <v>371.75</v>
      </c>
      <c r="AJ14" s="56">
        <v>374.72</v>
      </c>
      <c r="AK14" s="56">
        <v>257.26</v>
      </c>
      <c r="AL14" s="56">
        <v>259.08999999999997</v>
      </c>
      <c r="AM14" s="56">
        <v>259.63099999999997</v>
      </c>
      <c r="AN14" s="56">
        <v>273.47399999999999</v>
      </c>
      <c r="AO14" s="56">
        <v>356.73</v>
      </c>
      <c r="AP14" s="56">
        <v>362.73</v>
      </c>
      <c r="AQ14" s="37">
        <v>267.42700000000002</v>
      </c>
      <c r="AR14" s="37">
        <v>284.12900000000002</v>
      </c>
      <c r="AS14" s="37">
        <v>311.56</v>
      </c>
      <c r="AT14" s="37">
        <v>311.714</v>
      </c>
      <c r="AU14" s="37">
        <v>311.56</v>
      </c>
      <c r="AV14" s="37">
        <v>312.97800000000001</v>
      </c>
      <c r="AW14" s="37">
        <v>357.55799999999999</v>
      </c>
      <c r="AX14" s="37">
        <v>359.11700000000002</v>
      </c>
      <c r="AY14" s="37">
        <v>360.28399999999999</v>
      </c>
      <c r="AZ14" s="37">
        <v>425.28</v>
      </c>
      <c r="BA14" s="37">
        <v>428.72</v>
      </c>
      <c r="BB14" s="13">
        <v>295.5</v>
      </c>
      <c r="BC14" s="13">
        <v>321.63</v>
      </c>
      <c r="BD14" s="13">
        <v>327.22000000000003</v>
      </c>
      <c r="BE14" s="150">
        <v>192.5</v>
      </c>
      <c r="BF14" s="150">
        <v>247.1</v>
      </c>
      <c r="BG14" s="11">
        <v>313.98700000000002</v>
      </c>
      <c r="BH14" s="11">
        <v>317</v>
      </c>
      <c r="BI14" s="11">
        <v>317</v>
      </c>
      <c r="BJ14" s="134">
        <v>299.29399999999998</v>
      </c>
      <c r="BK14" s="134">
        <v>369.9</v>
      </c>
      <c r="BL14" s="134">
        <v>373.012</v>
      </c>
      <c r="BM14" s="134">
        <v>361.44799999999998</v>
      </c>
      <c r="BN14" s="134">
        <v>361.44799999999998</v>
      </c>
      <c r="BO14" s="134">
        <v>361.44799999999998</v>
      </c>
      <c r="BP14" s="63">
        <v>307.90899999999999</v>
      </c>
      <c r="BQ14" s="63">
        <v>308.92599999999999</v>
      </c>
      <c r="BR14" s="63">
        <v>358.7</v>
      </c>
      <c r="BS14" s="63">
        <v>393.95</v>
      </c>
      <c r="BT14" s="63">
        <v>396.16</v>
      </c>
      <c r="BU14" s="4">
        <v>404.32</v>
      </c>
    </row>
    <row r="15" spans="1:73" x14ac:dyDescent="0.3">
      <c r="A15" s="95"/>
      <c r="B15" s="24" t="s">
        <v>12</v>
      </c>
      <c r="C15" s="9">
        <v>252.131</v>
      </c>
      <c r="D15" s="9">
        <v>288.49</v>
      </c>
      <c r="E15" s="9"/>
      <c r="F15" s="277">
        <v>278.42200000000003</v>
      </c>
      <c r="G15" s="277">
        <v>279.21499999999997</v>
      </c>
      <c r="H15" s="277">
        <v>279.65499999999997</v>
      </c>
      <c r="I15" s="277">
        <v>280.00599999999997</v>
      </c>
      <c r="J15" s="277">
        <v>280.73700000000002</v>
      </c>
      <c r="K15" s="277">
        <v>285.61500000000001</v>
      </c>
      <c r="L15" s="277">
        <v>385.27</v>
      </c>
      <c r="M15" s="19">
        <v>292.64</v>
      </c>
      <c r="N15" s="19">
        <v>319.04000000000002</v>
      </c>
      <c r="O15" s="19">
        <v>412.32</v>
      </c>
      <c r="P15" s="9">
        <v>293.08999999999997</v>
      </c>
      <c r="Q15" s="9">
        <v>293.041</v>
      </c>
      <c r="R15" s="9">
        <v>294.99099999999999</v>
      </c>
      <c r="S15" s="9">
        <v>403.71</v>
      </c>
      <c r="T15" s="9">
        <v>404.1</v>
      </c>
      <c r="U15" s="9">
        <v>404.75</v>
      </c>
      <c r="V15" s="13">
        <v>313.83</v>
      </c>
      <c r="W15" s="13">
        <v>317.52</v>
      </c>
      <c r="X15" s="13">
        <v>317.26</v>
      </c>
      <c r="Y15" s="13">
        <v>0</v>
      </c>
      <c r="Z15" s="19">
        <v>341.63</v>
      </c>
      <c r="AA15" s="19">
        <v>346.27</v>
      </c>
      <c r="AB15" s="19">
        <v>349.37</v>
      </c>
      <c r="AC15" s="19">
        <v>362.00650000000002</v>
      </c>
      <c r="AD15" s="56">
        <v>310.36</v>
      </c>
      <c r="AE15" s="56">
        <v>313.07</v>
      </c>
      <c r="AF15" s="56">
        <v>405.44</v>
      </c>
      <c r="AG15" s="56">
        <v>426.5</v>
      </c>
      <c r="AH15" s="56">
        <v>377.65</v>
      </c>
      <c r="AI15" s="56">
        <v>372.46</v>
      </c>
      <c r="AJ15" s="56">
        <v>375.18</v>
      </c>
      <c r="AK15" s="56">
        <v>258.00900000000001</v>
      </c>
      <c r="AL15" s="56">
        <v>259.541</v>
      </c>
      <c r="AM15" s="56">
        <v>260.08</v>
      </c>
      <c r="AN15" s="56">
        <v>276.30500000000001</v>
      </c>
      <c r="AO15" s="56">
        <v>357.32</v>
      </c>
      <c r="AP15" s="56">
        <v>363.4</v>
      </c>
      <c r="AQ15" s="37">
        <v>267.96199999999999</v>
      </c>
      <c r="AR15" s="37">
        <v>284.39100000000002</v>
      </c>
      <c r="AS15" s="37">
        <v>312.76</v>
      </c>
      <c r="AT15" s="37">
        <v>312.13600000000002</v>
      </c>
      <c r="AU15" s="37">
        <v>312.76</v>
      </c>
      <c r="AV15" s="37">
        <v>313.315</v>
      </c>
      <c r="AW15" s="37">
        <v>358.18200000000002</v>
      </c>
      <c r="AX15" s="37">
        <v>359.42899999999997</v>
      </c>
      <c r="AY15" s="37">
        <v>360.59399999999999</v>
      </c>
      <c r="AZ15" s="37">
        <v>425.67</v>
      </c>
      <c r="BA15" s="37">
        <v>429.38</v>
      </c>
      <c r="BB15" s="13">
        <v>296.95</v>
      </c>
      <c r="BC15" s="13">
        <v>326.11</v>
      </c>
      <c r="BD15" s="13">
        <v>327.55</v>
      </c>
      <c r="BE15" s="150">
        <v>194</v>
      </c>
      <c r="BF15" s="150">
        <v>248.8</v>
      </c>
      <c r="BG15" s="11">
        <v>317</v>
      </c>
      <c r="BH15" s="11">
        <v>318.89999999999998</v>
      </c>
      <c r="BI15" s="11">
        <v>318.89999999999998</v>
      </c>
      <c r="BJ15" s="134">
        <v>301.17899999999997</v>
      </c>
      <c r="BK15" s="134">
        <v>371.26900000000001</v>
      </c>
      <c r="BL15" s="134">
        <v>374.59800000000001</v>
      </c>
      <c r="BM15" s="134">
        <v>365.154</v>
      </c>
      <c r="BN15" s="134">
        <v>365.154</v>
      </c>
      <c r="BO15" s="134">
        <v>365.154</v>
      </c>
      <c r="BP15" s="63">
        <v>308.50200000000001</v>
      </c>
      <c r="BQ15" s="63">
        <v>309.51799999999997</v>
      </c>
      <c r="BR15" s="63">
        <f>BR14+$C$3</f>
        <v>359.7</v>
      </c>
      <c r="BS15" s="63">
        <v>393.45</v>
      </c>
      <c r="BT15" s="63">
        <f>BT14+$C$3</f>
        <v>397.16</v>
      </c>
      <c r="BU15" s="4">
        <v>405.27</v>
      </c>
    </row>
    <row r="16" spans="1:73" x14ac:dyDescent="0.3">
      <c r="A16" s="95"/>
      <c r="B16" s="270" t="s">
        <v>248</v>
      </c>
      <c r="C16" s="168">
        <v>0</v>
      </c>
      <c r="D16" s="168">
        <v>1</v>
      </c>
      <c r="E16" s="168">
        <v>1</v>
      </c>
      <c r="F16" s="278">
        <v>1</v>
      </c>
      <c r="G16" s="278">
        <v>1</v>
      </c>
      <c r="H16" s="278">
        <v>1</v>
      </c>
      <c r="I16" s="278">
        <v>1</v>
      </c>
      <c r="J16" s="278">
        <v>1</v>
      </c>
      <c r="K16" s="278">
        <v>1</v>
      </c>
      <c r="L16" s="278">
        <v>0</v>
      </c>
      <c r="M16" s="169">
        <v>1</v>
      </c>
      <c r="N16" s="169">
        <v>1</v>
      </c>
      <c r="O16" s="169">
        <v>1</v>
      </c>
      <c r="P16" s="168">
        <v>1</v>
      </c>
      <c r="Q16" s="168">
        <v>1</v>
      </c>
      <c r="R16" s="168">
        <v>1</v>
      </c>
      <c r="S16" s="168">
        <v>1</v>
      </c>
      <c r="T16" s="168">
        <v>1</v>
      </c>
      <c r="U16" s="168">
        <v>1</v>
      </c>
      <c r="V16" s="186">
        <v>1</v>
      </c>
      <c r="W16" s="186">
        <v>1</v>
      </c>
      <c r="X16" s="186">
        <v>1</v>
      </c>
      <c r="Y16" s="186">
        <v>1</v>
      </c>
      <c r="Z16" s="169">
        <v>0</v>
      </c>
      <c r="AA16" s="169">
        <v>0</v>
      </c>
      <c r="AB16" s="169">
        <v>0</v>
      </c>
      <c r="AC16" s="169">
        <v>0</v>
      </c>
      <c r="AD16" s="171">
        <v>1</v>
      </c>
      <c r="AE16" s="171">
        <v>1</v>
      </c>
      <c r="AF16" s="171">
        <v>0</v>
      </c>
      <c r="AG16" s="171">
        <v>0</v>
      </c>
      <c r="AH16" s="171">
        <v>1</v>
      </c>
      <c r="AI16" s="171">
        <v>1</v>
      </c>
      <c r="AJ16" s="171">
        <v>1</v>
      </c>
      <c r="AK16" s="171">
        <v>1</v>
      </c>
      <c r="AL16" s="171">
        <v>1</v>
      </c>
      <c r="AM16" s="171">
        <v>1</v>
      </c>
      <c r="AN16" s="171">
        <v>1</v>
      </c>
      <c r="AO16" s="171">
        <v>0</v>
      </c>
      <c r="AP16" s="171">
        <v>0</v>
      </c>
      <c r="AQ16" s="181">
        <v>1</v>
      </c>
      <c r="AR16" s="181">
        <v>1</v>
      </c>
      <c r="AS16" s="181">
        <v>1</v>
      </c>
      <c r="AT16" s="181">
        <v>1</v>
      </c>
      <c r="AU16" s="181">
        <v>1</v>
      </c>
      <c r="AV16" s="181">
        <v>1</v>
      </c>
      <c r="AW16" s="181">
        <v>1</v>
      </c>
      <c r="AX16" s="181">
        <v>1</v>
      </c>
      <c r="AY16" s="181">
        <v>1</v>
      </c>
      <c r="AZ16" s="181">
        <v>1</v>
      </c>
      <c r="BA16" s="181">
        <v>1</v>
      </c>
      <c r="BB16" s="186">
        <v>1</v>
      </c>
      <c r="BC16" s="186">
        <v>1</v>
      </c>
      <c r="BD16" s="186">
        <v>0</v>
      </c>
      <c r="BE16" s="199">
        <v>1</v>
      </c>
      <c r="BF16" s="199">
        <v>1</v>
      </c>
      <c r="BG16" s="224">
        <v>1</v>
      </c>
      <c r="BH16" s="224">
        <v>1</v>
      </c>
      <c r="BI16" s="224">
        <v>1</v>
      </c>
      <c r="BJ16" s="224">
        <v>1</v>
      </c>
      <c r="BK16" s="224">
        <v>0</v>
      </c>
      <c r="BL16" s="224">
        <v>1</v>
      </c>
      <c r="BM16" s="224">
        <v>0</v>
      </c>
      <c r="BN16" s="224">
        <v>0</v>
      </c>
      <c r="BO16" s="224">
        <v>0</v>
      </c>
      <c r="BP16" s="283">
        <v>1</v>
      </c>
      <c r="BQ16" s="283">
        <v>1</v>
      </c>
      <c r="BR16" s="283">
        <v>0</v>
      </c>
      <c r="BS16" s="283">
        <v>0</v>
      </c>
      <c r="BT16" s="283">
        <v>0</v>
      </c>
      <c r="BU16" s="4">
        <v>1</v>
      </c>
    </row>
    <row r="17" spans="1:73" x14ac:dyDescent="0.3">
      <c r="B17" s="24" t="s">
        <v>40</v>
      </c>
      <c r="C17" s="68" t="s">
        <v>298</v>
      </c>
      <c r="D17" s="68">
        <v>56</v>
      </c>
      <c r="E17" s="68" t="s">
        <v>298</v>
      </c>
      <c r="F17" s="279">
        <v>56</v>
      </c>
      <c r="G17" s="279">
        <v>56</v>
      </c>
      <c r="H17" s="279">
        <v>56</v>
      </c>
      <c r="I17" s="279">
        <v>56</v>
      </c>
      <c r="J17" s="279">
        <v>56</v>
      </c>
      <c r="K17" s="279">
        <v>56</v>
      </c>
      <c r="L17" s="279">
        <v>56</v>
      </c>
      <c r="M17" s="69" t="s">
        <v>298</v>
      </c>
      <c r="N17" s="69" t="s">
        <v>298</v>
      </c>
      <c r="O17" s="69" t="s">
        <v>298</v>
      </c>
      <c r="P17" s="68">
        <v>61</v>
      </c>
      <c r="Q17" s="68">
        <v>56</v>
      </c>
      <c r="R17" s="68">
        <v>61</v>
      </c>
      <c r="S17" s="68" t="s">
        <v>298</v>
      </c>
      <c r="T17" s="68" t="s">
        <v>298</v>
      </c>
      <c r="U17" s="68" t="s">
        <v>298</v>
      </c>
      <c r="V17" s="187" t="s">
        <v>298</v>
      </c>
      <c r="W17" s="187" t="s">
        <v>298</v>
      </c>
      <c r="X17" s="187" t="s">
        <v>298</v>
      </c>
      <c r="Y17" s="187" t="s">
        <v>298</v>
      </c>
      <c r="Z17" s="69">
        <v>34</v>
      </c>
      <c r="AA17" s="69">
        <v>34</v>
      </c>
      <c r="AB17" s="69">
        <v>34</v>
      </c>
      <c r="AC17" s="69">
        <v>34</v>
      </c>
      <c r="AD17" s="71" t="s">
        <v>298</v>
      </c>
      <c r="AE17" s="71" t="s">
        <v>298</v>
      </c>
      <c r="AF17" s="71" t="s">
        <v>298</v>
      </c>
      <c r="AG17" s="71" t="s">
        <v>298</v>
      </c>
      <c r="AH17" s="71">
        <v>56</v>
      </c>
      <c r="AI17" s="71" t="s">
        <v>298</v>
      </c>
      <c r="AJ17" s="71" t="s">
        <v>298</v>
      </c>
      <c r="AK17" s="71">
        <v>56</v>
      </c>
      <c r="AL17" s="71" t="s">
        <v>298</v>
      </c>
      <c r="AM17" s="71">
        <v>56</v>
      </c>
      <c r="AN17" s="71">
        <v>56</v>
      </c>
      <c r="AO17" s="71" t="s">
        <v>298</v>
      </c>
      <c r="AP17" s="71" t="s">
        <v>298</v>
      </c>
      <c r="AQ17" s="37">
        <v>56</v>
      </c>
      <c r="AR17" s="37">
        <v>61</v>
      </c>
      <c r="AS17" s="37">
        <v>61</v>
      </c>
      <c r="AT17" s="37">
        <v>63</v>
      </c>
      <c r="AU17" s="37">
        <v>61</v>
      </c>
      <c r="AV17" s="37">
        <v>63</v>
      </c>
      <c r="AW17" s="37">
        <v>56</v>
      </c>
      <c r="AX17" s="37">
        <v>63</v>
      </c>
      <c r="AY17" s="37">
        <v>63</v>
      </c>
      <c r="AZ17" s="37" t="s">
        <v>298</v>
      </c>
      <c r="BA17" s="37" t="s">
        <v>298</v>
      </c>
      <c r="BB17" s="186" t="s">
        <v>298</v>
      </c>
      <c r="BC17" s="186" t="s">
        <v>298</v>
      </c>
      <c r="BD17" s="186" t="s">
        <v>298</v>
      </c>
      <c r="BE17" s="199" t="s">
        <v>298</v>
      </c>
      <c r="BF17" s="199" t="s">
        <v>298</v>
      </c>
      <c r="BG17" s="224">
        <v>0</v>
      </c>
      <c r="BH17" s="224" t="s">
        <v>298</v>
      </c>
      <c r="BI17" s="282" t="s">
        <v>298</v>
      </c>
      <c r="BJ17" s="224" t="s">
        <v>298</v>
      </c>
      <c r="BK17" s="224" t="s">
        <v>298</v>
      </c>
      <c r="BL17" s="224"/>
      <c r="BM17" s="224" t="s">
        <v>298</v>
      </c>
      <c r="BN17" s="224">
        <v>1</v>
      </c>
      <c r="BO17" s="224" t="s">
        <v>298</v>
      </c>
      <c r="BP17" s="283">
        <v>56</v>
      </c>
      <c r="BQ17" s="283">
        <v>56</v>
      </c>
      <c r="BR17" s="283" t="s">
        <v>298</v>
      </c>
      <c r="BS17" s="283" t="s">
        <v>298</v>
      </c>
      <c r="BT17" s="283" t="s">
        <v>298</v>
      </c>
      <c r="BU17" s="196" t="s">
        <v>298</v>
      </c>
    </row>
    <row r="18" spans="1:73" x14ac:dyDescent="0.3">
      <c r="A18" t="s">
        <v>43</v>
      </c>
      <c r="B18" s="24" t="s">
        <v>40</v>
      </c>
      <c r="C18" s="68">
        <v>0</v>
      </c>
      <c r="D18" s="68">
        <v>0</v>
      </c>
      <c r="E18" s="68">
        <v>0</v>
      </c>
      <c r="F18" s="279">
        <v>0</v>
      </c>
      <c r="G18" s="279">
        <v>0</v>
      </c>
      <c r="H18" s="279">
        <v>0</v>
      </c>
      <c r="I18" s="279">
        <v>0</v>
      </c>
      <c r="J18" s="279">
        <v>0</v>
      </c>
      <c r="K18" s="279">
        <v>0</v>
      </c>
      <c r="L18" s="279">
        <v>0</v>
      </c>
      <c r="M18" s="69">
        <v>0</v>
      </c>
      <c r="N18" s="69">
        <v>0</v>
      </c>
      <c r="O18" s="69">
        <v>0</v>
      </c>
      <c r="P18" s="68">
        <v>0</v>
      </c>
      <c r="Q18" s="68">
        <v>0</v>
      </c>
      <c r="R18" s="68">
        <v>0</v>
      </c>
      <c r="S18" s="68">
        <v>0</v>
      </c>
      <c r="T18" s="68">
        <f>AF7</f>
        <v>30</v>
      </c>
      <c r="U18" s="68">
        <v>0</v>
      </c>
      <c r="V18" s="187">
        <v>0</v>
      </c>
      <c r="W18" s="187">
        <v>0</v>
      </c>
      <c r="X18" s="187">
        <v>0</v>
      </c>
      <c r="Y18" s="187">
        <v>0</v>
      </c>
      <c r="Z18" s="69" t="s">
        <v>298</v>
      </c>
      <c r="AA18" s="69" t="s">
        <v>298</v>
      </c>
      <c r="AB18" s="69" t="s">
        <v>298</v>
      </c>
      <c r="AC18" s="69"/>
      <c r="AD18" s="71">
        <v>0</v>
      </c>
      <c r="AE18" s="71">
        <v>0</v>
      </c>
      <c r="AF18" s="71">
        <v>0</v>
      </c>
      <c r="AG18" s="71">
        <v>0</v>
      </c>
      <c r="AH18" s="71">
        <v>0</v>
      </c>
      <c r="AI18" s="71">
        <v>0</v>
      </c>
      <c r="AJ18" s="71">
        <v>0</v>
      </c>
      <c r="AK18" s="90">
        <v>1</v>
      </c>
      <c r="AL18" s="90">
        <v>1</v>
      </c>
      <c r="AM18" s="90">
        <v>1</v>
      </c>
      <c r="AN18" s="90">
        <v>1</v>
      </c>
      <c r="AO18" s="57">
        <v>2</v>
      </c>
      <c r="AP18" s="57">
        <v>2</v>
      </c>
      <c r="AQ18" s="37">
        <v>0</v>
      </c>
      <c r="AR18" s="37">
        <v>0</v>
      </c>
      <c r="AS18" s="37">
        <v>0</v>
      </c>
      <c r="AT18" s="37">
        <v>0</v>
      </c>
      <c r="AU18" s="178">
        <v>1</v>
      </c>
      <c r="AV18" s="178">
        <v>1</v>
      </c>
      <c r="AW18" s="178">
        <v>1</v>
      </c>
      <c r="AX18" s="178">
        <v>1</v>
      </c>
      <c r="AY18" s="178">
        <v>1</v>
      </c>
      <c r="AZ18" s="178">
        <v>1</v>
      </c>
      <c r="BA18" s="37">
        <v>0</v>
      </c>
      <c r="BB18" s="187">
        <f>IF(BB19=1,$D$20,$M$20)</f>
        <v>4</v>
      </c>
      <c r="BC18" s="187">
        <f>IF(BC19=1,$D$20,$M$20)</f>
        <v>4</v>
      </c>
      <c r="BD18" s="187">
        <f>IF(BD19=1,$D$20,$M$20)</f>
        <v>4</v>
      </c>
      <c r="BE18" s="200">
        <f>IF(BE19=1,$D$20,$M$20)</f>
        <v>4</v>
      </c>
      <c r="BF18" s="200">
        <f>IF(BF19=1,$D$20,$M$20)</f>
        <v>4</v>
      </c>
      <c r="BG18" s="131">
        <f t="shared" ref="BG18:BT18" si="19">IF(BG19=1,$D$23,$F$23)</f>
        <v>0</v>
      </c>
      <c r="BH18" s="131">
        <f t="shared" si="19"/>
        <v>0</v>
      </c>
      <c r="BI18" s="137">
        <f t="shared" si="19"/>
        <v>0</v>
      </c>
      <c r="BJ18" s="131">
        <f t="shared" si="19"/>
        <v>0</v>
      </c>
      <c r="BK18" s="131">
        <f t="shared" si="19"/>
        <v>0</v>
      </c>
      <c r="BL18" s="131">
        <f t="shared" si="19"/>
        <v>0</v>
      </c>
      <c r="BM18" s="131"/>
      <c r="BN18" s="131"/>
      <c r="BO18" s="131"/>
      <c r="BP18" s="67">
        <f t="shared" si="19"/>
        <v>0</v>
      </c>
      <c r="BQ18" s="67">
        <f t="shared" si="19"/>
        <v>0</v>
      </c>
      <c r="BR18" s="67">
        <f t="shared" si="19"/>
        <v>0</v>
      </c>
      <c r="BS18" s="67">
        <f t="shared" si="19"/>
        <v>0</v>
      </c>
      <c r="BT18" s="67">
        <f t="shared" si="19"/>
        <v>0</v>
      </c>
      <c r="BU18" s="4">
        <v>0</v>
      </c>
    </row>
    <row r="19" spans="1:73" x14ac:dyDescent="0.3">
      <c r="A19" t="s">
        <v>43</v>
      </c>
      <c r="B19" s="24" t="s">
        <v>41</v>
      </c>
      <c r="C19" s="85">
        <v>1</v>
      </c>
      <c r="D19" s="85">
        <v>1</v>
      </c>
      <c r="E19" s="89">
        <v>1</v>
      </c>
      <c r="F19" s="280">
        <v>1</v>
      </c>
      <c r="G19" s="280">
        <v>1</v>
      </c>
      <c r="H19" s="280">
        <v>1</v>
      </c>
      <c r="I19" s="280">
        <v>1</v>
      </c>
      <c r="J19" s="280">
        <v>1</v>
      </c>
      <c r="K19" s="281">
        <v>2</v>
      </c>
      <c r="L19" s="281">
        <v>2</v>
      </c>
      <c r="M19" s="86">
        <v>1</v>
      </c>
      <c r="N19" s="86">
        <v>1</v>
      </c>
      <c r="O19" s="86">
        <v>1</v>
      </c>
      <c r="P19" s="85">
        <v>1</v>
      </c>
      <c r="Q19" s="85">
        <v>1</v>
      </c>
      <c r="R19" s="85">
        <v>1</v>
      </c>
      <c r="S19" s="89">
        <v>1</v>
      </c>
      <c r="T19" s="89">
        <v>1</v>
      </c>
      <c r="U19" s="89">
        <v>1</v>
      </c>
      <c r="V19" s="237">
        <v>1</v>
      </c>
      <c r="W19" s="237">
        <v>1</v>
      </c>
      <c r="X19" s="237">
        <v>1</v>
      </c>
      <c r="Y19" s="237">
        <v>1</v>
      </c>
      <c r="Z19" s="86">
        <v>1</v>
      </c>
      <c r="AA19" s="86">
        <v>1</v>
      </c>
      <c r="AB19" s="86">
        <v>1</v>
      </c>
      <c r="AC19" s="86"/>
      <c r="AD19" s="57">
        <v>1</v>
      </c>
      <c r="AE19" s="57">
        <v>1</v>
      </c>
      <c r="AF19" s="57">
        <v>1</v>
      </c>
      <c r="AG19" s="57">
        <v>1</v>
      </c>
      <c r="AH19" s="57">
        <v>1</v>
      </c>
      <c r="AI19" s="57">
        <v>1</v>
      </c>
      <c r="AJ19" s="57">
        <v>1</v>
      </c>
      <c r="AK19" s="90">
        <v>1</v>
      </c>
      <c r="AL19" s="90">
        <v>1</v>
      </c>
      <c r="AM19" s="90">
        <v>1</v>
      </c>
      <c r="AN19" s="90">
        <v>1</v>
      </c>
      <c r="AO19" s="57">
        <v>1</v>
      </c>
      <c r="AP19" s="57">
        <v>1</v>
      </c>
      <c r="AQ19" s="177">
        <v>1</v>
      </c>
      <c r="AR19" s="177">
        <v>1</v>
      </c>
      <c r="AS19" s="177">
        <v>1</v>
      </c>
      <c r="AT19" s="177">
        <v>1</v>
      </c>
      <c r="AU19" s="178">
        <v>1</v>
      </c>
      <c r="AV19" s="178">
        <v>1</v>
      </c>
      <c r="AW19" s="178">
        <v>1</v>
      </c>
      <c r="AX19" s="178">
        <v>1</v>
      </c>
      <c r="AY19" s="178">
        <v>1</v>
      </c>
      <c r="AZ19" s="178">
        <v>1</v>
      </c>
      <c r="BA19" s="177">
        <v>1</v>
      </c>
      <c r="BB19" s="188">
        <v>1</v>
      </c>
      <c r="BC19" s="188">
        <v>1</v>
      </c>
      <c r="BD19" s="188">
        <v>1</v>
      </c>
      <c r="BE19" s="201">
        <v>1</v>
      </c>
      <c r="BF19" s="201">
        <v>1</v>
      </c>
      <c r="BG19" s="131">
        <v>1</v>
      </c>
      <c r="BH19" s="131">
        <v>1</v>
      </c>
      <c r="BI19" s="137">
        <v>1</v>
      </c>
      <c r="BJ19" s="131">
        <v>1</v>
      </c>
      <c r="BK19" s="131">
        <v>1</v>
      </c>
      <c r="BL19" s="131">
        <v>1</v>
      </c>
      <c r="BM19" s="131"/>
      <c r="BN19" s="131"/>
      <c r="BO19" s="131"/>
      <c r="BP19" s="139">
        <v>1</v>
      </c>
      <c r="BQ19" s="139">
        <v>1</v>
      </c>
      <c r="BR19" s="139">
        <v>1</v>
      </c>
      <c r="BS19" s="139">
        <v>1</v>
      </c>
      <c r="BT19" s="139">
        <v>1</v>
      </c>
      <c r="BU19" s="4">
        <v>1</v>
      </c>
    </row>
    <row r="20" spans="1:73" x14ac:dyDescent="0.3">
      <c r="A20" s="95"/>
      <c r="B20" s="24" t="s">
        <v>42</v>
      </c>
      <c r="C20" s="140">
        <f>Si</f>
        <v>4</v>
      </c>
      <c r="D20" s="140">
        <f>Si</f>
        <v>4</v>
      </c>
      <c r="E20" s="140">
        <f>Si</f>
        <v>4</v>
      </c>
      <c r="F20" s="59">
        <f t="shared" ref="F20:L20" si="20">Mg</f>
        <v>2</v>
      </c>
      <c r="G20" s="59">
        <f t="shared" si="20"/>
        <v>2</v>
      </c>
      <c r="H20" s="59">
        <f t="shared" si="20"/>
        <v>2</v>
      </c>
      <c r="I20" s="59">
        <f t="shared" si="20"/>
        <v>2</v>
      </c>
      <c r="J20" s="59">
        <f t="shared" si="20"/>
        <v>2</v>
      </c>
      <c r="K20" s="59">
        <f t="shared" si="20"/>
        <v>2</v>
      </c>
      <c r="L20" s="59">
        <f t="shared" si="20"/>
        <v>2</v>
      </c>
      <c r="M20" s="141">
        <f>V</f>
        <v>5</v>
      </c>
      <c r="N20" s="141">
        <f>V</f>
        <v>5</v>
      </c>
      <c r="O20" s="141">
        <f>V</f>
        <v>5</v>
      </c>
      <c r="P20" s="140">
        <f t="shared" ref="P20:U20" si="21">Mn</f>
        <v>7</v>
      </c>
      <c r="Q20" s="140">
        <f t="shared" si="21"/>
        <v>7</v>
      </c>
      <c r="R20" s="140">
        <f t="shared" si="21"/>
        <v>7</v>
      </c>
      <c r="S20" s="140">
        <f t="shared" si="21"/>
        <v>7</v>
      </c>
      <c r="T20" s="140">
        <f t="shared" si="21"/>
        <v>7</v>
      </c>
      <c r="U20" s="140">
        <f t="shared" si="21"/>
        <v>7</v>
      </c>
      <c r="V20" s="188">
        <f>Mo</f>
        <v>11</v>
      </c>
      <c r="W20" s="188">
        <f>Mo</f>
        <v>11</v>
      </c>
      <c r="X20" s="188">
        <f>Mo</f>
        <v>11</v>
      </c>
      <c r="Y20" s="188">
        <f>Mo</f>
        <v>11</v>
      </c>
      <c r="Z20" s="141">
        <f>Ni</f>
        <v>12</v>
      </c>
      <c r="AA20" s="141">
        <f>Ni</f>
        <v>12</v>
      </c>
      <c r="AB20" s="141">
        <f>Ni</f>
        <v>12</v>
      </c>
      <c r="AC20" s="141">
        <v>12</v>
      </c>
      <c r="AD20" s="143">
        <f t="shared" ref="AD20:AJ20" si="22">Fe</f>
        <v>8</v>
      </c>
      <c r="AE20" s="143">
        <f t="shared" si="22"/>
        <v>8</v>
      </c>
      <c r="AF20" s="143">
        <f t="shared" si="22"/>
        <v>8</v>
      </c>
      <c r="AG20" s="143">
        <f t="shared" si="22"/>
        <v>8</v>
      </c>
      <c r="AH20" s="143">
        <f t="shared" si="22"/>
        <v>8</v>
      </c>
      <c r="AI20" s="143">
        <f t="shared" si="22"/>
        <v>8</v>
      </c>
      <c r="AJ20" s="143">
        <f t="shared" si="22"/>
        <v>8</v>
      </c>
      <c r="AK20" s="143">
        <f t="shared" ref="AK20:AP20" si="23">Fe</f>
        <v>8</v>
      </c>
      <c r="AL20" s="143">
        <f t="shared" si="23"/>
        <v>8</v>
      </c>
      <c r="AM20" s="143">
        <f t="shared" si="23"/>
        <v>8</v>
      </c>
      <c r="AN20" s="143">
        <f t="shared" si="23"/>
        <v>8</v>
      </c>
      <c r="AO20" s="143">
        <f t="shared" si="23"/>
        <v>8</v>
      </c>
      <c r="AP20" s="143">
        <f t="shared" si="23"/>
        <v>8</v>
      </c>
      <c r="AQ20" s="37">
        <f t="shared" ref="AQ20:BA20" si="24">Cr</f>
        <v>9</v>
      </c>
      <c r="AR20" s="37">
        <f t="shared" si="24"/>
        <v>9</v>
      </c>
      <c r="AS20" s="37">
        <f t="shared" si="24"/>
        <v>9</v>
      </c>
      <c r="AT20" s="37">
        <f t="shared" si="24"/>
        <v>9</v>
      </c>
      <c r="AU20" s="37">
        <f t="shared" si="24"/>
        <v>9</v>
      </c>
      <c r="AV20" s="37">
        <f t="shared" si="24"/>
        <v>9</v>
      </c>
      <c r="AW20" s="37">
        <f t="shared" si="24"/>
        <v>9</v>
      </c>
      <c r="AX20" s="37">
        <f t="shared" si="24"/>
        <v>9</v>
      </c>
      <c r="AY20" s="37">
        <f t="shared" si="24"/>
        <v>9</v>
      </c>
      <c r="AZ20" s="37">
        <f t="shared" si="24"/>
        <v>9</v>
      </c>
      <c r="BA20" s="37">
        <f t="shared" si="24"/>
        <v>9</v>
      </c>
      <c r="BB20" s="188">
        <v>13</v>
      </c>
      <c r="BC20" s="188">
        <v>13</v>
      </c>
      <c r="BD20" s="188">
        <v>13</v>
      </c>
      <c r="BE20" s="201">
        <f t="shared" ref="BE20:BF20" si="25">Mg</f>
        <v>2</v>
      </c>
      <c r="BF20" s="201">
        <f t="shared" si="25"/>
        <v>2</v>
      </c>
      <c r="BG20" s="131">
        <f t="shared" ref="BG20:BO20" si="26">Ca</f>
        <v>1</v>
      </c>
      <c r="BH20" s="131">
        <f t="shared" si="26"/>
        <v>1</v>
      </c>
      <c r="BI20" s="137">
        <f t="shared" si="26"/>
        <v>1</v>
      </c>
      <c r="BJ20" s="131">
        <f t="shared" si="26"/>
        <v>1</v>
      </c>
      <c r="BK20" s="131">
        <f t="shared" si="26"/>
        <v>1</v>
      </c>
      <c r="BL20" s="131">
        <f t="shared" si="26"/>
        <v>1</v>
      </c>
      <c r="BM20" s="131">
        <f t="shared" si="26"/>
        <v>1</v>
      </c>
      <c r="BN20" s="131">
        <f t="shared" si="26"/>
        <v>1</v>
      </c>
      <c r="BO20" s="137">
        <f t="shared" si="26"/>
        <v>1</v>
      </c>
      <c r="BP20" s="139">
        <f>Al</f>
        <v>3</v>
      </c>
      <c r="BQ20" s="139">
        <f>Al</f>
        <v>3</v>
      </c>
      <c r="BR20" s="139">
        <f>Al</f>
        <v>3</v>
      </c>
      <c r="BS20" s="139">
        <f>Al</f>
        <v>3</v>
      </c>
      <c r="BT20" s="139">
        <f>Al</f>
        <v>3</v>
      </c>
      <c r="BU20" s="4">
        <v>10</v>
      </c>
    </row>
    <row r="21" spans="1:73" x14ac:dyDescent="0.3">
      <c r="A21" s="95" t="s">
        <v>43</v>
      </c>
      <c r="B21" s="144" t="s">
        <v>222</v>
      </c>
      <c r="C21" s="141" t="s">
        <v>223</v>
      </c>
      <c r="D21" s="141">
        <f>AH7</f>
        <v>32</v>
      </c>
      <c r="E21" s="143" t="s">
        <v>224</v>
      </c>
      <c r="M21" s="143">
        <f>AH7</f>
        <v>32</v>
      </c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</row>
    <row r="22" spans="1:73" x14ac:dyDescent="0.3">
      <c r="A22" s="95" t="s">
        <v>43</v>
      </c>
      <c r="B22" s="144" t="s">
        <v>225</v>
      </c>
      <c r="C22" s="145">
        <f>$D$7</f>
        <v>2</v>
      </c>
      <c r="D22" s="58"/>
      <c r="E22" s="58"/>
      <c r="G22" t="s">
        <v>318</v>
      </c>
      <c r="H22" t="s">
        <v>319</v>
      </c>
      <c r="I22" t="s">
        <v>321</v>
      </c>
      <c r="J22" t="s">
        <v>322</v>
      </c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</row>
    <row r="23" spans="1:73" x14ac:dyDescent="0.3">
      <c r="A23" s="95"/>
      <c r="B23" t="s">
        <v>226</v>
      </c>
      <c r="C23" s="58" t="s">
        <v>227</v>
      </c>
      <c r="D23" s="58"/>
      <c r="E23" s="58" t="s">
        <v>228</v>
      </c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BG23" t="s">
        <v>298</v>
      </c>
    </row>
    <row r="24" spans="1:73" ht="14.5" thickBot="1" x14ac:dyDescent="0.35">
      <c r="A24" s="95"/>
      <c r="B24" s="22" t="s">
        <v>201</v>
      </c>
      <c r="C24" s="22"/>
      <c r="D24" s="22"/>
      <c r="E24" s="22"/>
      <c r="F24" s="22"/>
      <c r="G24" s="22"/>
      <c r="H24" s="22"/>
      <c r="I24" s="22"/>
      <c r="J24" s="22"/>
      <c r="BR24" t="s">
        <v>298</v>
      </c>
    </row>
    <row r="25" spans="1:73" ht="14.5" thickBot="1" x14ac:dyDescent="0.35">
      <c r="A25" s="95"/>
      <c r="B25" s="22" t="s">
        <v>60</v>
      </c>
      <c r="C25" s="98" t="s">
        <v>62</v>
      </c>
      <c r="D25" s="22"/>
      <c r="E25" s="22"/>
      <c r="F25" s="22"/>
      <c r="G25" s="22"/>
      <c r="H25" s="22"/>
      <c r="I25" s="22"/>
      <c r="J25" s="22"/>
      <c r="Z25" s="271"/>
    </row>
    <row r="26" spans="1:73" x14ac:dyDescent="0.3">
      <c r="A26" s="95"/>
      <c r="B26" s="24" t="s">
        <v>43</v>
      </c>
      <c r="C26" s="10">
        <v>1</v>
      </c>
      <c r="D26" s="51">
        <v>2</v>
      </c>
      <c r="E26" s="61">
        <v>3</v>
      </c>
      <c r="F26" s="4">
        <v>4</v>
      </c>
      <c r="G26" s="18">
        <v>5</v>
      </c>
      <c r="H26" s="14">
        <v>6</v>
      </c>
      <c r="I26" s="4">
        <v>7</v>
      </c>
      <c r="J26" s="52">
        <v>8</v>
      </c>
      <c r="K26" s="37">
        <v>9</v>
      </c>
      <c r="L26" s="4">
        <v>10</v>
      </c>
      <c r="M26" s="12">
        <v>11</v>
      </c>
      <c r="N26" s="18">
        <v>12</v>
      </c>
      <c r="O26" s="12">
        <v>13</v>
      </c>
      <c r="S26" t="s">
        <v>298</v>
      </c>
      <c r="Z26" s="271"/>
    </row>
    <row r="27" spans="1:73" ht="15" customHeight="1" x14ac:dyDescent="0.3">
      <c r="A27" s="95"/>
      <c r="B27" s="24" t="s">
        <v>44</v>
      </c>
      <c r="C27" s="10" t="s">
        <v>181</v>
      </c>
      <c r="D27" s="51" t="s">
        <v>3</v>
      </c>
      <c r="E27" s="61" t="s">
        <v>7</v>
      </c>
      <c r="F27" s="4" t="s">
        <v>1</v>
      </c>
      <c r="G27" s="18" t="s">
        <v>184</v>
      </c>
      <c r="H27" s="14" t="s">
        <v>185</v>
      </c>
      <c r="I27" s="4" t="s">
        <v>6</v>
      </c>
      <c r="J27" s="52" t="s">
        <v>5</v>
      </c>
      <c r="K27" s="37" t="s">
        <v>85</v>
      </c>
      <c r="L27" s="4" t="s">
        <v>232</v>
      </c>
      <c r="M27" s="12" t="s">
        <v>297</v>
      </c>
      <c r="N27" s="18" t="s">
        <v>284</v>
      </c>
      <c r="O27" s="12" t="s">
        <v>2</v>
      </c>
      <c r="V27" s="96"/>
      <c r="Z27" s="271"/>
    </row>
    <row r="28" spans="1:73" x14ac:dyDescent="0.3">
      <c r="A28" s="95"/>
      <c r="B28" s="22" t="s">
        <v>202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V28" s="96"/>
      <c r="Z28" s="271"/>
      <c r="AA28" s="271"/>
    </row>
    <row r="29" spans="1:73" x14ac:dyDescent="0.3">
      <c r="A29" s="95"/>
      <c r="B29" s="24" t="s">
        <v>61</v>
      </c>
      <c r="C29" s="10">
        <v>1</v>
      </c>
      <c r="D29" s="51">
        <v>1</v>
      </c>
      <c r="E29" s="61">
        <v>1</v>
      </c>
      <c r="F29" s="4">
        <v>1</v>
      </c>
      <c r="G29" s="18">
        <v>1</v>
      </c>
      <c r="H29" s="14">
        <v>1</v>
      </c>
      <c r="I29" s="4">
        <v>1</v>
      </c>
      <c r="J29" s="52">
        <v>1</v>
      </c>
      <c r="K29" s="37">
        <v>1</v>
      </c>
      <c r="L29" s="4">
        <v>1</v>
      </c>
      <c r="M29" s="12">
        <v>1</v>
      </c>
      <c r="N29" s="18">
        <v>1</v>
      </c>
      <c r="O29" s="12">
        <v>1</v>
      </c>
      <c r="V29" s="96"/>
      <c r="Z29" s="271"/>
      <c r="AA29" s="271"/>
      <c r="AM29" t="s">
        <v>298</v>
      </c>
    </row>
    <row r="30" spans="1:73" x14ac:dyDescent="0.3">
      <c r="A30" s="95"/>
      <c r="B30" s="22" t="s">
        <v>43</v>
      </c>
      <c r="C30" s="22">
        <v>0.13600000000000001</v>
      </c>
      <c r="D30" s="22">
        <v>0.14299999999999999</v>
      </c>
      <c r="E30" s="22">
        <v>7.5999999999999998E-2</v>
      </c>
      <c r="F30" s="22">
        <v>0.26900000000000002</v>
      </c>
      <c r="G30" s="22">
        <v>7.0000000000000007E-2</v>
      </c>
      <c r="H30" s="22">
        <v>3.2000000000000001E-2</v>
      </c>
      <c r="I30" s="22">
        <v>0.06</v>
      </c>
      <c r="J30" s="22">
        <v>0.21299999999999999</v>
      </c>
      <c r="V30" s="96"/>
      <c r="Z30" s="271"/>
      <c r="AA30" s="271"/>
    </row>
    <row r="31" spans="1:73" x14ac:dyDescent="0.3">
      <c r="A31" s="95" t="s">
        <v>43</v>
      </c>
      <c r="B31" s="1" t="s">
        <v>203</v>
      </c>
      <c r="C31" s="1"/>
      <c r="D31" s="1"/>
      <c r="E31" s="1"/>
      <c r="F31" s="1"/>
      <c r="G31" s="1"/>
      <c r="H31" s="1"/>
      <c r="I31" s="1"/>
      <c r="J31" s="1"/>
      <c r="V31" s="272"/>
      <c r="W31" s="7"/>
      <c r="X31" s="7"/>
      <c r="Y31" s="7"/>
      <c r="Z31" s="273"/>
      <c r="AA31" s="273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73" x14ac:dyDescent="0.3">
      <c r="A32" s="95"/>
      <c r="V32" s="7"/>
      <c r="W32" s="7"/>
      <c r="X32" s="7"/>
      <c r="Y32" s="7"/>
      <c r="Z32" s="273"/>
      <c r="AA32" s="273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spans="1:52" x14ac:dyDescent="0.3">
      <c r="A33" s="95"/>
      <c r="V33" s="7"/>
      <c r="W33" s="7"/>
      <c r="X33" s="7"/>
      <c r="Y33" s="7"/>
      <c r="Z33" s="273"/>
      <c r="AA33" s="273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52" ht="14.5" thickBot="1" x14ac:dyDescent="0.35">
      <c r="A34" s="95"/>
      <c r="B34" s="22" t="s">
        <v>23</v>
      </c>
      <c r="C34" s="22"/>
      <c r="D34" s="22"/>
      <c r="E34" s="22"/>
      <c r="F34" s="22"/>
      <c r="G34" s="22"/>
      <c r="H34" s="22"/>
      <c r="I34" s="22"/>
      <c r="J34" s="22"/>
      <c r="K34" s="22"/>
      <c r="V34" s="7"/>
      <c r="W34" s="7"/>
      <c r="X34" s="7"/>
      <c r="Y34" s="7"/>
      <c r="Z34" s="273"/>
      <c r="AA34" s="273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52" ht="14.5" thickBot="1" x14ac:dyDescent="0.35">
      <c r="A35" s="95"/>
      <c r="B35" s="22" t="s">
        <v>24</v>
      </c>
      <c r="C35" s="176">
        <v>1</v>
      </c>
      <c r="D35" s="22"/>
      <c r="E35" s="22"/>
      <c r="F35" s="22"/>
      <c r="G35" s="22"/>
      <c r="H35" s="22"/>
      <c r="I35" s="22"/>
      <c r="J35" s="22"/>
      <c r="K35" s="22"/>
      <c r="V35" s="274"/>
      <c r="W35" s="274"/>
      <c r="X35" s="274"/>
      <c r="Y35" s="274"/>
      <c r="Z35" s="274"/>
      <c r="AA35" s="274"/>
      <c r="AB35" s="274"/>
      <c r="AC35" s="274"/>
      <c r="AD35" s="274"/>
      <c r="AE35" s="274"/>
      <c r="AF35" s="274"/>
      <c r="AG35" s="274"/>
      <c r="AH35" s="274"/>
      <c r="AI35" s="274"/>
      <c r="AJ35" s="274"/>
      <c r="AK35" s="274"/>
      <c r="AL35" s="274"/>
    </row>
    <row r="36" spans="1:52" ht="14.5" thickBot="1" x14ac:dyDescent="0.35">
      <c r="A36" s="95"/>
      <c r="B36" s="22" t="s">
        <v>305</v>
      </c>
      <c r="C36" s="22"/>
      <c r="D36" s="22"/>
      <c r="E36" s="22"/>
      <c r="F36" s="22"/>
      <c r="G36" s="22"/>
      <c r="H36" s="22"/>
      <c r="I36" s="22"/>
      <c r="J36" s="22"/>
      <c r="K36" s="22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75"/>
      <c r="AH36" s="275"/>
      <c r="AI36" s="275"/>
      <c r="AJ36" s="275"/>
      <c r="AK36" s="275"/>
      <c r="AL36" s="275"/>
    </row>
    <row r="37" spans="1:52" ht="14.5" thickBot="1" x14ac:dyDescent="0.35">
      <c r="A37" s="95"/>
      <c r="B37" s="22" t="s">
        <v>276</v>
      </c>
      <c r="C37" s="98">
        <v>680</v>
      </c>
      <c r="D37" s="22"/>
      <c r="E37" s="22"/>
      <c r="F37" s="22"/>
      <c r="G37" s="22"/>
      <c r="H37" s="22"/>
      <c r="I37" s="22"/>
      <c r="J37" s="22"/>
      <c r="K37" s="22"/>
      <c r="V37" s="275"/>
      <c r="W37" s="275"/>
      <c r="X37" s="275"/>
      <c r="Y37" s="275"/>
      <c r="Z37" s="275"/>
      <c r="AA37" s="275"/>
      <c r="AB37" s="275"/>
      <c r="AC37" s="275"/>
      <c r="AD37" s="275"/>
      <c r="AE37" s="275"/>
      <c r="AF37" s="275"/>
      <c r="AG37" s="275"/>
      <c r="AH37" s="275"/>
      <c r="AI37" s="275"/>
      <c r="AJ37" s="275"/>
      <c r="AK37" s="275"/>
      <c r="AL37" s="275"/>
      <c r="AZ37" t="s">
        <v>298</v>
      </c>
    </row>
    <row r="38" spans="1:52" x14ac:dyDescent="0.3">
      <c r="A38" s="95"/>
      <c r="B38" s="22"/>
      <c r="C38" s="22"/>
      <c r="D38" s="22"/>
      <c r="E38" s="22"/>
      <c r="F38" s="22"/>
      <c r="G38" s="22"/>
      <c r="H38" s="22"/>
      <c r="I38" s="22"/>
      <c r="J38" s="22"/>
      <c r="K38" s="22"/>
      <c r="V38" s="275"/>
      <c r="W38" s="275"/>
      <c r="X38" s="275"/>
      <c r="Y38" s="275"/>
      <c r="Z38" s="275"/>
      <c r="AA38" s="275"/>
      <c r="AB38" s="275"/>
      <c r="AC38" s="275"/>
      <c r="AD38" s="275"/>
      <c r="AE38" s="275"/>
      <c r="AF38" s="275"/>
      <c r="AG38" s="275"/>
      <c r="AH38" s="275"/>
      <c r="AI38" s="275"/>
      <c r="AJ38" s="275"/>
      <c r="AK38" s="275"/>
      <c r="AL38" s="275"/>
    </row>
    <row r="39" spans="1:52" ht="15" customHeight="1" x14ac:dyDescent="0.3">
      <c r="A39" s="95"/>
      <c r="B39" s="22" t="s">
        <v>204</v>
      </c>
      <c r="C39" s="22"/>
      <c r="D39" s="22"/>
      <c r="E39" s="22"/>
      <c r="F39" s="22"/>
      <c r="G39" s="22"/>
      <c r="H39" s="22"/>
      <c r="I39" s="22"/>
      <c r="J39" s="22"/>
      <c r="K39" s="22"/>
      <c r="V39" s="276"/>
      <c r="W39" s="276"/>
      <c r="X39" s="276"/>
      <c r="Y39" s="276"/>
      <c r="Z39" s="276"/>
      <c r="AA39" s="276"/>
      <c r="AB39" s="276"/>
      <c r="AC39" s="276"/>
      <c r="AD39" s="185"/>
      <c r="AE39" s="185"/>
      <c r="AF39" s="185"/>
      <c r="AG39" s="185"/>
      <c r="AH39" s="185"/>
      <c r="AI39" s="185"/>
      <c r="AJ39" s="185"/>
      <c r="AK39" s="185"/>
      <c r="AL39" s="185"/>
    </row>
    <row r="40" spans="1:52" ht="14.5" thickBot="1" x14ac:dyDescent="0.35">
      <c r="A40" s="95"/>
      <c r="B40" s="22" t="s">
        <v>27</v>
      </c>
      <c r="C40" s="22"/>
      <c r="D40" s="22"/>
      <c r="E40" s="22"/>
      <c r="F40" s="22"/>
      <c r="G40" s="22"/>
      <c r="H40" s="22"/>
      <c r="I40" s="22"/>
      <c r="J40" s="22"/>
      <c r="K40" s="22"/>
      <c r="V40" s="276"/>
      <c r="W40" s="276"/>
      <c r="X40" s="276"/>
      <c r="Y40" s="276"/>
      <c r="Z40" s="276"/>
      <c r="AA40" s="276"/>
      <c r="AB40" s="276"/>
      <c r="AC40" s="276"/>
      <c r="AD40" s="185"/>
      <c r="AE40" s="185"/>
      <c r="AF40" s="185"/>
      <c r="AG40" s="185"/>
      <c r="AH40" s="185"/>
      <c r="AI40" s="185"/>
      <c r="AJ40" s="185"/>
      <c r="AK40" s="185"/>
      <c r="AL40" s="185"/>
    </row>
    <row r="41" spans="1:52" ht="14.5" thickBot="1" x14ac:dyDescent="0.35">
      <c r="A41" s="95"/>
      <c r="B41" s="22" t="s">
        <v>28</v>
      </c>
      <c r="C41" s="98" t="s">
        <v>247</v>
      </c>
      <c r="D41" s="22"/>
      <c r="E41" s="22"/>
      <c r="F41" s="22"/>
      <c r="G41" s="22"/>
      <c r="H41" s="22"/>
      <c r="I41" s="22"/>
      <c r="J41" s="22"/>
      <c r="K41" s="22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</row>
    <row r="42" spans="1:52" ht="14.5" thickBot="1" x14ac:dyDescent="0.35">
      <c r="A42" s="95"/>
      <c r="B42" s="22" t="s">
        <v>30</v>
      </c>
      <c r="C42" s="179" t="s">
        <v>45</v>
      </c>
      <c r="D42" s="22"/>
      <c r="E42" s="22"/>
      <c r="F42" s="22"/>
      <c r="G42" s="22"/>
      <c r="H42" s="22"/>
      <c r="I42" s="22"/>
      <c r="J42" s="22"/>
      <c r="K42" s="22"/>
    </row>
    <row r="43" spans="1:52" ht="15" customHeight="1" x14ac:dyDescent="0.3">
      <c r="A43" s="95"/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52" x14ac:dyDescent="0.3">
      <c r="A44" s="95"/>
      <c r="B44" s="22" t="s">
        <v>189</v>
      </c>
      <c r="C44" s="22"/>
      <c r="D44" s="22"/>
      <c r="E44" s="22"/>
      <c r="F44" s="22"/>
      <c r="G44" s="22"/>
      <c r="H44" s="22"/>
      <c r="I44" s="22"/>
      <c r="J44" s="22"/>
      <c r="K44" s="22"/>
    </row>
    <row r="45" spans="1:52" x14ac:dyDescent="0.3">
      <c r="A45" s="95"/>
      <c r="B45" s="22"/>
      <c r="C45" s="22"/>
      <c r="D45" s="22"/>
      <c r="E45" s="22"/>
      <c r="F45" s="22"/>
      <c r="G45" s="22"/>
      <c r="H45" s="22"/>
      <c r="I45" s="22"/>
      <c r="J45" s="22"/>
      <c r="K45" s="22"/>
      <c r="R45" t="s">
        <v>298</v>
      </c>
    </row>
    <row r="46" spans="1:52" ht="14.5" thickBot="1" x14ac:dyDescent="0.35">
      <c r="A46" s="95"/>
      <c r="B46" s="22" t="s">
        <v>31</v>
      </c>
      <c r="C46" s="22"/>
      <c r="D46" s="22"/>
      <c r="E46" s="22"/>
      <c r="F46" s="22"/>
      <c r="G46" s="22"/>
      <c r="H46" s="22"/>
      <c r="I46" s="22"/>
      <c r="J46" s="22"/>
      <c r="K46" s="22"/>
      <c r="AB46" t="s">
        <v>298</v>
      </c>
    </row>
    <row r="47" spans="1:52" ht="14.5" thickBot="1" x14ac:dyDescent="0.35">
      <c r="A47" s="95"/>
      <c r="B47" s="22" t="s">
        <v>32</v>
      </c>
      <c r="C47" s="176">
        <v>0</v>
      </c>
      <c r="D47" s="22"/>
      <c r="E47" s="22"/>
      <c r="F47" s="22"/>
      <c r="G47" s="22"/>
      <c r="H47" s="22"/>
      <c r="I47" s="22"/>
      <c r="J47" s="22"/>
      <c r="K47" s="22"/>
    </row>
    <row r="48" spans="1:52" x14ac:dyDescent="0.3">
      <c r="A48" s="95"/>
      <c r="B48" s="22"/>
      <c r="C48" s="22"/>
      <c r="D48" s="22"/>
      <c r="E48" s="22"/>
      <c r="F48" s="22"/>
      <c r="G48" s="22"/>
      <c r="H48" s="22"/>
      <c r="I48" s="22"/>
      <c r="J48" s="22"/>
      <c r="K48" s="22"/>
    </row>
    <row r="49" spans="1:11" x14ac:dyDescent="0.3">
      <c r="A49" s="95"/>
      <c r="B49" s="22" t="s">
        <v>54</v>
      </c>
      <c r="C49" s="22"/>
      <c r="D49" s="22"/>
      <c r="E49" s="22"/>
      <c r="F49" s="22"/>
      <c r="G49" s="22"/>
      <c r="H49" s="22"/>
      <c r="I49" s="22"/>
      <c r="J49" s="22"/>
      <c r="K49" s="22"/>
    </row>
    <row r="50" spans="1:11" x14ac:dyDescent="0.3">
      <c r="A50" s="95"/>
      <c r="B50" s="22" t="s">
        <v>55</v>
      </c>
      <c r="C50" s="22"/>
      <c r="D50" s="22"/>
      <c r="E50" s="22"/>
      <c r="F50" s="22"/>
      <c r="G50" s="22"/>
      <c r="H50" s="22"/>
      <c r="I50" s="22"/>
      <c r="J50" s="22"/>
      <c r="K50" s="22"/>
    </row>
    <row r="51" spans="1:11" ht="14.5" thickBot="1" x14ac:dyDescent="0.35">
      <c r="A51" s="95"/>
      <c r="B51" s="22" t="s">
        <v>206</v>
      </c>
      <c r="C51" s="22"/>
      <c r="D51" s="22"/>
      <c r="E51" s="22"/>
      <c r="F51" s="22"/>
      <c r="G51" s="22"/>
      <c r="H51" s="22"/>
      <c r="I51" s="22"/>
      <c r="J51" s="22"/>
      <c r="K51" s="22"/>
    </row>
    <row r="52" spans="1:11" ht="14.5" thickBot="1" x14ac:dyDescent="0.35">
      <c r="A52" s="95"/>
      <c r="B52" s="22" t="s">
        <v>34</v>
      </c>
      <c r="C52" s="98" t="s">
        <v>58</v>
      </c>
      <c r="D52" s="98">
        <v>1000</v>
      </c>
      <c r="E52" s="22"/>
      <c r="F52" s="22"/>
      <c r="G52" s="22"/>
      <c r="H52" s="22"/>
      <c r="I52" s="22"/>
      <c r="J52" s="22"/>
      <c r="K52" s="22"/>
    </row>
    <row r="53" spans="1:11" ht="14.5" thickBot="1" x14ac:dyDescent="0.35">
      <c r="A53" s="95"/>
      <c r="B53" s="22" t="s">
        <v>207</v>
      </c>
      <c r="C53" s="22"/>
      <c r="D53" s="22"/>
      <c r="E53" s="22"/>
      <c r="F53" s="22"/>
      <c r="G53" s="22"/>
      <c r="H53" s="22"/>
      <c r="I53" s="22"/>
      <c r="J53" s="22"/>
      <c r="K53" s="22"/>
    </row>
    <row r="54" spans="1:11" ht="14.5" thickBot="1" x14ac:dyDescent="0.35">
      <c r="A54" s="95"/>
      <c r="B54" s="22" t="s">
        <v>33</v>
      </c>
      <c r="C54" s="98">
        <v>15000</v>
      </c>
      <c r="D54" s="98">
        <v>25000</v>
      </c>
      <c r="E54" s="22"/>
      <c r="F54" s="22"/>
      <c r="G54" s="22"/>
      <c r="H54" s="22"/>
      <c r="I54" s="22"/>
      <c r="J54" s="22"/>
      <c r="K54" s="22"/>
    </row>
    <row r="55" spans="1:11" x14ac:dyDescent="0.3">
      <c r="A55" s="95" t="s">
        <v>43</v>
      </c>
      <c r="B55" s="22" t="s">
        <v>208</v>
      </c>
      <c r="C55" s="22"/>
      <c r="D55" s="22"/>
      <c r="E55" s="22"/>
      <c r="F55" s="22"/>
      <c r="G55" s="22"/>
      <c r="H55" s="22"/>
      <c r="I55" s="22"/>
      <c r="J55" s="22"/>
      <c r="K55" s="22"/>
    </row>
    <row r="56" spans="1:11" x14ac:dyDescent="0.3">
      <c r="A56" s="95"/>
      <c r="B56" s="22"/>
      <c r="C56" s="22"/>
      <c r="D56" s="22"/>
      <c r="E56" s="22"/>
      <c r="F56" s="22"/>
      <c r="G56" s="22"/>
      <c r="H56" s="22"/>
      <c r="I56" s="22"/>
      <c r="J56" s="22"/>
      <c r="K56" s="22"/>
    </row>
    <row r="57" spans="1:11" x14ac:dyDescent="0.3">
      <c r="A57" s="95"/>
      <c r="B57" s="22" t="s">
        <v>35</v>
      </c>
      <c r="C57" s="22"/>
      <c r="D57" s="22"/>
      <c r="E57" s="22"/>
      <c r="F57" s="22"/>
      <c r="G57" s="22"/>
      <c r="H57" s="22"/>
      <c r="I57" s="22"/>
      <c r="J57" s="22"/>
      <c r="K57" s="22"/>
    </row>
    <row r="58" spans="1:11" x14ac:dyDescent="0.3">
      <c r="A58" s="95"/>
      <c r="B58" s="22" t="s">
        <v>36</v>
      </c>
      <c r="C58" s="22"/>
      <c r="D58" s="22"/>
      <c r="E58" s="22"/>
      <c r="F58" s="22"/>
      <c r="G58" s="22"/>
      <c r="H58" s="22"/>
      <c r="I58" s="22"/>
      <c r="J58" s="22"/>
      <c r="K58" s="22"/>
    </row>
    <row r="59" spans="1:11" ht="14.5" thickBot="1" x14ac:dyDescent="0.35">
      <c r="A59" s="95"/>
      <c r="B59" s="22" t="s">
        <v>37</v>
      </c>
      <c r="C59" s="22"/>
      <c r="D59" s="22"/>
      <c r="E59" s="22"/>
      <c r="F59" s="22"/>
      <c r="G59" s="22"/>
      <c r="H59" s="22"/>
      <c r="I59" s="22"/>
      <c r="J59" s="22"/>
      <c r="K59" s="22"/>
    </row>
    <row r="60" spans="1:11" ht="14.5" thickBot="1" x14ac:dyDescent="0.35">
      <c r="A60" s="95"/>
      <c r="B60" s="22" t="s">
        <v>38</v>
      </c>
      <c r="C60" s="98">
        <v>60000</v>
      </c>
      <c r="D60" s="22"/>
      <c r="E60" s="22"/>
      <c r="F60" s="22"/>
      <c r="G60" s="22"/>
      <c r="H60" s="22"/>
      <c r="I60" s="22"/>
      <c r="J60" s="22"/>
      <c r="K60" s="22"/>
    </row>
    <row r="61" spans="1:11" x14ac:dyDescent="0.3">
      <c r="A61" s="95"/>
      <c r="B61" s="22"/>
      <c r="C61" s="22"/>
      <c r="D61" s="22"/>
      <c r="E61" s="22"/>
      <c r="F61" s="22"/>
      <c r="G61" s="22"/>
      <c r="H61" s="22"/>
      <c r="I61" s="22"/>
      <c r="J61" s="22"/>
      <c r="K61" s="22"/>
    </row>
    <row r="62" spans="1:11" x14ac:dyDescent="0.3">
      <c r="A62" s="95"/>
      <c r="B62" s="22" t="s">
        <v>46</v>
      </c>
      <c r="C62" s="22"/>
      <c r="D62" s="22"/>
      <c r="E62" s="22"/>
      <c r="F62" s="22"/>
      <c r="G62" s="22"/>
      <c r="H62" s="22"/>
      <c r="I62" s="22"/>
      <c r="J62" s="22"/>
      <c r="K62" s="22"/>
    </row>
    <row r="63" spans="1:11" ht="14.5" thickBot="1" x14ac:dyDescent="0.35">
      <c r="A63" s="95"/>
      <c r="B63" s="22" t="s">
        <v>47</v>
      </c>
      <c r="C63" s="22"/>
      <c r="D63" s="22"/>
      <c r="E63" s="22"/>
      <c r="F63" s="22"/>
      <c r="G63" s="22"/>
      <c r="H63" s="22"/>
      <c r="I63" s="22"/>
      <c r="J63" s="22"/>
      <c r="K63" s="22"/>
    </row>
    <row r="64" spans="1:11" ht="14.5" thickBot="1" x14ac:dyDescent="0.35">
      <c r="A64" s="95"/>
      <c r="B64" s="22" t="s">
        <v>48</v>
      </c>
      <c r="C64" s="98">
        <v>0</v>
      </c>
      <c r="D64" s="22"/>
      <c r="E64" s="22"/>
      <c r="F64" s="22"/>
      <c r="G64" s="22"/>
      <c r="H64" s="22"/>
      <c r="I64" s="22"/>
      <c r="J64" s="22"/>
      <c r="K64" s="22"/>
    </row>
    <row r="65" spans="1:11" ht="14.5" thickBot="1" x14ac:dyDescent="0.35">
      <c r="A65" s="95" t="s">
        <v>43</v>
      </c>
      <c r="B65" s="22" t="s">
        <v>210</v>
      </c>
      <c r="C65" s="22"/>
      <c r="D65" s="98" t="s">
        <v>209</v>
      </c>
      <c r="E65" s="22"/>
      <c r="F65" s="22"/>
      <c r="G65" s="22"/>
      <c r="H65" s="22"/>
      <c r="I65" s="22"/>
      <c r="J65" s="22"/>
      <c r="K65" s="22"/>
    </row>
    <row r="66" spans="1:11" x14ac:dyDescent="0.3">
      <c r="A66" s="95"/>
      <c r="B66" s="22"/>
      <c r="C66" s="22"/>
      <c r="D66" s="22"/>
      <c r="E66" s="22"/>
      <c r="F66" s="22"/>
      <c r="G66" s="22"/>
      <c r="H66" s="22"/>
      <c r="I66" s="22"/>
      <c r="J66" s="22"/>
      <c r="K66" s="22"/>
    </row>
    <row r="67" spans="1:11" ht="14.5" thickBot="1" x14ac:dyDescent="0.35">
      <c r="A67" s="95"/>
      <c r="B67" s="22" t="s">
        <v>279</v>
      </c>
      <c r="C67" s="22"/>
      <c r="D67" s="22"/>
      <c r="E67" s="22"/>
      <c r="F67" s="22"/>
      <c r="G67" s="22"/>
      <c r="H67" s="22"/>
      <c r="I67" s="22"/>
      <c r="J67" s="22"/>
      <c r="K67" s="22"/>
    </row>
    <row r="68" spans="1:11" ht="14.5" thickBot="1" x14ac:dyDescent="0.35">
      <c r="A68" s="95"/>
      <c r="B68" s="22" t="s">
        <v>278</v>
      </c>
      <c r="C68" s="179" t="s">
        <v>296</v>
      </c>
      <c r="D68" s="22"/>
      <c r="E68" s="22"/>
      <c r="F68" s="22"/>
      <c r="G68" s="22"/>
      <c r="H68" s="22"/>
      <c r="I68" s="22"/>
      <c r="J68" s="22"/>
      <c r="K68" s="22"/>
    </row>
    <row r="69" spans="1:11" x14ac:dyDescent="0.3">
      <c r="A69" s="95"/>
      <c r="B69" s="22"/>
      <c r="C69" s="22"/>
      <c r="D69" s="22"/>
      <c r="E69" s="22"/>
      <c r="F69" s="22"/>
      <c r="G69" s="22"/>
      <c r="H69" s="22"/>
      <c r="I69" s="22"/>
      <c r="J69" s="22"/>
      <c r="K69" s="22"/>
    </row>
    <row r="70" spans="1:11" ht="14.5" thickBot="1" x14ac:dyDescent="0.35">
      <c r="A70" s="95"/>
      <c r="B70" s="22" t="s">
        <v>189</v>
      </c>
      <c r="C70" s="22"/>
      <c r="D70" s="22"/>
      <c r="E70" s="22"/>
      <c r="F70" s="22"/>
      <c r="G70" s="22"/>
      <c r="H70" s="22"/>
      <c r="I70" s="22"/>
      <c r="J70" s="22"/>
      <c r="K70" s="22"/>
    </row>
    <row r="71" spans="1:11" ht="14.5" thickBot="1" x14ac:dyDescent="0.35">
      <c r="A71" s="95"/>
      <c r="B71" s="22" t="s">
        <v>50</v>
      </c>
      <c r="C71" s="98" t="s">
        <v>51</v>
      </c>
      <c r="D71" s="22"/>
      <c r="E71" s="22"/>
      <c r="F71" s="22"/>
      <c r="G71" s="22"/>
      <c r="H71" s="22"/>
      <c r="I71" s="22"/>
      <c r="J71" s="22"/>
      <c r="K71" s="22"/>
    </row>
    <row r="72" spans="1:11" x14ac:dyDescent="0.3">
      <c r="A72" s="95"/>
      <c r="B72" s="22"/>
      <c r="C72" s="22"/>
      <c r="D72" s="22"/>
      <c r="E72" s="22"/>
      <c r="F72" s="22"/>
      <c r="G72" s="22"/>
      <c r="H72" s="22"/>
      <c r="I72" s="22"/>
      <c r="J72" s="22"/>
      <c r="K72" s="22"/>
    </row>
    <row r="73" spans="1:11" ht="14.5" thickBot="1" x14ac:dyDescent="0.35">
      <c r="A73" s="95"/>
      <c r="B73" s="22" t="s">
        <v>211</v>
      </c>
      <c r="C73" s="22"/>
      <c r="D73" s="22"/>
      <c r="E73" s="22"/>
      <c r="F73" s="22"/>
      <c r="G73" s="22"/>
      <c r="H73" s="22"/>
      <c r="I73" s="22"/>
      <c r="J73" s="22"/>
      <c r="K73" s="22"/>
    </row>
    <row r="74" spans="1:11" ht="14.5" thickBot="1" x14ac:dyDescent="0.35">
      <c r="A74" s="95"/>
      <c r="B74" s="22" t="s">
        <v>212</v>
      </c>
      <c r="C74" s="98" t="s">
        <v>215</v>
      </c>
      <c r="D74" s="22"/>
      <c r="E74" s="22"/>
      <c r="F74" s="22"/>
      <c r="G74" s="22"/>
      <c r="H74" s="22"/>
      <c r="I74" s="22"/>
      <c r="J74" s="22"/>
      <c r="K74" s="22"/>
    </row>
    <row r="75" spans="1:11" x14ac:dyDescent="0.3">
      <c r="A75" s="95"/>
      <c r="B75" s="22"/>
      <c r="C75" s="22"/>
      <c r="D75" s="22"/>
      <c r="E75" s="22"/>
      <c r="F75" s="22"/>
      <c r="G75" s="22"/>
      <c r="H75" s="22"/>
      <c r="I75" s="22"/>
      <c r="J75" s="22"/>
      <c r="K75" s="22"/>
    </row>
  </sheetData>
  <conditionalFormatting sqref="C47">
    <cfRule type="colorScale" priority="3">
      <colorScale>
        <cfvo type="num" val="0"/>
        <cfvo type="num" val="10"/>
        <color theme="8"/>
        <color rgb="FFFF0000"/>
      </colorScale>
    </cfRule>
  </conditionalFormatting>
  <conditionalFormatting sqref="C35">
    <cfRule type="colorScale" priority="2">
      <colorScale>
        <cfvo type="num" val="0"/>
        <cfvo type="num" val="1"/>
        <color theme="8"/>
        <color rgb="FFDE7B3E"/>
      </colorScale>
    </cfRule>
  </conditionalFormatting>
  <conditionalFormatting sqref="C37">
    <cfRule type="colorScale" priority="1">
      <colorScale>
        <cfvo type="num" val="0"/>
        <cfvo type="num" val="1"/>
        <cfvo type="num" val="1000"/>
        <color theme="8"/>
        <color rgb="FFFFC000"/>
        <color theme="7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8D376-95BC-4489-B493-057EDC47DDCE}">
  <dimension ref="A1:BU75"/>
  <sheetViews>
    <sheetView topLeftCell="A31" zoomScale="80" zoomScaleNormal="80" workbookViewId="0">
      <selection activeCell="C52" sqref="C52"/>
    </sheetView>
  </sheetViews>
  <sheetFormatPr defaultRowHeight="14" x14ac:dyDescent="0.3"/>
  <cols>
    <col min="1" max="1" width="2.5" bestFit="1" customWidth="1"/>
    <col min="2" max="2" width="16.58203125" customWidth="1"/>
    <col min="3" max="13" width="7.58203125" customWidth="1"/>
    <col min="14" max="14" width="7.83203125" customWidth="1"/>
    <col min="15" max="41" width="7.58203125" customWidth="1"/>
  </cols>
  <sheetData>
    <row r="1" spans="1:72" x14ac:dyDescent="0.3">
      <c r="A1" s="95" t="s">
        <v>43</v>
      </c>
      <c r="B1" s="96" t="s">
        <v>194</v>
      </c>
    </row>
    <row r="2" spans="1:72" x14ac:dyDescent="0.3">
      <c r="A2" s="95"/>
      <c r="B2" s="40" t="s">
        <v>217</v>
      </c>
      <c r="C2" s="7" t="e">
        <f>MIN(#REF!,C12:AU12)</f>
        <v>#REF!</v>
      </c>
      <c r="BD2" t="s">
        <v>298</v>
      </c>
    </row>
    <row r="3" spans="1:72" x14ac:dyDescent="0.3">
      <c r="A3" s="95" t="s">
        <v>43</v>
      </c>
      <c r="B3" t="s">
        <v>220</v>
      </c>
      <c r="C3">
        <v>1</v>
      </c>
      <c r="I3" s="58"/>
      <c r="J3" s="58"/>
      <c r="K3" s="58"/>
      <c r="L3" s="58"/>
      <c r="M3" s="58"/>
      <c r="N3" s="58"/>
      <c r="O3" s="58">
        <v>0</v>
      </c>
      <c r="P3" s="60"/>
    </row>
    <row r="4" spans="1:72" x14ac:dyDescent="0.3">
      <c r="A4" s="95" t="s">
        <v>43</v>
      </c>
      <c r="B4" s="97" t="s">
        <v>221</v>
      </c>
      <c r="C4" s="97"/>
      <c r="D4" s="97"/>
      <c r="E4" s="97"/>
      <c r="F4" s="129">
        <f>$S$10</f>
        <v>0</v>
      </c>
      <c r="G4" s="97"/>
      <c r="H4" s="97"/>
      <c r="I4" s="97"/>
      <c r="J4" s="130">
        <f t="shared" ref="J4:K4" si="0">$S$10</f>
        <v>0</v>
      </c>
      <c r="K4" s="130">
        <f t="shared" si="0"/>
        <v>0</v>
      </c>
      <c r="L4" s="97"/>
      <c r="M4" s="97"/>
      <c r="N4" s="97"/>
      <c r="O4" s="130">
        <f>$D$7</f>
        <v>2</v>
      </c>
      <c r="P4" s="97"/>
      <c r="Q4" s="130">
        <f>$D$7</f>
        <v>2</v>
      </c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130">
        <f t="shared" ref="AC4:AS4" si="1">$D$7</f>
        <v>2</v>
      </c>
      <c r="AD4" s="130">
        <f t="shared" si="1"/>
        <v>2</v>
      </c>
      <c r="AE4" s="130">
        <f t="shared" si="1"/>
        <v>2</v>
      </c>
      <c r="AF4" s="130">
        <f t="shared" si="1"/>
        <v>2</v>
      </c>
      <c r="AG4" s="130">
        <f t="shared" si="1"/>
        <v>2</v>
      </c>
      <c r="AH4" s="130">
        <f t="shared" ref="AH4" si="2">$AD$10</f>
        <v>0</v>
      </c>
      <c r="AI4" s="130">
        <f t="shared" si="1"/>
        <v>2</v>
      </c>
      <c r="AJ4" s="130">
        <f t="shared" si="1"/>
        <v>2</v>
      </c>
      <c r="AK4" s="130">
        <f t="shared" si="1"/>
        <v>2</v>
      </c>
      <c r="AL4" s="130">
        <f t="shared" si="1"/>
        <v>2</v>
      </c>
      <c r="AM4" s="130">
        <f t="shared" si="1"/>
        <v>2</v>
      </c>
      <c r="AN4" s="130">
        <f t="shared" si="1"/>
        <v>2</v>
      </c>
      <c r="AO4" s="130">
        <f t="shared" ref="AO4" si="3">$AD$10</f>
        <v>0</v>
      </c>
      <c r="AP4" s="130">
        <f t="shared" si="1"/>
        <v>2</v>
      </c>
      <c r="AQ4" s="130">
        <f t="shared" si="1"/>
        <v>2</v>
      </c>
      <c r="AR4" s="130">
        <f t="shared" si="1"/>
        <v>2</v>
      </c>
      <c r="AS4" s="130">
        <f t="shared" si="1"/>
        <v>2</v>
      </c>
      <c r="AT4" s="130">
        <f t="shared" ref="AT4:BC4" si="4">$AD$10</f>
        <v>0</v>
      </c>
      <c r="AU4" s="130">
        <f t="shared" si="4"/>
        <v>0</v>
      </c>
      <c r="AV4" s="130">
        <f t="shared" si="4"/>
        <v>0</v>
      </c>
      <c r="AW4" s="130">
        <f t="shared" si="4"/>
        <v>0</v>
      </c>
      <c r="AX4" s="130">
        <f t="shared" si="4"/>
        <v>0</v>
      </c>
      <c r="AY4" s="130">
        <f t="shared" si="4"/>
        <v>0</v>
      </c>
      <c r="AZ4" s="130">
        <f t="shared" si="4"/>
        <v>0</v>
      </c>
      <c r="BA4" s="130">
        <f t="shared" si="4"/>
        <v>0</v>
      </c>
      <c r="BB4" s="130">
        <f t="shared" si="4"/>
        <v>0</v>
      </c>
      <c r="BC4" s="130">
        <f t="shared" si="4"/>
        <v>0</v>
      </c>
      <c r="BD4" s="130">
        <f t="shared" ref="BD4:BS4" si="5">$AL$6</f>
        <v>0</v>
      </c>
      <c r="BE4" s="130">
        <f t="shared" si="5"/>
        <v>0</v>
      </c>
      <c r="BF4" s="130">
        <f t="shared" si="5"/>
        <v>0</v>
      </c>
      <c r="BG4" s="130">
        <f t="shared" si="5"/>
        <v>0</v>
      </c>
      <c r="BH4" s="130">
        <f t="shared" si="5"/>
        <v>0</v>
      </c>
      <c r="BI4" s="130">
        <f t="shared" si="5"/>
        <v>0</v>
      </c>
      <c r="BJ4" s="130">
        <f t="shared" si="5"/>
        <v>0</v>
      </c>
      <c r="BK4" s="130">
        <f t="shared" si="5"/>
        <v>0</v>
      </c>
      <c r="BL4" s="130">
        <f t="shared" si="5"/>
        <v>0</v>
      </c>
      <c r="BM4" s="130">
        <f t="shared" si="5"/>
        <v>0</v>
      </c>
      <c r="BN4" s="130">
        <f t="shared" si="5"/>
        <v>0</v>
      </c>
      <c r="BO4" s="130">
        <f t="shared" si="5"/>
        <v>0</v>
      </c>
      <c r="BP4" s="130">
        <f t="shared" si="5"/>
        <v>0</v>
      </c>
      <c r="BQ4" s="130">
        <f t="shared" si="5"/>
        <v>0</v>
      </c>
      <c r="BR4" s="130">
        <f t="shared" si="5"/>
        <v>0</v>
      </c>
      <c r="BS4" s="130">
        <f t="shared" si="5"/>
        <v>0</v>
      </c>
      <c r="BT4" s="130">
        <f t="shared" ref="BT4" si="6">$AC$6</f>
        <v>0</v>
      </c>
    </row>
    <row r="5" spans="1:72" x14ac:dyDescent="0.3">
      <c r="A5" s="95" t="s">
        <v>43</v>
      </c>
      <c r="B5" s="97" t="s">
        <v>195</v>
      </c>
      <c r="C5" s="97">
        <f>SUM($C10:C$10)</f>
        <v>0</v>
      </c>
      <c r="D5" s="97">
        <f>SUM($C10:D$10)</f>
        <v>1</v>
      </c>
      <c r="E5" s="97">
        <f>SUM($C10:E$10)</f>
        <v>1</v>
      </c>
      <c r="F5" s="97">
        <f>SUM($C10:F$10)</f>
        <v>1</v>
      </c>
      <c r="G5" s="97">
        <f>SUM($C10:G$10)</f>
        <v>1</v>
      </c>
      <c r="H5" s="97">
        <f>SUM($C10:H$10)</f>
        <v>1</v>
      </c>
      <c r="I5" s="97">
        <f>SUM($C10:I$10)</f>
        <v>1</v>
      </c>
      <c r="J5" s="97">
        <f>SUM($C10:J$10)</f>
        <v>1</v>
      </c>
      <c r="K5" s="97">
        <f>SUM($C10:K$10)</f>
        <v>1</v>
      </c>
      <c r="L5" s="97">
        <f>SUM($C10:L$10)</f>
        <v>1</v>
      </c>
      <c r="M5" s="97">
        <f>SUM($C10:M$10)</f>
        <v>1</v>
      </c>
      <c r="N5" s="97">
        <f>SUM($C10:N$10)</f>
        <v>1</v>
      </c>
      <c r="O5" s="97">
        <f>SUM($C10:O$10)</f>
        <v>1</v>
      </c>
      <c r="P5" s="97">
        <f>SUM($C10:P$10)</f>
        <v>1</v>
      </c>
      <c r="Q5" s="97">
        <f>SUM($C10:Q$10)</f>
        <v>1</v>
      </c>
      <c r="R5" s="97">
        <f>SUM($C10:R$10)</f>
        <v>1</v>
      </c>
      <c r="S5" s="97">
        <f>SUM($C10:S$10)</f>
        <v>1</v>
      </c>
      <c r="T5" s="97">
        <f>SUM($C10:T$10)</f>
        <v>1</v>
      </c>
      <c r="U5" s="97">
        <f>SUM($C10:U$10)</f>
        <v>1</v>
      </c>
      <c r="V5" s="97">
        <f>SUM($C10:V$10)</f>
        <v>1</v>
      </c>
      <c r="W5" s="97">
        <f>SUM($C10:W$10)</f>
        <v>1</v>
      </c>
      <c r="X5" s="97">
        <f>SUM($C10:X$10)</f>
        <v>1</v>
      </c>
      <c r="Y5" s="97">
        <f>SUM($C10:Y$10)</f>
        <v>1</v>
      </c>
      <c r="Z5" s="97">
        <f>SUM($C10:Z$10)</f>
        <v>1</v>
      </c>
      <c r="AA5" s="97">
        <f>SUM($C10:AA$10)</f>
        <v>1</v>
      </c>
      <c r="AB5" s="97">
        <f>SUM($C10:AB$10)</f>
        <v>1</v>
      </c>
      <c r="AC5" s="97">
        <f>SUM($C10:AC$10)</f>
        <v>1</v>
      </c>
      <c r="AD5" s="97">
        <f>SUM($C10:AD$10)</f>
        <v>1</v>
      </c>
      <c r="AE5" s="97">
        <f>SUM($C10:AE$10)</f>
        <v>1</v>
      </c>
      <c r="AF5" s="97">
        <f>SUM($C10:AF$10)</f>
        <v>1</v>
      </c>
      <c r="AG5" s="97">
        <f>SUM($C10:AG$10)</f>
        <v>1</v>
      </c>
      <c r="AH5" s="97">
        <f>SUM($C10:AH$10)</f>
        <v>1</v>
      </c>
      <c r="AI5" s="97">
        <f>SUM($C10:AI$10)</f>
        <v>1</v>
      </c>
      <c r="AJ5" s="97">
        <f>SUM($C10:AJ$10)</f>
        <v>1</v>
      </c>
      <c r="AK5" s="97">
        <f>SUM($C10:AK$10)</f>
        <v>1</v>
      </c>
      <c r="AL5" s="97">
        <f>SUM($C10:AL$10)</f>
        <v>1</v>
      </c>
      <c r="AM5" s="97">
        <f>SUM($C10:AM$10)</f>
        <v>1</v>
      </c>
      <c r="AN5" s="97">
        <f>SUM($C10:AN$10)</f>
        <v>1</v>
      </c>
      <c r="AO5" s="97">
        <f>SUM($C10:AO$10)</f>
        <v>1</v>
      </c>
      <c r="AP5" s="97">
        <f>SUM($C10:AP$10)</f>
        <v>1</v>
      </c>
      <c r="AQ5" s="97">
        <f>SUM($C10:AQ$10)</f>
        <v>1</v>
      </c>
      <c r="AR5" s="97">
        <f>SUM($C10:AR$10)</f>
        <v>1</v>
      </c>
      <c r="AS5" s="97">
        <f>SUM($C10:AS$10)</f>
        <v>1</v>
      </c>
      <c r="AT5" s="97">
        <f>SUM($C10:AT$10)</f>
        <v>1</v>
      </c>
      <c r="AU5" s="97">
        <f>SUM($C10:AU$10)</f>
        <v>1</v>
      </c>
      <c r="AV5" s="97">
        <f>SUM($C10:AV$10)</f>
        <v>1</v>
      </c>
      <c r="AW5" s="97">
        <f>SUM($C10:AW$10)</f>
        <v>1</v>
      </c>
      <c r="AX5" s="97">
        <f>SUM($C10:AX$10)</f>
        <v>1</v>
      </c>
      <c r="AY5" s="97">
        <f>SUM($C10:AY$10)</f>
        <v>1</v>
      </c>
      <c r="AZ5" s="97">
        <f>SUM($C10:AZ$10)</f>
        <v>1</v>
      </c>
      <c r="BA5" s="97">
        <f>SUM($C10:BA$10)</f>
        <v>1</v>
      </c>
      <c r="BB5" s="97">
        <f>SUM($C10:BB$10)</f>
        <v>1</v>
      </c>
      <c r="BC5" s="97">
        <f>SUM($C10:BC$10)</f>
        <v>1</v>
      </c>
      <c r="BD5" s="97">
        <f>SUM($C10:BD$10)</f>
        <v>1</v>
      </c>
      <c r="BE5" s="97">
        <f>SUM($C10:BE$10)</f>
        <v>1</v>
      </c>
      <c r="BF5" s="97">
        <f>SUM($C10:BF$10)</f>
        <v>1</v>
      </c>
      <c r="BG5" s="97">
        <f>SUM($C10:BG$10)</f>
        <v>1</v>
      </c>
      <c r="BH5" s="97">
        <f>SUM($C10:BH$10)</f>
        <v>1</v>
      </c>
      <c r="BI5" s="97">
        <f>SUM($C10:BI$10)</f>
        <v>1</v>
      </c>
      <c r="BJ5" s="97">
        <f>SUM($C10:BJ$10)</f>
        <v>1</v>
      </c>
      <c r="BK5" s="97">
        <f>SUM($C10:BK$10)</f>
        <v>1</v>
      </c>
      <c r="BL5" s="97">
        <f>SUM($C10:BL$10)</f>
        <v>1</v>
      </c>
      <c r="BM5" s="97">
        <f>SUM($C10:BM$10)</f>
        <v>1</v>
      </c>
      <c r="BN5" s="97">
        <f>SUM($C10:BN$10)</f>
        <v>1</v>
      </c>
      <c r="BO5" s="97">
        <f>SUM($C10:BO$10)</f>
        <v>1</v>
      </c>
      <c r="BP5" s="97">
        <f>SUM($C10:BP$10)</f>
        <v>2</v>
      </c>
      <c r="BQ5" s="97">
        <f>SUM($C10:BQ$10)</f>
        <v>3</v>
      </c>
      <c r="BR5" s="97">
        <f>SUM($C10:BR$10)</f>
        <v>3</v>
      </c>
      <c r="BS5" s="97">
        <f>SUM($C10:BS$10)</f>
        <v>3</v>
      </c>
      <c r="BT5" s="97">
        <f>SUM($C10:BT$10)</f>
        <v>3</v>
      </c>
    </row>
    <row r="6" spans="1:72" x14ac:dyDescent="0.3">
      <c r="A6" s="95"/>
      <c r="B6" s="1"/>
      <c r="C6" s="1"/>
      <c r="D6" s="1"/>
      <c r="E6" s="1"/>
      <c r="F6" s="1" t="s">
        <v>197</v>
      </c>
      <c r="G6" s="1" t="str">
        <f>F6</f>
        <v>_________</v>
      </c>
      <c r="H6" s="1" t="s">
        <v>197</v>
      </c>
      <c r="I6" s="1" t="str">
        <f>H6</f>
        <v>_________</v>
      </c>
      <c r="J6" s="1" t="str">
        <f>H6</f>
        <v>_________</v>
      </c>
      <c r="K6" s="1" t="s">
        <v>197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 t="s">
        <v>197</v>
      </c>
      <c r="AI6" s="97"/>
      <c r="AJ6" s="97"/>
      <c r="AK6" s="97"/>
      <c r="AL6" s="97"/>
      <c r="AM6" s="97"/>
      <c r="AN6" s="97"/>
      <c r="AO6" s="97"/>
      <c r="AP6" s="1"/>
      <c r="AQ6" s="1"/>
      <c r="AR6" s="1"/>
      <c r="AS6" s="1"/>
      <c r="AT6" s="1" t="s">
        <v>197</v>
      </c>
      <c r="AU6" s="1" t="s">
        <v>197</v>
      </c>
      <c r="AV6" s="1" t="s">
        <v>197</v>
      </c>
      <c r="AW6" s="1" t="s">
        <v>197</v>
      </c>
      <c r="AX6" s="1" t="s">
        <v>197</v>
      </c>
      <c r="AY6" s="1" t="s">
        <v>197</v>
      </c>
      <c r="AZ6" s="1" t="s">
        <v>197</v>
      </c>
      <c r="BA6" s="1" t="s">
        <v>197</v>
      </c>
      <c r="BB6" s="1" t="s">
        <v>197</v>
      </c>
      <c r="BC6" s="1" t="s">
        <v>197</v>
      </c>
      <c r="BD6" s="1" t="str">
        <f>AV6</f>
        <v>_________</v>
      </c>
      <c r="BE6" s="1" t="str">
        <f>AW6</f>
        <v>_________</v>
      </c>
      <c r="BF6" s="1" t="str">
        <f t="shared" ref="BF6:BN6" si="7">AX6</f>
        <v>_________</v>
      </c>
      <c r="BG6" s="1" t="str">
        <f t="shared" si="7"/>
        <v>_________</v>
      </c>
      <c r="BH6" s="1" t="str">
        <f t="shared" si="7"/>
        <v>_________</v>
      </c>
      <c r="BI6" s="1" t="str">
        <f t="shared" si="7"/>
        <v>_________</v>
      </c>
      <c r="BJ6" s="1" t="str">
        <f t="shared" si="7"/>
        <v>_________</v>
      </c>
      <c r="BK6" s="1" t="str">
        <f t="shared" si="7"/>
        <v>_________</v>
      </c>
      <c r="BL6" s="1" t="str">
        <f t="shared" si="7"/>
        <v>_________</v>
      </c>
      <c r="BM6" s="1" t="str">
        <f t="shared" si="7"/>
        <v>_________</v>
      </c>
      <c r="BN6" s="1" t="str">
        <f t="shared" si="7"/>
        <v>_________</v>
      </c>
      <c r="BO6" s="1" t="str">
        <f>BC6</f>
        <v>_________</v>
      </c>
      <c r="BP6" s="1" t="str">
        <f>BD6</f>
        <v>_________</v>
      </c>
      <c r="BQ6" s="1" t="str">
        <f>BE6</f>
        <v>_________</v>
      </c>
      <c r="BR6" s="1" t="str">
        <f>BF6</f>
        <v>_________</v>
      </c>
      <c r="BS6" s="1" t="str">
        <f>BG6</f>
        <v>_________</v>
      </c>
      <c r="BT6" s="1" t="str">
        <f>BJ6</f>
        <v>_________</v>
      </c>
    </row>
    <row r="7" spans="1:72" x14ac:dyDescent="0.3">
      <c r="A7" s="95"/>
      <c r="B7" s="24" t="s">
        <v>39</v>
      </c>
      <c r="C7" s="4">
        <v>1</v>
      </c>
      <c r="D7" s="4">
        <f t="shared" ref="D7:K7" si="8">C7+1</f>
        <v>2</v>
      </c>
      <c r="E7" s="4">
        <f t="shared" si="8"/>
        <v>3</v>
      </c>
      <c r="F7" s="41">
        <f t="shared" si="8"/>
        <v>4</v>
      </c>
      <c r="G7" s="41">
        <f t="shared" si="8"/>
        <v>5</v>
      </c>
      <c r="H7" s="41">
        <f t="shared" si="8"/>
        <v>6</v>
      </c>
      <c r="I7" s="41">
        <f t="shared" si="8"/>
        <v>7</v>
      </c>
      <c r="J7" s="41">
        <f t="shared" si="8"/>
        <v>8</v>
      </c>
      <c r="K7" s="41">
        <f t="shared" si="8"/>
        <v>9</v>
      </c>
      <c r="L7" s="18">
        <f>K7+1</f>
        <v>10</v>
      </c>
      <c r="M7" s="18">
        <f t="shared" ref="M7:BG7" si="9">L7+1</f>
        <v>11</v>
      </c>
      <c r="N7" s="18">
        <f t="shared" si="9"/>
        <v>12</v>
      </c>
      <c r="O7" s="4">
        <f t="shared" si="9"/>
        <v>13</v>
      </c>
      <c r="P7" s="4">
        <f t="shared" si="9"/>
        <v>14</v>
      </c>
      <c r="Q7" s="4">
        <f t="shared" si="9"/>
        <v>15</v>
      </c>
      <c r="R7" s="4">
        <f t="shared" si="9"/>
        <v>16</v>
      </c>
      <c r="S7" s="4">
        <f t="shared" si="9"/>
        <v>17</v>
      </c>
      <c r="T7" s="4">
        <f t="shared" si="9"/>
        <v>18</v>
      </c>
      <c r="U7" s="12">
        <f t="shared" si="9"/>
        <v>19</v>
      </c>
      <c r="V7" s="12">
        <f t="shared" si="9"/>
        <v>20</v>
      </c>
      <c r="W7" s="12">
        <f t="shared" si="9"/>
        <v>21</v>
      </c>
      <c r="X7" s="12">
        <f t="shared" si="9"/>
        <v>22</v>
      </c>
      <c r="Y7" s="18">
        <f t="shared" si="9"/>
        <v>23</v>
      </c>
      <c r="Z7" s="18">
        <f t="shared" si="9"/>
        <v>24</v>
      </c>
      <c r="AA7" s="18">
        <f t="shared" si="9"/>
        <v>25</v>
      </c>
      <c r="AB7" s="18">
        <f t="shared" si="9"/>
        <v>26</v>
      </c>
      <c r="AC7" s="52">
        <f t="shared" si="9"/>
        <v>27</v>
      </c>
      <c r="AD7" s="52">
        <f t="shared" si="9"/>
        <v>28</v>
      </c>
      <c r="AE7" s="52">
        <f t="shared" si="9"/>
        <v>29</v>
      </c>
      <c r="AF7" s="52">
        <f t="shared" si="9"/>
        <v>30</v>
      </c>
      <c r="AG7" s="52">
        <f t="shared" si="9"/>
        <v>31</v>
      </c>
      <c r="AH7" s="52">
        <f t="shared" si="9"/>
        <v>32</v>
      </c>
      <c r="AI7" s="52">
        <f t="shared" si="9"/>
        <v>33</v>
      </c>
      <c r="AJ7" s="52">
        <f t="shared" si="9"/>
        <v>34</v>
      </c>
      <c r="AK7" s="52">
        <f t="shared" si="9"/>
        <v>35</v>
      </c>
      <c r="AL7" s="52">
        <f t="shared" si="9"/>
        <v>36</v>
      </c>
      <c r="AM7" s="52">
        <f t="shared" si="9"/>
        <v>37</v>
      </c>
      <c r="AN7" s="52">
        <f t="shared" si="9"/>
        <v>38</v>
      </c>
      <c r="AO7" s="52">
        <f t="shared" si="9"/>
        <v>39</v>
      </c>
      <c r="AP7" s="37">
        <f t="shared" si="9"/>
        <v>40</v>
      </c>
      <c r="AQ7" s="37">
        <f t="shared" si="9"/>
        <v>41</v>
      </c>
      <c r="AR7" s="37">
        <f t="shared" si="9"/>
        <v>42</v>
      </c>
      <c r="AS7" s="37">
        <f t="shared" si="9"/>
        <v>43</v>
      </c>
      <c r="AT7" s="37">
        <f t="shared" si="9"/>
        <v>44</v>
      </c>
      <c r="AU7" s="37">
        <f t="shared" si="9"/>
        <v>45</v>
      </c>
      <c r="AV7" s="37">
        <f t="shared" si="9"/>
        <v>46</v>
      </c>
      <c r="AW7" s="37">
        <f t="shared" si="9"/>
        <v>47</v>
      </c>
      <c r="AX7" s="37">
        <f t="shared" si="9"/>
        <v>48</v>
      </c>
      <c r="AY7" s="37">
        <f t="shared" si="9"/>
        <v>49</v>
      </c>
      <c r="AZ7" s="37">
        <f t="shared" si="9"/>
        <v>50</v>
      </c>
      <c r="BA7" s="12">
        <f t="shared" si="9"/>
        <v>51</v>
      </c>
      <c r="BB7" s="12">
        <f t="shared" si="9"/>
        <v>52</v>
      </c>
      <c r="BC7" s="12">
        <f t="shared" si="9"/>
        <v>53</v>
      </c>
      <c r="BD7" s="12">
        <f t="shared" ref="BD7" si="10">BC7+1</f>
        <v>54</v>
      </c>
      <c r="BE7" s="12">
        <f t="shared" ref="BE7" si="11">BD7+1</f>
        <v>55</v>
      </c>
      <c r="BF7" s="131">
        <f t="shared" si="9"/>
        <v>56</v>
      </c>
      <c r="BG7" s="131">
        <f t="shared" si="9"/>
        <v>57</v>
      </c>
      <c r="BH7" s="137">
        <f>BG7+1</f>
        <v>58</v>
      </c>
      <c r="BI7" s="137">
        <f t="shared" ref="BI7:BT7" si="12">BH7+1</f>
        <v>59</v>
      </c>
      <c r="BJ7" s="137">
        <f t="shared" si="12"/>
        <v>60</v>
      </c>
      <c r="BK7" s="137">
        <f t="shared" si="12"/>
        <v>61</v>
      </c>
      <c r="BL7" s="137">
        <f t="shared" si="12"/>
        <v>62</v>
      </c>
      <c r="BM7" s="137">
        <f t="shared" si="12"/>
        <v>63</v>
      </c>
      <c r="BN7" s="137">
        <f t="shared" si="12"/>
        <v>64</v>
      </c>
      <c r="BO7" s="61">
        <f t="shared" si="12"/>
        <v>65</v>
      </c>
      <c r="BP7" s="61">
        <f t="shared" si="12"/>
        <v>66</v>
      </c>
      <c r="BQ7" s="61">
        <f t="shared" si="12"/>
        <v>67</v>
      </c>
      <c r="BR7" s="61">
        <f t="shared" si="12"/>
        <v>68</v>
      </c>
      <c r="BS7" s="61">
        <f t="shared" si="12"/>
        <v>69</v>
      </c>
      <c r="BT7" s="4">
        <f t="shared" si="12"/>
        <v>70</v>
      </c>
    </row>
    <row r="8" spans="1:72" x14ac:dyDescent="0.3">
      <c r="A8" s="95"/>
      <c r="B8" s="24" t="s">
        <v>198</v>
      </c>
      <c r="C8" s="4" t="s">
        <v>199</v>
      </c>
      <c r="D8" s="4" t="s">
        <v>199</v>
      </c>
      <c r="E8" s="4" t="s">
        <v>199</v>
      </c>
      <c r="F8" s="41" t="s">
        <v>199</v>
      </c>
      <c r="G8" s="41" t="s">
        <v>199</v>
      </c>
      <c r="H8" s="41" t="s">
        <v>199</v>
      </c>
      <c r="I8" s="41" t="s">
        <v>199</v>
      </c>
      <c r="J8" s="41" t="s">
        <v>199</v>
      </c>
      <c r="K8" s="41" t="s">
        <v>199</v>
      </c>
      <c r="L8" s="18" t="s">
        <v>199</v>
      </c>
      <c r="M8" s="18" t="s">
        <v>199</v>
      </c>
      <c r="N8" s="18" t="s">
        <v>199</v>
      </c>
      <c r="O8" s="4" t="s">
        <v>199</v>
      </c>
      <c r="P8" s="4" t="s">
        <v>199</v>
      </c>
      <c r="Q8" s="4" t="s">
        <v>199</v>
      </c>
      <c r="R8" s="4" t="s">
        <v>199</v>
      </c>
      <c r="S8" s="4" t="s">
        <v>199</v>
      </c>
      <c r="T8" s="4" t="s">
        <v>199</v>
      </c>
      <c r="U8" s="12" t="s">
        <v>199</v>
      </c>
      <c r="V8" s="12" t="s">
        <v>199</v>
      </c>
      <c r="W8" s="12" t="s">
        <v>199</v>
      </c>
      <c r="X8" s="12"/>
      <c r="Y8" s="18" t="s">
        <v>199</v>
      </c>
      <c r="Z8" s="18" t="s">
        <v>199</v>
      </c>
      <c r="AA8" s="18" t="s">
        <v>199</v>
      </c>
      <c r="AB8" s="18" t="s">
        <v>199</v>
      </c>
      <c r="AC8" s="52" t="s">
        <v>199</v>
      </c>
      <c r="AD8" s="52" t="s">
        <v>199</v>
      </c>
      <c r="AE8" s="52" t="s">
        <v>199</v>
      </c>
      <c r="AF8" s="52" t="s">
        <v>199</v>
      </c>
      <c r="AG8" s="52" t="s">
        <v>199</v>
      </c>
      <c r="AH8" s="52" t="s">
        <v>199</v>
      </c>
      <c r="AI8" s="52" t="s">
        <v>199</v>
      </c>
      <c r="AJ8" s="52" t="s">
        <v>199</v>
      </c>
      <c r="AK8" s="52" t="s">
        <v>199</v>
      </c>
      <c r="AL8" s="52" t="s">
        <v>199</v>
      </c>
      <c r="AM8" s="52" t="s">
        <v>199</v>
      </c>
      <c r="AN8" s="52" t="s">
        <v>199</v>
      </c>
      <c r="AO8" s="52" t="s">
        <v>199</v>
      </c>
      <c r="AP8" s="37" t="s">
        <v>199</v>
      </c>
      <c r="AQ8" s="37" t="s">
        <v>199</v>
      </c>
      <c r="AR8" s="37" t="s">
        <v>199</v>
      </c>
      <c r="AS8" s="37" t="s">
        <v>199</v>
      </c>
      <c r="AT8" s="37" t="s">
        <v>199</v>
      </c>
      <c r="AU8" s="37" t="s">
        <v>199</v>
      </c>
      <c r="AV8" s="37" t="s">
        <v>199</v>
      </c>
      <c r="AW8" s="37" t="s">
        <v>199</v>
      </c>
      <c r="AX8" s="37" t="s">
        <v>199</v>
      </c>
      <c r="AY8" s="37" t="s">
        <v>199</v>
      </c>
      <c r="AZ8" s="37" t="s">
        <v>199</v>
      </c>
      <c r="BA8" s="12" t="s">
        <v>199</v>
      </c>
      <c r="BB8" s="12" t="s">
        <v>199</v>
      </c>
      <c r="BC8" s="12" t="s">
        <v>199</v>
      </c>
      <c r="BD8" s="117" t="s">
        <v>199</v>
      </c>
      <c r="BE8" s="117" t="s">
        <v>199</v>
      </c>
      <c r="BF8" s="131" t="s">
        <v>199</v>
      </c>
      <c r="BG8" s="131" t="s">
        <v>199</v>
      </c>
      <c r="BH8" s="137" t="s">
        <v>199</v>
      </c>
      <c r="BI8" s="137" t="s">
        <v>199</v>
      </c>
      <c r="BJ8" s="137" t="s">
        <v>199</v>
      </c>
      <c r="BK8" s="137" t="s">
        <v>199</v>
      </c>
      <c r="BL8" s="137" t="s">
        <v>199</v>
      </c>
      <c r="BM8" s="137" t="s">
        <v>199</v>
      </c>
      <c r="BN8" s="137" t="s">
        <v>199</v>
      </c>
      <c r="BO8" s="61" t="s">
        <v>199</v>
      </c>
      <c r="BP8" s="61" t="s">
        <v>199</v>
      </c>
      <c r="BQ8" s="61" t="s">
        <v>199</v>
      </c>
      <c r="BR8" s="61" t="s">
        <v>199</v>
      </c>
      <c r="BS8" s="61" t="s">
        <v>199</v>
      </c>
      <c r="BT8" s="4" t="s">
        <v>199</v>
      </c>
    </row>
    <row r="9" spans="1:72" x14ac:dyDescent="0.3">
      <c r="A9" s="95"/>
      <c r="B9" s="24" t="s">
        <v>0</v>
      </c>
      <c r="C9" s="4" t="s">
        <v>263</v>
      </c>
      <c r="D9" s="4" t="s">
        <v>263</v>
      </c>
      <c r="E9" s="4" t="s">
        <v>263</v>
      </c>
      <c r="F9" s="41" t="s">
        <v>262</v>
      </c>
      <c r="G9" s="41" t="s">
        <v>262</v>
      </c>
      <c r="H9" s="41" t="s">
        <v>262</v>
      </c>
      <c r="I9" s="41" t="s">
        <v>262</v>
      </c>
      <c r="J9" s="41" t="s">
        <v>262</v>
      </c>
      <c r="K9" s="41" t="s">
        <v>262</v>
      </c>
      <c r="L9" s="18" t="s">
        <v>264</v>
      </c>
      <c r="M9" s="18" t="s">
        <v>264</v>
      </c>
      <c r="N9" s="18" t="s">
        <v>264</v>
      </c>
      <c r="O9" s="4" t="s">
        <v>266</v>
      </c>
      <c r="P9" s="4" t="s">
        <v>266</v>
      </c>
      <c r="Q9" s="4" t="s">
        <v>266</v>
      </c>
      <c r="R9" s="4" t="s">
        <v>266</v>
      </c>
      <c r="S9" s="4" t="s">
        <v>266</v>
      </c>
      <c r="T9" s="4" t="s">
        <v>266</v>
      </c>
      <c r="U9" s="12" t="s">
        <v>273</v>
      </c>
      <c r="V9" s="12" t="s">
        <v>273</v>
      </c>
      <c r="W9" s="12" t="s">
        <v>273</v>
      </c>
      <c r="X9" s="12" t="s">
        <v>273</v>
      </c>
      <c r="Y9" s="18" t="s">
        <v>274</v>
      </c>
      <c r="Z9" s="18" t="s">
        <v>274</v>
      </c>
      <c r="AA9" s="18" t="s">
        <v>274</v>
      </c>
      <c r="AB9" s="18" t="s">
        <v>274</v>
      </c>
      <c r="AC9" s="52" t="s">
        <v>17</v>
      </c>
      <c r="AD9" s="52" t="s">
        <v>17</v>
      </c>
      <c r="AE9" s="52" t="s">
        <v>17</v>
      </c>
      <c r="AF9" s="52" t="s">
        <v>17</v>
      </c>
      <c r="AG9" s="52" t="s">
        <v>17</v>
      </c>
      <c r="AH9" s="52" t="s">
        <v>17</v>
      </c>
      <c r="AI9" s="52" t="s">
        <v>17</v>
      </c>
      <c r="AJ9" s="52" t="s">
        <v>17</v>
      </c>
      <c r="AK9" s="52" t="s">
        <v>17</v>
      </c>
      <c r="AL9" s="52" t="s">
        <v>17</v>
      </c>
      <c r="AM9" s="52" t="s">
        <v>17</v>
      </c>
      <c r="AN9" s="52" t="s">
        <v>17</v>
      </c>
      <c r="AO9" s="52" t="s">
        <v>17</v>
      </c>
      <c r="AP9" s="37" t="s">
        <v>269</v>
      </c>
      <c r="AQ9" s="37" t="s">
        <v>270</v>
      </c>
      <c r="AR9" s="37" t="s">
        <v>270</v>
      </c>
      <c r="AS9" s="37" t="s">
        <v>270</v>
      </c>
      <c r="AT9" s="37" t="s">
        <v>270</v>
      </c>
      <c r="AU9" s="37" t="s">
        <v>270</v>
      </c>
      <c r="AV9" s="37" t="s">
        <v>269</v>
      </c>
      <c r="AW9" s="37" t="s">
        <v>269</v>
      </c>
      <c r="AX9" s="37" t="s">
        <v>269</v>
      </c>
      <c r="AY9" s="37" t="s">
        <v>269</v>
      </c>
      <c r="AZ9" s="37" t="s">
        <v>269</v>
      </c>
      <c r="BA9" s="12" t="s">
        <v>280</v>
      </c>
      <c r="BB9" s="12" t="s">
        <v>280</v>
      </c>
      <c r="BC9" s="12" t="s">
        <v>280</v>
      </c>
      <c r="BD9" s="117" t="s">
        <v>16</v>
      </c>
      <c r="BE9" s="117" t="s">
        <v>16</v>
      </c>
      <c r="BF9" s="10" t="s">
        <v>260</v>
      </c>
      <c r="BG9" s="10" t="s">
        <v>260</v>
      </c>
      <c r="BH9" s="10" t="s">
        <v>260</v>
      </c>
      <c r="BI9" s="131" t="s">
        <v>260</v>
      </c>
      <c r="BJ9" s="131" t="s">
        <v>154</v>
      </c>
      <c r="BK9" s="131" t="s">
        <v>315</v>
      </c>
      <c r="BL9" s="131" t="s">
        <v>260</v>
      </c>
      <c r="BM9" s="131" t="s">
        <v>260</v>
      </c>
      <c r="BN9" s="131" t="s">
        <v>260</v>
      </c>
      <c r="BO9" s="61" t="s">
        <v>8</v>
      </c>
      <c r="BP9" s="61" t="s">
        <v>8</v>
      </c>
      <c r="BQ9" s="61" t="s">
        <v>71</v>
      </c>
      <c r="BR9" s="61" t="s">
        <v>7</v>
      </c>
      <c r="BS9" s="61" t="s">
        <v>7</v>
      </c>
      <c r="BT9" s="4" t="s">
        <v>149</v>
      </c>
    </row>
    <row r="10" spans="1:72" x14ac:dyDescent="0.3">
      <c r="A10" s="95"/>
      <c r="B10" s="24" t="s">
        <v>9</v>
      </c>
      <c r="C10" s="4">
        <v>0</v>
      </c>
      <c r="D10" s="4">
        <v>1</v>
      </c>
      <c r="E10" s="4">
        <v>0</v>
      </c>
      <c r="F10" s="41">
        <v>0</v>
      </c>
      <c r="G10" s="41">
        <v>0</v>
      </c>
      <c r="H10" s="41">
        <v>0</v>
      </c>
      <c r="I10" s="41">
        <v>0</v>
      </c>
      <c r="J10" s="41">
        <v>0</v>
      </c>
      <c r="K10" s="41">
        <v>0</v>
      </c>
      <c r="L10" s="18">
        <v>0</v>
      </c>
      <c r="M10" s="18">
        <v>0</v>
      </c>
      <c r="N10" s="18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v>0</v>
      </c>
      <c r="V10" s="12">
        <v>0</v>
      </c>
      <c r="W10" s="12">
        <v>0</v>
      </c>
      <c r="X10" s="12">
        <v>0</v>
      </c>
      <c r="Y10" s="18">
        <v>0</v>
      </c>
      <c r="Z10" s="18">
        <v>0</v>
      </c>
      <c r="AA10" s="18">
        <v>0</v>
      </c>
      <c r="AB10" s="18">
        <v>0</v>
      </c>
      <c r="AC10" s="52">
        <v>0</v>
      </c>
      <c r="AD10" s="52">
        <v>0</v>
      </c>
      <c r="AE10" s="52">
        <v>0</v>
      </c>
      <c r="AF10" s="52">
        <v>0</v>
      </c>
      <c r="AG10" s="52">
        <v>0</v>
      </c>
      <c r="AH10" s="52">
        <v>0</v>
      </c>
      <c r="AI10" s="52">
        <v>0</v>
      </c>
      <c r="AJ10" s="52">
        <v>0</v>
      </c>
      <c r="AK10" s="52">
        <v>0</v>
      </c>
      <c r="AL10" s="52">
        <v>0</v>
      </c>
      <c r="AM10" s="52">
        <v>0</v>
      </c>
      <c r="AN10" s="52">
        <v>0</v>
      </c>
      <c r="AO10" s="52">
        <v>0</v>
      </c>
      <c r="AP10" s="37">
        <v>0</v>
      </c>
      <c r="AQ10" s="37">
        <v>0</v>
      </c>
      <c r="AR10" s="37">
        <v>0</v>
      </c>
      <c r="AS10" s="37">
        <v>0</v>
      </c>
      <c r="AT10" s="37">
        <v>0</v>
      </c>
      <c r="AU10" s="37">
        <v>0</v>
      </c>
      <c r="AV10" s="37">
        <v>0</v>
      </c>
      <c r="AW10" s="37">
        <v>0</v>
      </c>
      <c r="AX10" s="37">
        <v>0</v>
      </c>
      <c r="AY10" s="37">
        <v>0</v>
      </c>
      <c r="AZ10" s="37">
        <v>0</v>
      </c>
      <c r="BA10" s="12">
        <v>0</v>
      </c>
      <c r="BB10" s="12">
        <v>0</v>
      </c>
      <c r="BC10" s="12">
        <v>0</v>
      </c>
      <c r="BD10" s="291">
        <v>0</v>
      </c>
      <c r="BE10" s="291">
        <v>0</v>
      </c>
      <c r="BF10" s="131">
        <v>0</v>
      </c>
      <c r="BG10" s="131">
        <v>0</v>
      </c>
      <c r="BH10" s="137">
        <v>0</v>
      </c>
      <c r="BI10" s="131">
        <v>0</v>
      </c>
      <c r="BJ10" s="131">
        <v>0</v>
      </c>
      <c r="BK10" s="131"/>
      <c r="BL10" s="131">
        <v>0</v>
      </c>
      <c r="BM10" s="131">
        <v>0</v>
      </c>
      <c r="BN10" s="131">
        <v>0</v>
      </c>
      <c r="BO10" s="61">
        <v>0</v>
      </c>
      <c r="BP10" s="61">
        <v>1</v>
      </c>
      <c r="BQ10" s="61">
        <v>1</v>
      </c>
      <c r="BR10" s="61">
        <v>0</v>
      </c>
      <c r="BS10" s="61">
        <v>0</v>
      </c>
      <c r="BT10" s="4">
        <v>0</v>
      </c>
    </row>
    <row r="11" spans="1:72" x14ac:dyDescent="0.3">
      <c r="A11" s="95"/>
      <c r="B11" s="24" t="s">
        <v>43</v>
      </c>
      <c r="C11" s="4" t="s">
        <v>199</v>
      </c>
      <c r="D11" s="4" t="s">
        <v>199</v>
      </c>
      <c r="E11" s="4" t="s">
        <v>200</v>
      </c>
      <c r="F11" s="41" t="s">
        <v>199</v>
      </c>
      <c r="G11" s="41" t="s">
        <v>199</v>
      </c>
      <c r="H11" s="41" t="s">
        <v>199</v>
      </c>
      <c r="I11" s="41" t="s">
        <v>199</v>
      </c>
      <c r="J11" s="41" t="s">
        <v>199</v>
      </c>
      <c r="K11" s="41" t="s">
        <v>200</v>
      </c>
      <c r="L11" s="18" t="s">
        <v>200</v>
      </c>
      <c r="M11" s="18" t="s">
        <v>200</v>
      </c>
      <c r="N11" s="18" t="s">
        <v>200</v>
      </c>
      <c r="O11" s="4" t="s">
        <v>199</v>
      </c>
      <c r="P11" s="4" t="s">
        <v>199</v>
      </c>
      <c r="Q11" s="4" t="s">
        <v>199</v>
      </c>
      <c r="R11" s="4" t="s">
        <v>199</v>
      </c>
      <c r="S11" s="4" t="s">
        <v>199</v>
      </c>
      <c r="T11" s="4" t="s">
        <v>200</v>
      </c>
      <c r="U11" s="12" t="s">
        <v>199</v>
      </c>
      <c r="V11" s="12" t="s">
        <v>199</v>
      </c>
      <c r="W11" s="12" t="s">
        <v>199</v>
      </c>
      <c r="X11" s="12" t="s">
        <v>199</v>
      </c>
      <c r="Y11" s="18" t="s">
        <v>200</v>
      </c>
      <c r="Z11" s="18" t="s">
        <v>200</v>
      </c>
      <c r="AA11" s="18" t="s">
        <v>200</v>
      </c>
      <c r="AB11" s="18" t="s">
        <v>200</v>
      </c>
      <c r="AC11" s="52" t="s">
        <v>199</v>
      </c>
      <c r="AD11" s="52" t="s">
        <v>199</v>
      </c>
      <c r="AE11" s="52" t="s">
        <v>199</v>
      </c>
      <c r="AF11" s="52" t="s">
        <v>199</v>
      </c>
      <c r="AG11" s="52" t="s">
        <v>199</v>
      </c>
      <c r="AH11" s="52" t="s">
        <v>199</v>
      </c>
      <c r="AI11" s="52" t="s">
        <v>200</v>
      </c>
      <c r="AJ11" s="288" t="s">
        <v>199</v>
      </c>
      <c r="AK11" s="52" t="s">
        <v>199</v>
      </c>
      <c r="AL11" s="52" t="s">
        <v>199</v>
      </c>
      <c r="AM11" s="52" t="s">
        <v>199</v>
      </c>
      <c r="AN11" s="52" t="s">
        <v>199</v>
      </c>
      <c r="AO11" s="52" t="s">
        <v>199</v>
      </c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13" t="s">
        <v>199</v>
      </c>
      <c r="BB11" s="13" t="s">
        <v>199</v>
      </c>
      <c r="BC11" s="13" t="s">
        <v>199</v>
      </c>
      <c r="BD11" s="117" t="s">
        <v>199</v>
      </c>
      <c r="BE11" s="117" t="s">
        <v>199</v>
      </c>
      <c r="BF11" s="131" t="s">
        <v>199</v>
      </c>
      <c r="BG11" s="131" t="s">
        <v>199</v>
      </c>
      <c r="BH11" s="137" t="s">
        <v>199</v>
      </c>
      <c r="BI11" s="131" t="s">
        <v>199</v>
      </c>
      <c r="BJ11" s="131" t="s">
        <v>199</v>
      </c>
      <c r="BK11" s="131" t="s">
        <v>199</v>
      </c>
      <c r="BL11" s="131" t="s">
        <v>199</v>
      </c>
      <c r="BM11" s="131" t="s">
        <v>199</v>
      </c>
      <c r="BN11" s="131" t="s">
        <v>199</v>
      </c>
      <c r="BO11" s="61" t="s">
        <v>199</v>
      </c>
      <c r="BP11" s="61" t="s">
        <v>199</v>
      </c>
      <c r="BQ11" s="61" t="s">
        <v>199</v>
      </c>
      <c r="BR11" s="61" t="s">
        <v>199</v>
      </c>
      <c r="BS11" s="61" t="s">
        <v>199</v>
      </c>
      <c r="BT11" s="4" t="s">
        <v>199</v>
      </c>
    </row>
    <row r="12" spans="1:72" x14ac:dyDescent="0.3">
      <c r="A12" s="95"/>
      <c r="B12" s="24" t="s">
        <v>10</v>
      </c>
      <c r="C12" s="9">
        <v>251.58699999999999</v>
      </c>
      <c r="D12" s="9">
        <v>288.18119999999999</v>
      </c>
      <c r="E12" s="175">
        <v>390.6</v>
      </c>
      <c r="F12" s="277">
        <v>277.96100000000001</v>
      </c>
      <c r="G12" s="277">
        <v>279.57</v>
      </c>
      <c r="H12" s="277">
        <v>280.27839999999998</v>
      </c>
      <c r="I12" s="277">
        <v>281.75799999999998</v>
      </c>
      <c r="J12" s="277">
        <v>285.22859999999997</v>
      </c>
      <c r="K12" s="277">
        <v>383.80829999999997</v>
      </c>
      <c r="L12" s="19">
        <v>292.44</v>
      </c>
      <c r="M12" s="19">
        <v>318.52999999999997</v>
      </c>
      <c r="N12" s="19">
        <v>411.3</v>
      </c>
      <c r="O12" s="9">
        <v>292.83100000000002</v>
      </c>
      <c r="P12" s="9">
        <v>293.60899999999998</v>
      </c>
      <c r="Q12" s="9">
        <v>294.90499999999997</v>
      </c>
      <c r="R12" s="9">
        <v>403.08</v>
      </c>
      <c r="S12" s="9">
        <v>403.30489999999998</v>
      </c>
      <c r="T12" s="9">
        <v>404.56</v>
      </c>
      <c r="U12" s="13">
        <v>313.32</v>
      </c>
      <c r="V12" s="13">
        <v>317.13</v>
      </c>
      <c r="W12" s="13">
        <v>317.01</v>
      </c>
      <c r="X12" s="13">
        <v>379.8</v>
      </c>
      <c r="Y12" s="19">
        <v>341.46</v>
      </c>
      <c r="Z12" s="19">
        <v>341.11</v>
      </c>
      <c r="AA12" s="19">
        <v>349.29</v>
      </c>
      <c r="AB12" s="19">
        <v>361.88479999999998</v>
      </c>
      <c r="AC12" s="56">
        <v>310.02999999999997</v>
      </c>
      <c r="AD12" s="56">
        <v>312.69</v>
      </c>
      <c r="AE12" s="56">
        <v>404.63</v>
      </c>
      <c r="AF12" s="56">
        <v>426.17</v>
      </c>
      <c r="AG12" s="56">
        <v>373.67099999999999</v>
      </c>
      <c r="AH12" s="56">
        <v>371.98860000000002</v>
      </c>
      <c r="AI12" s="56">
        <v>374.87049999999999</v>
      </c>
      <c r="AJ12" s="56">
        <v>257.56</v>
      </c>
      <c r="AK12" s="56">
        <v>259.36099999999999</v>
      </c>
      <c r="AL12" s="56">
        <v>259.89</v>
      </c>
      <c r="AM12" s="56">
        <v>263.06</v>
      </c>
      <c r="AN12" s="56">
        <v>356.94</v>
      </c>
      <c r="AO12" s="56">
        <v>363.04</v>
      </c>
      <c r="AP12" s="37">
        <v>267.69499999999999</v>
      </c>
      <c r="AQ12" s="37">
        <v>284.30399999999997</v>
      </c>
      <c r="AR12" s="37">
        <v>311.83999999999997</v>
      </c>
      <c r="AS12" s="37">
        <v>311.96699999999998</v>
      </c>
      <c r="AT12" s="37">
        <v>312.5</v>
      </c>
      <c r="AU12" s="37">
        <v>313.14600000000002</v>
      </c>
      <c r="AV12" s="37">
        <v>357.79199999999997</v>
      </c>
      <c r="AW12" s="37">
        <v>359.27300000000002</v>
      </c>
      <c r="AX12" s="37">
        <v>360.43900000000002</v>
      </c>
      <c r="AY12" s="37">
        <v>425.39</v>
      </c>
      <c r="AZ12" s="37">
        <v>429.16</v>
      </c>
      <c r="BA12" s="13">
        <v>296.06</v>
      </c>
      <c r="BB12" s="13">
        <v>324.91000000000003</v>
      </c>
      <c r="BC12" s="13">
        <v>327.38</v>
      </c>
      <c r="BD12" s="117">
        <v>330.24</v>
      </c>
      <c r="BE12" s="117">
        <v>334.47</v>
      </c>
      <c r="BF12" s="11">
        <v>315.834</v>
      </c>
      <c r="BG12" s="11">
        <v>317.92599999999999</v>
      </c>
      <c r="BH12" s="11">
        <v>318.01</v>
      </c>
      <c r="BI12" s="131">
        <v>300.66500000000002</v>
      </c>
      <c r="BJ12" s="131">
        <v>370.58499999999998</v>
      </c>
      <c r="BK12" s="131">
        <v>373.61700000000002</v>
      </c>
      <c r="BL12" s="131">
        <v>362.29899999999998</v>
      </c>
      <c r="BM12" s="131">
        <v>362.995</v>
      </c>
      <c r="BN12" s="131">
        <v>364.30700000000002</v>
      </c>
      <c r="BO12" s="63">
        <v>305.81580000000002</v>
      </c>
      <c r="BP12" s="63">
        <v>309.33999999999997</v>
      </c>
      <c r="BQ12" s="63">
        <v>358.76</v>
      </c>
      <c r="BR12" s="63">
        <v>394.57</v>
      </c>
      <c r="BS12" s="63">
        <v>396.34</v>
      </c>
      <c r="BT12" s="4">
        <v>404.59</v>
      </c>
    </row>
    <row r="13" spans="1:72" x14ac:dyDescent="0.3">
      <c r="A13" s="95"/>
      <c r="B13" s="24" t="s">
        <v>198</v>
      </c>
      <c r="C13" s="9" t="s">
        <v>199</v>
      </c>
      <c r="D13" s="9" t="s">
        <v>199</v>
      </c>
      <c r="E13" s="9" t="s">
        <v>199</v>
      </c>
      <c r="F13" s="277" t="s">
        <v>199</v>
      </c>
      <c r="G13" s="277" t="s">
        <v>199</v>
      </c>
      <c r="H13" s="277" t="s">
        <v>199</v>
      </c>
      <c r="I13" s="277" t="s">
        <v>199</v>
      </c>
      <c r="J13" s="277" t="s">
        <v>199</v>
      </c>
      <c r="K13" s="277" t="s">
        <v>199</v>
      </c>
      <c r="L13" s="19" t="s">
        <v>199</v>
      </c>
      <c r="M13" s="19" t="s">
        <v>199</v>
      </c>
      <c r="N13" s="19" t="s">
        <v>199</v>
      </c>
      <c r="O13" s="9" t="s">
        <v>199</v>
      </c>
      <c r="P13" s="9" t="s">
        <v>199</v>
      </c>
      <c r="Q13" s="9" t="s">
        <v>199</v>
      </c>
      <c r="R13" s="9" t="s">
        <v>199</v>
      </c>
      <c r="S13" s="9" t="s">
        <v>199</v>
      </c>
      <c r="T13" s="9" t="s">
        <v>199</v>
      </c>
      <c r="U13" s="13" t="s">
        <v>199</v>
      </c>
      <c r="V13" s="13" t="s">
        <v>199</v>
      </c>
      <c r="W13" s="13" t="s">
        <v>199</v>
      </c>
      <c r="X13" s="13"/>
      <c r="Y13" s="19" t="s">
        <v>199</v>
      </c>
      <c r="Z13" s="19" t="s">
        <v>199</v>
      </c>
      <c r="AA13" s="19" t="s">
        <v>199</v>
      </c>
      <c r="AB13" s="19" t="s">
        <v>199</v>
      </c>
      <c r="AC13" s="56" t="s">
        <v>199</v>
      </c>
      <c r="AD13" s="56" t="s">
        <v>199</v>
      </c>
      <c r="AE13" s="56" t="s">
        <v>199</v>
      </c>
      <c r="AF13" s="56" t="s">
        <v>199</v>
      </c>
      <c r="AG13" s="56" t="s">
        <v>199</v>
      </c>
      <c r="AH13" s="56" t="s">
        <v>199</v>
      </c>
      <c r="AI13" s="56" t="s">
        <v>199</v>
      </c>
      <c r="AJ13" s="56" t="s">
        <v>199</v>
      </c>
      <c r="AK13" s="56" t="s">
        <v>199</v>
      </c>
      <c r="AL13" s="56" t="s">
        <v>199</v>
      </c>
      <c r="AM13" s="56" t="s">
        <v>199</v>
      </c>
      <c r="AN13" s="56" t="s">
        <v>199</v>
      </c>
      <c r="AO13" s="56" t="s">
        <v>199</v>
      </c>
      <c r="AP13" s="37" t="s">
        <v>199</v>
      </c>
      <c r="AQ13" s="37" t="s">
        <v>199</v>
      </c>
      <c r="AR13" s="37" t="s">
        <v>199</v>
      </c>
      <c r="AS13" s="37" t="s">
        <v>199</v>
      </c>
      <c r="AT13" s="37" t="s">
        <v>199</v>
      </c>
      <c r="AU13" s="37" t="s">
        <v>199</v>
      </c>
      <c r="AV13" s="37" t="s">
        <v>199</v>
      </c>
      <c r="AW13" s="37" t="s">
        <v>199</v>
      </c>
      <c r="AX13" s="37" t="s">
        <v>199</v>
      </c>
      <c r="AY13" s="37" t="s">
        <v>199</v>
      </c>
      <c r="AZ13" s="37" t="s">
        <v>199</v>
      </c>
      <c r="BA13" s="13" t="s">
        <v>199</v>
      </c>
      <c r="BB13" s="13" t="s">
        <v>199</v>
      </c>
      <c r="BC13" s="13" t="s">
        <v>199</v>
      </c>
      <c r="BD13" s="117" t="s">
        <v>199</v>
      </c>
      <c r="BE13" s="117" t="s">
        <v>199</v>
      </c>
      <c r="BF13" s="131" t="s">
        <v>199</v>
      </c>
      <c r="BG13" s="131" t="s">
        <v>199</v>
      </c>
      <c r="BH13" s="137" t="s">
        <v>199</v>
      </c>
      <c r="BI13" s="131" t="s">
        <v>199</v>
      </c>
      <c r="BJ13" s="131" t="s">
        <v>199</v>
      </c>
      <c r="BK13" s="131" t="s">
        <v>199</v>
      </c>
      <c r="BL13" s="131" t="s">
        <v>199</v>
      </c>
      <c r="BM13" s="131" t="s">
        <v>199</v>
      </c>
      <c r="BN13" s="131" t="s">
        <v>199</v>
      </c>
      <c r="BO13" s="61" t="s">
        <v>199</v>
      </c>
      <c r="BP13" s="63" t="s">
        <v>199</v>
      </c>
      <c r="BQ13" s="63" t="s">
        <v>199</v>
      </c>
      <c r="BR13" s="63" t="s">
        <v>199</v>
      </c>
      <c r="BS13" s="63" t="s">
        <v>199</v>
      </c>
      <c r="BT13" s="4" t="s">
        <v>199</v>
      </c>
    </row>
    <row r="14" spans="1:72" x14ac:dyDescent="0.3">
      <c r="A14" s="95"/>
      <c r="B14" s="24" t="s">
        <v>11</v>
      </c>
      <c r="C14" s="9">
        <v>251.13300000000001</v>
      </c>
      <c r="D14" s="9">
        <v>287.8605</v>
      </c>
      <c r="E14" s="9"/>
      <c r="F14" s="277">
        <v>277.29000000000002</v>
      </c>
      <c r="G14" s="277">
        <v>277.452</v>
      </c>
      <c r="H14" s="277">
        <v>279.21499999999997</v>
      </c>
      <c r="I14" s="277">
        <v>277.29000000000002</v>
      </c>
      <c r="J14" s="277">
        <v>284.74099999999999</v>
      </c>
      <c r="K14" s="277">
        <v>380.78129999999999</v>
      </c>
      <c r="L14" s="19">
        <v>292.2</v>
      </c>
      <c r="M14" s="19">
        <v>318.27999999999997</v>
      </c>
      <c r="N14" s="19">
        <v>408.89</v>
      </c>
      <c r="O14" s="9">
        <v>292.48500000000001</v>
      </c>
      <c r="P14" s="9">
        <v>293.17700000000002</v>
      </c>
      <c r="Q14" s="9">
        <v>294.73200000000003</v>
      </c>
      <c r="R14" s="9">
        <v>402.81</v>
      </c>
      <c r="S14" s="9">
        <v>402.90249999999997</v>
      </c>
      <c r="T14" s="9">
        <v>404.37</v>
      </c>
      <c r="U14" s="13">
        <v>313.07</v>
      </c>
      <c r="V14" s="13">
        <v>316.63</v>
      </c>
      <c r="W14" s="13">
        <v>316.92</v>
      </c>
      <c r="X14" s="13">
        <v>0</v>
      </c>
      <c r="Y14" s="19">
        <v>341.14</v>
      </c>
      <c r="Z14" s="19">
        <v>346.03</v>
      </c>
      <c r="AA14" s="19">
        <v>349.13</v>
      </c>
      <c r="AB14" s="19">
        <v>361.51960000000003</v>
      </c>
      <c r="AC14" s="56">
        <v>309.69</v>
      </c>
      <c r="AD14" s="56">
        <v>312.43</v>
      </c>
      <c r="AE14" s="56">
        <v>404.06</v>
      </c>
      <c r="AF14" s="56">
        <v>425.84</v>
      </c>
      <c r="AG14" s="56">
        <v>371.62</v>
      </c>
      <c r="AH14" s="56">
        <v>371.75</v>
      </c>
      <c r="AI14" s="56">
        <v>374.72</v>
      </c>
      <c r="AJ14" s="56">
        <v>257.26</v>
      </c>
      <c r="AK14" s="56">
        <v>259.08999999999997</v>
      </c>
      <c r="AL14" s="56">
        <v>259.721</v>
      </c>
      <c r="AM14" s="56">
        <v>262.86500000000001</v>
      </c>
      <c r="AN14" s="56">
        <v>356.73</v>
      </c>
      <c r="AO14" s="56">
        <v>362.73</v>
      </c>
      <c r="AP14" s="37">
        <v>267.42700000000002</v>
      </c>
      <c r="AQ14" s="37">
        <v>284.12900000000002</v>
      </c>
      <c r="AR14" s="37">
        <v>311.56</v>
      </c>
      <c r="AS14" s="37">
        <v>311.714</v>
      </c>
      <c r="AT14" s="37">
        <v>311.56</v>
      </c>
      <c r="AU14" s="37">
        <v>312.97800000000001</v>
      </c>
      <c r="AV14" s="37">
        <v>357.55799999999999</v>
      </c>
      <c r="AW14" s="37">
        <v>359.11700000000002</v>
      </c>
      <c r="AX14" s="37">
        <v>360.28399999999999</v>
      </c>
      <c r="AY14" s="37">
        <v>425.28</v>
      </c>
      <c r="AZ14" s="37">
        <v>428.72</v>
      </c>
      <c r="BA14" s="13">
        <v>295.5</v>
      </c>
      <c r="BB14" s="13">
        <v>321.63</v>
      </c>
      <c r="BC14" s="13">
        <v>327.22000000000003</v>
      </c>
      <c r="BD14" s="117">
        <v>328.83</v>
      </c>
      <c r="BE14" s="117">
        <v>332.19</v>
      </c>
      <c r="BF14" s="11">
        <v>313.98700000000002</v>
      </c>
      <c r="BG14" s="11">
        <v>317</v>
      </c>
      <c r="BH14" s="11">
        <v>317</v>
      </c>
      <c r="BI14" s="134">
        <v>299.29399999999998</v>
      </c>
      <c r="BJ14" s="134">
        <v>369.9</v>
      </c>
      <c r="BK14" s="134">
        <v>373.012</v>
      </c>
      <c r="BL14" s="134">
        <v>361.44799999999998</v>
      </c>
      <c r="BM14" s="134">
        <v>361.44799999999998</v>
      </c>
      <c r="BN14" s="134">
        <v>361.44799999999998</v>
      </c>
      <c r="BO14" s="63">
        <v>307.90899999999999</v>
      </c>
      <c r="BP14" s="63">
        <v>300</v>
      </c>
      <c r="BQ14" s="63">
        <v>350</v>
      </c>
      <c r="BR14" s="63">
        <v>394.05</v>
      </c>
      <c r="BS14" s="63">
        <v>390</v>
      </c>
      <c r="BT14" s="4">
        <v>404.32</v>
      </c>
    </row>
    <row r="15" spans="1:72" x14ac:dyDescent="0.3">
      <c r="A15" s="95"/>
      <c r="B15" s="24" t="s">
        <v>12</v>
      </c>
      <c r="C15" s="9">
        <v>252.131</v>
      </c>
      <c r="D15" s="9">
        <v>288.50200000000001</v>
      </c>
      <c r="E15" s="9"/>
      <c r="F15" s="277">
        <v>282</v>
      </c>
      <c r="G15" s="277">
        <v>278.42200000000003</v>
      </c>
      <c r="H15" s="277">
        <v>279.91800000000001</v>
      </c>
      <c r="I15" s="277">
        <v>282</v>
      </c>
      <c r="J15" s="277">
        <v>285.61500000000001</v>
      </c>
      <c r="K15" s="277">
        <v>384.93279999999999</v>
      </c>
      <c r="L15" s="19">
        <v>292.64</v>
      </c>
      <c r="M15" s="19">
        <v>319.04000000000002</v>
      </c>
      <c r="N15" s="19">
        <v>412.32</v>
      </c>
      <c r="O15" s="9">
        <v>293.08999999999997</v>
      </c>
      <c r="P15" s="9">
        <v>293.041</v>
      </c>
      <c r="Q15" s="9">
        <v>294.99099999999999</v>
      </c>
      <c r="R15" s="9">
        <v>403.71</v>
      </c>
      <c r="S15" s="9">
        <v>403.87939999999998</v>
      </c>
      <c r="T15" s="9">
        <v>404.75</v>
      </c>
      <c r="U15" s="13">
        <v>313.83</v>
      </c>
      <c r="V15" s="13">
        <v>317.52</v>
      </c>
      <c r="W15" s="13">
        <v>317.26</v>
      </c>
      <c r="X15" s="13">
        <v>0</v>
      </c>
      <c r="Y15" s="19">
        <v>341.63</v>
      </c>
      <c r="Z15" s="19">
        <v>346.27</v>
      </c>
      <c r="AA15" s="19">
        <v>349.37</v>
      </c>
      <c r="AB15" s="19">
        <v>362.00650000000002</v>
      </c>
      <c r="AC15" s="56">
        <v>310.36</v>
      </c>
      <c r="AD15" s="56">
        <v>313.07</v>
      </c>
      <c r="AE15" s="56">
        <v>405.44</v>
      </c>
      <c r="AF15" s="56">
        <v>426.5</v>
      </c>
      <c r="AG15" s="56">
        <v>377.65</v>
      </c>
      <c r="AH15" s="56">
        <v>372.46</v>
      </c>
      <c r="AI15" s="56">
        <v>375.18</v>
      </c>
      <c r="AJ15" s="56">
        <v>258.13</v>
      </c>
      <c r="AK15" s="56">
        <v>259.541</v>
      </c>
      <c r="AL15" s="56">
        <v>260.08</v>
      </c>
      <c r="AM15" s="56">
        <v>263.31299999999999</v>
      </c>
      <c r="AN15" s="56">
        <v>357.32</v>
      </c>
      <c r="AO15" s="56">
        <v>363.4</v>
      </c>
      <c r="AP15" s="37">
        <v>267.96199999999999</v>
      </c>
      <c r="AQ15" s="37">
        <v>284.39100000000002</v>
      </c>
      <c r="AR15" s="37">
        <v>312.76</v>
      </c>
      <c r="AS15" s="37">
        <v>312.13600000000002</v>
      </c>
      <c r="AT15" s="37">
        <v>312.76</v>
      </c>
      <c r="AU15" s="37">
        <v>313.315</v>
      </c>
      <c r="AV15" s="37">
        <v>358.18200000000002</v>
      </c>
      <c r="AW15" s="37">
        <v>359.42899999999997</v>
      </c>
      <c r="AX15" s="37">
        <v>360.59399999999999</v>
      </c>
      <c r="AY15" s="37">
        <v>425.67</v>
      </c>
      <c r="AZ15" s="37">
        <v>429.38</v>
      </c>
      <c r="BA15" s="13">
        <v>296.95</v>
      </c>
      <c r="BB15" s="13">
        <v>326.11</v>
      </c>
      <c r="BC15" s="13">
        <v>327.55</v>
      </c>
      <c r="BD15" s="117">
        <v>331.98</v>
      </c>
      <c r="BE15" s="117">
        <v>339.15</v>
      </c>
      <c r="BF15" s="11">
        <v>317</v>
      </c>
      <c r="BG15" s="11">
        <v>320.76100000000002</v>
      </c>
      <c r="BH15" s="11">
        <v>318.89999999999998</v>
      </c>
      <c r="BI15" s="134">
        <v>301.17899999999997</v>
      </c>
      <c r="BJ15" s="134">
        <v>371.26900000000001</v>
      </c>
      <c r="BK15" s="134">
        <v>374.59800000000001</v>
      </c>
      <c r="BL15" s="134">
        <v>365.154</v>
      </c>
      <c r="BM15" s="134">
        <v>365.154</v>
      </c>
      <c r="BN15" s="134">
        <v>365.154</v>
      </c>
      <c r="BO15" s="63">
        <v>308.50200000000001</v>
      </c>
      <c r="BP15" s="63">
        <v>320</v>
      </c>
      <c r="BQ15" s="63">
        <v>370</v>
      </c>
      <c r="BR15" s="63">
        <v>395.61</v>
      </c>
      <c r="BS15" s="63">
        <v>402</v>
      </c>
      <c r="BT15" s="4">
        <v>405.27</v>
      </c>
    </row>
    <row r="16" spans="1:72" x14ac:dyDescent="0.3">
      <c r="A16" s="95"/>
      <c r="B16" s="270" t="s">
        <v>248</v>
      </c>
      <c r="C16" s="168">
        <v>1</v>
      </c>
      <c r="D16" s="168">
        <v>1</v>
      </c>
      <c r="E16" s="168">
        <v>1</v>
      </c>
      <c r="F16" s="278">
        <v>1</v>
      </c>
      <c r="G16" s="278">
        <v>1</v>
      </c>
      <c r="H16" s="278">
        <v>1</v>
      </c>
      <c r="I16" s="278">
        <v>1</v>
      </c>
      <c r="J16" s="278">
        <v>1</v>
      </c>
      <c r="K16" s="278">
        <v>1</v>
      </c>
      <c r="L16" s="169">
        <v>1</v>
      </c>
      <c r="M16" s="169">
        <v>1</v>
      </c>
      <c r="N16" s="169">
        <v>1</v>
      </c>
      <c r="O16" s="168">
        <v>1</v>
      </c>
      <c r="P16" s="168">
        <v>1</v>
      </c>
      <c r="Q16" s="168">
        <v>1</v>
      </c>
      <c r="R16" s="168">
        <v>1</v>
      </c>
      <c r="S16" s="168">
        <v>1</v>
      </c>
      <c r="T16" s="168">
        <v>1</v>
      </c>
      <c r="U16" s="186">
        <v>1</v>
      </c>
      <c r="V16" s="186">
        <v>1</v>
      </c>
      <c r="W16" s="186">
        <v>1</v>
      </c>
      <c r="X16" s="186">
        <v>1</v>
      </c>
      <c r="Y16" s="169">
        <v>1</v>
      </c>
      <c r="Z16" s="169">
        <v>1</v>
      </c>
      <c r="AA16" s="169">
        <v>1</v>
      </c>
      <c r="AB16" s="169">
        <v>1</v>
      </c>
      <c r="AC16" s="171">
        <v>1</v>
      </c>
      <c r="AD16" s="171">
        <v>1</v>
      </c>
      <c r="AE16" s="171">
        <v>1</v>
      </c>
      <c r="AF16" s="171">
        <v>1</v>
      </c>
      <c r="AG16" s="171">
        <v>1</v>
      </c>
      <c r="AH16" s="171">
        <v>1</v>
      </c>
      <c r="AI16" s="171">
        <v>1</v>
      </c>
      <c r="AJ16" s="171">
        <v>1</v>
      </c>
      <c r="AK16" s="171">
        <v>1</v>
      </c>
      <c r="AL16" s="171">
        <v>1</v>
      </c>
      <c r="AM16" s="171">
        <v>1</v>
      </c>
      <c r="AN16" s="171">
        <v>1</v>
      </c>
      <c r="AO16" s="171">
        <v>1</v>
      </c>
      <c r="AP16" s="181">
        <v>1</v>
      </c>
      <c r="AQ16" s="181">
        <v>1</v>
      </c>
      <c r="AR16" s="181">
        <v>1</v>
      </c>
      <c r="AS16" s="181">
        <v>1</v>
      </c>
      <c r="AT16" s="181">
        <v>1</v>
      </c>
      <c r="AU16" s="181">
        <v>1</v>
      </c>
      <c r="AV16" s="181">
        <v>1</v>
      </c>
      <c r="AW16" s="181">
        <v>1</v>
      </c>
      <c r="AX16" s="181">
        <v>1</v>
      </c>
      <c r="AY16" s="181">
        <v>1</v>
      </c>
      <c r="AZ16" s="181">
        <v>1</v>
      </c>
      <c r="BA16" s="186">
        <v>1</v>
      </c>
      <c r="BB16" s="186">
        <v>1</v>
      </c>
      <c r="BC16" s="186">
        <v>0</v>
      </c>
      <c r="BD16" s="186">
        <v>1</v>
      </c>
      <c r="BE16" s="186">
        <v>1</v>
      </c>
      <c r="BF16" s="224">
        <v>0</v>
      </c>
      <c r="BG16" s="224">
        <v>0</v>
      </c>
      <c r="BH16" s="282">
        <v>1</v>
      </c>
      <c r="BI16" s="224">
        <v>1</v>
      </c>
      <c r="BJ16" s="224">
        <v>1</v>
      </c>
      <c r="BK16" s="224">
        <v>1</v>
      </c>
      <c r="BL16" s="224">
        <v>1</v>
      </c>
      <c r="BM16" s="224">
        <v>0</v>
      </c>
      <c r="BN16" s="224">
        <v>1</v>
      </c>
      <c r="BO16" s="283">
        <v>1</v>
      </c>
      <c r="BP16" s="283">
        <v>1</v>
      </c>
      <c r="BQ16" s="283">
        <v>1</v>
      </c>
      <c r="BR16" s="283">
        <v>0</v>
      </c>
      <c r="BS16" s="283">
        <v>0</v>
      </c>
      <c r="BT16" s="4">
        <v>1</v>
      </c>
    </row>
    <row r="17" spans="1:73" x14ac:dyDescent="0.3">
      <c r="B17" s="24" t="s">
        <v>40</v>
      </c>
      <c r="C17" s="68" t="s">
        <v>298</v>
      </c>
      <c r="D17" s="68" t="s">
        <v>306</v>
      </c>
      <c r="E17" s="68" t="s">
        <v>298</v>
      </c>
      <c r="F17" s="279">
        <v>0</v>
      </c>
      <c r="G17" s="279">
        <v>0</v>
      </c>
      <c r="H17" s="279">
        <v>0</v>
      </c>
      <c r="I17" s="279" t="s">
        <v>298</v>
      </c>
      <c r="J17" s="279" t="s">
        <v>306</v>
      </c>
      <c r="K17" s="279"/>
      <c r="L17" s="69" t="s">
        <v>298</v>
      </c>
      <c r="M17" s="69" t="s">
        <v>298</v>
      </c>
      <c r="N17" s="69" t="s">
        <v>298</v>
      </c>
      <c r="O17" s="68">
        <v>0</v>
      </c>
      <c r="P17" s="68">
        <v>0</v>
      </c>
      <c r="Q17" s="68">
        <v>0</v>
      </c>
      <c r="R17" s="68" t="s">
        <v>298</v>
      </c>
      <c r="S17" s="68" t="s">
        <v>306</v>
      </c>
      <c r="T17" s="68" t="s">
        <v>306</v>
      </c>
      <c r="U17" s="187" t="s">
        <v>298</v>
      </c>
      <c r="V17" s="187" t="s">
        <v>298</v>
      </c>
      <c r="W17" s="187" t="s">
        <v>298</v>
      </c>
      <c r="X17" s="187" t="s">
        <v>298</v>
      </c>
      <c r="Y17" s="69" t="s">
        <v>298</v>
      </c>
      <c r="Z17" s="69" t="s">
        <v>298</v>
      </c>
      <c r="AA17" s="69" t="s">
        <v>298</v>
      </c>
      <c r="AB17" s="69" t="s">
        <v>298</v>
      </c>
      <c r="AC17" s="71" t="s">
        <v>306</v>
      </c>
      <c r="AD17" s="71" t="s">
        <v>298</v>
      </c>
      <c r="AE17" s="71" t="s">
        <v>298</v>
      </c>
      <c r="AF17" s="71" t="s">
        <v>298</v>
      </c>
      <c r="AG17" s="71" t="s">
        <v>298</v>
      </c>
      <c r="AH17" s="71" t="s">
        <v>298</v>
      </c>
      <c r="AI17" s="71" t="s">
        <v>306</v>
      </c>
      <c r="AJ17" s="71" t="s">
        <v>306</v>
      </c>
      <c r="AK17" s="71" t="s">
        <v>306</v>
      </c>
      <c r="AL17" s="71" t="s">
        <v>306</v>
      </c>
      <c r="AM17" s="71">
        <v>0</v>
      </c>
      <c r="AN17" s="71" t="s">
        <v>298</v>
      </c>
      <c r="AO17" s="71" t="s">
        <v>298</v>
      </c>
      <c r="AP17" s="37">
        <v>56</v>
      </c>
      <c r="AQ17" s="37">
        <v>61</v>
      </c>
      <c r="AR17" s="37">
        <v>61</v>
      </c>
      <c r="AS17" s="37">
        <v>63</v>
      </c>
      <c r="AT17" s="37">
        <v>61</v>
      </c>
      <c r="AU17" s="37">
        <v>63</v>
      </c>
      <c r="AV17" s="37">
        <v>56</v>
      </c>
      <c r="AW17" s="37">
        <v>63</v>
      </c>
      <c r="AX17" s="37">
        <v>63</v>
      </c>
      <c r="AY17" s="37" t="s">
        <v>298</v>
      </c>
      <c r="AZ17" s="37" t="s">
        <v>298</v>
      </c>
      <c r="BA17" s="186" t="s">
        <v>298</v>
      </c>
      <c r="BB17" s="186" t="s">
        <v>306</v>
      </c>
      <c r="BC17" s="186" t="s">
        <v>306</v>
      </c>
      <c r="BD17" s="117" t="s">
        <v>306</v>
      </c>
      <c r="BE17" s="117" t="s">
        <v>306</v>
      </c>
      <c r="BF17" s="224" t="s">
        <v>298</v>
      </c>
      <c r="BG17" s="224" t="s">
        <v>298</v>
      </c>
      <c r="BH17" s="282" t="s">
        <v>298</v>
      </c>
      <c r="BI17" s="224" t="s">
        <v>298</v>
      </c>
      <c r="BJ17" s="224" t="s">
        <v>298</v>
      </c>
      <c r="BK17" s="224" t="s">
        <v>298</v>
      </c>
      <c r="BL17" s="224" t="s">
        <v>298</v>
      </c>
      <c r="BM17" s="224">
        <v>1</v>
      </c>
      <c r="BN17" s="224" t="s">
        <v>298</v>
      </c>
      <c r="BO17" s="283"/>
      <c r="BP17" s="283"/>
      <c r="BQ17" s="283"/>
      <c r="BR17" s="283" t="s">
        <v>298</v>
      </c>
      <c r="BS17" s="283" t="s">
        <v>298</v>
      </c>
      <c r="BT17" s="196" t="s">
        <v>298</v>
      </c>
      <c r="BU17" s="287" t="s">
        <v>298</v>
      </c>
    </row>
    <row r="18" spans="1:73" x14ac:dyDescent="0.3">
      <c r="A18" t="s">
        <v>43</v>
      </c>
      <c r="B18" s="24" t="s">
        <v>40</v>
      </c>
      <c r="C18" s="68">
        <v>0</v>
      </c>
      <c r="D18" s="68">
        <v>0</v>
      </c>
      <c r="E18" s="68">
        <v>0</v>
      </c>
      <c r="F18" s="279">
        <v>0</v>
      </c>
      <c r="G18" s="279">
        <v>0</v>
      </c>
      <c r="H18" s="279">
        <v>0</v>
      </c>
      <c r="I18" s="279">
        <v>0</v>
      </c>
      <c r="J18" s="279">
        <v>0</v>
      </c>
      <c r="K18" s="279">
        <v>0</v>
      </c>
      <c r="L18" s="69">
        <v>0</v>
      </c>
      <c r="M18" s="69">
        <v>0</v>
      </c>
      <c r="N18" s="69">
        <v>0</v>
      </c>
      <c r="O18" s="68">
        <v>0</v>
      </c>
      <c r="P18" s="68">
        <v>0</v>
      </c>
      <c r="Q18" s="68">
        <v>0</v>
      </c>
      <c r="R18" s="68">
        <v>0</v>
      </c>
      <c r="S18" s="68">
        <f>AE7</f>
        <v>29</v>
      </c>
      <c r="T18" s="68">
        <v>0</v>
      </c>
      <c r="U18" s="187">
        <v>0</v>
      </c>
      <c r="V18" s="187">
        <v>0</v>
      </c>
      <c r="W18" s="187">
        <v>0</v>
      </c>
      <c r="X18" s="187">
        <v>0</v>
      </c>
      <c r="Y18" s="69">
        <f>AG7</f>
        <v>31</v>
      </c>
      <c r="Z18" s="69">
        <f>AH7</f>
        <v>32</v>
      </c>
      <c r="AA18" s="69">
        <f>AI7</f>
        <v>33</v>
      </c>
      <c r="AB18" s="69"/>
      <c r="AC18" s="71">
        <v>0</v>
      </c>
      <c r="AD18" s="71">
        <v>0</v>
      </c>
      <c r="AE18" s="71">
        <v>0</v>
      </c>
      <c r="AF18" s="71">
        <v>0</v>
      </c>
      <c r="AG18" s="71">
        <v>0</v>
      </c>
      <c r="AH18" s="71">
        <v>0</v>
      </c>
      <c r="AI18" s="71">
        <v>0</v>
      </c>
      <c r="AJ18" s="90">
        <v>1</v>
      </c>
      <c r="AK18" s="90">
        <v>1</v>
      </c>
      <c r="AL18" s="90">
        <v>1</v>
      </c>
      <c r="AM18" s="90">
        <v>1</v>
      </c>
      <c r="AN18" s="57">
        <v>2</v>
      </c>
      <c r="AO18" s="57">
        <v>2</v>
      </c>
      <c r="AP18" s="37">
        <v>0</v>
      </c>
      <c r="AQ18" s="37">
        <v>0</v>
      </c>
      <c r="AR18" s="37">
        <v>0</v>
      </c>
      <c r="AS18" s="37">
        <v>0</v>
      </c>
      <c r="AT18" s="178">
        <v>1</v>
      </c>
      <c r="AU18" s="178">
        <v>1</v>
      </c>
      <c r="AV18" s="178">
        <v>1</v>
      </c>
      <c r="AW18" s="178">
        <v>1</v>
      </c>
      <c r="AX18" s="178">
        <v>1</v>
      </c>
      <c r="AY18" s="178">
        <v>1</v>
      </c>
      <c r="AZ18" s="37">
        <v>0</v>
      </c>
      <c r="BA18" s="187">
        <f>IF(BA19=1,$D$20,$L$20)</f>
        <v>4</v>
      </c>
      <c r="BB18" s="187">
        <f>IF(BB19=1,$D$20,$L$20)</f>
        <v>4</v>
      </c>
      <c r="BC18" s="187">
        <f>IF(BC19=1,$D$20,$L$20)</f>
        <v>4</v>
      </c>
      <c r="BD18" s="187">
        <f>IF(BD19=1,$D$20,$L$20)</f>
        <v>4</v>
      </c>
      <c r="BE18" s="187">
        <f>IF(BE19=1,$D$20,$L$20)</f>
        <v>4</v>
      </c>
      <c r="BF18" s="131">
        <f t="shared" ref="BF18:BS18" si="13">IF(BF19=1,$D$23,$F$23)</f>
        <v>0</v>
      </c>
      <c r="BG18" s="131">
        <f t="shared" si="13"/>
        <v>0</v>
      </c>
      <c r="BH18" s="137">
        <f t="shared" si="13"/>
        <v>0</v>
      </c>
      <c r="BI18" s="131">
        <f t="shared" si="13"/>
        <v>0</v>
      </c>
      <c r="BJ18" s="131">
        <f t="shared" si="13"/>
        <v>0</v>
      </c>
      <c r="BK18" s="131">
        <f t="shared" si="13"/>
        <v>0</v>
      </c>
      <c r="BL18" s="131"/>
      <c r="BM18" s="131"/>
      <c r="BN18" s="131"/>
      <c r="BO18" s="67">
        <f t="shared" si="13"/>
        <v>0</v>
      </c>
      <c r="BP18" s="67">
        <f t="shared" si="13"/>
        <v>0</v>
      </c>
      <c r="BQ18" s="67"/>
      <c r="BR18" s="67">
        <f t="shared" si="13"/>
        <v>0</v>
      </c>
      <c r="BS18" s="67">
        <f t="shared" si="13"/>
        <v>0</v>
      </c>
      <c r="BT18" s="4">
        <v>0</v>
      </c>
    </row>
    <row r="19" spans="1:73" x14ac:dyDescent="0.3">
      <c r="A19" t="s">
        <v>43</v>
      </c>
      <c r="B19" s="24" t="s">
        <v>41</v>
      </c>
      <c r="C19" s="85">
        <v>1</v>
      </c>
      <c r="D19" s="85">
        <v>1</v>
      </c>
      <c r="E19" s="89">
        <v>1</v>
      </c>
      <c r="F19" s="280">
        <v>1</v>
      </c>
      <c r="G19" s="280">
        <v>1</v>
      </c>
      <c r="H19" s="280">
        <v>1</v>
      </c>
      <c r="I19" s="280">
        <v>1</v>
      </c>
      <c r="J19" s="281">
        <v>2</v>
      </c>
      <c r="K19" s="281">
        <v>2</v>
      </c>
      <c r="L19" s="86">
        <v>1</v>
      </c>
      <c r="M19" s="86">
        <v>1</v>
      </c>
      <c r="N19" s="86">
        <v>1</v>
      </c>
      <c r="O19" s="85">
        <v>1</v>
      </c>
      <c r="P19" s="85">
        <v>1</v>
      </c>
      <c r="Q19" s="85">
        <v>1</v>
      </c>
      <c r="R19" s="89">
        <v>1</v>
      </c>
      <c r="S19" s="89">
        <v>1</v>
      </c>
      <c r="T19" s="89">
        <v>1</v>
      </c>
      <c r="U19" s="237">
        <v>1</v>
      </c>
      <c r="V19" s="237">
        <v>1</v>
      </c>
      <c r="W19" s="237">
        <v>1</v>
      </c>
      <c r="X19" s="237">
        <v>1</v>
      </c>
      <c r="Y19" s="86">
        <v>1</v>
      </c>
      <c r="Z19" s="86">
        <v>1</v>
      </c>
      <c r="AA19" s="86">
        <v>1</v>
      </c>
      <c r="AB19" s="86"/>
      <c r="AC19" s="57">
        <v>1</v>
      </c>
      <c r="AD19" s="57">
        <v>1</v>
      </c>
      <c r="AE19" s="57">
        <v>1</v>
      </c>
      <c r="AF19" s="57">
        <v>1</v>
      </c>
      <c r="AG19" s="57">
        <v>1</v>
      </c>
      <c r="AH19" s="57">
        <v>1</v>
      </c>
      <c r="AI19" s="57">
        <v>1</v>
      </c>
      <c r="AJ19" s="90">
        <v>1</v>
      </c>
      <c r="AK19" s="90">
        <v>1</v>
      </c>
      <c r="AL19" s="90">
        <v>1</v>
      </c>
      <c r="AM19" s="90">
        <v>1</v>
      </c>
      <c r="AN19" s="57">
        <v>1</v>
      </c>
      <c r="AO19" s="57">
        <v>1</v>
      </c>
      <c r="AP19" s="177">
        <v>1</v>
      </c>
      <c r="AQ19" s="177">
        <v>1</v>
      </c>
      <c r="AR19" s="177">
        <v>1</v>
      </c>
      <c r="AS19" s="177">
        <v>1</v>
      </c>
      <c r="AT19" s="178">
        <v>1</v>
      </c>
      <c r="AU19" s="178">
        <v>1</v>
      </c>
      <c r="AV19" s="178">
        <v>1</v>
      </c>
      <c r="AW19" s="178">
        <v>1</v>
      </c>
      <c r="AX19" s="178">
        <v>1</v>
      </c>
      <c r="AY19" s="178">
        <v>1</v>
      </c>
      <c r="AZ19" s="177">
        <v>1</v>
      </c>
      <c r="BA19" s="188">
        <v>1</v>
      </c>
      <c r="BB19" s="188">
        <v>1</v>
      </c>
      <c r="BC19" s="188">
        <v>1</v>
      </c>
      <c r="BD19" s="188">
        <v>1</v>
      </c>
      <c r="BE19" s="188">
        <v>1</v>
      </c>
      <c r="BF19" s="131">
        <v>1</v>
      </c>
      <c r="BG19" s="131">
        <v>1</v>
      </c>
      <c r="BH19" s="137">
        <v>1</v>
      </c>
      <c r="BI19" s="131">
        <v>1</v>
      </c>
      <c r="BJ19" s="131">
        <v>1</v>
      </c>
      <c r="BK19" s="131">
        <v>1</v>
      </c>
      <c r="BL19" s="131"/>
      <c r="BM19" s="131"/>
      <c r="BN19" s="131"/>
      <c r="BO19" s="139">
        <v>1</v>
      </c>
      <c r="BP19" s="139">
        <v>1</v>
      </c>
      <c r="BQ19" s="139">
        <v>1</v>
      </c>
      <c r="BR19" s="139">
        <v>1</v>
      </c>
      <c r="BS19" s="139">
        <v>1</v>
      </c>
      <c r="BT19" s="4">
        <v>1</v>
      </c>
    </row>
    <row r="20" spans="1:73" x14ac:dyDescent="0.3">
      <c r="A20" s="95"/>
      <c r="B20" s="24" t="s">
        <v>42</v>
      </c>
      <c r="C20" s="140">
        <f>Si</f>
        <v>4</v>
      </c>
      <c r="D20" s="140">
        <f>Si</f>
        <v>4</v>
      </c>
      <c r="E20" s="140">
        <f>Si</f>
        <v>4</v>
      </c>
      <c r="F20" s="59">
        <f t="shared" ref="F20:K20" si="14">Mg</f>
        <v>2</v>
      </c>
      <c r="G20" s="59">
        <f t="shared" si="14"/>
        <v>2</v>
      </c>
      <c r="H20" s="59">
        <f t="shared" si="14"/>
        <v>2</v>
      </c>
      <c r="I20" s="59">
        <f t="shared" si="14"/>
        <v>2</v>
      </c>
      <c r="J20" s="59">
        <f t="shared" si="14"/>
        <v>2</v>
      </c>
      <c r="K20" s="59">
        <f t="shared" si="14"/>
        <v>2</v>
      </c>
      <c r="L20" s="141">
        <f>V</f>
        <v>5</v>
      </c>
      <c r="M20" s="141">
        <f>V</f>
        <v>5</v>
      </c>
      <c r="N20" s="141">
        <f>V</f>
        <v>5</v>
      </c>
      <c r="O20" s="140">
        <f t="shared" ref="O20:T20" si="15">Mn</f>
        <v>7</v>
      </c>
      <c r="P20" s="140">
        <f t="shared" si="15"/>
        <v>7</v>
      </c>
      <c r="Q20" s="140">
        <f t="shared" si="15"/>
        <v>7</v>
      </c>
      <c r="R20" s="140">
        <f t="shared" si="15"/>
        <v>7</v>
      </c>
      <c r="S20" s="140">
        <f t="shared" si="15"/>
        <v>7</v>
      </c>
      <c r="T20" s="140">
        <f t="shared" si="15"/>
        <v>7</v>
      </c>
      <c r="U20" s="188">
        <f>Mo</f>
        <v>11</v>
      </c>
      <c r="V20" s="188">
        <f>Mo</f>
        <v>11</v>
      </c>
      <c r="W20" s="188">
        <f>Mo</f>
        <v>11</v>
      </c>
      <c r="X20" s="188">
        <f>Mo</f>
        <v>11</v>
      </c>
      <c r="Y20" s="141">
        <f>Ni</f>
        <v>12</v>
      </c>
      <c r="Z20" s="141">
        <f>Ni</f>
        <v>12</v>
      </c>
      <c r="AA20" s="141">
        <f>Ni</f>
        <v>12</v>
      </c>
      <c r="AB20" s="141">
        <v>12</v>
      </c>
      <c r="AC20" s="143">
        <f t="shared" ref="AC20:AI20" si="16">Fe</f>
        <v>8</v>
      </c>
      <c r="AD20" s="143">
        <f t="shared" si="16"/>
        <v>8</v>
      </c>
      <c r="AE20" s="143">
        <f t="shared" si="16"/>
        <v>8</v>
      </c>
      <c r="AF20" s="143">
        <f t="shared" si="16"/>
        <v>8</v>
      </c>
      <c r="AG20" s="143">
        <f t="shared" si="16"/>
        <v>8</v>
      </c>
      <c r="AH20" s="143">
        <f t="shared" si="16"/>
        <v>8</v>
      </c>
      <c r="AI20" s="143">
        <f t="shared" si="16"/>
        <v>8</v>
      </c>
      <c r="AJ20" s="143">
        <f t="shared" ref="AJ20:AO20" si="17">Fe</f>
        <v>8</v>
      </c>
      <c r="AK20" s="143">
        <f t="shared" si="17"/>
        <v>8</v>
      </c>
      <c r="AL20" s="143">
        <f t="shared" si="17"/>
        <v>8</v>
      </c>
      <c r="AM20" s="143">
        <f t="shared" si="17"/>
        <v>8</v>
      </c>
      <c r="AN20" s="143">
        <f t="shared" si="17"/>
        <v>8</v>
      </c>
      <c r="AO20" s="143">
        <f t="shared" si="17"/>
        <v>8</v>
      </c>
      <c r="AP20" s="37">
        <f t="shared" ref="AP20:AZ20" si="18">Cr</f>
        <v>9</v>
      </c>
      <c r="AQ20" s="37">
        <f t="shared" si="18"/>
        <v>9</v>
      </c>
      <c r="AR20" s="37">
        <f t="shared" si="18"/>
        <v>9</v>
      </c>
      <c r="AS20" s="37">
        <f t="shared" si="18"/>
        <v>9</v>
      </c>
      <c r="AT20" s="37">
        <f t="shared" si="18"/>
        <v>9</v>
      </c>
      <c r="AU20" s="37">
        <f t="shared" si="18"/>
        <v>9</v>
      </c>
      <c r="AV20" s="37">
        <f t="shared" si="18"/>
        <v>9</v>
      </c>
      <c r="AW20" s="37">
        <f t="shared" si="18"/>
        <v>9</v>
      </c>
      <c r="AX20" s="37">
        <f t="shared" si="18"/>
        <v>9</v>
      </c>
      <c r="AY20" s="37">
        <f t="shared" si="18"/>
        <v>9</v>
      </c>
      <c r="AZ20" s="37">
        <f t="shared" si="18"/>
        <v>9</v>
      </c>
      <c r="BA20" s="188">
        <v>13</v>
      </c>
      <c r="BB20" s="188">
        <v>13</v>
      </c>
      <c r="BC20" s="188">
        <v>13</v>
      </c>
      <c r="BD20" s="188">
        <v>13</v>
      </c>
      <c r="BE20" s="188">
        <v>13</v>
      </c>
      <c r="BF20" s="131">
        <f t="shared" ref="BF20:BN20" si="19">Ca</f>
        <v>1</v>
      </c>
      <c r="BG20" s="131">
        <f t="shared" si="19"/>
        <v>1</v>
      </c>
      <c r="BH20" s="137">
        <f t="shared" si="19"/>
        <v>1</v>
      </c>
      <c r="BI20" s="131">
        <f t="shared" si="19"/>
        <v>1</v>
      </c>
      <c r="BJ20" s="131">
        <f t="shared" si="19"/>
        <v>1</v>
      </c>
      <c r="BK20" s="131">
        <f t="shared" si="19"/>
        <v>1</v>
      </c>
      <c r="BL20" s="131">
        <f t="shared" si="19"/>
        <v>1</v>
      </c>
      <c r="BM20" s="131">
        <f t="shared" si="19"/>
        <v>1</v>
      </c>
      <c r="BN20" s="137">
        <f t="shared" si="19"/>
        <v>1</v>
      </c>
      <c r="BO20" s="139">
        <f>Al</f>
        <v>3</v>
      </c>
      <c r="BP20" s="139">
        <f>Al</f>
        <v>3</v>
      </c>
      <c r="BQ20" s="139">
        <f>Al</f>
        <v>3</v>
      </c>
      <c r="BR20" s="139">
        <f>Al</f>
        <v>3</v>
      </c>
      <c r="BS20" s="139">
        <f>Al</f>
        <v>3</v>
      </c>
      <c r="BT20" s="4">
        <v>10</v>
      </c>
    </row>
    <row r="21" spans="1:73" x14ac:dyDescent="0.3">
      <c r="A21" s="95" t="s">
        <v>43</v>
      </c>
      <c r="B21" s="144" t="s">
        <v>222</v>
      </c>
      <c r="C21" s="141" t="s">
        <v>223</v>
      </c>
      <c r="D21" s="141">
        <f>AG7</f>
        <v>31</v>
      </c>
      <c r="E21" s="143" t="s">
        <v>224</v>
      </c>
      <c r="L21" s="143">
        <f>AG7</f>
        <v>31</v>
      </c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</row>
    <row r="22" spans="1:73" x14ac:dyDescent="0.3">
      <c r="A22" s="95" t="s">
        <v>43</v>
      </c>
      <c r="B22" s="144" t="s">
        <v>225</v>
      </c>
      <c r="C22" s="145">
        <f>$D$7</f>
        <v>2</v>
      </c>
      <c r="D22" s="58"/>
      <c r="E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</row>
    <row r="23" spans="1:73" x14ac:dyDescent="0.3">
      <c r="A23" s="95"/>
      <c r="B23" t="s">
        <v>226</v>
      </c>
      <c r="C23" s="58" t="s">
        <v>227</v>
      </c>
      <c r="D23" s="58"/>
      <c r="E23" s="58" t="s">
        <v>228</v>
      </c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BD23" t="s">
        <v>298</v>
      </c>
      <c r="BG23" t="s">
        <v>298</v>
      </c>
    </row>
    <row r="24" spans="1:73" ht="14.5" thickBot="1" x14ac:dyDescent="0.35">
      <c r="A24" s="95"/>
      <c r="B24" s="22" t="s">
        <v>201</v>
      </c>
      <c r="C24" s="22"/>
      <c r="D24" s="22"/>
      <c r="E24" s="22"/>
      <c r="F24" s="22"/>
      <c r="G24" s="22"/>
      <c r="H24" s="22"/>
      <c r="I24" s="22"/>
      <c r="J24" s="22"/>
    </row>
    <row r="25" spans="1:73" ht="14.5" thickBot="1" x14ac:dyDescent="0.35">
      <c r="A25" s="95"/>
      <c r="B25" s="22" t="s">
        <v>60</v>
      </c>
      <c r="C25" s="98" t="s">
        <v>62</v>
      </c>
      <c r="D25" s="22"/>
      <c r="E25" s="22"/>
      <c r="F25" s="22"/>
      <c r="G25" s="22"/>
      <c r="H25" s="22"/>
      <c r="I25" s="22"/>
      <c r="J25" s="22"/>
      <c r="Z25" s="271"/>
      <c r="BD25" t="s">
        <v>298</v>
      </c>
    </row>
    <row r="26" spans="1:73" x14ac:dyDescent="0.3">
      <c r="A26" s="95"/>
      <c r="B26" s="24" t="s">
        <v>43</v>
      </c>
      <c r="C26" s="10">
        <v>1</v>
      </c>
      <c r="D26" s="51">
        <v>2</v>
      </c>
      <c r="E26" s="61">
        <v>3</v>
      </c>
      <c r="F26" s="4">
        <v>4</v>
      </c>
      <c r="G26" s="18">
        <v>5</v>
      </c>
      <c r="H26" s="14">
        <v>6</v>
      </c>
      <c r="I26" s="4">
        <v>7</v>
      </c>
      <c r="J26" s="52">
        <v>8</v>
      </c>
      <c r="K26" s="37">
        <v>9</v>
      </c>
      <c r="L26" s="4">
        <v>10</v>
      </c>
      <c r="M26" s="12">
        <v>11</v>
      </c>
      <c r="N26" s="18">
        <v>12</v>
      </c>
      <c r="O26" s="12">
        <v>13</v>
      </c>
      <c r="P26" s="15">
        <v>14</v>
      </c>
      <c r="S26" t="s">
        <v>298</v>
      </c>
      <c r="Z26" s="271"/>
    </row>
    <row r="27" spans="1:73" ht="15" customHeight="1" x14ac:dyDescent="0.3">
      <c r="A27" s="95"/>
      <c r="B27" s="24" t="s">
        <v>44</v>
      </c>
      <c r="C27" s="10" t="s">
        <v>181</v>
      </c>
      <c r="D27" s="51" t="s">
        <v>3</v>
      </c>
      <c r="E27" s="61" t="s">
        <v>7</v>
      </c>
      <c r="F27" s="4" t="s">
        <v>1</v>
      </c>
      <c r="G27" s="18" t="s">
        <v>184</v>
      </c>
      <c r="H27" s="14" t="s">
        <v>185</v>
      </c>
      <c r="I27" s="4" t="s">
        <v>6</v>
      </c>
      <c r="J27" s="52" t="s">
        <v>5</v>
      </c>
      <c r="K27" s="37" t="s">
        <v>85</v>
      </c>
      <c r="L27" s="4" t="s">
        <v>232</v>
      </c>
      <c r="M27" s="12" t="s">
        <v>297</v>
      </c>
      <c r="N27" s="18" t="s">
        <v>284</v>
      </c>
      <c r="O27" s="12" t="s">
        <v>2</v>
      </c>
      <c r="P27" s="15" t="s">
        <v>4</v>
      </c>
      <c r="V27" s="96"/>
      <c r="Z27" s="271"/>
    </row>
    <row r="28" spans="1:73" x14ac:dyDescent="0.3">
      <c r="A28" s="95"/>
      <c r="B28" s="22" t="s">
        <v>202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V28" s="96"/>
      <c r="Z28" s="271"/>
      <c r="AA28" s="271"/>
    </row>
    <row r="29" spans="1:73" x14ac:dyDescent="0.3">
      <c r="A29" s="95"/>
      <c r="B29" s="24" t="s">
        <v>61</v>
      </c>
      <c r="C29" s="10">
        <v>1</v>
      </c>
      <c r="D29" s="51">
        <v>1</v>
      </c>
      <c r="E29" s="61">
        <v>1</v>
      </c>
      <c r="F29" s="4">
        <v>1</v>
      </c>
      <c r="G29" s="18">
        <v>1</v>
      </c>
      <c r="H29" s="14">
        <v>1</v>
      </c>
      <c r="I29" s="4">
        <v>1</v>
      </c>
      <c r="J29" s="52">
        <v>1</v>
      </c>
      <c r="K29" s="37">
        <v>1</v>
      </c>
      <c r="L29" s="4">
        <v>1</v>
      </c>
      <c r="M29" s="12">
        <v>1</v>
      </c>
      <c r="N29" s="18">
        <v>1</v>
      </c>
      <c r="O29" s="12">
        <v>1</v>
      </c>
      <c r="P29" s="15">
        <v>1</v>
      </c>
      <c r="V29" s="96"/>
      <c r="Z29" s="271"/>
      <c r="AA29" s="271"/>
      <c r="AM29" t="s">
        <v>298</v>
      </c>
    </row>
    <row r="30" spans="1:73" x14ac:dyDescent="0.3">
      <c r="A30" s="95"/>
      <c r="B30" s="22" t="s">
        <v>43</v>
      </c>
      <c r="C30" s="22"/>
      <c r="D30" s="22"/>
      <c r="E30" s="22"/>
      <c r="F30" s="22"/>
      <c r="G30" s="22"/>
      <c r="H30" s="22"/>
      <c r="I30" s="22"/>
      <c r="J30" s="22"/>
      <c r="O30" s="284"/>
      <c r="P30" s="284"/>
      <c r="Q30" s="284"/>
      <c r="V30" s="96"/>
      <c r="Z30" s="271"/>
      <c r="AA30" s="271"/>
    </row>
    <row r="31" spans="1:73" x14ac:dyDescent="0.3">
      <c r="A31" s="95" t="s">
        <v>43</v>
      </c>
      <c r="B31" s="1" t="s">
        <v>203</v>
      </c>
      <c r="C31" s="1"/>
      <c r="D31" s="1"/>
      <c r="E31" s="1"/>
      <c r="F31" s="1"/>
      <c r="G31" s="1"/>
      <c r="H31" s="1"/>
      <c r="I31" s="1"/>
      <c r="J31" s="1"/>
      <c r="O31" s="284"/>
      <c r="P31" s="284"/>
      <c r="Q31" s="284"/>
      <c r="V31" s="272"/>
      <c r="W31" s="7"/>
      <c r="X31" s="7"/>
      <c r="Y31" s="7"/>
      <c r="Z31" s="273"/>
      <c r="AA31" s="273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73" x14ac:dyDescent="0.3">
      <c r="A32" s="95"/>
      <c r="O32" s="284"/>
      <c r="P32" s="284"/>
      <c r="Q32" s="284"/>
      <c r="V32" s="7"/>
      <c r="W32" s="7"/>
      <c r="X32" s="7"/>
      <c r="Y32" s="7"/>
      <c r="Z32" s="273"/>
      <c r="AA32" s="273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spans="1:52" x14ac:dyDescent="0.3">
      <c r="A33" s="95"/>
      <c r="V33" s="7"/>
      <c r="W33" s="7"/>
      <c r="X33" s="7"/>
      <c r="Y33" s="7"/>
      <c r="Z33" s="273"/>
      <c r="AA33" s="273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52" ht="14.5" thickBot="1" x14ac:dyDescent="0.35">
      <c r="A34" s="95"/>
      <c r="B34" s="22" t="s">
        <v>23</v>
      </c>
      <c r="C34" s="22"/>
      <c r="D34" s="22"/>
      <c r="E34" s="22"/>
      <c r="F34" s="22"/>
      <c r="G34" s="22"/>
      <c r="H34" s="22"/>
      <c r="I34" s="22"/>
      <c r="J34" s="22"/>
      <c r="K34" s="22"/>
      <c r="V34" s="7"/>
      <c r="W34" s="7"/>
      <c r="X34" s="7"/>
      <c r="Y34" s="7"/>
      <c r="Z34" s="273"/>
      <c r="AA34" s="273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52" ht="14.5" thickBot="1" x14ac:dyDescent="0.35">
      <c r="A35" s="95"/>
      <c r="B35" s="22" t="s">
        <v>24</v>
      </c>
      <c r="C35" s="176">
        <v>0</v>
      </c>
      <c r="D35" s="22"/>
      <c r="E35" s="22"/>
      <c r="F35" s="22"/>
      <c r="G35" s="22"/>
      <c r="H35" s="22"/>
      <c r="I35" s="22"/>
      <c r="J35" s="22"/>
      <c r="K35" s="22"/>
      <c r="V35" s="274"/>
      <c r="W35" s="274"/>
      <c r="X35" s="274"/>
      <c r="Y35" s="274"/>
      <c r="Z35" s="274"/>
      <c r="AA35" s="274"/>
      <c r="AB35" s="274"/>
      <c r="AC35" s="274"/>
      <c r="AD35" s="274"/>
      <c r="AE35" s="274"/>
      <c r="AF35" s="274"/>
      <c r="AG35" s="274"/>
      <c r="AH35" s="274"/>
      <c r="AI35" s="274"/>
      <c r="AJ35" s="274"/>
      <c r="AK35" s="274"/>
      <c r="AL35" s="274"/>
    </row>
    <row r="36" spans="1:52" ht="14.5" thickBot="1" x14ac:dyDescent="0.35">
      <c r="A36" s="95"/>
      <c r="B36" s="22" t="s">
        <v>305</v>
      </c>
      <c r="C36" s="22"/>
      <c r="D36" s="22"/>
      <c r="E36" s="22"/>
      <c r="F36" s="22"/>
      <c r="G36" s="22"/>
      <c r="H36" s="22"/>
      <c r="I36" s="22"/>
      <c r="J36" s="22"/>
      <c r="K36" s="22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75"/>
      <c r="AH36" s="275"/>
      <c r="AI36" s="275"/>
      <c r="AJ36" s="275"/>
      <c r="AK36" s="275"/>
      <c r="AL36" s="275"/>
    </row>
    <row r="37" spans="1:52" ht="14.5" thickBot="1" x14ac:dyDescent="0.35">
      <c r="A37" s="95"/>
      <c r="B37" s="22" t="s">
        <v>276</v>
      </c>
      <c r="C37" s="98">
        <v>720</v>
      </c>
      <c r="D37" s="22"/>
      <c r="E37" s="22"/>
      <c r="F37" s="22"/>
      <c r="G37" s="22"/>
      <c r="H37" s="22"/>
      <c r="I37" s="22"/>
      <c r="J37" s="22"/>
      <c r="K37" s="22"/>
      <c r="V37" s="275"/>
      <c r="W37" s="275"/>
      <c r="X37" s="275"/>
      <c r="Y37" s="275"/>
      <c r="Z37" s="275"/>
      <c r="AA37" s="275"/>
      <c r="AB37" s="275"/>
      <c r="AC37" s="275"/>
      <c r="AD37" s="275"/>
      <c r="AE37" s="275"/>
      <c r="AF37" s="275"/>
      <c r="AG37" s="275"/>
      <c r="AH37" s="275"/>
      <c r="AI37" s="275"/>
      <c r="AJ37" s="275"/>
      <c r="AK37" s="275"/>
      <c r="AL37" s="275"/>
      <c r="AZ37" t="s">
        <v>298</v>
      </c>
    </row>
    <row r="38" spans="1:52" x14ac:dyDescent="0.3">
      <c r="A38" s="95"/>
      <c r="B38" s="22"/>
      <c r="C38" s="22"/>
      <c r="D38" s="22"/>
      <c r="E38" s="22"/>
      <c r="F38" s="22"/>
      <c r="G38" s="22"/>
      <c r="H38" s="22"/>
      <c r="I38" s="22"/>
      <c r="J38" s="22"/>
      <c r="K38" s="22"/>
      <c r="V38" s="275"/>
      <c r="W38" s="275"/>
      <c r="X38" s="275"/>
      <c r="Y38" s="275"/>
      <c r="Z38" s="275"/>
      <c r="AA38" s="275"/>
      <c r="AB38" s="275"/>
      <c r="AC38" s="275"/>
      <c r="AD38" s="275"/>
      <c r="AE38" s="275"/>
      <c r="AF38" s="275"/>
      <c r="AG38" s="275"/>
      <c r="AH38" s="275"/>
      <c r="AI38" s="275"/>
      <c r="AJ38" s="275"/>
      <c r="AK38" s="275"/>
      <c r="AL38" s="275"/>
    </row>
    <row r="39" spans="1:52" ht="15" customHeight="1" x14ac:dyDescent="0.3">
      <c r="A39" s="95"/>
      <c r="B39" s="22" t="s">
        <v>204</v>
      </c>
      <c r="C39" s="22"/>
      <c r="D39" s="22"/>
      <c r="E39" s="22"/>
      <c r="F39" s="22"/>
      <c r="G39" s="22"/>
      <c r="H39" s="22"/>
      <c r="I39" s="22"/>
      <c r="J39" s="22"/>
      <c r="K39" s="22"/>
      <c r="V39" s="276"/>
      <c r="W39" s="276"/>
      <c r="X39" s="276"/>
      <c r="Y39" s="276"/>
      <c r="Z39" s="276"/>
      <c r="AA39" s="276"/>
      <c r="AB39" s="276"/>
      <c r="AC39" s="276"/>
      <c r="AD39" s="185"/>
      <c r="AE39" s="185"/>
      <c r="AF39" s="185"/>
      <c r="AG39" s="185"/>
      <c r="AH39" s="185"/>
      <c r="AI39" s="185"/>
      <c r="AJ39" s="185"/>
      <c r="AK39" s="185"/>
      <c r="AL39" s="185"/>
    </row>
    <row r="40" spans="1:52" ht="14.5" thickBot="1" x14ac:dyDescent="0.35">
      <c r="A40" s="95"/>
      <c r="B40" s="22" t="s">
        <v>27</v>
      </c>
      <c r="C40" s="22"/>
      <c r="D40" s="22"/>
      <c r="E40" s="22"/>
      <c r="F40" s="22"/>
      <c r="G40" s="22"/>
      <c r="H40" s="22"/>
      <c r="I40" s="22"/>
      <c r="J40" s="22"/>
      <c r="K40" s="22"/>
      <c r="V40" s="276"/>
      <c r="W40" s="276"/>
      <c r="X40" s="276"/>
      <c r="Y40" s="276"/>
      <c r="Z40" s="276"/>
      <c r="AA40" s="276"/>
      <c r="AB40" s="276"/>
      <c r="AC40" s="276"/>
      <c r="AD40" s="185"/>
      <c r="AE40" s="185"/>
      <c r="AF40" s="185"/>
      <c r="AG40" s="185"/>
      <c r="AH40" s="185"/>
      <c r="AI40" s="185"/>
      <c r="AJ40" s="185"/>
      <c r="AK40" s="185"/>
      <c r="AL40" s="185"/>
    </row>
    <row r="41" spans="1:52" ht="14.5" thickBot="1" x14ac:dyDescent="0.35">
      <c r="A41" s="95"/>
      <c r="B41" s="22" t="s">
        <v>28</v>
      </c>
      <c r="C41" s="98" t="s">
        <v>247</v>
      </c>
      <c r="D41" s="22"/>
      <c r="E41" s="22"/>
      <c r="F41" s="22"/>
      <c r="G41" s="22"/>
      <c r="H41" s="22"/>
      <c r="I41" s="22"/>
      <c r="J41" s="22"/>
      <c r="K41" s="22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</row>
    <row r="42" spans="1:52" ht="14.5" thickBot="1" x14ac:dyDescent="0.35">
      <c r="A42" s="95"/>
      <c r="B42" s="22" t="s">
        <v>30</v>
      </c>
      <c r="C42" s="179" t="s">
        <v>45</v>
      </c>
      <c r="D42" s="22"/>
      <c r="E42" s="22"/>
      <c r="F42" s="22"/>
      <c r="G42" s="22"/>
      <c r="H42" s="22"/>
      <c r="I42" s="22"/>
      <c r="J42" s="22"/>
      <c r="K42" s="22"/>
    </row>
    <row r="43" spans="1:52" ht="15" customHeight="1" x14ac:dyDescent="0.3">
      <c r="A43" s="95"/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52" x14ac:dyDescent="0.3">
      <c r="A44" s="95"/>
      <c r="B44" s="22" t="s">
        <v>189</v>
      </c>
      <c r="C44" s="22"/>
      <c r="D44" s="22"/>
      <c r="E44" s="22"/>
      <c r="F44" s="22"/>
      <c r="G44" s="22"/>
      <c r="H44" s="22"/>
      <c r="I44" s="22"/>
      <c r="J44" s="22"/>
      <c r="K44" s="22"/>
    </row>
    <row r="45" spans="1:52" x14ac:dyDescent="0.3">
      <c r="A45" s="95"/>
      <c r="B45" s="22"/>
      <c r="C45" s="22"/>
      <c r="D45" s="22"/>
      <c r="E45" s="22"/>
      <c r="F45" s="22"/>
      <c r="G45" s="22"/>
      <c r="H45" s="22"/>
      <c r="I45" s="22"/>
      <c r="J45" s="22"/>
      <c r="K45" s="22"/>
      <c r="R45" t="s">
        <v>298</v>
      </c>
    </row>
    <row r="46" spans="1:52" ht="14.5" thickBot="1" x14ac:dyDescent="0.35">
      <c r="A46" s="95"/>
      <c r="B46" s="22" t="s">
        <v>31</v>
      </c>
      <c r="C46" s="22"/>
      <c r="D46" s="22"/>
      <c r="E46" s="22"/>
      <c r="F46" s="22"/>
      <c r="G46" s="22"/>
      <c r="H46" s="22"/>
      <c r="I46" s="22"/>
      <c r="J46" s="22"/>
      <c r="K46" s="22"/>
      <c r="AB46" t="s">
        <v>298</v>
      </c>
    </row>
    <row r="47" spans="1:52" ht="14.5" thickBot="1" x14ac:dyDescent="0.35">
      <c r="A47" s="95"/>
      <c r="B47" s="22" t="s">
        <v>32</v>
      </c>
      <c r="C47" s="176">
        <v>0</v>
      </c>
      <c r="D47" s="22"/>
      <c r="E47" s="22"/>
      <c r="F47" s="22"/>
      <c r="G47" s="22"/>
      <c r="H47" s="22"/>
      <c r="I47" s="22"/>
      <c r="J47" s="22"/>
      <c r="K47" s="22"/>
    </row>
    <row r="48" spans="1:52" x14ac:dyDescent="0.3">
      <c r="A48" s="95"/>
      <c r="B48" s="22"/>
      <c r="C48" s="22"/>
      <c r="D48" s="22"/>
      <c r="E48" s="22"/>
      <c r="F48" s="22"/>
      <c r="G48" s="22"/>
      <c r="H48" s="22"/>
      <c r="I48" s="22"/>
      <c r="J48" s="22"/>
      <c r="K48" s="22"/>
    </row>
    <row r="49" spans="1:11" x14ac:dyDescent="0.3">
      <c r="A49" s="95"/>
      <c r="B49" s="22" t="s">
        <v>54</v>
      </c>
      <c r="C49" s="22"/>
      <c r="D49" s="22"/>
      <c r="E49" s="22"/>
      <c r="F49" s="22"/>
      <c r="G49" s="22"/>
      <c r="H49" s="22"/>
      <c r="I49" s="22"/>
      <c r="J49" s="22"/>
      <c r="K49" s="22"/>
    </row>
    <row r="50" spans="1:11" x14ac:dyDescent="0.3">
      <c r="A50" s="95"/>
      <c r="B50" s="22" t="s">
        <v>55</v>
      </c>
      <c r="C50" s="22"/>
      <c r="D50" s="22"/>
      <c r="E50" s="22"/>
      <c r="F50" s="22"/>
      <c r="G50" s="22"/>
      <c r="H50" s="22"/>
      <c r="I50" s="22"/>
      <c r="J50" s="22"/>
      <c r="K50" s="22"/>
    </row>
    <row r="51" spans="1:11" ht="14.5" thickBot="1" x14ac:dyDescent="0.35">
      <c r="A51" s="95"/>
      <c r="B51" s="22" t="s">
        <v>206</v>
      </c>
      <c r="C51" s="22"/>
      <c r="D51" s="22"/>
      <c r="E51" s="22"/>
      <c r="F51" s="22"/>
      <c r="G51" s="22"/>
      <c r="H51" s="22"/>
      <c r="I51" s="22"/>
      <c r="J51" s="22"/>
      <c r="K51" s="22"/>
    </row>
    <row r="52" spans="1:11" ht="14.5" thickBot="1" x14ac:dyDescent="0.35">
      <c r="A52" s="95"/>
      <c r="B52" s="22" t="s">
        <v>34</v>
      </c>
      <c r="C52" s="98" t="s">
        <v>58</v>
      </c>
      <c r="D52" s="98" t="s">
        <v>57</v>
      </c>
      <c r="E52" s="22"/>
      <c r="F52" s="22"/>
      <c r="G52" s="22"/>
      <c r="H52" s="22"/>
      <c r="I52" s="22"/>
      <c r="J52" s="22"/>
      <c r="K52" s="22"/>
    </row>
    <row r="53" spans="1:11" ht="14.5" thickBot="1" x14ac:dyDescent="0.35">
      <c r="A53" s="95"/>
      <c r="B53" s="22" t="s">
        <v>207</v>
      </c>
      <c r="C53" s="22"/>
      <c r="D53" s="22"/>
      <c r="E53" s="22"/>
      <c r="F53" s="22"/>
      <c r="G53" s="22"/>
      <c r="H53" s="22"/>
      <c r="I53" s="22"/>
      <c r="J53" s="22"/>
      <c r="K53" s="22"/>
    </row>
    <row r="54" spans="1:11" ht="14.5" thickBot="1" x14ac:dyDescent="0.35">
      <c r="A54" s="95"/>
      <c r="B54" s="22" t="s">
        <v>33</v>
      </c>
      <c r="C54" s="98">
        <v>50</v>
      </c>
      <c r="D54" s="98" t="s">
        <v>57</v>
      </c>
      <c r="E54" s="22"/>
      <c r="F54" s="22"/>
      <c r="G54" s="22"/>
      <c r="H54" s="22"/>
      <c r="I54" s="22"/>
      <c r="J54" s="22"/>
      <c r="K54" s="22"/>
    </row>
    <row r="55" spans="1:11" x14ac:dyDescent="0.3">
      <c r="A55" s="95" t="s">
        <v>43</v>
      </c>
      <c r="B55" s="22" t="s">
        <v>208</v>
      </c>
      <c r="C55" s="22"/>
      <c r="D55" s="22"/>
      <c r="E55" s="22"/>
      <c r="F55" s="22"/>
      <c r="G55" s="22"/>
      <c r="H55" s="22"/>
      <c r="I55" s="22"/>
      <c r="J55" s="22"/>
      <c r="K55" s="22"/>
    </row>
    <row r="56" spans="1:11" x14ac:dyDescent="0.3">
      <c r="A56" s="95"/>
      <c r="B56" s="22"/>
      <c r="C56" s="22"/>
      <c r="D56" s="22"/>
      <c r="E56" s="22"/>
      <c r="F56" s="22"/>
      <c r="G56" s="22"/>
      <c r="H56" s="22"/>
      <c r="I56" s="22"/>
      <c r="J56" s="22"/>
      <c r="K56" s="22"/>
    </row>
    <row r="57" spans="1:11" x14ac:dyDescent="0.3">
      <c r="A57" s="95"/>
      <c r="B57" s="22" t="s">
        <v>35</v>
      </c>
      <c r="C57" s="22"/>
      <c r="D57" s="22"/>
      <c r="E57" s="22"/>
      <c r="F57" s="22"/>
      <c r="G57" s="22"/>
      <c r="H57" s="22"/>
      <c r="I57" s="22"/>
      <c r="J57" s="22"/>
      <c r="K57" s="22"/>
    </row>
    <row r="58" spans="1:11" x14ac:dyDescent="0.3">
      <c r="A58" s="95"/>
      <c r="B58" s="22" t="s">
        <v>36</v>
      </c>
      <c r="C58" s="22"/>
      <c r="D58" s="22"/>
      <c r="E58" s="22"/>
      <c r="F58" s="22"/>
      <c r="G58" s="22"/>
      <c r="H58" s="22"/>
      <c r="I58" s="22"/>
      <c r="J58" s="22"/>
      <c r="K58" s="22"/>
    </row>
    <row r="59" spans="1:11" ht="14.5" thickBot="1" x14ac:dyDescent="0.35">
      <c r="A59" s="95"/>
      <c r="B59" s="22" t="s">
        <v>37</v>
      </c>
      <c r="C59" s="22"/>
      <c r="D59" s="22"/>
      <c r="E59" s="22"/>
      <c r="F59" s="22"/>
      <c r="G59" s="22"/>
      <c r="H59" s="22"/>
      <c r="I59" s="22"/>
      <c r="J59" s="22"/>
      <c r="K59" s="22"/>
    </row>
    <row r="60" spans="1:11" ht="14.5" thickBot="1" x14ac:dyDescent="0.35">
      <c r="A60" s="95"/>
      <c r="B60" s="22" t="s">
        <v>38</v>
      </c>
      <c r="C60" s="98">
        <v>61000</v>
      </c>
      <c r="D60" s="22"/>
      <c r="E60" s="22"/>
      <c r="F60" s="22"/>
      <c r="G60" s="22"/>
      <c r="H60" s="22"/>
      <c r="I60" s="22"/>
      <c r="J60" s="22"/>
      <c r="K60" s="22"/>
    </row>
    <row r="61" spans="1:11" x14ac:dyDescent="0.3">
      <c r="A61" s="95"/>
      <c r="B61" s="22"/>
      <c r="C61" s="22"/>
      <c r="D61" s="22"/>
      <c r="E61" s="22"/>
      <c r="F61" s="22"/>
      <c r="G61" s="22"/>
      <c r="H61" s="22"/>
      <c r="I61" s="22"/>
      <c r="J61" s="22"/>
      <c r="K61" s="22"/>
    </row>
    <row r="62" spans="1:11" x14ac:dyDescent="0.3">
      <c r="A62" s="95"/>
      <c r="B62" s="22" t="s">
        <v>46</v>
      </c>
      <c r="C62" s="22"/>
      <c r="D62" s="22"/>
      <c r="E62" s="22"/>
      <c r="F62" s="22"/>
      <c r="G62" s="22"/>
      <c r="H62" s="22"/>
      <c r="I62" s="22"/>
      <c r="J62" s="22"/>
      <c r="K62" s="22"/>
    </row>
    <row r="63" spans="1:11" ht="14.5" thickBot="1" x14ac:dyDescent="0.35">
      <c r="A63" s="95"/>
      <c r="B63" s="22" t="s">
        <v>47</v>
      </c>
      <c r="C63" s="22"/>
      <c r="D63" s="22"/>
      <c r="E63" s="22"/>
      <c r="F63" s="22"/>
      <c r="G63" s="22"/>
      <c r="H63" s="22"/>
      <c r="I63" s="22"/>
      <c r="J63" s="22"/>
      <c r="K63" s="22"/>
    </row>
    <row r="64" spans="1:11" ht="14.5" thickBot="1" x14ac:dyDescent="0.35">
      <c r="A64" s="95"/>
      <c r="B64" s="22" t="s">
        <v>48</v>
      </c>
      <c r="C64" s="98">
        <v>0</v>
      </c>
      <c r="D64" s="22"/>
      <c r="E64" s="22"/>
      <c r="F64" s="22"/>
      <c r="G64" s="22"/>
      <c r="H64" s="22"/>
      <c r="I64" s="22"/>
      <c r="J64" s="22"/>
      <c r="K64" s="22"/>
    </row>
    <row r="65" spans="1:11" ht="14.5" thickBot="1" x14ac:dyDescent="0.35">
      <c r="A65" s="95" t="s">
        <v>43</v>
      </c>
      <c r="B65" s="22" t="s">
        <v>210</v>
      </c>
      <c r="C65" s="22"/>
      <c r="D65" s="98" t="s">
        <v>209</v>
      </c>
      <c r="E65" s="22"/>
      <c r="F65" s="22"/>
      <c r="G65" s="22"/>
      <c r="H65" s="22"/>
      <c r="I65" s="22"/>
      <c r="J65" s="22"/>
      <c r="K65" s="22"/>
    </row>
    <row r="66" spans="1:11" x14ac:dyDescent="0.3">
      <c r="A66" s="95"/>
      <c r="B66" s="22"/>
      <c r="C66" s="22"/>
      <c r="D66" s="22"/>
      <c r="E66" s="22"/>
      <c r="F66" s="22"/>
      <c r="G66" s="22"/>
      <c r="H66" s="22"/>
      <c r="I66" s="22"/>
      <c r="J66" s="22"/>
      <c r="K66" s="22"/>
    </row>
    <row r="67" spans="1:11" ht="14.5" thickBot="1" x14ac:dyDescent="0.35">
      <c r="A67" s="95"/>
      <c r="B67" s="22" t="s">
        <v>279</v>
      </c>
      <c r="C67" s="22"/>
      <c r="D67" s="22"/>
      <c r="E67" s="22"/>
      <c r="F67" s="22"/>
      <c r="G67" s="22"/>
      <c r="H67" s="22"/>
      <c r="I67" s="22"/>
      <c r="J67" s="22"/>
      <c r="K67" s="22"/>
    </row>
    <row r="68" spans="1:11" ht="14.5" thickBot="1" x14ac:dyDescent="0.35">
      <c r="A68" s="95"/>
      <c r="B68" s="22" t="s">
        <v>278</v>
      </c>
      <c r="C68" s="179" t="s">
        <v>324</v>
      </c>
      <c r="D68" s="22"/>
      <c r="E68" s="22"/>
      <c r="F68" s="22"/>
      <c r="G68" s="22"/>
      <c r="H68" s="22"/>
      <c r="I68" s="22"/>
      <c r="J68" s="22"/>
      <c r="K68" s="22"/>
    </row>
    <row r="69" spans="1:11" x14ac:dyDescent="0.3">
      <c r="A69" s="95"/>
      <c r="B69" s="22"/>
      <c r="C69" s="22"/>
      <c r="D69" s="22"/>
      <c r="E69" s="22"/>
      <c r="F69" s="22"/>
      <c r="G69" s="22"/>
      <c r="H69" s="22"/>
      <c r="I69" s="22"/>
      <c r="J69" s="22"/>
      <c r="K69" s="22"/>
    </row>
    <row r="70" spans="1:11" ht="14.5" thickBot="1" x14ac:dyDescent="0.35">
      <c r="A70" s="95"/>
      <c r="B70" s="22" t="s">
        <v>189</v>
      </c>
      <c r="C70" s="22"/>
      <c r="D70" s="22"/>
      <c r="E70" s="22"/>
      <c r="F70" s="22"/>
      <c r="G70" s="22"/>
      <c r="H70" s="22"/>
      <c r="I70" s="22"/>
      <c r="J70" s="22"/>
      <c r="K70" s="22"/>
    </row>
    <row r="71" spans="1:11" ht="14.5" thickBot="1" x14ac:dyDescent="0.35">
      <c r="A71" s="95"/>
      <c r="B71" s="22" t="s">
        <v>50</v>
      </c>
      <c r="C71" s="98" t="s">
        <v>51</v>
      </c>
      <c r="D71" s="22"/>
      <c r="E71" s="22"/>
      <c r="F71" s="22"/>
      <c r="G71" s="22"/>
      <c r="H71" s="22"/>
      <c r="I71" s="22"/>
      <c r="J71" s="22"/>
      <c r="K71" s="22"/>
    </row>
    <row r="72" spans="1:11" x14ac:dyDescent="0.3">
      <c r="A72" s="95"/>
      <c r="B72" s="22"/>
      <c r="C72" s="22"/>
      <c r="D72" s="22"/>
      <c r="E72" s="22"/>
      <c r="F72" s="22"/>
      <c r="G72" s="22"/>
      <c r="H72" s="22"/>
      <c r="I72" s="22"/>
      <c r="J72" s="22"/>
      <c r="K72" s="22"/>
    </row>
    <row r="73" spans="1:11" ht="14.5" thickBot="1" x14ac:dyDescent="0.35">
      <c r="A73" s="95"/>
      <c r="B73" s="22" t="s">
        <v>211</v>
      </c>
      <c r="C73" s="22"/>
      <c r="D73" s="22"/>
      <c r="E73" s="22"/>
      <c r="F73" s="22"/>
      <c r="G73" s="22"/>
      <c r="H73" s="22"/>
      <c r="I73" s="22"/>
      <c r="J73" s="22"/>
      <c r="K73" s="22"/>
    </row>
    <row r="74" spans="1:11" ht="14.5" thickBot="1" x14ac:dyDescent="0.35">
      <c r="A74" s="95"/>
      <c r="B74" s="22" t="s">
        <v>212</v>
      </c>
      <c r="C74" s="98" t="s">
        <v>215</v>
      </c>
      <c r="D74" s="22"/>
      <c r="E74" s="22"/>
      <c r="F74" s="22"/>
      <c r="G74" s="22"/>
      <c r="H74" s="22"/>
      <c r="I74" s="22"/>
      <c r="J74" s="22"/>
      <c r="K74" s="22"/>
    </row>
    <row r="75" spans="1:11" x14ac:dyDescent="0.3">
      <c r="A75" s="95"/>
      <c r="B75" s="22"/>
      <c r="C75" s="22"/>
      <c r="D75" s="22"/>
      <c r="E75" s="22"/>
      <c r="F75" s="22"/>
      <c r="G75" s="22"/>
      <c r="H75" s="22"/>
      <c r="I75" s="22"/>
      <c r="J75" s="22"/>
      <c r="K75" s="22"/>
    </row>
  </sheetData>
  <conditionalFormatting sqref="C47">
    <cfRule type="colorScale" priority="3">
      <colorScale>
        <cfvo type="num" val="0"/>
        <cfvo type="num" val="10"/>
        <color theme="8"/>
        <color rgb="FFFF0000"/>
      </colorScale>
    </cfRule>
  </conditionalFormatting>
  <conditionalFormatting sqref="C35">
    <cfRule type="colorScale" priority="2">
      <colorScale>
        <cfvo type="num" val="0"/>
        <cfvo type="num" val="1"/>
        <color theme="8"/>
        <color rgb="FFDE7B3E"/>
      </colorScale>
    </cfRule>
  </conditionalFormatting>
  <conditionalFormatting sqref="C37">
    <cfRule type="colorScale" priority="1">
      <colorScale>
        <cfvo type="num" val="0"/>
        <cfvo type="num" val="1"/>
        <cfvo type="num" val="1000"/>
        <color theme="8"/>
        <color rgb="FFFFC000"/>
        <color theme="7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558F-EA56-4D2D-8766-988ED2900B31}">
  <dimension ref="A1:BU75"/>
  <sheetViews>
    <sheetView topLeftCell="BG1" zoomScale="80" zoomScaleNormal="80" workbookViewId="0">
      <selection activeCell="R12" sqref="R12"/>
    </sheetView>
  </sheetViews>
  <sheetFormatPr defaultRowHeight="14" x14ac:dyDescent="0.3"/>
  <cols>
    <col min="1" max="1" width="2.5" bestFit="1" customWidth="1"/>
    <col min="2" max="2" width="16.58203125" customWidth="1"/>
    <col min="3" max="13" width="7.58203125" customWidth="1"/>
    <col min="14" max="14" width="7.83203125" customWidth="1"/>
    <col min="15" max="41" width="7.58203125" customWidth="1"/>
  </cols>
  <sheetData>
    <row r="1" spans="1:72" x14ac:dyDescent="0.3">
      <c r="A1" s="95" t="s">
        <v>43</v>
      </c>
      <c r="B1" s="96" t="s">
        <v>194</v>
      </c>
    </row>
    <row r="2" spans="1:72" x14ac:dyDescent="0.3">
      <c r="A2" s="95"/>
      <c r="B2" s="40" t="s">
        <v>217</v>
      </c>
      <c r="C2" s="7" t="e">
        <f>MIN(#REF!,C12:AU12)</f>
        <v>#REF!</v>
      </c>
      <c r="BD2" t="s">
        <v>298</v>
      </c>
    </row>
    <row r="3" spans="1:72" x14ac:dyDescent="0.3">
      <c r="A3" s="95" t="s">
        <v>43</v>
      </c>
      <c r="B3" t="s">
        <v>220</v>
      </c>
      <c r="C3">
        <v>1</v>
      </c>
      <c r="I3" s="58"/>
      <c r="J3" s="58"/>
      <c r="K3" s="58"/>
      <c r="L3" s="58"/>
      <c r="M3" s="58"/>
      <c r="N3" s="58"/>
      <c r="O3" s="58">
        <v>0</v>
      </c>
      <c r="P3" s="60"/>
    </row>
    <row r="4" spans="1:72" x14ac:dyDescent="0.3">
      <c r="A4" s="95" t="s">
        <v>43</v>
      </c>
      <c r="B4" s="97" t="s">
        <v>221</v>
      </c>
      <c r="C4" s="97"/>
      <c r="D4" s="97"/>
      <c r="E4" s="97"/>
      <c r="F4" s="129">
        <f>$S$10</f>
        <v>0</v>
      </c>
      <c r="G4" s="97"/>
      <c r="H4" s="97"/>
      <c r="I4" s="97"/>
      <c r="J4" s="130">
        <f t="shared" ref="J4:K4" si="0">$S$10</f>
        <v>0</v>
      </c>
      <c r="K4" s="130">
        <f t="shared" si="0"/>
        <v>0</v>
      </c>
      <c r="L4" s="97"/>
      <c r="M4" s="97"/>
      <c r="N4" s="97"/>
      <c r="O4" s="130">
        <f>$D$7</f>
        <v>2</v>
      </c>
      <c r="P4" s="97"/>
      <c r="Q4" s="130">
        <f>$D$7</f>
        <v>2</v>
      </c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130">
        <f t="shared" ref="AC4:AS4" si="1">$D$7</f>
        <v>2</v>
      </c>
      <c r="AD4" s="130">
        <f t="shared" si="1"/>
        <v>2</v>
      </c>
      <c r="AE4" s="130">
        <f t="shared" si="1"/>
        <v>2</v>
      </c>
      <c r="AF4" s="130">
        <f t="shared" si="1"/>
        <v>2</v>
      </c>
      <c r="AG4" s="130">
        <f t="shared" si="1"/>
        <v>2</v>
      </c>
      <c r="AH4" s="130">
        <f t="shared" ref="AH4" si="2">$AD$10</f>
        <v>0</v>
      </c>
      <c r="AI4" s="130">
        <f t="shared" si="1"/>
        <v>2</v>
      </c>
      <c r="AJ4" s="130">
        <f t="shared" si="1"/>
        <v>2</v>
      </c>
      <c r="AK4" s="130">
        <f t="shared" si="1"/>
        <v>2</v>
      </c>
      <c r="AL4" s="130">
        <f t="shared" si="1"/>
        <v>2</v>
      </c>
      <c r="AM4" s="130">
        <f t="shared" si="1"/>
        <v>2</v>
      </c>
      <c r="AN4" s="130">
        <f t="shared" si="1"/>
        <v>2</v>
      </c>
      <c r="AO4" s="130">
        <f t="shared" ref="AO4" si="3">$AD$10</f>
        <v>0</v>
      </c>
      <c r="AP4" s="130">
        <f t="shared" si="1"/>
        <v>2</v>
      </c>
      <c r="AQ4" s="130">
        <f t="shared" si="1"/>
        <v>2</v>
      </c>
      <c r="AR4" s="130">
        <f t="shared" si="1"/>
        <v>2</v>
      </c>
      <c r="AS4" s="130">
        <f t="shared" si="1"/>
        <v>2</v>
      </c>
      <c r="AT4" s="130">
        <f t="shared" ref="AT4:BC4" si="4">$AD$10</f>
        <v>0</v>
      </c>
      <c r="AU4" s="130">
        <f t="shared" si="4"/>
        <v>0</v>
      </c>
      <c r="AV4" s="130">
        <f t="shared" si="4"/>
        <v>0</v>
      </c>
      <c r="AW4" s="130">
        <f t="shared" si="4"/>
        <v>0</v>
      </c>
      <c r="AX4" s="130">
        <f t="shared" si="4"/>
        <v>0</v>
      </c>
      <c r="AY4" s="130">
        <f t="shared" si="4"/>
        <v>0</v>
      </c>
      <c r="AZ4" s="130">
        <f t="shared" si="4"/>
        <v>0</v>
      </c>
      <c r="BA4" s="130">
        <f t="shared" si="4"/>
        <v>0</v>
      </c>
      <c r="BB4" s="130">
        <f t="shared" si="4"/>
        <v>0</v>
      </c>
      <c r="BC4" s="130">
        <f t="shared" si="4"/>
        <v>0</v>
      </c>
      <c r="BD4" s="130">
        <f t="shared" ref="BD4:BS4" si="5">$AL$6</f>
        <v>0</v>
      </c>
      <c r="BE4" s="130">
        <f t="shared" si="5"/>
        <v>0</v>
      </c>
      <c r="BF4" s="130">
        <f t="shared" si="5"/>
        <v>0</v>
      </c>
      <c r="BG4" s="130">
        <f t="shared" si="5"/>
        <v>0</v>
      </c>
      <c r="BH4" s="130">
        <f t="shared" si="5"/>
        <v>0</v>
      </c>
      <c r="BI4" s="130">
        <f t="shared" si="5"/>
        <v>0</v>
      </c>
      <c r="BJ4" s="130">
        <f t="shared" si="5"/>
        <v>0</v>
      </c>
      <c r="BK4" s="130">
        <f t="shared" si="5"/>
        <v>0</v>
      </c>
      <c r="BL4" s="130">
        <f t="shared" si="5"/>
        <v>0</v>
      </c>
      <c r="BM4" s="130">
        <f t="shared" si="5"/>
        <v>0</v>
      </c>
      <c r="BN4" s="130">
        <f t="shared" si="5"/>
        <v>0</v>
      </c>
      <c r="BO4" s="130">
        <f t="shared" si="5"/>
        <v>0</v>
      </c>
      <c r="BP4" s="130">
        <f t="shared" si="5"/>
        <v>0</v>
      </c>
      <c r="BQ4" s="130">
        <f t="shared" si="5"/>
        <v>0</v>
      </c>
      <c r="BR4" s="130">
        <f t="shared" si="5"/>
        <v>0</v>
      </c>
      <c r="BS4" s="130">
        <f t="shared" si="5"/>
        <v>0</v>
      </c>
      <c r="BT4" s="130">
        <f t="shared" ref="BT4" si="6">$AC$6</f>
        <v>0</v>
      </c>
    </row>
    <row r="5" spans="1:72" x14ac:dyDescent="0.3">
      <c r="A5" s="95" t="s">
        <v>43</v>
      </c>
      <c r="B5" s="97" t="s">
        <v>195</v>
      </c>
      <c r="C5" s="97">
        <f>SUM($C10:C$10)</f>
        <v>0</v>
      </c>
      <c r="D5" s="97">
        <f>SUM($C10:D$10)</f>
        <v>0</v>
      </c>
      <c r="E5" s="97">
        <f>SUM($C10:E$10)</f>
        <v>0</v>
      </c>
      <c r="F5" s="97">
        <f>SUM($C10:F$10)</f>
        <v>0</v>
      </c>
      <c r="G5" s="97">
        <f>SUM($C10:G$10)</f>
        <v>0</v>
      </c>
      <c r="H5" s="97">
        <f>SUM($C10:H$10)</f>
        <v>0</v>
      </c>
      <c r="I5" s="97">
        <f>SUM($C10:I$10)</f>
        <v>0</v>
      </c>
      <c r="J5" s="97">
        <f>SUM($C10:J$10)</f>
        <v>0</v>
      </c>
      <c r="K5" s="97">
        <f>SUM($C10:K$10)</f>
        <v>0</v>
      </c>
      <c r="L5" s="97">
        <f>SUM($C10:L$10)</f>
        <v>0</v>
      </c>
      <c r="M5" s="97">
        <f>SUM($C10:M$10)</f>
        <v>0</v>
      </c>
      <c r="N5" s="97">
        <f>SUM($C10:N$10)</f>
        <v>0</v>
      </c>
      <c r="O5" s="97">
        <f>SUM($C10:O$10)</f>
        <v>0</v>
      </c>
      <c r="P5" s="97">
        <f>SUM($C10:P$10)</f>
        <v>0</v>
      </c>
      <c r="Q5" s="97">
        <f>SUM($C10:Q$10)</f>
        <v>0</v>
      </c>
      <c r="R5" s="97">
        <f>SUM($C10:R$10)</f>
        <v>0</v>
      </c>
      <c r="S5" s="97">
        <f>SUM($C10:S$10)</f>
        <v>0</v>
      </c>
      <c r="T5" s="97">
        <f>SUM($C10:T$10)</f>
        <v>0</v>
      </c>
      <c r="U5" s="97">
        <f>SUM($C10:U$10)</f>
        <v>0</v>
      </c>
      <c r="V5" s="97">
        <f>SUM($C10:V$10)</f>
        <v>0</v>
      </c>
      <c r="W5" s="97">
        <f>SUM($C10:W$10)</f>
        <v>0</v>
      </c>
      <c r="X5" s="97">
        <f>SUM($C10:X$10)</f>
        <v>0</v>
      </c>
      <c r="Y5" s="97">
        <f>SUM($C10:Y$10)</f>
        <v>0</v>
      </c>
      <c r="Z5" s="97">
        <f>SUM($C10:Z$10)</f>
        <v>0</v>
      </c>
      <c r="AA5" s="97">
        <f>SUM($C10:AA$10)</f>
        <v>0</v>
      </c>
      <c r="AB5" s="97">
        <f>SUM($C10:AB$10)</f>
        <v>0</v>
      </c>
      <c r="AC5" s="97">
        <f>SUM($C10:AC$10)</f>
        <v>0</v>
      </c>
      <c r="AD5" s="97">
        <f>SUM($C10:AD$10)</f>
        <v>0</v>
      </c>
      <c r="AE5" s="97">
        <f>SUM($C10:AE$10)</f>
        <v>0</v>
      </c>
      <c r="AF5" s="97">
        <f>SUM($C10:AF$10)</f>
        <v>0</v>
      </c>
      <c r="AG5" s="97">
        <f>SUM($C10:AG$10)</f>
        <v>0</v>
      </c>
      <c r="AH5" s="97">
        <f>SUM($C10:AH$10)</f>
        <v>0</v>
      </c>
      <c r="AI5" s="97">
        <f>SUM($C10:AI$10)</f>
        <v>0</v>
      </c>
      <c r="AJ5" s="97">
        <f>SUM($C10:AJ$10)</f>
        <v>0</v>
      </c>
      <c r="AK5" s="97">
        <f>SUM($C10:AK$10)</f>
        <v>0</v>
      </c>
      <c r="AL5" s="97">
        <f>SUM($C10:AL$10)</f>
        <v>0</v>
      </c>
      <c r="AM5" s="97">
        <f>SUM($C10:AM$10)</f>
        <v>0</v>
      </c>
      <c r="AN5" s="97">
        <f>SUM($C10:AN$10)</f>
        <v>0</v>
      </c>
      <c r="AO5" s="97">
        <f>SUM($C10:AO$10)</f>
        <v>0</v>
      </c>
      <c r="AP5" s="97">
        <f>SUM($C10:AP$10)</f>
        <v>0</v>
      </c>
      <c r="AQ5" s="97">
        <f>SUM($C10:AQ$10)</f>
        <v>0</v>
      </c>
      <c r="AR5" s="97">
        <f>SUM($C10:AR$10)</f>
        <v>0</v>
      </c>
      <c r="AS5" s="97">
        <f>SUM($C10:AS$10)</f>
        <v>0</v>
      </c>
      <c r="AT5" s="97">
        <f>SUM($C10:AT$10)</f>
        <v>0</v>
      </c>
      <c r="AU5" s="97">
        <f>SUM($C10:AU$10)</f>
        <v>0</v>
      </c>
      <c r="AV5" s="97">
        <f>SUM($C10:AV$10)</f>
        <v>0</v>
      </c>
      <c r="AW5" s="97">
        <f>SUM($C10:AW$10)</f>
        <v>0</v>
      </c>
      <c r="AX5" s="97">
        <f>SUM($C10:AX$10)</f>
        <v>0</v>
      </c>
      <c r="AY5" s="97">
        <f>SUM($C10:AY$10)</f>
        <v>0</v>
      </c>
      <c r="AZ5" s="97">
        <f>SUM($C10:AZ$10)</f>
        <v>0</v>
      </c>
      <c r="BA5" s="97">
        <f>SUM($C10:BA$10)</f>
        <v>0</v>
      </c>
      <c r="BB5" s="97">
        <f>SUM($C10:BB$10)</f>
        <v>0</v>
      </c>
      <c r="BC5" s="97">
        <f>SUM($C10:BC$10)</f>
        <v>0</v>
      </c>
      <c r="BD5" s="97">
        <f>SUM($C10:BD$10)</f>
        <v>0</v>
      </c>
      <c r="BE5" s="97">
        <f>SUM($C10:BE$10)</f>
        <v>0</v>
      </c>
      <c r="BF5" s="97">
        <f>SUM($C10:BF$10)</f>
        <v>1</v>
      </c>
      <c r="BG5" s="97">
        <f>SUM($C10:BG$10)</f>
        <v>2</v>
      </c>
      <c r="BH5" s="97">
        <f>SUM($C10:BH$10)</f>
        <v>2</v>
      </c>
      <c r="BI5" s="97">
        <f>SUM($C10:BI$10)</f>
        <v>3</v>
      </c>
      <c r="BJ5" s="97">
        <f>SUM($C10:BJ$10)</f>
        <v>4</v>
      </c>
      <c r="BK5" s="97">
        <f>SUM($C10:BK$10)</f>
        <v>5</v>
      </c>
      <c r="BL5" s="97">
        <f>SUM($C10:BL$10)</f>
        <v>5</v>
      </c>
      <c r="BM5" s="97">
        <f>SUM($C10:BM$10)</f>
        <v>5</v>
      </c>
      <c r="BN5" s="97">
        <f>SUM($C10:BN$10)</f>
        <v>5</v>
      </c>
      <c r="BO5" s="97">
        <f>SUM($C10:BO$10)</f>
        <v>5</v>
      </c>
      <c r="BP5" s="97">
        <f>SUM($C10:BP$10)</f>
        <v>5</v>
      </c>
      <c r="BQ5" s="97">
        <f>SUM($C10:BQ$10)</f>
        <v>5</v>
      </c>
      <c r="BR5" s="97">
        <f>SUM($C10:BR$10)</f>
        <v>5</v>
      </c>
      <c r="BS5" s="97">
        <f>SUM($C10:BS$10)</f>
        <v>5</v>
      </c>
      <c r="BT5" s="97">
        <f>SUM($C10:BT$10)</f>
        <v>5</v>
      </c>
    </row>
    <row r="6" spans="1:72" x14ac:dyDescent="0.3">
      <c r="A6" s="95"/>
      <c r="B6" s="1"/>
      <c r="C6" s="1"/>
      <c r="D6" s="1"/>
      <c r="E6" s="1"/>
      <c r="F6" s="1" t="s">
        <v>197</v>
      </c>
      <c r="G6" s="1" t="str">
        <f>F6</f>
        <v>_________</v>
      </c>
      <c r="H6" s="1" t="s">
        <v>197</v>
      </c>
      <c r="I6" s="1" t="str">
        <f>H6</f>
        <v>_________</v>
      </c>
      <c r="J6" s="1" t="str">
        <f>H6</f>
        <v>_________</v>
      </c>
      <c r="K6" s="1" t="s">
        <v>197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 t="s">
        <v>197</v>
      </c>
      <c r="AI6" s="97"/>
      <c r="AJ6" s="97"/>
      <c r="AK6" s="97"/>
      <c r="AL6" s="97"/>
      <c r="AM6" s="97"/>
      <c r="AN6" s="97"/>
      <c r="AO6" s="97"/>
      <c r="AP6" s="1"/>
      <c r="AQ6" s="1"/>
      <c r="AR6" s="1"/>
      <c r="AS6" s="1"/>
      <c r="AT6" s="1" t="s">
        <v>197</v>
      </c>
      <c r="AU6" s="1" t="s">
        <v>197</v>
      </c>
      <c r="AV6" s="1" t="s">
        <v>197</v>
      </c>
      <c r="AW6" s="1" t="s">
        <v>197</v>
      </c>
      <c r="AX6" s="1" t="s">
        <v>197</v>
      </c>
      <c r="AY6" s="1" t="s">
        <v>197</v>
      </c>
      <c r="AZ6" s="1" t="s">
        <v>197</v>
      </c>
      <c r="BA6" s="1" t="s">
        <v>197</v>
      </c>
      <c r="BB6" s="1" t="s">
        <v>197</v>
      </c>
      <c r="BC6" s="1" t="s">
        <v>197</v>
      </c>
      <c r="BD6" s="1" t="str">
        <f>AV6</f>
        <v>_________</v>
      </c>
      <c r="BE6" s="1" t="str">
        <f>AW6</f>
        <v>_________</v>
      </c>
      <c r="BF6" s="1" t="str">
        <f t="shared" ref="BF6:BN6" si="7">AX6</f>
        <v>_________</v>
      </c>
      <c r="BG6" s="1" t="str">
        <f t="shared" si="7"/>
        <v>_________</v>
      </c>
      <c r="BH6" s="1" t="str">
        <f t="shared" si="7"/>
        <v>_________</v>
      </c>
      <c r="BI6" s="1" t="str">
        <f t="shared" si="7"/>
        <v>_________</v>
      </c>
      <c r="BJ6" s="1" t="str">
        <f t="shared" si="7"/>
        <v>_________</v>
      </c>
      <c r="BK6" s="1" t="str">
        <f t="shared" si="7"/>
        <v>_________</v>
      </c>
      <c r="BL6" s="1" t="str">
        <f t="shared" si="7"/>
        <v>_________</v>
      </c>
      <c r="BM6" s="1" t="str">
        <f t="shared" si="7"/>
        <v>_________</v>
      </c>
      <c r="BN6" s="1" t="str">
        <f t="shared" si="7"/>
        <v>_________</v>
      </c>
      <c r="BO6" s="1" t="str">
        <f>BC6</f>
        <v>_________</v>
      </c>
      <c r="BP6" s="1" t="str">
        <f>BD6</f>
        <v>_________</v>
      </c>
      <c r="BQ6" s="1" t="str">
        <f>BE6</f>
        <v>_________</v>
      </c>
      <c r="BR6" s="1" t="str">
        <f>BF6</f>
        <v>_________</v>
      </c>
      <c r="BS6" s="1" t="str">
        <f>BG6</f>
        <v>_________</v>
      </c>
      <c r="BT6" s="1" t="str">
        <f>BJ6</f>
        <v>_________</v>
      </c>
    </row>
    <row r="7" spans="1:72" x14ac:dyDescent="0.3">
      <c r="A7" s="95"/>
      <c r="B7" s="24" t="s">
        <v>39</v>
      </c>
      <c r="C7" s="4">
        <v>1</v>
      </c>
      <c r="D7" s="4">
        <f t="shared" ref="D7:K7" si="8">C7+1</f>
        <v>2</v>
      </c>
      <c r="E7" s="4">
        <f t="shared" si="8"/>
        <v>3</v>
      </c>
      <c r="F7" s="41">
        <f t="shared" si="8"/>
        <v>4</v>
      </c>
      <c r="G7" s="41">
        <f t="shared" si="8"/>
        <v>5</v>
      </c>
      <c r="H7" s="41">
        <f t="shared" si="8"/>
        <v>6</v>
      </c>
      <c r="I7" s="41">
        <f t="shared" si="8"/>
        <v>7</v>
      </c>
      <c r="J7" s="41">
        <f t="shared" si="8"/>
        <v>8</v>
      </c>
      <c r="K7" s="41">
        <f t="shared" si="8"/>
        <v>9</v>
      </c>
      <c r="L7" s="18">
        <f>K7+1</f>
        <v>10</v>
      </c>
      <c r="M7" s="18">
        <f t="shared" ref="M7:BG7" si="9">L7+1</f>
        <v>11</v>
      </c>
      <c r="N7" s="18">
        <f t="shared" si="9"/>
        <v>12</v>
      </c>
      <c r="O7" s="4">
        <f t="shared" si="9"/>
        <v>13</v>
      </c>
      <c r="P7" s="4">
        <f t="shared" si="9"/>
        <v>14</v>
      </c>
      <c r="Q7" s="4">
        <f t="shared" si="9"/>
        <v>15</v>
      </c>
      <c r="R7" s="4">
        <f t="shared" si="9"/>
        <v>16</v>
      </c>
      <c r="S7" s="4">
        <f t="shared" si="9"/>
        <v>17</v>
      </c>
      <c r="T7" s="4">
        <f t="shared" si="9"/>
        <v>18</v>
      </c>
      <c r="U7" s="12">
        <f t="shared" si="9"/>
        <v>19</v>
      </c>
      <c r="V7" s="12">
        <f t="shared" si="9"/>
        <v>20</v>
      </c>
      <c r="W7" s="12">
        <f t="shared" si="9"/>
        <v>21</v>
      </c>
      <c r="X7" s="12">
        <f t="shared" si="9"/>
        <v>22</v>
      </c>
      <c r="Y7" s="18">
        <f t="shared" si="9"/>
        <v>23</v>
      </c>
      <c r="Z7" s="18">
        <f t="shared" si="9"/>
        <v>24</v>
      </c>
      <c r="AA7" s="18">
        <f t="shared" si="9"/>
        <v>25</v>
      </c>
      <c r="AB7" s="18">
        <f t="shared" si="9"/>
        <v>26</v>
      </c>
      <c r="AC7" s="52">
        <f t="shared" si="9"/>
        <v>27</v>
      </c>
      <c r="AD7" s="52">
        <f t="shared" si="9"/>
        <v>28</v>
      </c>
      <c r="AE7" s="52">
        <f t="shared" si="9"/>
        <v>29</v>
      </c>
      <c r="AF7" s="52">
        <f t="shared" si="9"/>
        <v>30</v>
      </c>
      <c r="AG7" s="52">
        <f t="shared" si="9"/>
        <v>31</v>
      </c>
      <c r="AH7" s="52">
        <f t="shared" si="9"/>
        <v>32</v>
      </c>
      <c r="AI7" s="52">
        <f t="shared" si="9"/>
        <v>33</v>
      </c>
      <c r="AJ7" s="52">
        <f t="shared" si="9"/>
        <v>34</v>
      </c>
      <c r="AK7" s="52">
        <f t="shared" si="9"/>
        <v>35</v>
      </c>
      <c r="AL7" s="52">
        <f t="shared" si="9"/>
        <v>36</v>
      </c>
      <c r="AM7" s="52">
        <f t="shared" si="9"/>
        <v>37</v>
      </c>
      <c r="AN7" s="52">
        <f t="shared" si="9"/>
        <v>38</v>
      </c>
      <c r="AO7" s="52">
        <f t="shared" si="9"/>
        <v>39</v>
      </c>
      <c r="AP7" s="37">
        <f t="shared" si="9"/>
        <v>40</v>
      </c>
      <c r="AQ7" s="37">
        <f t="shared" si="9"/>
        <v>41</v>
      </c>
      <c r="AR7" s="37">
        <f t="shared" si="9"/>
        <v>42</v>
      </c>
      <c r="AS7" s="37">
        <f t="shared" si="9"/>
        <v>43</v>
      </c>
      <c r="AT7" s="37">
        <f t="shared" si="9"/>
        <v>44</v>
      </c>
      <c r="AU7" s="37">
        <f t="shared" si="9"/>
        <v>45</v>
      </c>
      <c r="AV7" s="37">
        <f t="shared" si="9"/>
        <v>46</v>
      </c>
      <c r="AW7" s="37">
        <f t="shared" si="9"/>
        <v>47</v>
      </c>
      <c r="AX7" s="37">
        <f t="shared" si="9"/>
        <v>48</v>
      </c>
      <c r="AY7" s="37">
        <f t="shared" si="9"/>
        <v>49</v>
      </c>
      <c r="AZ7" s="37">
        <f t="shared" si="9"/>
        <v>50</v>
      </c>
      <c r="BA7" s="12">
        <f t="shared" si="9"/>
        <v>51</v>
      </c>
      <c r="BB7" s="12">
        <f t="shared" si="9"/>
        <v>52</v>
      </c>
      <c r="BC7" s="12">
        <f t="shared" si="9"/>
        <v>53</v>
      </c>
      <c r="BD7" s="25">
        <f t="shared" si="9"/>
        <v>54</v>
      </c>
      <c r="BE7" s="25">
        <f t="shared" si="9"/>
        <v>55</v>
      </c>
      <c r="BF7" s="131">
        <f t="shared" si="9"/>
        <v>56</v>
      </c>
      <c r="BG7" s="131">
        <f t="shared" si="9"/>
        <v>57</v>
      </c>
      <c r="BH7" s="137">
        <f>BG7+1</f>
        <v>58</v>
      </c>
      <c r="BI7" s="137">
        <f t="shared" ref="BI7:BT7" si="10">BH7+1</f>
        <v>59</v>
      </c>
      <c r="BJ7" s="137">
        <f t="shared" si="10"/>
        <v>60</v>
      </c>
      <c r="BK7" s="137">
        <f t="shared" si="10"/>
        <v>61</v>
      </c>
      <c r="BL7" s="137">
        <f t="shared" si="10"/>
        <v>62</v>
      </c>
      <c r="BM7" s="137">
        <f t="shared" si="10"/>
        <v>63</v>
      </c>
      <c r="BN7" s="137">
        <f t="shared" si="10"/>
        <v>64</v>
      </c>
      <c r="BO7" s="61">
        <f t="shared" si="10"/>
        <v>65</v>
      </c>
      <c r="BP7" s="61">
        <f t="shared" si="10"/>
        <v>66</v>
      </c>
      <c r="BQ7" s="61">
        <f t="shared" si="10"/>
        <v>67</v>
      </c>
      <c r="BR7" s="61">
        <f t="shared" si="10"/>
        <v>68</v>
      </c>
      <c r="BS7" s="61">
        <f t="shared" si="10"/>
        <v>69</v>
      </c>
      <c r="BT7" s="4">
        <f t="shared" si="10"/>
        <v>70</v>
      </c>
    </row>
    <row r="8" spans="1:72" x14ac:dyDescent="0.3">
      <c r="A8" s="95"/>
      <c r="B8" s="24" t="s">
        <v>198</v>
      </c>
      <c r="C8" s="4" t="s">
        <v>199</v>
      </c>
      <c r="D8" s="4" t="s">
        <v>199</v>
      </c>
      <c r="E8" s="4" t="s">
        <v>199</v>
      </c>
      <c r="F8" s="41" t="s">
        <v>199</v>
      </c>
      <c r="G8" s="41" t="s">
        <v>199</v>
      </c>
      <c r="H8" s="41" t="s">
        <v>199</v>
      </c>
      <c r="I8" s="41" t="s">
        <v>199</v>
      </c>
      <c r="J8" s="41" t="s">
        <v>199</v>
      </c>
      <c r="K8" s="41" t="s">
        <v>199</v>
      </c>
      <c r="L8" s="18" t="s">
        <v>199</v>
      </c>
      <c r="M8" s="18" t="s">
        <v>199</v>
      </c>
      <c r="N8" s="18" t="s">
        <v>199</v>
      </c>
      <c r="O8" s="4" t="s">
        <v>199</v>
      </c>
      <c r="P8" s="4" t="s">
        <v>199</v>
      </c>
      <c r="Q8" s="4" t="s">
        <v>199</v>
      </c>
      <c r="R8" s="4" t="s">
        <v>199</v>
      </c>
      <c r="S8" s="4" t="s">
        <v>199</v>
      </c>
      <c r="T8" s="4" t="s">
        <v>199</v>
      </c>
      <c r="U8" s="12" t="s">
        <v>199</v>
      </c>
      <c r="V8" s="12" t="s">
        <v>199</v>
      </c>
      <c r="W8" s="12" t="s">
        <v>199</v>
      </c>
      <c r="X8" s="12"/>
      <c r="Y8" s="18" t="s">
        <v>199</v>
      </c>
      <c r="Z8" s="18" t="s">
        <v>199</v>
      </c>
      <c r="AA8" s="18" t="s">
        <v>199</v>
      </c>
      <c r="AB8" s="18" t="s">
        <v>199</v>
      </c>
      <c r="AC8" s="52" t="s">
        <v>199</v>
      </c>
      <c r="AD8" s="52" t="s">
        <v>199</v>
      </c>
      <c r="AE8" s="52" t="s">
        <v>199</v>
      </c>
      <c r="AF8" s="52" t="s">
        <v>199</v>
      </c>
      <c r="AG8" s="52" t="s">
        <v>199</v>
      </c>
      <c r="AH8" s="52" t="s">
        <v>199</v>
      </c>
      <c r="AI8" s="52" t="s">
        <v>199</v>
      </c>
      <c r="AJ8" s="52" t="s">
        <v>199</v>
      </c>
      <c r="AK8" s="52" t="s">
        <v>199</v>
      </c>
      <c r="AL8" s="52" t="s">
        <v>199</v>
      </c>
      <c r="AM8" s="52" t="s">
        <v>199</v>
      </c>
      <c r="AN8" s="52" t="s">
        <v>199</v>
      </c>
      <c r="AO8" s="52" t="s">
        <v>199</v>
      </c>
      <c r="AP8" s="37" t="s">
        <v>199</v>
      </c>
      <c r="AQ8" s="37" t="s">
        <v>199</v>
      </c>
      <c r="AR8" s="37" t="s">
        <v>199</v>
      </c>
      <c r="AS8" s="37" t="s">
        <v>199</v>
      </c>
      <c r="AT8" s="37" t="s">
        <v>199</v>
      </c>
      <c r="AU8" s="37" t="s">
        <v>199</v>
      </c>
      <c r="AV8" s="37" t="s">
        <v>199</v>
      </c>
      <c r="AW8" s="37" t="s">
        <v>199</v>
      </c>
      <c r="AX8" s="37" t="s">
        <v>199</v>
      </c>
      <c r="AY8" s="37" t="s">
        <v>199</v>
      </c>
      <c r="AZ8" s="37" t="s">
        <v>199</v>
      </c>
      <c r="BA8" s="12" t="s">
        <v>199</v>
      </c>
      <c r="BB8" s="12" t="s">
        <v>199</v>
      </c>
      <c r="BC8" s="12" t="s">
        <v>199</v>
      </c>
      <c r="BD8" s="25" t="s">
        <v>199</v>
      </c>
      <c r="BE8" s="25" t="s">
        <v>199</v>
      </c>
      <c r="BF8" s="131" t="s">
        <v>199</v>
      </c>
      <c r="BG8" s="131" t="s">
        <v>199</v>
      </c>
      <c r="BH8" s="137" t="s">
        <v>199</v>
      </c>
      <c r="BI8" s="137" t="s">
        <v>199</v>
      </c>
      <c r="BJ8" s="137" t="s">
        <v>199</v>
      </c>
      <c r="BK8" s="137" t="s">
        <v>199</v>
      </c>
      <c r="BL8" s="137"/>
      <c r="BM8" s="137"/>
      <c r="BN8" s="137"/>
      <c r="BO8" s="61" t="s">
        <v>199</v>
      </c>
      <c r="BP8" s="61" t="s">
        <v>199</v>
      </c>
      <c r="BQ8" s="61" t="s">
        <v>199</v>
      </c>
      <c r="BR8" s="61" t="s">
        <v>199</v>
      </c>
      <c r="BS8" s="61" t="s">
        <v>199</v>
      </c>
      <c r="BT8" s="4" t="s">
        <v>199</v>
      </c>
    </row>
    <row r="9" spans="1:72" x14ac:dyDescent="0.3">
      <c r="A9" s="95"/>
      <c r="B9" s="24" t="s">
        <v>0</v>
      </c>
      <c r="C9" s="4" t="s">
        <v>263</v>
      </c>
      <c r="D9" s="4" t="s">
        <v>263</v>
      </c>
      <c r="E9" s="4" t="s">
        <v>263</v>
      </c>
      <c r="F9" s="41" t="s">
        <v>262</v>
      </c>
      <c r="G9" s="41" t="s">
        <v>262</v>
      </c>
      <c r="H9" s="41" t="s">
        <v>262</v>
      </c>
      <c r="I9" s="41" t="s">
        <v>262</v>
      </c>
      <c r="J9" s="41" t="s">
        <v>262</v>
      </c>
      <c r="K9" s="41" t="s">
        <v>262</v>
      </c>
      <c r="L9" s="18" t="s">
        <v>264</v>
      </c>
      <c r="M9" s="18" t="s">
        <v>264</v>
      </c>
      <c r="N9" s="18" t="s">
        <v>264</v>
      </c>
      <c r="O9" s="4" t="s">
        <v>266</v>
      </c>
      <c r="P9" s="4" t="s">
        <v>266</v>
      </c>
      <c r="Q9" s="4" t="s">
        <v>266</v>
      </c>
      <c r="R9" s="4" t="s">
        <v>266</v>
      </c>
      <c r="S9" s="4" t="s">
        <v>266</v>
      </c>
      <c r="T9" s="4" t="s">
        <v>266</v>
      </c>
      <c r="U9" s="12" t="s">
        <v>273</v>
      </c>
      <c r="V9" s="12" t="s">
        <v>273</v>
      </c>
      <c r="W9" s="12" t="s">
        <v>273</v>
      </c>
      <c r="X9" s="12" t="s">
        <v>273</v>
      </c>
      <c r="Y9" s="18" t="s">
        <v>274</v>
      </c>
      <c r="Z9" s="18" t="s">
        <v>274</v>
      </c>
      <c r="AA9" s="18" t="s">
        <v>274</v>
      </c>
      <c r="AB9" s="18" t="s">
        <v>274</v>
      </c>
      <c r="AC9" s="52" t="s">
        <v>17</v>
      </c>
      <c r="AD9" s="52" t="s">
        <v>17</v>
      </c>
      <c r="AE9" s="52" t="s">
        <v>17</v>
      </c>
      <c r="AF9" s="52" t="s">
        <v>17</v>
      </c>
      <c r="AG9" s="52" t="s">
        <v>17</v>
      </c>
      <c r="AH9" s="52" t="s">
        <v>17</v>
      </c>
      <c r="AI9" s="52" t="s">
        <v>17</v>
      </c>
      <c r="AJ9" s="52" t="s">
        <v>17</v>
      </c>
      <c r="AK9" s="52" t="s">
        <v>17</v>
      </c>
      <c r="AL9" s="52" t="s">
        <v>17</v>
      </c>
      <c r="AM9" s="52" t="s">
        <v>17</v>
      </c>
      <c r="AN9" s="52" t="s">
        <v>17</v>
      </c>
      <c r="AO9" s="52" t="s">
        <v>17</v>
      </c>
      <c r="AP9" s="37" t="s">
        <v>269</v>
      </c>
      <c r="AQ9" s="37" t="s">
        <v>270</v>
      </c>
      <c r="AR9" s="37" t="s">
        <v>270</v>
      </c>
      <c r="AS9" s="37" t="s">
        <v>270</v>
      </c>
      <c r="AT9" s="37" t="s">
        <v>270</v>
      </c>
      <c r="AU9" s="37" t="s">
        <v>270</v>
      </c>
      <c r="AV9" s="37" t="s">
        <v>269</v>
      </c>
      <c r="AW9" s="37" t="s">
        <v>269</v>
      </c>
      <c r="AX9" s="37" t="s">
        <v>269</v>
      </c>
      <c r="AY9" s="37" t="s">
        <v>269</v>
      </c>
      <c r="AZ9" s="37" t="s">
        <v>269</v>
      </c>
      <c r="BA9" s="12" t="s">
        <v>280</v>
      </c>
      <c r="BB9" s="12" t="s">
        <v>280</v>
      </c>
      <c r="BC9" s="12" t="s">
        <v>280</v>
      </c>
      <c r="BD9" s="25" t="s">
        <v>13</v>
      </c>
      <c r="BE9" s="25" t="s">
        <v>13</v>
      </c>
      <c r="BF9" s="10" t="s">
        <v>260</v>
      </c>
      <c r="BG9" s="10" t="s">
        <v>260</v>
      </c>
      <c r="BH9" s="10" t="s">
        <v>260</v>
      </c>
      <c r="BI9" s="131" t="s">
        <v>260</v>
      </c>
      <c r="BJ9" s="131" t="s">
        <v>154</v>
      </c>
      <c r="BK9" s="131" t="s">
        <v>315</v>
      </c>
      <c r="BL9" s="131" t="s">
        <v>260</v>
      </c>
      <c r="BM9" s="131" t="s">
        <v>260</v>
      </c>
      <c r="BN9" s="131" t="s">
        <v>260</v>
      </c>
      <c r="BO9" s="61" t="s">
        <v>8</v>
      </c>
      <c r="BP9" s="61" t="s">
        <v>8</v>
      </c>
      <c r="BQ9" s="61" t="s">
        <v>71</v>
      </c>
      <c r="BR9" s="61" t="s">
        <v>7</v>
      </c>
      <c r="BS9" s="61" t="s">
        <v>7</v>
      </c>
      <c r="BT9" s="4" t="s">
        <v>149</v>
      </c>
    </row>
    <row r="10" spans="1:72" x14ac:dyDescent="0.3">
      <c r="A10" s="95"/>
      <c r="B10" s="24" t="s">
        <v>9</v>
      </c>
      <c r="C10" s="4">
        <v>0</v>
      </c>
      <c r="D10" s="4">
        <v>0</v>
      </c>
      <c r="E10" s="4">
        <v>0</v>
      </c>
      <c r="F10" s="41">
        <v>0</v>
      </c>
      <c r="G10" s="41">
        <v>0</v>
      </c>
      <c r="H10" s="41">
        <v>0</v>
      </c>
      <c r="I10" s="41">
        <v>0</v>
      </c>
      <c r="J10" s="41">
        <v>0</v>
      </c>
      <c r="K10" s="41">
        <v>0</v>
      </c>
      <c r="L10" s="18">
        <v>0</v>
      </c>
      <c r="M10" s="18">
        <v>0</v>
      </c>
      <c r="N10" s="18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v>0</v>
      </c>
      <c r="V10" s="12">
        <v>0</v>
      </c>
      <c r="W10" s="12">
        <v>0</v>
      </c>
      <c r="X10" s="12">
        <v>0</v>
      </c>
      <c r="Y10" s="18">
        <v>0</v>
      </c>
      <c r="Z10" s="18">
        <v>0</v>
      </c>
      <c r="AA10" s="18">
        <v>0</v>
      </c>
      <c r="AB10" s="18">
        <v>0</v>
      </c>
      <c r="AC10" s="52">
        <v>0</v>
      </c>
      <c r="AD10" s="52">
        <v>0</v>
      </c>
      <c r="AE10" s="52">
        <v>0</v>
      </c>
      <c r="AF10" s="52">
        <v>0</v>
      </c>
      <c r="AG10" s="52">
        <v>0</v>
      </c>
      <c r="AH10" s="52">
        <v>0</v>
      </c>
      <c r="AI10" s="52">
        <v>0</v>
      </c>
      <c r="AJ10" s="52">
        <v>0</v>
      </c>
      <c r="AK10" s="52">
        <v>0</v>
      </c>
      <c r="AL10" s="52">
        <v>0</v>
      </c>
      <c r="AM10" s="52">
        <v>0</v>
      </c>
      <c r="AN10" s="52">
        <v>0</v>
      </c>
      <c r="AO10" s="52">
        <v>0</v>
      </c>
      <c r="AP10" s="37">
        <v>0</v>
      </c>
      <c r="AQ10" s="37">
        <v>0</v>
      </c>
      <c r="AR10" s="37">
        <v>0</v>
      </c>
      <c r="AS10" s="37">
        <v>0</v>
      </c>
      <c r="AT10" s="37">
        <v>0</v>
      </c>
      <c r="AU10" s="37">
        <v>0</v>
      </c>
      <c r="AV10" s="37">
        <v>0</v>
      </c>
      <c r="AW10" s="37">
        <v>0</v>
      </c>
      <c r="AX10" s="37">
        <v>0</v>
      </c>
      <c r="AY10" s="37">
        <v>0</v>
      </c>
      <c r="AZ10" s="37">
        <v>0</v>
      </c>
      <c r="BA10" s="12">
        <v>0</v>
      </c>
      <c r="BB10" s="12">
        <v>0</v>
      </c>
      <c r="BC10" s="12">
        <v>0</v>
      </c>
      <c r="BD10" s="25">
        <v>0</v>
      </c>
      <c r="BE10" s="25">
        <v>0</v>
      </c>
      <c r="BF10" s="131">
        <v>1</v>
      </c>
      <c r="BG10" s="131">
        <v>1</v>
      </c>
      <c r="BH10" s="137">
        <v>0</v>
      </c>
      <c r="BI10" s="131">
        <v>1</v>
      </c>
      <c r="BJ10" s="131">
        <v>1</v>
      </c>
      <c r="BK10" s="131">
        <v>1</v>
      </c>
      <c r="BL10" s="131">
        <v>0</v>
      </c>
      <c r="BM10" s="131">
        <v>0</v>
      </c>
      <c r="BN10" s="131">
        <v>0</v>
      </c>
      <c r="BO10" s="61">
        <v>0</v>
      </c>
      <c r="BP10" s="61">
        <v>0</v>
      </c>
      <c r="BQ10" s="61">
        <v>0</v>
      </c>
      <c r="BR10" s="61">
        <v>0</v>
      </c>
      <c r="BS10" s="61">
        <v>0</v>
      </c>
      <c r="BT10" s="4">
        <v>0</v>
      </c>
    </row>
    <row r="11" spans="1:72" x14ac:dyDescent="0.3">
      <c r="A11" s="95"/>
      <c r="B11" s="24" t="s">
        <v>43</v>
      </c>
      <c r="C11" s="4" t="s">
        <v>199</v>
      </c>
      <c r="D11" s="4" t="s">
        <v>199</v>
      </c>
      <c r="E11" s="4" t="s">
        <v>200</v>
      </c>
      <c r="F11" s="41" t="s">
        <v>199</v>
      </c>
      <c r="G11" s="41" t="s">
        <v>199</v>
      </c>
      <c r="H11" s="41" t="s">
        <v>199</v>
      </c>
      <c r="I11" s="41" t="s">
        <v>199</v>
      </c>
      <c r="J11" s="41" t="s">
        <v>199</v>
      </c>
      <c r="K11" s="41" t="s">
        <v>200</v>
      </c>
      <c r="L11" s="18" t="s">
        <v>200</v>
      </c>
      <c r="M11" s="18" t="s">
        <v>200</v>
      </c>
      <c r="N11" s="18" t="s">
        <v>200</v>
      </c>
      <c r="O11" s="4" t="s">
        <v>199</v>
      </c>
      <c r="P11" s="4" t="s">
        <v>199</v>
      </c>
      <c r="Q11" s="4" t="s">
        <v>199</v>
      </c>
      <c r="R11" s="4" t="s">
        <v>199</v>
      </c>
      <c r="S11" s="4" t="s">
        <v>199</v>
      </c>
      <c r="T11" s="4" t="s">
        <v>200</v>
      </c>
      <c r="U11" s="12" t="s">
        <v>199</v>
      </c>
      <c r="V11" s="12" t="s">
        <v>199</v>
      </c>
      <c r="W11" s="12" t="s">
        <v>199</v>
      </c>
      <c r="X11" s="12" t="s">
        <v>199</v>
      </c>
      <c r="Y11" s="18" t="s">
        <v>200</v>
      </c>
      <c r="Z11" s="18" t="s">
        <v>200</v>
      </c>
      <c r="AA11" s="18" t="s">
        <v>200</v>
      </c>
      <c r="AB11" s="18" t="s">
        <v>200</v>
      </c>
      <c r="AC11" s="52" t="s">
        <v>199</v>
      </c>
      <c r="AD11" s="52" t="s">
        <v>199</v>
      </c>
      <c r="AE11" s="52" t="s">
        <v>199</v>
      </c>
      <c r="AF11" s="52" t="s">
        <v>199</v>
      </c>
      <c r="AG11" s="52" t="s">
        <v>199</v>
      </c>
      <c r="AH11" s="52" t="s">
        <v>199</v>
      </c>
      <c r="AI11" s="52" t="s">
        <v>200</v>
      </c>
      <c r="AJ11" s="52" t="s">
        <v>199</v>
      </c>
      <c r="AK11" s="52" t="s">
        <v>199</v>
      </c>
      <c r="AL11" s="52" t="s">
        <v>199</v>
      </c>
      <c r="AM11" s="52" t="s">
        <v>199</v>
      </c>
      <c r="AN11" s="52" t="s">
        <v>199</v>
      </c>
      <c r="AO11" s="52" t="s">
        <v>199</v>
      </c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13" t="s">
        <v>199</v>
      </c>
      <c r="BB11" s="13" t="s">
        <v>199</v>
      </c>
      <c r="BC11" s="13" t="s">
        <v>199</v>
      </c>
      <c r="BD11" s="25" t="s">
        <v>199</v>
      </c>
      <c r="BE11" s="25" t="s">
        <v>199</v>
      </c>
      <c r="BF11" s="131" t="s">
        <v>199</v>
      </c>
      <c r="BG11" s="131" t="s">
        <v>199</v>
      </c>
      <c r="BH11" s="137" t="s">
        <v>199</v>
      </c>
      <c r="BI11" s="131" t="s">
        <v>199</v>
      </c>
      <c r="BJ11" s="131" t="s">
        <v>199</v>
      </c>
      <c r="BK11" s="131" t="s">
        <v>199</v>
      </c>
      <c r="BL11" s="131" t="s">
        <v>199</v>
      </c>
      <c r="BM11" s="131" t="s">
        <v>199</v>
      </c>
      <c r="BN11" s="131" t="s">
        <v>199</v>
      </c>
      <c r="BO11" s="61" t="s">
        <v>199</v>
      </c>
      <c r="BP11" s="61" t="s">
        <v>199</v>
      </c>
      <c r="BQ11" s="61" t="s">
        <v>199</v>
      </c>
      <c r="BR11" s="61" t="s">
        <v>199</v>
      </c>
      <c r="BS11" s="61" t="s">
        <v>199</v>
      </c>
      <c r="BT11" s="4" t="s">
        <v>199</v>
      </c>
    </row>
    <row r="12" spans="1:72" x14ac:dyDescent="0.3">
      <c r="A12" s="95"/>
      <c r="B12" s="24" t="s">
        <v>10</v>
      </c>
      <c r="C12" s="9">
        <v>251.58699999999999</v>
      </c>
      <c r="D12" s="9">
        <v>288.12</v>
      </c>
      <c r="E12" s="175">
        <v>390.6</v>
      </c>
      <c r="F12" s="277">
        <v>277.98</v>
      </c>
      <c r="G12" s="277">
        <v>278.02</v>
      </c>
      <c r="H12" s="277">
        <v>279.47899999999998</v>
      </c>
      <c r="I12" s="277">
        <v>280.29000000000002</v>
      </c>
      <c r="J12" s="277">
        <v>285.18</v>
      </c>
      <c r="K12" s="277">
        <v>383.83</v>
      </c>
      <c r="L12" s="19">
        <v>292.44</v>
      </c>
      <c r="M12" s="19">
        <v>318.52999999999997</v>
      </c>
      <c r="N12" s="19">
        <v>411.3</v>
      </c>
      <c r="O12" s="9">
        <v>292.83100000000002</v>
      </c>
      <c r="P12" s="9">
        <v>293.60899999999998</v>
      </c>
      <c r="Q12" s="9">
        <v>294.90499999999997</v>
      </c>
      <c r="R12" s="9">
        <v>403.08</v>
      </c>
      <c r="S12" s="9">
        <v>403.48</v>
      </c>
      <c r="T12" s="9">
        <v>404.56</v>
      </c>
      <c r="U12" s="13">
        <v>313.32</v>
      </c>
      <c r="V12" s="13">
        <v>317.13</v>
      </c>
      <c r="W12" s="13">
        <v>317.01</v>
      </c>
      <c r="X12" s="13">
        <v>379.8</v>
      </c>
      <c r="Y12" s="19">
        <v>341.46</v>
      </c>
      <c r="Z12" s="19">
        <v>341.11</v>
      </c>
      <c r="AA12" s="19">
        <v>349.29</v>
      </c>
      <c r="AB12" s="19">
        <v>361.88479999999998</v>
      </c>
      <c r="AC12" s="56">
        <v>310.02999999999997</v>
      </c>
      <c r="AD12" s="56">
        <v>312.69</v>
      </c>
      <c r="AE12" s="56">
        <v>404.63</v>
      </c>
      <c r="AF12" s="56">
        <v>426.17</v>
      </c>
      <c r="AG12" s="56">
        <v>373.56</v>
      </c>
      <c r="AH12" s="56">
        <v>372.03</v>
      </c>
      <c r="AI12" s="56">
        <v>374.93</v>
      </c>
      <c r="AJ12" s="56">
        <v>257.56</v>
      </c>
      <c r="AK12" s="56">
        <v>259.36099999999999</v>
      </c>
      <c r="AL12" s="56">
        <v>259.89</v>
      </c>
      <c r="AM12" s="56">
        <v>263.06</v>
      </c>
      <c r="AN12" s="56">
        <v>356.94</v>
      </c>
      <c r="AO12" s="56">
        <v>363.04</v>
      </c>
      <c r="AP12" s="37">
        <v>267.69499999999999</v>
      </c>
      <c r="AQ12" s="37">
        <v>284.30399999999997</v>
      </c>
      <c r="AR12" s="37">
        <v>311.83999999999997</v>
      </c>
      <c r="AS12" s="37">
        <v>311.96699999999998</v>
      </c>
      <c r="AT12" s="37">
        <v>312.5</v>
      </c>
      <c r="AU12" s="37">
        <v>313.14600000000002</v>
      </c>
      <c r="AV12" s="37">
        <v>357.79199999999997</v>
      </c>
      <c r="AW12" s="37">
        <v>359.27300000000002</v>
      </c>
      <c r="AX12" s="37">
        <v>360.43900000000002</v>
      </c>
      <c r="AY12" s="37">
        <v>425.39</v>
      </c>
      <c r="AZ12" s="37">
        <v>429.16</v>
      </c>
      <c r="BA12" s="13">
        <v>296.06</v>
      </c>
      <c r="BB12" s="13">
        <v>324.91000000000003</v>
      </c>
      <c r="BC12" s="13">
        <v>327.38</v>
      </c>
      <c r="BD12" s="150">
        <v>193.1</v>
      </c>
      <c r="BE12" s="150">
        <v>247.9</v>
      </c>
      <c r="BF12" s="11">
        <v>315.834</v>
      </c>
      <c r="BG12" s="11">
        <v>317.92599999999999</v>
      </c>
      <c r="BH12" s="11">
        <v>318.01</v>
      </c>
      <c r="BI12" s="131">
        <v>300.66500000000002</v>
      </c>
      <c r="BJ12" s="131">
        <v>370.58499999999998</v>
      </c>
      <c r="BK12" s="131">
        <v>373.61700000000002</v>
      </c>
      <c r="BL12" s="131">
        <v>362.29899999999998</v>
      </c>
      <c r="BM12" s="131">
        <v>362.995</v>
      </c>
      <c r="BN12" s="131">
        <v>364.30700000000002</v>
      </c>
      <c r="BO12" s="63">
        <v>308.16300000000001</v>
      </c>
      <c r="BP12" s="63">
        <v>309.3</v>
      </c>
      <c r="BQ12" s="61">
        <v>0</v>
      </c>
      <c r="BR12" s="61">
        <v>394.63</v>
      </c>
      <c r="BS12" s="61">
        <v>396.16</v>
      </c>
      <c r="BT12" s="4">
        <v>404.59</v>
      </c>
    </row>
    <row r="13" spans="1:72" x14ac:dyDescent="0.3">
      <c r="A13" s="95"/>
      <c r="B13" s="24" t="s">
        <v>198</v>
      </c>
      <c r="C13" s="9" t="s">
        <v>199</v>
      </c>
      <c r="D13" s="9" t="s">
        <v>199</v>
      </c>
      <c r="E13" s="9" t="s">
        <v>199</v>
      </c>
      <c r="F13" s="277" t="s">
        <v>199</v>
      </c>
      <c r="G13" s="277" t="s">
        <v>199</v>
      </c>
      <c r="H13" s="277" t="s">
        <v>199</v>
      </c>
      <c r="I13" s="277" t="s">
        <v>199</v>
      </c>
      <c r="J13" s="277" t="s">
        <v>199</v>
      </c>
      <c r="K13" s="277" t="s">
        <v>199</v>
      </c>
      <c r="L13" s="19" t="s">
        <v>199</v>
      </c>
      <c r="M13" s="19" t="s">
        <v>199</v>
      </c>
      <c r="N13" s="19" t="s">
        <v>199</v>
      </c>
      <c r="O13" s="9" t="s">
        <v>199</v>
      </c>
      <c r="P13" s="9" t="s">
        <v>199</v>
      </c>
      <c r="Q13" s="9" t="s">
        <v>199</v>
      </c>
      <c r="R13" s="9" t="s">
        <v>199</v>
      </c>
      <c r="S13" s="9" t="s">
        <v>199</v>
      </c>
      <c r="T13" s="9" t="s">
        <v>199</v>
      </c>
      <c r="U13" s="13" t="s">
        <v>199</v>
      </c>
      <c r="V13" s="13" t="s">
        <v>199</v>
      </c>
      <c r="W13" s="13" t="s">
        <v>199</v>
      </c>
      <c r="X13" s="13"/>
      <c r="Y13" s="19" t="s">
        <v>199</v>
      </c>
      <c r="Z13" s="19" t="s">
        <v>199</v>
      </c>
      <c r="AA13" s="19" t="s">
        <v>199</v>
      </c>
      <c r="AB13" s="19" t="s">
        <v>199</v>
      </c>
      <c r="AC13" s="56" t="s">
        <v>199</v>
      </c>
      <c r="AD13" s="56" t="s">
        <v>199</v>
      </c>
      <c r="AE13" s="56" t="s">
        <v>199</v>
      </c>
      <c r="AF13" s="56" t="s">
        <v>199</v>
      </c>
      <c r="AG13" s="56" t="s">
        <v>199</v>
      </c>
      <c r="AH13" s="56" t="s">
        <v>199</v>
      </c>
      <c r="AI13" s="56" t="s">
        <v>199</v>
      </c>
      <c r="AJ13" s="56" t="s">
        <v>199</v>
      </c>
      <c r="AK13" s="56" t="s">
        <v>199</v>
      </c>
      <c r="AL13" s="56" t="s">
        <v>199</v>
      </c>
      <c r="AM13" s="56" t="s">
        <v>199</v>
      </c>
      <c r="AN13" s="56" t="s">
        <v>199</v>
      </c>
      <c r="AO13" s="56" t="s">
        <v>199</v>
      </c>
      <c r="AP13" s="37" t="s">
        <v>199</v>
      </c>
      <c r="AQ13" s="37" t="s">
        <v>199</v>
      </c>
      <c r="AR13" s="37" t="s">
        <v>199</v>
      </c>
      <c r="AS13" s="37" t="s">
        <v>199</v>
      </c>
      <c r="AT13" s="37" t="s">
        <v>199</v>
      </c>
      <c r="AU13" s="37" t="s">
        <v>199</v>
      </c>
      <c r="AV13" s="37" t="s">
        <v>199</v>
      </c>
      <c r="AW13" s="37" t="s">
        <v>199</v>
      </c>
      <c r="AX13" s="37" t="s">
        <v>199</v>
      </c>
      <c r="AY13" s="37" t="s">
        <v>199</v>
      </c>
      <c r="AZ13" s="37" t="s">
        <v>199</v>
      </c>
      <c r="BA13" s="13" t="s">
        <v>199</v>
      </c>
      <c r="BB13" s="13" t="s">
        <v>199</v>
      </c>
      <c r="BC13" s="13" t="s">
        <v>199</v>
      </c>
      <c r="BD13" s="150" t="s">
        <v>199</v>
      </c>
      <c r="BE13" s="150" t="s">
        <v>199</v>
      </c>
      <c r="BF13" s="131" t="s">
        <v>199</v>
      </c>
      <c r="BG13" s="131" t="s">
        <v>199</v>
      </c>
      <c r="BH13" s="137" t="s">
        <v>199</v>
      </c>
      <c r="BI13" s="131" t="s">
        <v>199</v>
      </c>
      <c r="BJ13" s="131" t="s">
        <v>199</v>
      </c>
      <c r="BK13" s="131" t="s">
        <v>199</v>
      </c>
      <c r="BL13" s="131" t="s">
        <v>199</v>
      </c>
      <c r="BM13" s="131" t="s">
        <v>199</v>
      </c>
      <c r="BN13" s="131" t="s">
        <v>199</v>
      </c>
      <c r="BO13" s="61" t="s">
        <v>199</v>
      </c>
      <c r="BP13" s="61" t="s">
        <v>199</v>
      </c>
      <c r="BQ13" s="61" t="s">
        <v>199</v>
      </c>
      <c r="BR13" s="61" t="s">
        <v>199</v>
      </c>
      <c r="BS13" s="61" t="s">
        <v>200</v>
      </c>
      <c r="BT13" s="4" t="s">
        <v>199</v>
      </c>
    </row>
    <row r="14" spans="1:72" x14ac:dyDescent="0.3">
      <c r="A14" s="95"/>
      <c r="B14" s="24" t="s">
        <v>11</v>
      </c>
      <c r="C14" s="9">
        <v>251.13300000000001</v>
      </c>
      <c r="D14" s="9">
        <v>287.8</v>
      </c>
      <c r="E14" s="9"/>
      <c r="F14" s="277">
        <v>277.29000000000002</v>
      </c>
      <c r="G14" s="277">
        <v>277.452</v>
      </c>
      <c r="H14" s="277">
        <v>279.21499999999997</v>
      </c>
      <c r="I14" s="277">
        <v>277.29000000000002</v>
      </c>
      <c r="J14" s="277">
        <v>284.74099999999999</v>
      </c>
      <c r="K14" s="277">
        <v>381.13</v>
      </c>
      <c r="L14" s="19">
        <v>292.2</v>
      </c>
      <c r="M14" s="19">
        <v>318.27999999999997</v>
      </c>
      <c r="N14" s="19">
        <v>408.89</v>
      </c>
      <c r="O14" s="9">
        <v>292.48500000000001</v>
      </c>
      <c r="P14" s="9">
        <v>293.17700000000002</v>
      </c>
      <c r="Q14" s="9">
        <v>294.73200000000003</v>
      </c>
      <c r="R14" s="9">
        <v>402.81</v>
      </c>
      <c r="S14" s="9">
        <v>402.8</v>
      </c>
      <c r="T14" s="9">
        <v>404.37</v>
      </c>
      <c r="U14" s="13">
        <v>313.07</v>
      </c>
      <c r="V14" s="13">
        <v>316.63</v>
      </c>
      <c r="W14" s="13">
        <v>316.92</v>
      </c>
      <c r="X14" s="13">
        <v>0</v>
      </c>
      <c r="Y14" s="19">
        <v>341.14</v>
      </c>
      <c r="Z14" s="19">
        <v>346.03</v>
      </c>
      <c r="AA14" s="19">
        <v>349.13</v>
      </c>
      <c r="AB14" s="19">
        <v>361.51960000000003</v>
      </c>
      <c r="AC14" s="56">
        <v>309.69</v>
      </c>
      <c r="AD14" s="56">
        <v>312.43</v>
      </c>
      <c r="AE14" s="56">
        <v>404.06</v>
      </c>
      <c r="AF14" s="56">
        <v>425.84</v>
      </c>
      <c r="AG14" s="56">
        <v>371.62</v>
      </c>
      <c r="AH14" s="56">
        <v>371.75</v>
      </c>
      <c r="AI14" s="56">
        <v>374.72</v>
      </c>
      <c r="AJ14" s="56">
        <v>257.26</v>
      </c>
      <c r="AK14" s="56">
        <v>259.08999999999997</v>
      </c>
      <c r="AL14" s="56">
        <v>259.721</v>
      </c>
      <c r="AM14" s="56">
        <v>262.86500000000001</v>
      </c>
      <c r="AN14" s="56">
        <v>356.73</v>
      </c>
      <c r="AO14" s="56">
        <v>362.73</v>
      </c>
      <c r="AP14" s="37">
        <v>267.42700000000002</v>
      </c>
      <c r="AQ14" s="37">
        <v>284.12900000000002</v>
      </c>
      <c r="AR14" s="37">
        <v>311.56</v>
      </c>
      <c r="AS14" s="37">
        <v>311.714</v>
      </c>
      <c r="AT14" s="37">
        <v>311.56</v>
      </c>
      <c r="AU14" s="37">
        <v>312.97800000000001</v>
      </c>
      <c r="AV14" s="37">
        <v>357.63600000000002</v>
      </c>
      <c r="AW14" s="37">
        <v>359.11700000000002</v>
      </c>
      <c r="AX14" s="37">
        <v>360.28399999999999</v>
      </c>
      <c r="AY14" s="37">
        <v>425.28</v>
      </c>
      <c r="AZ14" s="37">
        <v>428.72</v>
      </c>
      <c r="BA14" s="13">
        <v>295.5</v>
      </c>
      <c r="BB14" s="13">
        <v>321.63</v>
      </c>
      <c r="BC14" s="13">
        <v>327.22000000000003</v>
      </c>
      <c r="BD14" s="150">
        <v>192.5</v>
      </c>
      <c r="BE14" s="150">
        <v>247.1</v>
      </c>
      <c r="BF14" s="11">
        <v>315</v>
      </c>
      <c r="BG14" s="11">
        <v>317</v>
      </c>
      <c r="BH14" s="11">
        <v>317</v>
      </c>
      <c r="BI14" s="134">
        <v>299.29399999999998</v>
      </c>
      <c r="BJ14" s="134">
        <v>369.9</v>
      </c>
      <c r="BK14" s="134">
        <v>373.012</v>
      </c>
      <c r="BL14" s="134">
        <v>361.99</v>
      </c>
      <c r="BM14" s="134">
        <v>361.99</v>
      </c>
      <c r="BN14" s="134">
        <v>361.99</v>
      </c>
      <c r="BO14" s="63">
        <v>307.90899999999999</v>
      </c>
      <c r="BP14" s="63">
        <v>308.92599999999999</v>
      </c>
      <c r="BQ14" s="63">
        <v>358.7</v>
      </c>
      <c r="BR14" s="63">
        <v>393.95</v>
      </c>
      <c r="BS14" s="63">
        <v>396.16</v>
      </c>
      <c r="BT14" s="4">
        <v>404.32</v>
      </c>
    </row>
    <row r="15" spans="1:72" x14ac:dyDescent="0.3">
      <c r="A15" s="95"/>
      <c r="B15" s="24" t="s">
        <v>12</v>
      </c>
      <c r="C15" s="9">
        <v>252.131</v>
      </c>
      <c r="D15" s="9">
        <v>288.49</v>
      </c>
      <c r="E15" s="9"/>
      <c r="F15" s="277">
        <v>282</v>
      </c>
      <c r="G15" s="277">
        <v>278.42200000000003</v>
      </c>
      <c r="H15" s="277">
        <v>279.91800000000001</v>
      </c>
      <c r="I15" s="277">
        <v>282</v>
      </c>
      <c r="J15" s="277">
        <v>285.61500000000001</v>
      </c>
      <c r="K15" s="277">
        <v>385.27</v>
      </c>
      <c r="L15" s="19">
        <v>292.64</v>
      </c>
      <c r="M15" s="19">
        <v>319.04000000000002</v>
      </c>
      <c r="N15" s="19">
        <v>412.32</v>
      </c>
      <c r="O15" s="9">
        <v>293.08999999999997</v>
      </c>
      <c r="P15" s="9">
        <v>293.041</v>
      </c>
      <c r="Q15" s="9">
        <v>294.99099999999999</v>
      </c>
      <c r="R15" s="9">
        <v>403.71</v>
      </c>
      <c r="S15" s="9">
        <v>404.1</v>
      </c>
      <c r="T15" s="9">
        <v>404.75</v>
      </c>
      <c r="U15" s="13">
        <v>313.83</v>
      </c>
      <c r="V15" s="13">
        <v>317.52</v>
      </c>
      <c r="W15" s="13">
        <v>317.26</v>
      </c>
      <c r="X15" s="13">
        <v>0</v>
      </c>
      <c r="Y15" s="19">
        <v>341.63</v>
      </c>
      <c r="Z15" s="19">
        <v>346.27</v>
      </c>
      <c r="AA15" s="19">
        <v>349.37</v>
      </c>
      <c r="AB15" s="19">
        <v>362.00650000000002</v>
      </c>
      <c r="AC15" s="56">
        <v>310.36</v>
      </c>
      <c r="AD15" s="56">
        <v>313.07</v>
      </c>
      <c r="AE15" s="56">
        <v>405.44</v>
      </c>
      <c r="AF15" s="56">
        <v>426.5</v>
      </c>
      <c r="AG15" s="56">
        <v>377.65</v>
      </c>
      <c r="AH15" s="56">
        <v>372.46</v>
      </c>
      <c r="AI15" s="56">
        <v>375.18</v>
      </c>
      <c r="AJ15" s="56">
        <v>258.13</v>
      </c>
      <c r="AK15" s="56">
        <v>259.541</v>
      </c>
      <c r="AL15" s="56">
        <v>260.08</v>
      </c>
      <c r="AM15" s="56">
        <v>263.31299999999999</v>
      </c>
      <c r="AN15" s="56">
        <v>357.32</v>
      </c>
      <c r="AO15" s="56">
        <v>363.4</v>
      </c>
      <c r="AP15" s="37">
        <v>267.96199999999999</v>
      </c>
      <c r="AQ15" s="37">
        <v>284.39100000000002</v>
      </c>
      <c r="AR15" s="37">
        <v>312.76</v>
      </c>
      <c r="AS15" s="37">
        <v>312.13600000000002</v>
      </c>
      <c r="AT15" s="37">
        <v>312.76</v>
      </c>
      <c r="AU15" s="37">
        <v>313.315</v>
      </c>
      <c r="AV15" s="37">
        <v>357.94799999999998</v>
      </c>
      <c r="AW15" s="37">
        <v>359.42899999999997</v>
      </c>
      <c r="AX15" s="37">
        <v>360.59399999999999</v>
      </c>
      <c r="AY15" s="37">
        <v>425.67</v>
      </c>
      <c r="AZ15" s="37">
        <v>429.38</v>
      </c>
      <c r="BA15" s="13">
        <v>296.95</v>
      </c>
      <c r="BB15" s="13">
        <v>326.11</v>
      </c>
      <c r="BC15" s="13">
        <v>327.55</v>
      </c>
      <c r="BD15" s="150">
        <v>194</v>
      </c>
      <c r="BE15" s="150">
        <v>248.8</v>
      </c>
      <c r="BF15" s="11">
        <v>317</v>
      </c>
      <c r="BG15" s="11">
        <v>318.89999999999998</v>
      </c>
      <c r="BH15" s="11">
        <v>318.89999999999998</v>
      </c>
      <c r="BI15" s="134">
        <v>301.17899999999997</v>
      </c>
      <c r="BJ15" s="134">
        <v>371.26900000000001</v>
      </c>
      <c r="BK15" s="134">
        <v>374.59800000000001</v>
      </c>
      <c r="BL15" s="134">
        <v>364.61500000000001</v>
      </c>
      <c r="BM15" s="134">
        <v>364.61500000000001</v>
      </c>
      <c r="BN15" s="134">
        <v>364.61500000000001</v>
      </c>
      <c r="BO15" s="63">
        <v>308.50200000000001</v>
      </c>
      <c r="BP15" s="63">
        <v>309.51799999999997</v>
      </c>
      <c r="BQ15" s="63">
        <f>BQ14+$C$3</f>
        <v>359.7</v>
      </c>
      <c r="BR15" s="63">
        <v>393.45</v>
      </c>
      <c r="BS15" s="63">
        <f>BS14+$C$3</f>
        <v>397.16</v>
      </c>
      <c r="BT15" s="4">
        <v>405.27</v>
      </c>
    </row>
    <row r="16" spans="1:72" x14ac:dyDescent="0.3">
      <c r="A16" s="95"/>
      <c r="B16" s="270" t="s">
        <v>248</v>
      </c>
      <c r="C16" s="168">
        <v>0</v>
      </c>
      <c r="D16" s="168">
        <v>0</v>
      </c>
      <c r="E16" s="168">
        <v>0</v>
      </c>
      <c r="F16" s="278">
        <v>0</v>
      </c>
      <c r="G16" s="278">
        <v>0</v>
      </c>
      <c r="H16" s="278">
        <v>0</v>
      </c>
      <c r="I16" s="278">
        <v>0</v>
      </c>
      <c r="J16" s="278">
        <v>0</v>
      </c>
      <c r="K16" s="278">
        <v>0</v>
      </c>
      <c r="L16" s="169">
        <v>0</v>
      </c>
      <c r="M16" s="169">
        <v>0</v>
      </c>
      <c r="N16" s="169">
        <v>0</v>
      </c>
      <c r="O16" s="168">
        <v>0</v>
      </c>
      <c r="P16" s="168">
        <v>0</v>
      </c>
      <c r="Q16" s="168">
        <v>0</v>
      </c>
      <c r="R16" s="168">
        <v>0</v>
      </c>
      <c r="S16" s="168">
        <v>0</v>
      </c>
      <c r="T16" s="168">
        <v>0</v>
      </c>
      <c r="U16" s="186">
        <v>0</v>
      </c>
      <c r="V16" s="186">
        <v>0</v>
      </c>
      <c r="W16" s="186">
        <v>0</v>
      </c>
      <c r="X16" s="186">
        <v>0</v>
      </c>
      <c r="Y16" s="169">
        <v>0</v>
      </c>
      <c r="Z16" s="169">
        <v>0</v>
      </c>
      <c r="AA16" s="169">
        <v>1</v>
      </c>
      <c r="AB16" s="169">
        <v>1</v>
      </c>
      <c r="AC16" s="171">
        <v>0</v>
      </c>
      <c r="AD16" s="171">
        <v>0</v>
      </c>
      <c r="AE16" s="171">
        <v>0</v>
      </c>
      <c r="AF16" s="171">
        <v>0</v>
      </c>
      <c r="AG16" s="171">
        <v>0</v>
      </c>
      <c r="AH16" s="171">
        <v>0</v>
      </c>
      <c r="AI16" s="171">
        <v>0</v>
      </c>
      <c r="AJ16" s="171">
        <v>0</v>
      </c>
      <c r="AK16" s="171">
        <v>0</v>
      </c>
      <c r="AL16" s="171">
        <v>0</v>
      </c>
      <c r="AM16" s="171">
        <v>0</v>
      </c>
      <c r="AN16" s="171">
        <v>0</v>
      </c>
      <c r="AO16" s="171">
        <v>0</v>
      </c>
      <c r="AP16" s="181">
        <v>0</v>
      </c>
      <c r="AQ16" s="181">
        <v>0</v>
      </c>
      <c r="AR16" s="181">
        <v>0</v>
      </c>
      <c r="AS16" s="181">
        <v>0</v>
      </c>
      <c r="AT16" s="181">
        <v>0</v>
      </c>
      <c r="AU16" s="181">
        <v>0</v>
      </c>
      <c r="AV16" s="181">
        <v>0</v>
      </c>
      <c r="AW16" s="181">
        <v>0</v>
      </c>
      <c r="AX16" s="181">
        <v>0</v>
      </c>
      <c r="AY16" s="181">
        <v>0</v>
      </c>
      <c r="AZ16" s="181">
        <v>0</v>
      </c>
      <c r="BA16" s="186">
        <v>1</v>
      </c>
      <c r="BB16" s="186">
        <v>1</v>
      </c>
      <c r="BC16" s="186">
        <v>0</v>
      </c>
      <c r="BD16" s="199">
        <v>1</v>
      </c>
      <c r="BE16" s="199">
        <v>1</v>
      </c>
      <c r="BF16" s="224">
        <v>1</v>
      </c>
      <c r="BG16" s="224">
        <v>1</v>
      </c>
      <c r="BH16" s="282">
        <v>0</v>
      </c>
      <c r="BI16" s="224">
        <v>1</v>
      </c>
      <c r="BJ16" s="224">
        <v>1</v>
      </c>
      <c r="BK16" s="224">
        <v>1</v>
      </c>
      <c r="BL16" s="224">
        <v>0</v>
      </c>
      <c r="BM16" s="224">
        <v>0</v>
      </c>
      <c r="BN16" s="224">
        <v>0</v>
      </c>
      <c r="BO16" s="283">
        <v>0</v>
      </c>
      <c r="BP16" s="283">
        <v>0</v>
      </c>
      <c r="BQ16" s="283">
        <v>0</v>
      </c>
      <c r="BR16" s="283">
        <v>0</v>
      </c>
      <c r="BS16" s="283">
        <v>0</v>
      </c>
      <c r="BT16" s="4">
        <v>1</v>
      </c>
    </row>
    <row r="17" spans="1:73" x14ac:dyDescent="0.3">
      <c r="B17" s="24" t="s">
        <v>40</v>
      </c>
      <c r="C17" s="68" t="s">
        <v>298</v>
      </c>
      <c r="D17" s="68" t="s">
        <v>298</v>
      </c>
      <c r="E17" s="68" t="s">
        <v>298</v>
      </c>
      <c r="F17" s="279" t="s">
        <v>298</v>
      </c>
      <c r="G17" s="279" t="s">
        <v>298</v>
      </c>
      <c r="H17" s="279" t="s">
        <v>298</v>
      </c>
      <c r="I17" s="279" t="s">
        <v>298</v>
      </c>
      <c r="J17" s="279" t="s">
        <v>298</v>
      </c>
      <c r="K17" s="279" t="s">
        <v>298</v>
      </c>
      <c r="L17" s="69" t="s">
        <v>298</v>
      </c>
      <c r="M17" s="69" t="s">
        <v>298</v>
      </c>
      <c r="N17" s="69" t="s">
        <v>298</v>
      </c>
      <c r="O17" s="68" t="s">
        <v>298</v>
      </c>
      <c r="P17" s="68" t="s">
        <v>298</v>
      </c>
      <c r="Q17" s="68" t="s">
        <v>298</v>
      </c>
      <c r="R17" s="68" t="s">
        <v>298</v>
      </c>
      <c r="S17" s="68" t="s">
        <v>298</v>
      </c>
      <c r="T17" s="68" t="s">
        <v>298</v>
      </c>
      <c r="U17" s="187" t="s">
        <v>298</v>
      </c>
      <c r="V17" s="187" t="s">
        <v>298</v>
      </c>
      <c r="W17" s="187" t="s">
        <v>298</v>
      </c>
      <c r="X17" s="187" t="s">
        <v>298</v>
      </c>
      <c r="Y17" s="69" t="s">
        <v>298</v>
      </c>
      <c r="Z17" s="69" t="s">
        <v>298</v>
      </c>
      <c r="AA17" s="69" t="s">
        <v>298</v>
      </c>
      <c r="AB17" s="69" t="s">
        <v>298</v>
      </c>
      <c r="AC17" s="71" t="s">
        <v>298</v>
      </c>
      <c r="AD17" s="71" t="s">
        <v>298</v>
      </c>
      <c r="AE17" s="71" t="s">
        <v>298</v>
      </c>
      <c r="AF17" s="71" t="s">
        <v>298</v>
      </c>
      <c r="AG17" s="71" t="s">
        <v>298</v>
      </c>
      <c r="AH17" s="71" t="s">
        <v>298</v>
      </c>
      <c r="AI17" s="71" t="s">
        <v>298</v>
      </c>
      <c r="AJ17" s="71" t="s">
        <v>298</v>
      </c>
      <c r="AK17" s="71" t="s">
        <v>298</v>
      </c>
      <c r="AL17" s="71" t="s">
        <v>298</v>
      </c>
      <c r="AM17" s="71" t="s">
        <v>298</v>
      </c>
      <c r="AN17" s="71" t="s">
        <v>298</v>
      </c>
      <c r="AO17" s="71" t="s">
        <v>298</v>
      </c>
      <c r="AP17" s="283" t="s">
        <v>298</v>
      </c>
      <c r="AQ17" s="283" t="s">
        <v>298</v>
      </c>
      <c r="AR17" s="283" t="s">
        <v>298</v>
      </c>
      <c r="AS17" s="283" t="s">
        <v>298</v>
      </c>
      <c r="AT17" s="283" t="s">
        <v>298</v>
      </c>
      <c r="AU17" s="283" t="s">
        <v>298</v>
      </c>
      <c r="AV17" s="283" t="s">
        <v>298</v>
      </c>
      <c r="AW17" s="283" t="s">
        <v>298</v>
      </c>
      <c r="AX17" s="283" t="s">
        <v>298</v>
      </c>
      <c r="AY17" s="37" t="s">
        <v>298</v>
      </c>
      <c r="AZ17" s="37" t="s">
        <v>298</v>
      </c>
      <c r="BA17" s="186" t="s">
        <v>298</v>
      </c>
      <c r="BB17" s="186" t="s">
        <v>298</v>
      </c>
      <c r="BC17" s="186" t="s">
        <v>298</v>
      </c>
      <c r="BD17" s="199" t="s">
        <v>298</v>
      </c>
      <c r="BE17" s="199" t="s">
        <v>298</v>
      </c>
      <c r="BF17" s="224"/>
      <c r="BG17" s="224"/>
      <c r="BH17" s="282" t="s">
        <v>298</v>
      </c>
      <c r="BI17" s="224" t="s">
        <v>298</v>
      </c>
      <c r="BJ17" s="224"/>
      <c r="BK17" s="224" t="s">
        <v>298</v>
      </c>
      <c r="BL17" s="224" t="s">
        <v>298</v>
      </c>
      <c r="BM17" s="224"/>
      <c r="BN17" s="224" t="s">
        <v>298</v>
      </c>
      <c r="BO17" s="283" t="s">
        <v>298</v>
      </c>
      <c r="BP17" s="283" t="s">
        <v>298</v>
      </c>
      <c r="BQ17" s="283" t="s">
        <v>298</v>
      </c>
      <c r="BR17" s="283" t="s">
        <v>298</v>
      </c>
      <c r="BS17" s="283" t="s">
        <v>298</v>
      </c>
      <c r="BT17" s="196" t="s">
        <v>298</v>
      </c>
      <c r="BU17" s="287" t="s">
        <v>298</v>
      </c>
    </row>
    <row r="18" spans="1:73" x14ac:dyDescent="0.3">
      <c r="A18" t="s">
        <v>43</v>
      </c>
      <c r="B18" s="24" t="s">
        <v>40</v>
      </c>
      <c r="C18" s="68">
        <v>0</v>
      </c>
      <c r="D18" s="68">
        <v>0</v>
      </c>
      <c r="E18" s="68">
        <v>0</v>
      </c>
      <c r="F18" s="279">
        <v>1</v>
      </c>
      <c r="G18" s="279">
        <v>1</v>
      </c>
      <c r="H18" s="279">
        <v>1</v>
      </c>
      <c r="I18" s="279">
        <v>1</v>
      </c>
      <c r="J18" s="279">
        <v>1</v>
      </c>
      <c r="K18" s="279">
        <v>0</v>
      </c>
      <c r="L18" s="69">
        <v>0</v>
      </c>
      <c r="M18" s="69">
        <v>0</v>
      </c>
      <c r="N18" s="69">
        <v>0</v>
      </c>
      <c r="O18" s="68">
        <v>0</v>
      </c>
      <c r="P18" s="68">
        <v>0</v>
      </c>
      <c r="Q18" s="68">
        <v>0</v>
      </c>
      <c r="R18" s="68">
        <v>0</v>
      </c>
      <c r="S18" s="68">
        <f>AE7</f>
        <v>29</v>
      </c>
      <c r="T18" s="68">
        <v>0</v>
      </c>
      <c r="U18" s="187">
        <v>0</v>
      </c>
      <c r="V18" s="187">
        <v>0</v>
      </c>
      <c r="W18" s="187">
        <v>0</v>
      </c>
      <c r="X18" s="187">
        <v>0</v>
      </c>
      <c r="Y18" s="69">
        <f>AG7</f>
        <v>31</v>
      </c>
      <c r="Z18" s="69">
        <f>AH7</f>
        <v>32</v>
      </c>
      <c r="AA18" s="69">
        <f>AI7</f>
        <v>33</v>
      </c>
      <c r="AB18" s="69"/>
      <c r="AC18" s="71">
        <v>0</v>
      </c>
      <c r="AD18" s="71">
        <v>0</v>
      </c>
      <c r="AE18" s="71">
        <v>0</v>
      </c>
      <c r="AF18" s="71">
        <v>0</v>
      </c>
      <c r="AG18" s="71">
        <v>0</v>
      </c>
      <c r="AH18" s="71">
        <v>0</v>
      </c>
      <c r="AI18" s="71">
        <v>0</v>
      </c>
      <c r="AJ18" s="90">
        <v>1</v>
      </c>
      <c r="AK18" s="90">
        <v>1</v>
      </c>
      <c r="AL18" s="90">
        <v>1</v>
      </c>
      <c r="AM18" s="90">
        <v>1</v>
      </c>
      <c r="AN18" s="57">
        <v>2</v>
      </c>
      <c r="AO18" s="57">
        <v>2</v>
      </c>
      <c r="AP18" s="37">
        <v>0</v>
      </c>
      <c r="AQ18" s="37">
        <v>0</v>
      </c>
      <c r="AR18" s="37">
        <v>0</v>
      </c>
      <c r="AS18" s="37">
        <v>0</v>
      </c>
      <c r="AT18" s="178">
        <v>1</v>
      </c>
      <c r="AU18" s="178">
        <v>1</v>
      </c>
      <c r="AV18" s="178">
        <v>1</v>
      </c>
      <c r="AW18" s="178">
        <v>1</v>
      </c>
      <c r="AX18" s="178">
        <v>1</v>
      </c>
      <c r="AY18" s="178">
        <v>1</v>
      </c>
      <c r="AZ18" s="37">
        <v>0</v>
      </c>
      <c r="BA18" s="187">
        <f>IF(BA19=1,$D$20,$L$20)</f>
        <v>4</v>
      </c>
      <c r="BB18" s="187">
        <f>IF(BB19=1,$D$20,$L$20)</f>
        <v>4</v>
      </c>
      <c r="BC18" s="187">
        <f>IF(BC19=1,$D$20,$L$20)</f>
        <v>4</v>
      </c>
      <c r="BD18" s="200">
        <f>IF(BD19=1,$D$20,$L$20)</f>
        <v>4</v>
      </c>
      <c r="BE18" s="200">
        <f>IF(BE19=1,$D$20,$L$20)</f>
        <v>4</v>
      </c>
      <c r="BF18" s="131">
        <f t="shared" ref="BF18:BS18" si="11">IF(BF19=1,$D$23,$F$23)</f>
        <v>0</v>
      </c>
      <c r="BG18" s="131">
        <f t="shared" si="11"/>
        <v>0</v>
      </c>
      <c r="BH18" s="137">
        <f t="shared" si="11"/>
        <v>0</v>
      </c>
      <c r="BI18" s="131">
        <f t="shared" si="11"/>
        <v>0</v>
      </c>
      <c r="BJ18" s="131">
        <f t="shared" si="11"/>
        <v>0</v>
      </c>
      <c r="BK18" s="131">
        <f t="shared" si="11"/>
        <v>0</v>
      </c>
      <c r="BL18" s="131"/>
      <c r="BM18" s="131"/>
      <c r="BN18" s="131"/>
      <c r="BO18" s="67">
        <f t="shared" si="11"/>
        <v>0</v>
      </c>
      <c r="BP18" s="67">
        <f t="shared" si="11"/>
        <v>0</v>
      </c>
      <c r="BQ18" s="67">
        <f t="shared" si="11"/>
        <v>0</v>
      </c>
      <c r="BR18" s="67">
        <f t="shared" si="11"/>
        <v>0</v>
      </c>
      <c r="BS18" s="67">
        <f t="shared" si="11"/>
        <v>0</v>
      </c>
      <c r="BT18" s="4">
        <v>0</v>
      </c>
    </row>
    <row r="19" spans="1:73" x14ac:dyDescent="0.3">
      <c r="A19" t="s">
        <v>43</v>
      </c>
      <c r="B19" s="24" t="s">
        <v>41</v>
      </c>
      <c r="C19" s="85">
        <v>1</v>
      </c>
      <c r="D19" s="85">
        <v>1</v>
      </c>
      <c r="E19" s="89">
        <v>1</v>
      </c>
      <c r="F19" s="280">
        <v>1</v>
      </c>
      <c r="G19" s="280">
        <v>1</v>
      </c>
      <c r="H19" s="280">
        <v>1</v>
      </c>
      <c r="I19" s="280">
        <v>1</v>
      </c>
      <c r="J19" s="281">
        <v>2</v>
      </c>
      <c r="K19" s="281">
        <v>2</v>
      </c>
      <c r="L19" s="86">
        <v>1</v>
      </c>
      <c r="M19" s="86">
        <v>1</v>
      </c>
      <c r="N19" s="86">
        <v>1</v>
      </c>
      <c r="O19" s="85">
        <v>1</v>
      </c>
      <c r="P19" s="85">
        <v>1</v>
      </c>
      <c r="Q19" s="85">
        <v>1</v>
      </c>
      <c r="R19" s="89">
        <v>1</v>
      </c>
      <c r="S19" s="89">
        <v>1</v>
      </c>
      <c r="T19" s="89">
        <v>1</v>
      </c>
      <c r="U19" s="237">
        <v>1</v>
      </c>
      <c r="V19" s="237">
        <v>1</v>
      </c>
      <c r="W19" s="237">
        <v>1</v>
      </c>
      <c r="X19" s="237">
        <v>1</v>
      </c>
      <c r="Y19" s="86">
        <v>1</v>
      </c>
      <c r="Z19" s="86">
        <v>1</v>
      </c>
      <c r="AA19" s="86">
        <v>1</v>
      </c>
      <c r="AB19" s="86"/>
      <c r="AC19" s="57">
        <v>1</v>
      </c>
      <c r="AD19" s="57">
        <v>1</v>
      </c>
      <c r="AE19" s="57">
        <v>1</v>
      </c>
      <c r="AF19" s="57">
        <v>1</v>
      </c>
      <c r="AG19" s="57">
        <v>1</v>
      </c>
      <c r="AH19" s="57">
        <v>1</v>
      </c>
      <c r="AI19" s="57">
        <v>1</v>
      </c>
      <c r="AJ19" s="90">
        <v>1</v>
      </c>
      <c r="AK19" s="90">
        <v>1</v>
      </c>
      <c r="AL19" s="90">
        <v>1</v>
      </c>
      <c r="AM19" s="90">
        <v>1</v>
      </c>
      <c r="AN19" s="57">
        <v>1</v>
      </c>
      <c r="AO19" s="57">
        <v>1</v>
      </c>
      <c r="AP19" s="177">
        <v>1</v>
      </c>
      <c r="AQ19" s="177">
        <v>1</v>
      </c>
      <c r="AR19" s="177">
        <v>1</v>
      </c>
      <c r="AS19" s="177">
        <v>1</v>
      </c>
      <c r="AT19" s="178">
        <v>1</v>
      </c>
      <c r="AU19" s="178">
        <v>1</v>
      </c>
      <c r="AV19" s="178">
        <v>1</v>
      </c>
      <c r="AW19" s="178">
        <v>1</v>
      </c>
      <c r="AX19" s="178">
        <v>1</v>
      </c>
      <c r="AY19" s="178">
        <v>1</v>
      </c>
      <c r="AZ19" s="177">
        <v>1</v>
      </c>
      <c r="BA19" s="188">
        <v>1</v>
      </c>
      <c r="BB19" s="188">
        <v>1</v>
      </c>
      <c r="BC19" s="188">
        <v>1</v>
      </c>
      <c r="BD19" s="201">
        <v>1</v>
      </c>
      <c r="BE19" s="201">
        <v>1</v>
      </c>
      <c r="BF19" s="131">
        <v>1</v>
      </c>
      <c r="BG19" s="131">
        <v>1</v>
      </c>
      <c r="BH19" s="137">
        <v>1</v>
      </c>
      <c r="BI19" s="131">
        <v>1</v>
      </c>
      <c r="BJ19" s="131">
        <v>1</v>
      </c>
      <c r="BK19" s="131">
        <v>1</v>
      </c>
      <c r="BL19" s="131"/>
      <c r="BM19" s="131"/>
      <c r="BN19" s="131"/>
      <c r="BO19" s="139">
        <v>1</v>
      </c>
      <c r="BP19" s="139">
        <v>1</v>
      </c>
      <c r="BQ19" s="139">
        <v>1</v>
      </c>
      <c r="BR19" s="139">
        <v>1</v>
      </c>
      <c r="BS19" s="139">
        <v>1</v>
      </c>
      <c r="BT19" s="4">
        <v>1</v>
      </c>
    </row>
    <row r="20" spans="1:73" x14ac:dyDescent="0.3">
      <c r="A20" s="95"/>
      <c r="B20" s="24" t="s">
        <v>42</v>
      </c>
      <c r="C20" s="140">
        <f>Si</f>
        <v>4</v>
      </c>
      <c r="D20" s="140">
        <f>Si</f>
        <v>4</v>
      </c>
      <c r="E20" s="140">
        <f>Si</f>
        <v>4</v>
      </c>
      <c r="F20" s="59">
        <f t="shared" ref="F20:K20" si="12">Mg</f>
        <v>2</v>
      </c>
      <c r="G20" s="59">
        <f t="shared" si="12"/>
        <v>2</v>
      </c>
      <c r="H20" s="59">
        <f t="shared" si="12"/>
        <v>2</v>
      </c>
      <c r="I20" s="59">
        <f t="shared" si="12"/>
        <v>2</v>
      </c>
      <c r="J20" s="59">
        <f t="shared" si="12"/>
        <v>2</v>
      </c>
      <c r="K20" s="59">
        <f t="shared" si="12"/>
        <v>2</v>
      </c>
      <c r="L20" s="141">
        <f>V</f>
        <v>5</v>
      </c>
      <c r="M20" s="141">
        <f>V</f>
        <v>5</v>
      </c>
      <c r="N20" s="141">
        <f>V</f>
        <v>5</v>
      </c>
      <c r="O20" s="140">
        <f t="shared" ref="O20:T20" si="13">Mn</f>
        <v>7</v>
      </c>
      <c r="P20" s="140">
        <f t="shared" si="13"/>
        <v>7</v>
      </c>
      <c r="Q20" s="140">
        <f t="shared" si="13"/>
        <v>7</v>
      </c>
      <c r="R20" s="140">
        <f t="shared" si="13"/>
        <v>7</v>
      </c>
      <c r="S20" s="140">
        <f t="shared" si="13"/>
        <v>7</v>
      </c>
      <c r="T20" s="140">
        <f t="shared" si="13"/>
        <v>7</v>
      </c>
      <c r="U20" s="188">
        <f>Mo</f>
        <v>11</v>
      </c>
      <c r="V20" s="188">
        <f>Mo</f>
        <v>11</v>
      </c>
      <c r="W20" s="188">
        <f>Mo</f>
        <v>11</v>
      </c>
      <c r="X20" s="188">
        <f>Mo</f>
        <v>11</v>
      </c>
      <c r="Y20" s="141">
        <f>Ni</f>
        <v>12</v>
      </c>
      <c r="Z20" s="141">
        <f>Ni</f>
        <v>12</v>
      </c>
      <c r="AA20" s="141">
        <f>Ni</f>
        <v>12</v>
      </c>
      <c r="AB20" s="141">
        <v>12</v>
      </c>
      <c r="AC20" s="143">
        <f t="shared" ref="AC20:AI20" si="14">Fe</f>
        <v>8</v>
      </c>
      <c r="AD20" s="143">
        <f t="shared" si="14"/>
        <v>8</v>
      </c>
      <c r="AE20" s="143">
        <f t="shared" si="14"/>
        <v>8</v>
      </c>
      <c r="AF20" s="143">
        <f t="shared" si="14"/>
        <v>8</v>
      </c>
      <c r="AG20" s="143">
        <f t="shared" si="14"/>
        <v>8</v>
      </c>
      <c r="AH20" s="143">
        <f t="shared" si="14"/>
        <v>8</v>
      </c>
      <c r="AI20" s="143">
        <f t="shared" si="14"/>
        <v>8</v>
      </c>
      <c r="AJ20" s="143">
        <f t="shared" ref="AJ20:AO20" si="15">Fe</f>
        <v>8</v>
      </c>
      <c r="AK20" s="143">
        <f t="shared" si="15"/>
        <v>8</v>
      </c>
      <c r="AL20" s="143">
        <f t="shared" si="15"/>
        <v>8</v>
      </c>
      <c r="AM20" s="143">
        <f t="shared" si="15"/>
        <v>8</v>
      </c>
      <c r="AN20" s="143">
        <f t="shared" si="15"/>
        <v>8</v>
      </c>
      <c r="AO20" s="143">
        <f t="shared" si="15"/>
        <v>8</v>
      </c>
      <c r="AP20" s="37">
        <f t="shared" ref="AP20:AZ20" si="16">Cr</f>
        <v>9</v>
      </c>
      <c r="AQ20" s="37">
        <f t="shared" si="16"/>
        <v>9</v>
      </c>
      <c r="AR20" s="37">
        <f t="shared" si="16"/>
        <v>9</v>
      </c>
      <c r="AS20" s="37">
        <f t="shared" si="16"/>
        <v>9</v>
      </c>
      <c r="AT20" s="37">
        <f t="shared" si="16"/>
        <v>9</v>
      </c>
      <c r="AU20" s="37">
        <f t="shared" si="16"/>
        <v>9</v>
      </c>
      <c r="AV20" s="37">
        <f t="shared" si="16"/>
        <v>9</v>
      </c>
      <c r="AW20" s="37">
        <f t="shared" si="16"/>
        <v>9</v>
      </c>
      <c r="AX20" s="37">
        <f t="shared" si="16"/>
        <v>9</v>
      </c>
      <c r="AY20" s="37">
        <f t="shared" si="16"/>
        <v>9</v>
      </c>
      <c r="AZ20" s="37">
        <f t="shared" si="16"/>
        <v>9</v>
      </c>
      <c r="BA20" s="188">
        <v>13</v>
      </c>
      <c r="BB20" s="188">
        <v>13</v>
      </c>
      <c r="BC20" s="188">
        <v>13</v>
      </c>
      <c r="BD20" s="201">
        <f t="shared" ref="BD20:BE20" si="17">Mg</f>
        <v>2</v>
      </c>
      <c r="BE20" s="201">
        <f t="shared" si="17"/>
        <v>2</v>
      </c>
      <c r="BF20" s="131">
        <f t="shared" ref="BF20:BN20" si="18">Ca</f>
        <v>1</v>
      </c>
      <c r="BG20" s="131">
        <f t="shared" si="18"/>
        <v>1</v>
      </c>
      <c r="BH20" s="137">
        <f t="shared" si="18"/>
        <v>1</v>
      </c>
      <c r="BI20" s="131">
        <f t="shared" si="18"/>
        <v>1</v>
      </c>
      <c r="BJ20" s="131">
        <f t="shared" si="18"/>
        <v>1</v>
      </c>
      <c r="BK20" s="131">
        <f t="shared" si="18"/>
        <v>1</v>
      </c>
      <c r="BL20" s="131">
        <f t="shared" si="18"/>
        <v>1</v>
      </c>
      <c r="BM20" s="131">
        <f t="shared" si="18"/>
        <v>1</v>
      </c>
      <c r="BN20" s="137">
        <f t="shared" si="18"/>
        <v>1</v>
      </c>
      <c r="BO20" s="139">
        <f>Al</f>
        <v>3</v>
      </c>
      <c r="BP20" s="139">
        <f>Al</f>
        <v>3</v>
      </c>
      <c r="BQ20" s="139">
        <f>Al</f>
        <v>3</v>
      </c>
      <c r="BR20" s="139">
        <f>Al</f>
        <v>3</v>
      </c>
      <c r="BS20" s="139">
        <f>Al</f>
        <v>3</v>
      </c>
      <c r="BT20" s="4">
        <v>10</v>
      </c>
    </row>
    <row r="21" spans="1:73" x14ac:dyDescent="0.3">
      <c r="A21" s="95" t="s">
        <v>43</v>
      </c>
      <c r="B21" s="144" t="s">
        <v>222</v>
      </c>
      <c r="C21" s="141" t="s">
        <v>223</v>
      </c>
      <c r="D21" s="141">
        <f>AG7</f>
        <v>31</v>
      </c>
      <c r="E21" s="143" t="s">
        <v>224</v>
      </c>
      <c r="L21" s="143">
        <f>AG7</f>
        <v>31</v>
      </c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</row>
    <row r="22" spans="1:73" x14ac:dyDescent="0.3">
      <c r="A22" s="95" t="s">
        <v>43</v>
      </c>
      <c r="B22" s="144" t="s">
        <v>225</v>
      </c>
      <c r="C22" s="145">
        <f>$D$7</f>
        <v>2</v>
      </c>
      <c r="D22" s="58"/>
      <c r="E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</row>
    <row r="23" spans="1:73" x14ac:dyDescent="0.3">
      <c r="A23" s="95"/>
      <c r="B23" t="s">
        <v>226</v>
      </c>
      <c r="C23" s="58" t="s">
        <v>227</v>
      </c>
      <c r="D23" s="58"/>
      <c r="E23" s="58" t="s">
        <v>228</v>
      </c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BG23" t="s">
        <v>298</v>
      </c>
    </row>
    <row r="24" spans="1:73" ht="14.5" thickBot="1" x14ac:dyDescent="0.35">
      <c r="A24" s="95"/>
      <c r="B24" s="22" t="s">
        <v>201</v>
      </c>
      <c r="C24" s="22"/>
      <c r="D24" s="22"/>
      <c r="E24" s="22"/>
      <c r="F24" s="22"/>
      <c r="G24" s="22"/>
      <c r="H24" s="22"/>
      <c r="I24" s="22"/>
      <c r="J24" s="22"/>
      <c r="BR24" t="s">
        <v>298</v>
      </c>
    </row>
    <row r="25" spans="1:73" ht="14.5" thickBot="1" x14ac:dyDescent="0.35">
      <c r="A25" s="95"/>
      <c r="B25" s="22" t="s">
        <v>60</v>
      </c>
      <c r="C25" s="98" t="s">
        <v>62</v>
      </c>
      <c r="D25" s="22"/>
      <c r="E25" s="22"/>
      <c r="F25" s="22"/>
      <c r="G25" s="22"/>
      <c r="H25" s="22"/>
      <c r="I25" s="22"/>
      <c r="J25" s="22"/>
      <c r="Z25" s="271"/>
    </row>
    <row r="26" spans="1:73" x14ac:dyDescent="0.3">
      <c r="A26" s="95"/>
      <c r="B26" s="24" t="s">
        <v>43</v>
      </c>
      <c r="C26" s="10">
        <v>1</v>
      </c>
      <c r="D26" s="51">
        <v>2</v>
      </c>
      <c r="E26" s="61">
        <v>3</v>
      </c>
      <c r="F26" s="4">
        <v>4</v>
      </c>
      <c r="G26" s="18">
        <v>5</v>
      </c>
      <c r="H26" s="14">
        <v>6</v>
      </c>
      <c r="I26" s="4">
        <v>7</v>
      </c>
      <c r="J26" s="52">
        <v>8</v>
      </c>
      <c r="K26" s="37">
        <v>9</v>
      </c>
      <c r="L26" s="4">
        <v>10</v>
      </c>
      <c r="M26" s="12">
        <v>11</v>
      </c>
      <c r="N26" s="18">
        <v>12</v>
      </c>
      <c r="O26" s="12">
        <v>13</v>
      </c>
      <c r="S26" t="s">
        <v>298</v>
      </c>
      <c r="Z26" s="271"/>
    </row>
    <row r="27" spans="1:73" ht="15" customHeight="1" x14ac:dyDescent="0.3">
      <c r="A27" s="95"/>
      <c r="B27" s="24" t="s">
        <v>44</v>
      </c>
      <c r="C27" s="10" t="s">
        <v>181</v>
      </c>
      <c r="D27" s="51" t="s">
        <v>3</v>
      </c>
      <c r="E27" s="61" t="s">
        <v>7</v>
      </c>
      <c r="F27" s="4" t="s">
        <v>1</v>
      </c>
      <c r="G27" s="18" t="s">
        <v>184</v>
      </c>
      <c r="H27" s="14" t="s">
        <v>185</v>
      </c>
      <c r="I27" s="4" t="s">
        <v>6</v>
      </c>
      <c r="J27" s="52" t="s">
        <v>5</v>
      </c>
      <c r="K27" s="37" t="s">
        <v>85</v>
      </c>
      <c r="L27" s="4" t="s">
        <v>232</v>
      </c>
      <c r="M27" s="12" t="s">
        <v>297</v>
      </c>
      <c r="N27" s="18" t="s">
        <v>284</v>
      </c>
      <c r="O27" s="12" t="s">
        <v>2</v>
      </c>
      <c r="V27" s="96"/>
      <c r="Z27" s="271"/>
    </row>
    <row r="28" spans="1:73" x14ac:dyDescent="0.3">
      <c r="A28" s="95"/>
      <c r="B28" s="22" t="s">
        <v>202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V28" s="96"/>
      <c r="Z28" s="271"/>
      <c r="AA28" s="271"/>
    </row>
    <row r="29" spans="1:73" x14ac:dyDescent="0.3">
      <c r="A29" s="95"/>
      <c r="B29" s="24" t="s">
        <v>61</v>
      </c>
      <c r="C29" s="10">
        <v>1</v>
      </c>
      <c r="D29" s="51">
        <v>1</v>
      </c>
      <c r="E29" s="61">
        <v>1</v>
      </c>
      <c r="F29" s="4">
        <v>1</v>
      </c>
      <c r="G29" s="18">
        <v>1</v>
      </c>
      <c r="H29" s="14">
        <v>1</v>
      </c>
      <c r="I29" s="4">
        <v>1</v>
      </c>
      <c r="J29" s="52">
        <v>1</v>
      </c>
      <c r="K29" s="37">
        <v>1</v>
      </c>
      <c r="L29" s="4">
        <v>1</v>
      </c>
      <c r="M29" s="12">
        <v>1</v>
      </c>
      <c r="N29" s="18">
        <v>1</v>
      </c>
      <c r="O29" s="12">
        <v>1</v>
      </c>
      <c r="V29" s="96"/>
      <c r="Z29" s="271"/>
      <c r="AA29" s="271"/>
      <c r="AM29" t="s">
        <v>298</v>
      </c>
    </row>
    <row r="30" spans="1:73" x14ac:dyDescent="0.3">
      <c r="A30" s="95"/>
      <c r="B30" s="22" t="s">
        <v>43</v>
      </c>
      <c r="C30" s="22">
        <v>0.13600000000000001</v>
      </c>
      <c r="D30" s="22">
        <v>0.14299999999999999</v>
      </c>
      <c r="E30" s="22">
        <v>7.5999999999999998E-2</v>
      </c>
      <c r="F30" s="22">
        <v>0.26900000000000002</v>
      </c>
      <c r="G30" s="22">
        <v>7.0000000000000007E-2</v>
      </c>
      <c r="H30" s="22">
        <v>3.2000000000000001E-2</v>
      </c>
      <c r="I30" s="22">
        <v>0.06</v>
      </c>
      <c r="J30" s="22">
        <v>0.21299999999999999</v>
      </c>
      <c r="V30" s="96"/>
      <c r="Z30" s="271"/>
      <c r="AA30" s="271"/>
    </row>
    <row r="31" spans="1:73" x14ac:dyDescent="0.3">
      <c r="A31" s="95" t="s">
        <v>43</v>
      </c>
      <c r="B31" s="1" t="s">
        <v>203</v>
      </c>
      <c r="C31" s="1"/>
      <c r="D31" s="1"/>
      <c r="E31" s="1"/>
      <c r="F31" s="1"/>
      <c r="G31" s="1"/>
      <c r="H31" s="1"/>
      <c r="I31" s="1"/>
      <c r="J31" s="1"/>
      <c r="V31" s="272"/>
      <c r="W31" s="7"/>
      <c r="X31" s="7"/>
      <c r="Y31" s="7"/>
      <c r="Z31" s="273"/>
      <c r="AA31" s="273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73" x14ac:dyDescent="0.3">
      <c r="A32" s="95"/>
      <c r="V32" s="7"/>
      <c r="W32" s="7"/>
      <c r="X32" s="7"/>
      <c r="Y32" s="7"/>
      <c r="Z32" s="273"/>
      <c r="AA32" s="273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spans="1:52" x14ac:dyDescent="0.3">
      <c r="A33" s="95"/>
      <c r="V33" s="7"/>
      <c r="W33" s="7"/>
      <c r="X33" s="7"/>
      <c r="Y33" s="7"/>
      <c r="Z33" s="273"/>
      <c r="AA33" s="273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52" ht="14.5" thickBot="1" x14ac:dyDescent="0.35">
      <c r="A34" s="95"/>
      <c r="B34" s="22" t="s">
        <v>23</v>
      </c>
      <c r="C34" s="22"/>
      <c r="D34" s="22"/>
      <c r="E34" s="22"/>
      <c r="F34" s="22"/>
      <c r="G34" s="22"/>
      <c r="H34" s="22"/>
      <c r="I34" s="22"/>
      <c r="J34" s="22"/>
      <c r="K34" s="22"/>
      <c r="V34" s="7"/>
      <c r="W34" s="7"/>
      <c r="X34" s="7"/>
      <c r="Y34" s="7"/>
      <c r="Z34" s="273"/>
      <c r="AA34" s="273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52" ht="14.5" thickBot="1" x14ac:dyDescent="0.35">
      <c r="A35" s="95"/>
      <c r="B35" s="22" t="s">
        <v>24</v>
      </c>
      <c r="C35" s="176">
        <v>1</v>
      </c>
      <c r="D35" s="22"/>
      <c r="E35" s="22"/>
      <c r="F35" s="22"/>
      <c r="G35" s="22"/>
      <c r="H35" s="22"/>
      <c r="I35" s="22"/>
      <c r="J35" s="22"/>
      <c r="K35" s="22"/>
      <c r="V35" s="274"/>
      <c r="W35" s="274"/>
      <c r="X35" s="274"/>
      <c r="Y35" s="274"/>
      <c r="Z35" s="274"/>
      <c r="AA35" s="274"/>
      <c r="AB35" s="274"/>
      <c r="AC35" s="274"/>
      <c r="AD35" s="274"/>
      <c r="AE35" s="274"/>
      <c r="AF35" s="274"/>
      <c r="AG35" s="274"/>
      <c r="AH35" s="274"/>
      <c r="AI35" s="274"/>
      <c r="AJ35" s="274"/>
      <c r="AK35" s="274"/>
      <c r="AL35" s="274"/>
    </row>
    <row r="36" spans="1:52" ht="14.5" thickBot="1" x14ac:dyDescent="0.35">
      <c r="A36" s="95"/>
      <c r="B36" s="22" t="s">
        <v>305</v>
      </c>
      <c r="C36" s="22"/>
      <c r="D36" s="22"/>
      <c r="E36" s="22"/>
      <c r="F36" s="22"/>
      <c r="G36" s="22"/>
      <c r="H36" s="22"/>
      <c r="I36" s="22"/>
      <c r="J36" s="22"/>
      <c r="K36" s="22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75"/>
      <c r="AH36" s="275"/>
      <c r="AI36" s="275"/>
      <c r="AJ36" s="275"/>
      <c r="AK36" s="275"/>
      <c r="AL36" s="275"/>
    </row>
    <row r="37" spans="1:52" ht="14.5" thickBot="1" x14ac:dyDescent="0.35">
      <c r="A37" s="95"/>
      <c r="B37" s="22" t="s">
        <v>276</v>
      </c>
      <c r="C37" s="98">
        <v>720</v>
      </c>
      <c r="D37" s="22"/>
      <c r="E37" s="22"/>
      <c r="F37" s="22"/>
      <c r="G37" s="22"/>
      <c r="H37" s="22"/>
      <c r="I37" s="22"/>
      <c r="J37" s="22"/>
      <c r="K37" s="22"/>
      <c r="V37" s="275"/>
      <c r="W37" s="275"/>
      <c r="X37" s="275"/>
      <c r="Y37" s="275"/>
      <c r="Z37" s="275"/>
      <c r="AA37" s="275"/>
      <c r="AB37" s="275"/>
      <c r="AC37" s="275"/>
      <c r="AD37" s="275"/>
      <c r="AE37" s="275"/>
      <c r="AF37" s="275"/>
      <c r="AG37" s="275"/>
      <c r="AH37" s="275"/>
      <c r="AI37" s="275"/>
      <c r="AJ37" s="275"/>
      <c r="AK37" s="275"/>
      <c r="AL37" s="275"/>
      <c r="AZ37" t="s">
        <v>298</v>
      </c>
    </row>
    <row r="38" spans="1:52" x14ac:dyDescent="0.3">
      <c r="A38" s="95"/>
      <c r="B38" s="22"/>
      <c r="C38" s="22"/>
      <c r="D38" s="22"/>
      <c r="E38" s="22"/>
      <c r="F38" s="22"/>
      <c r="G38" s="22"/>
      <c r="H38" s="22"/>
      <c r="I38" s="22"/>
      <c r="J38" s="22"/>
      <c r="K38" s="22"/>
      <c r="V38" s="275"/>
      <c r="W38" s="275"/>
      <c r="X38" s="275"/>
      <c r="Y38" s="275"/>
      <c r="Z38" s="275"/>
      <c r="AA38" s="275"/>
      <c r="AB38" s="275"/>
      <c r="AC38" s="275"/>
      <c r="AD38" s="275"/>
      <c r="AE38" s="275"/>
      <c r="AF38" s="275"/>
      <c r="AG38" s="275"/>
      <c r="AH38" s="275"/>
      <c r="AI38" s="275"/>
      <c r="AJ38" s="275"/>
      <c r="AK38" s="275"/>
      <c r="AL38" s="275"/>
    </row>
    <row r="39" spans="1:52" ht="15" customHeight="1" x14ac:dyDescent="0.3">
      <c r="A39" s="95"/>
      <c r="B39" s="22" t="s">
        <v>204</v>
      </c>
      <c r="C39" s="22"/>
      <c r="D39" s="22"/>
      <c r="E39" s="22"/>
      <c r="F39" s="22"/>
      <c r="G39" s="22"/>
      <c r="H39" s="22"/>
      <c r="I39" s="22"/>
      <c r="J39" s="22"/>
      <c r="K39" s="22"/>
      <c r="V39" s="276"/>
      <c r="W39" s="276"/>
      <c r="X39" s="276"/>
      <c r="Y39" s="276"/>
      <c r="Z39" s="276"/>
      <c r="AA39" s="276"/>
      <c r="AB39" s="276"/>
      <c r="AC39" s="276"/>
      <c r="AD39" s="185"/>
      <c r="AE39" s="185"/>
      <c r="AF39" s="185"/>
      <c r="AG39" s="185"/>
      <c r="AH39" s="185"/>
      <c r="AI39" s="185"/>
      <c r="AJ39" s="185"/>
      <c r="AK39" s="185"/>
      <c r="AL39" s="185"/>
    </row>
    <row r="40" spans="1:52" ht="14.5" thickBot="1" x14ac:dyDescent="0.35">
      <c r="A40" s="95"/>
      <c r="B40" s="22" t="s">
        <v>27</v>
      </c>
      <c r="C40" s="22"/>
      <c r="D40" s="22"/>
      <c r="E40" s="22"/>
      <c r="F40" s="22"/>
      <c r="G40" s="22"/>
      <c r="H40" s="22"/>
      <c r="I40" s="22"/>
      <c r="J40" s="22"/>
      <c r="K40" s="22"/>
      <c r="V40" s="276"/>
      <c r="W40" s="276"/>
      <c r="X40" s="276"/>
      <c r="Y40" s="276"/>
      <c r="Z40" s="276"/>
      <c r="AA40" s="276"/>
      <c r="AB40" s="276"/>
      <c r="AC40" s="276"/>
      <c r="AD40" s="185"/>
      <c r="AE40" s="185"/>
      <c r="AF40" s="185"/>
      <c r="AG40" s="185"/>
      <c r="AH40" s="185"/>
      <c r="AI40" s="185"/>
      <c r="AJ40" s="185"/>
      <c r="AK40" s="185"/>
      <c r="AL40" s="185"/>
    </row>
    <row r="41" spans="1:52" ht="14.5" thickBot="1" x14ac:dyDescent="0.35">
      <c r="A41" s="95"/>
      <c r="B41" s="22" t="s">
        <v>28</v>
      </c>
      <c r="C41" s="98" t="s">
        <v>247</v>
      </c>
      <c r="D41" s="22"/>
      <c r="E41" s="22"/>
      <c r="F41" s="22"/>
      <c r="G41" s="22"/>
      <c r="H41" s="22"/>
      <c r="I41" s="22"/>
      <c r="J41" s="22"/>
      <c r="K41" s="22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</row>
    <row r="42" spans="1:52" ht="14.5" thickBot="1" x14ac:dyDescent="0.35">
      <c r="A42" s="95"/>
      <c r="B42" s="22" t="s">
        <v>30</v>
      </c>
      <c r="C42" s="179" t="s">
        <v>45</v>
      </c>
      <c r="D42" s="22"/>
      <c r="E42" s="22"/>
      <c r="F42" s="22"/>
      <c r="G42" s="22"/>
      <c r="H42" s="22"/>
      <c r="I42" s="22"/>
      <c r="J42" s="22"/>
      <c r="K42" s="22"/>
    </row>
    <row r="43" spans="1:52" ht="15" customHeight="1" x14ac:dyDescent="0.3">
      <c r="A43" s="95"/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52" x14ac:dyDescent="0.3">
      <c r="A44" s="95"/>
      <c r="B44" s="22" t="s">
        <v>189</v>
      </c>
      <c r="C44" s="22"/>
      <c r="D44" s="22"/>
      <c r="E44" s="22"/>
      <c r="F44" s="22"/>
      <c r="G44" s="22"/>
      <c r="H44" s="22"/>
      <c r="I44" s="22"/>
      <c r="J44" s="22"/>
      <c r="K44" s="22"/>
    </row>
    <row r="45" spans="1:52" x14ac:dyDescent="0.3">
      <c r="A45" s="95"/>
      <c r="B45" s="22"/>
      <c r="C45" s="22"/>
      <c r="D45" s="22"/>
      <c r="E45" s="22"/>
      <c r="F45" s="22"/>
      <c r="G45" s="22"/>
      <c r="H45" s="22"/>
      <c r="I45" s="22"/>
      <c r="J45" s="22"/>
      <c r="K45" s="22"/>
      <c r="R45" t="s">
        <v>298</v>
      </c>
    </row>
    <row r="46" spans="1:52" ht="14.5" thickBot="1" x14ac:dyDescent="0.35">
      <c r="A46" s="95"/>
      <c r="B46" s="22" t="s">
        <v>31</v>
      </c>
      <c r="C46" s="22"/>
      <c r="D46" s="22"/>
      <c r="E46" s="22"/>
      <c r="F46" s="22"/>
      <c r="G46" s="22"/>
      <c r="H46" s="22"/>
      <c r="I46" s="22"/>
      <c r="J46" s="22"/>
      <c r="K46" s="22"/>
      <c r="AB46" t="s">
        <v>298</v>
      </c>
    </row>
    <row r="47" spans="1:52" ht="14.5" thickBot="1" x14ac:dyDescent="0.35">
      <c r="A47" s="95"/>
      <c r="B47" s="22" t="s">
        <v>32</v>
      </c>
      <c r="C47" s="176">
        <v>0</v>
      </c>
      <c r="D47" s="22"/>
      <c r="E47" s="22"/>
      <c r="F47" s="22"/>
      <c r="G47" s="22"/>
      <c r="H47" s="22"/>
      <c r="I47" s="22"/>
      <c r="J47" s="22"/>
      <c r="K47" s="22"/>
    </row>
    <row r="48" spans="1:52" x14ac:dyDescent="0.3">
      <c r="A48" s="95"/>
      <c r="B48" s="22"/>
      <c r="C48" s="22"/>
      <c r="D48" s="22"/>
      <c r="E48" s="22"/>
      <c r="F48" s="22"/>
      <c r="G48" s="22"/>
      <c r="H48" s="22"/>
      <c r="I48" s="22"/>
      <c r="J48" s="22"/>
      <c r="K48" s="22"/>
    </row>
    <row r="49" spans="1:11" x14ac:dyDescent="0.3">
      <c r="A49" s="95"/>
      <c r="B49" s="22" t="s">
        <v>54</v>
      </c>
      <c r="C49" s="22"/>
      <c r="D49" s="22"/>
      <c r="E49" s="22"/>
      <c r="F49" s="22"/>
      <c r="G49" s="22"/>
      <c r="H49" s="22"/>
      <c r="I49" s="22"/>
      <c r="J49" s="22"/>
      <c r="K49" s="22"/>
    </row>
    <row r="50" spans="1:11" x14ac:dyDescent="0.3">
      <c r="A50" s="95"/>
      <c r="B50" s="22" t="s">
        <v>55</v>
      </c>
      <c r="C50" s="22"/>
      <c r="D50" s="22"/>
      <c r="E50" s="22"/>
      <c r="F50" s="22"/>
      <c r="G50" s="22"/>
      <c r="H50" s="22"/>
      <c r="I50" s="22"/>
      <c r="J50" s="22"/>
      <c r="K50" s="22"/>
    </row>
    <row r="51" spans="1:11" ht="14.5" thickBot="1" x14ac:dyDescent="0.35">
      <c r="A51" s="95"/>
      <c r="B51" s="22" t="s">
        <v>206</v>
      </c>
      <c r="C51" s="22"/>
      <c r="D51" s="22"/>
      <c r="E51" s="22"/>
      <c r="F51" s="22"/>
      <c r="G51" s="22"/>
      <c r="H51" s="22"/>
      <c r="I51" s="22"/>
      <c r="J51" s="22"/>
      <c r="K51" s="22"/>
    </row>
    <row r="52" spans="1:11" ht="14.5" thickBot="1" x14ac:dyDescent="0.35">
      <c r="A52" s="95"/>
      <c r="B52" s="22" t="s">
        <v>34</v>
      </c>
      <c r="C52" s="98" t="s">
        <v>58</v>
      </c>
      <c r="D52" s="98" t="s">
        <v>57</v>
      </c>
      <c r="E52" s="22"/>
      <c r="F52" s="22"/>
      <c r="G52" s="22"/>
      <c r="H52" s="22"/>
      <c r="I52" s="22"/>
      <c r="J52" s="22"/>
      <c r="K52" s="22"/>
    </row>
    <row r="53" spans="1:11" ht="14.5" thickBot="1" x14ac:dyDescent="0.35">
      <c r="A53" s="95"/>
      <c r="B53" s="22" t="s">
        <v>207</v>
      </c>
      <c r="C53" s="22"/>
      <c r="D53" s="22"/>
      <c r="E53" s="22"/>
      <c r="F53" s="22"/>
      <c r="G53" s="22"/>
      <c r="H53" s="22"/>
      <c r="I53" s="22"/>
      <c r="J53" s="22"/>
      <c r="K53" s="22"/>
    </row>
    <row r="54" spans="1:11" ht="14.5" thickBot="1" x14ac:dyDescent="0.35">
      <c r="A54" s="95"/>
      <c r="B54" s="22" t="s">
        <v>33</v>
      </c>
      <c r="C54" s="98">
        <v>50</v>
      </c>
      <c r="D54" s="98" t="s">
        <v>57</v>
      </c>
      <c r="E54" s="22"/>
      <c r="F54" s="22"/>
      <c r="G54" s="22"/>
      <c r="H54" s="22"/>
      <c r="I54" s="22"/>
      <c r="J54" s="22"/>
      <c r="K54" s="22"/>
    </row>
    <row r="55" spans="1:11" x14ac:dyDescent="0.3">
      <c r="A55" s="95" t="s">
        <v>43</v>
      </c>
      <c r="B55" s="22" t="s">
        <v>208</v>
      </c>
      <c r="C55" s="22"/>
      <c r="D55" s="22"/>
      <c r="E55" s="22"/>
      <c r="F55" s="22"/>
      <c r="G55" s="22"/>
      <c r="H55" s="22"/>
      <c r="I55" s="22"/>
      <c r="J55" s="22"/>
      <c r="K55" s="22"/>
    </row>
    <row r="56" spans="1:11" x14ac:dyDescent="0.3">
      <c r="A56" s="95"/>
      <c r="B56" s="22"/>
      <c r="C56" s="22"/>
      <c r="D56" s="22"/>
      <c r="E56" s="22"/>
      <c r="F56" s="22"/>
      <c r="G56" s="22"/>
      <c r="H56" s="22"/>
      <c r="I56" s="22"/>
      <c r="J56" s="22"/>
      <c r="K56" s="22"/>
    </row>
    <row r="57" spans="1:11" x14ac:dyDescent="0.3">
      <c r="A57" s="95"/>
      <c r="B57" s="22" t="s">
        <v>35</v>
      </c>
      <c r="C57" s="22"/>
      <c r="D57" s="22"/>
      <c r="E57" s="22"/>
      <c r="F57" s="22"/>
      <c r="G57" s="22"/>
      <c r="H57" s="22"/>
      <c r="I57" s="22"/>
      <c r="J57" s="22"/>
      <c r="K57" s="22"/>
    </row>
    <row r="58" spans="1:11" x14ac:dyDescent="0.3">
      <c r="A58" s="95"/>
      <c r="B58" s="22" t="s">
        <v>36</v>
      </c>
      <c r="C58" s="22"/>
      <c r="D58" s="22"/>
      <c r="E58" s="22"/>
      <c r="F58" s="22"/>
      <c r="G58" s="22"/>
      <c r="H58" s="22"/>
      <c r="I58" s="22"/>
      <c r="J58" s="22"/>
      <c r="K58" s="22"/>
    </row>
    <row r="59" spans="1:11" ht="14.5" thickBot="1" x14ac:dyDescent="0.35">
      <c r="A59" s="95"/>
      <c r="B59" s="22" t="s">
        <v>37</v>
      </c>
      <c r="C59" s="22"/>
      <c r="D59" s="22"/>
      <c r="E59" s="22"/>
      <c r="F59" s="22"/>
      <c r="G59" s="22"/>
      <c r="H59" s="22"/>
      <c r="I59" s="22"/>
      <c r="J59" s="22"/>
      <c r="K59" s="22"/>
    </row>
    <row r="60" spans="1:11" ht="14.5" thickBot="1" x14ac:dyDescent="0.35">
      <c r="A60" s="95"/>
      <c r="B60" s="22" t="s">
        <v>38</v>
      </c>
      <c r="C60" s="98">
        <v>60000</v>
      </c>
      <c r="D60" s="22"/>
      <c r="E60" s="22"/>
      <c r="F60" s="22"/>
      <c r="G60" s="22"/>
      <c r="H60" s="22"/>
      <c r="I60" s="22"/>
      <c r="J60" s="22"/>
      <c r="K60" s="22"/>
    </row>
    <row r="61" spans="1:11" x14ac:dyDescent="0.3">
      <c r="A61" s="95"/>
      <c r="B61" s="22"/>
      <c r="C61" s="22"/>
      <c r="D61" s="22"/>
      <c r="E61" s="22"/>
      <c r="F61" s="22"/>
      <c r="G61" s="22"/>
      <c r="H61" s="22"/>
      <c r="I61" s="22"/>
      <c r="J61" s="22"/>
      <c r="K61" s="22"/>
    </row>
    <row r="62" spans="1:11" x14ac:dyDescent="0.3">
      <c r="A62" s="95"/>
      <c r="B62" s="22" t="s">
        <v>46</v>
      </c>
      <c r="C62" s="22"/>
      <c r="D62" s="22"/>
      <c r="E62" s="22"/>
      <c r="F62" s="22"/>
      <c r="G62" s="22"/>
      <c r="H62" s="22"/>
      <c r="I62" s="22"/>
      <c r="J62" s="22"/>
      <c r="K62" s="22"/>
    </row>
    <row r="63" spans="1:11" ht="14.5" thickBot="1" x14ac:dyDescent="0.35">
      <c r="A63" s="95"/>
      <c r="B63" s="22" t="s">
        <v>47</v>
      </c>
      <c r="C63" s="22"/>
      <c r="D63" s="22"/>
      <c r="E63" s="22"/>
      <c r="F63" s="22"/>
      <c r="G63" s="22"/>
      <c r="H63" s="22"/>
      <c r="I63" s="22"/>
      <c r="J63" s="22"/>
      <c r="K63" s="22"/>
    </row>
    <row r="64" spans="1:11" ht="14.5" thickBot="1" x14ac:dyDescent="0.35">
      <c r="A64" s="95"/>
      <c r="B64" s="22" t="s">
        <v>48</v>
      </c>
      <c r="C64" s="98">
        <v>0</v>
      </c>
      <c r="D64" s="22"/>
      <c r="E64" s="22"/>
      <c r="F64" s="22"/>
      <c r="G64" s="22"/>
      <c r="H64" s="22"/>
      <c r="I64" s="22"/>
      <c r="J64" s="22"/>
      <c r="K64" s="22"/>
    </row>
    <row r="65" spans="1:11" ht="14.5" thickBot="1" x14ac:dyDescent="0.35">
      <c r="A65" s="95" t="s">
        <v>43</v>
      </c>
      <c r="B65" s="22" t="s">
        <v>210</v>
      </c>
      <c r="C65" s="22"/>
      <c r="D65" s="98" t="s">
        <v>209</v>
      </c>
      <c r="E65" s="22"/>
      <c r="F65" s="22"/>
      <c r="G65" s="22"/>
      <c r="H65" s="22"/>
      <c r="I65" s="22"/>
      <c r="J65" s="22"/>
      <c r="K65" s="22"/>
    </row>
    <row r="66" spans="1:11" x14ac:dyDescent="0.3">
      <c r="A66" s="95"/>
      <c r="B66" s="22"/>
      <c r="C66" s="22"/>
      <c r="D66" s="22"/>
      <c r="E66" s="22"/>
      <c r="F66" s="22"/>
      <c r="G66" s="22"/>
      <c r="H66" s="22"/>
      <c r="I66" s="22"/>
      <c r="J66" s="22"/>
      <c r="K66" s="22"/>
    </row>
    <row r="67" spans="1:11" ht="14.5" thickBot="1" x14ac:dyDescent="0.35">
      <c r="A67" s="95"/>
      <c r="B67" s="22" t="s">
        <v>279</v>
      </c>
      <c r="C67" s="22"/>
      <c r="D67" s="22"/>
      <c r="E67" s="22"/>
      <c r="F67" s="22"/>
      <c r="G67" s="22"/>
      <c r="H67" s="22"/>
      <c r="I67" s="22"/>
      <c r="J67" s="22"/>
      <c r="K67" s="22"/>
    </row>
    <row r="68" spans="1:11" ht="14.5" thickBot="1" x14ac:dyDescent="0.35">
      <c r="A68" s="95"/>
      <c r="B68" s="22" t="s">
        <v>278</v>
      </c>
      <c r="C68" s="179" t="s">
        <v>296</v>
      </c>
      <c r="D68" s="22"/>
      <c r="E68" s="22"/>
      <c r="F68" s="22"/>
      <c r="G68" s="22"/>
      <c r="H68" s="22"/>
      <c r="I68" s="22"/>
      <c r="J68" s="22"/>
      <c r="K68" s="22"/>
    </row>
    <row r="69" spans="1:11" x14ac:dyDescent="0.3">
      <c r="A69" s="95"/>
      <c r="B69" s="22"/>
      <c r="C69" s="22"/>
      <c r="D69" s="22"/>
      <c r="E69" s="22"/>
      <c r="F69" s="22"/>
      <c r="G69" s="22"/>
      <c r="H69" s="22"/>
      <c r="I69" s="22"/>
      <c r="J69" s="22"/>
      <c r="K69" s="22"/>
    </row>
    <row r="70" spans="1:11" ht="14.5" thickBot="1" x14ac:dyDescent="0.35">
      <c r="A70" s="95"/>
      <c r="B70" s="22" t="s">
        <v>189</v>
      </c>
      <c r="C70" s="22"/>
      <c r="D70" s="22"/>
      <c r="E70" s="22"/>
      <c r="F70" s="22"/>
      <c r="G70" s="22"/>
      <c r="H70" s="22"/>
      <c r="I70" s="22"/>
      <c r="J70" s="22"/>
      <c r="K70" s="22"/>
    </row>
    <row r="71" spans="1:11" ht="14.5" thickBot="1" x14ac:dyDescent="0.35">
      <c r="A71" s="95"/>
      <c r="B71" s="22" t="s">
        <v>50</v>
      </c>
      <c r="C71" s="98" t="s">
        <v>51</v>
      </c>
      <c r="D71" s="22"/>
      <c r="E71" s="22"/>
      <c r="F71" s="22"/>
      <c r="G71" s="22"/>
      <c r="H71" s="22"/>
      <c r="I71" s="22"/>
      <c r="J71" s="22"/>
      <c r="K71" s="22"/>
    </row>
    <row r="72" spans="1:11" x14ac:dyDescent="0.3">
      <c r="A72" s="95"/>
      <c r="B72" s="22"/>
      <c r="C72" s="22"/>
      <c r="D72" s="22"/>
      <c r="E72" s="22"/>
      <c r="F72" s="22"/>
      <c r="G72" s="22"/>
      <c r="H72" s="22"/>
      <c r="I72" s="22"/>
      <c r="J72" s="22"/>
      <c r="K72" s="22"/>
    </row>
    <row r="73" spans="1:11" ht="14.5" thickBot="1" x14ac:dyDescent="0.35">
      <c r="A73" s="95"/>
      <c r="B73" s="22" t="s">
        <v>211</v>
      </c>
      <c r="C73" s="22"/>
      <c r="D73" s="22"/>
      <c r="E73" s="22"/>
      <c r="F73" s="22"/>
      <c r="G73" s="22"/>
      <c r="H73" s="22"/>
      <c r="I73" s="22"/>
      <c r="J73" s="22"/>
      <c r="K73" s="22"/>
    </row>
    <row r="74" spans="1:11" ht="14.5" thickBot="1" x14ac:dyDescent="0.35">
      <c r="A74" s="95"/>
      <c r="B74" s="22" t="s">
        <v>212</v>
      </c>
      <c r="C74" s="98" t="s">
        <v>215</v>
      </c>
      <c r="D74" s="22"/>
      <c r="E74" s="22"/>
      <c r="F74" s="22"/>
      <c r="G74" s="22"/>
      <c r="H74" s="22"/>
      <c r="I74" s="22"/>
      <c r="J74" s="22"/>
      <c r="K74" s="22"/>
    </row>
    <row r="75" spans="1:11" x14ac:dyDescent="0.3">
      <c r="A75" s="95"/>
      <c r="B75" s="22"/>
      <c r="C75" s="22"/>
      <c r="D75" s="22"/>
      <c r="E75" s="22"/>
      <c r="F75" s="22"/>
      <c r="G75" s="22"/>
      <c r="H75" s="22"/>
      <c r="I75" s="22"/>
      <c r="J75" s="22"/>
      <c r="K75" s="22"/>
    </row>
  </sheetData>
  <conditionalFormatting sqref="C47">
    <cfRule type="colorScale" priority="3">
      <colorScale>
        <cfvo type="num" val="0"/>
        <cfvo type="num" val="10"/>
        <color theme="8"/>
        <color rgb="FFFF0000"/>
      </colorScale>
    </cfRule>
  </conditionalFormatting>
  <conditionalFormatting sqref="C35">
    <cfRule type="colorScale" priority="2">
      <colorScale>
        <cfvo type="num" val="0"/>
        <cfvo type="num" val="1"/>
        <color theme="8"/>
        <color rgb="FFDE7B3E"/>
      </colorScale>
    </cfRule>
  </conditionalFormatting>
  <conditionalFormatting sqref="C37">
    <cfRule type="colorScale" priority="1">
      <colorScale>
        <cfvo type="num" val="0"/>
        <cfvo type="num" val="1"/>
        <cfvo type="num" val="1000"/>
        <color theme="8"/>
        <color rgb="FFFFC000"/>
        <color theme="7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27</vt:i4>
      </vt:variant>
      <vt:variant>
        <vt:lpstr>Namngivna områden</vt:lpstr>
      </vt:variant>
      <vt:variant>
        <vt:i4>269</vt:i4>
      </vt:variant>
    </vt:vector>
  </HeadingPairs>
  <TitlesOfParts>
    <vt:vector size="296" baseType="lpstr">
      <vt:lpstr>SvartPlast_IBSEN DUV</vt:lpstr>
      <vt:lpstr>SvartPlast_IBSEN IR</vt:lpstr>
      <vt:lpstr>IBSEN_DUV</vt:lpstr>
      <vt:lpstr>Al_IBSEN IR</vt:lpstr>
      <vt:lpstr>Slagg_Litron_IBSEN_CMOS</vt:lpstr>
      <vt:lpstr>Slagg galvaLIBS_heta prover_UV</vt:lpstr>
      <vt:lpstr>Slagg galvaLIBS UV</vt:lpstr>
      <vt:lpstr>Skrot_GulaLIBS_UV</vt:lpstr>
      <vt:lpstr>Slagg galvaLIBS UV_test</vt:lpstr>
      <vt:lpstr>järn_echelle</vt:lpstr>
      <vt:lpstr>järn galvaLIBS</vt:lpstr>
      <vt:lpstr>järn</vt:lpstr>
      <vt:lpstr>malm</vt:lpstr>
      <vt:lpstr>alkali</vt:lpstr>
      <vt:lpstr>skrot</vt:lpstr>
      <vt:lpstr>skrot 2</vt:lpstr>
      <vt:lpstr>GalvaLIBS UV slagg_2</vt:lpstr>
      <vt:lpstr>slagg_2</vt:lpstr>
      <vt:lpstr>slagg_1</vt:lpstr>
      <vt:lpstr>plast</vt:lpstr>
      <vt:lpstr>mesa</vt:lpstr>
      <vt:lpstr>massa</vt:lpstr>
      <vt:lpstr>gas</vt:lpstr>
      <vt:lpstr>Skrot_not</vt:lpstr>
      <vt:lpstr>Plast_not</vt:lpstr>
      <vt:lpstr>Skrot_Ausom_GulaLIBS_2</vt:lpstr>
      <vt:lpstr>Skrot_Ausom_GulaLIBS</vt:lpstr>
      <vt:lpstr>malm!_</vt:lpstr>
      <vt:lpstr>'Al_IBSEN IR'!Al</vt:lpstr>
      <vt:lpstr>alkali!Al</vt:lpstr>
      <vt:lpstr>'GalvaLIBS UV slagg_2'!Al</vt:lpstr>
      <vt:lpstr>gas!Al</vt:lpstr>
      <vt:lpstr>IBSEN_DUV!Al</vt:lpstr>
      <vt:lpstr>järn!Al</vt:lpstr>
      <vt:lpstr>'järn galvaLIBS'!Al</vt:lpstr>
      <vt:lpstr>järn_echelle!Al</vt:lpstr>
      <vt:lpstr>malm!Al</vt:lpstr>
      <vt:lpstr>massa!Al</vt:lpstr>
      <vt:lpstr>mesa!Al</vt:lpstr>
      <vt:lpstr>'skrot 2'!Al</vt:lpstr>
      <vt:lpstr>Skrot_Ausom_GulaLIBS!Al</vt:lpstr>
      <vt:lpstr>Skrot_Ausom_GulaLIBS_2!Al</vt:lpstr>
      <vt:lpstr>Skrot_GulaLIBS_UV!Al</vt:lpstr>
      <vt:lpstr>'Slagg galvaLIBS UV'!Al</vt:lpstr>
      <vt:lpstr>'Slagg galvaLIBS UV_test'!Al</vt:lpstr>
      <vt:lpstr>'Slagg galvaLIBS_heta prover_UV'!Al</vt:lpstr>
      <vt:lpstr>slagg_1!Al</vt:lpstr>
      <vt:lpstr>slagg_2!Al</vt:lpstr>
      <vt:lpstr>Slagg_Litron_IBSEN_CMOS!Al</vt:lpstr>
      <vt:lpstr>'SvartPlast_IBSEN DUV'!Al</vt:lpstr>
      <vt:lpstr>'SvartPlast_IBSEN IR'!Al</vt:lpstr>
      <vt:lpstr>Al</vt:lpstr>
      <vt:lpstr>Ar</vt:lpstr>
      <vt:lpstr>'Al_IBSEN IR'!Ca</vt:lpstr>
      <vt:lpstr>alkali!Ca</vt:lpstr>
      <vt:lpstr>'GalvaLIBS UV slagg_2'!Ca</vt:lpstr>
      <vt:lpstr>gas!Ca</vt:lpstr>
      <vt:lpstr>IBSEN_DUV!Ca</vt:lpstr>
      <vt:lpstr>järn!Ca</vt:lpstr>
      <vt:lpstr>'järn galvaLIBS'!Ca</vt:lpstr>
      <vt:lpstr>järn_echelle!Ca</vt:lpstr>
      <vt:lpstr>malm!Ca</vt:lpstr>
      <vt:lpstr>massa!Ca</vt:lpstr>
      <vt:lpstr>mesa!Ca</vt:lpstr>
      <vt:lpstr>Skrot_Ausom_GulaLIBS!Ca</vt:lpstr>
      <vt:lpstr>Skrot_Ausom_GulaLIBS_2!Ca</vt:lpstr>
      <vt:lpstr>Skrot_GulaLIBS_UV!Ca</vt:lpstr>
      <vt:lpstr>'Slagg galvaLIBS UV'!Ca</vt:lpstr>
      <vt:lpstr>'Slagg galvaLIBS UV_test'!Ca</vt:lpstr>
      <vt:lpstr>'Slagg galvaLIBS_heta prover_UV'!Ca</vt:lpstr>
      <vt:lpstr>slagg_1!Ca</vt:lpstr>
      <vt:lpstr>slagg_2!Ca</vt:lpstr>
      <vt:lpstr>Slagg_Litron_IBSEN_CMOS!Ca</vt:lpstr>
      <vt:lpstr>'SvartPlast_IBSEN DUV'!Ca</vt:lpstr>
      <vt:lpstr>'SvartPlast_IBSEN IR'!Ca</vt:lpstr>
      <vt:lpstr>Ca</vt:lpstr>
      <vt:lpstr>malm!Co</vt:lpstr>
      <vt:lpstr>'Al_IBSEN IR'!Cr</vt:lpstr>
      <vt:lpstr>alkali!Cr</vt:lpstr>
      <vt:lpstr>'GalvaLIBS UV slagg_2'!Cr</vt:lpstr>
      <vt:lpstr>gas!Cr</vt:lpstr>
      <vt:lpstr>IBSEN_DUV!Cr</vt:lpstr>
      <vt:lpstr>järn!Cr</vt:lpstr>
      <vt:lpstr>'järn galvaLIBS'!Cr</vt:lpstr>
      <vt:lpstr>järn_echelle!Cr</vt:lpstr>
      <vt:lpstr>malm!Cr</vt:lpstr>
      <vt:lpstr>massa!Cr</vt:lpstr>
      <vt:lpstr>mesa!Cr</vt:lpstr>
      <vt:lpstr>Skrot_Ausom_GulaLIBS!Cr</vt:lpstr>
      <vt:lpstr>Skrot_Ausom_GulaLIBS_2!Cr</vt:lpstr>
      <vt:lpstr>Skrot_GulaLIBS_UV!Cr</vt:lpstr>
      <vt:lpstr>'Slagg galvaLIBS UV'!Cr</vt:lpstr>
      <vt:lpstr>'Slagg galvaLIBS UV_test'!Cr</vt:lpstr>
      <vt:lpstr>'Slagg galvaLIBS_heta prover_UV'!Cr</vt:lpstr>
      <vt:lpstr>slagg_2!Cr</vt:lpstr>
      <vt:lpstr>Slagg_Litron_IBSEN_CMOS!Cr</vt:lpstr>
      <vt:lpstr>'SvartPlast_IBSEN DUV'!Cr</vt:lpstr>
      <vt:lpstr>'SvartPlast_IBSEN IR'!Cr</vt:lpstr>
      <vt:lpstr>Cr</vt:lpstr>
      <vt:lpstr>malm!Cu</vt:lpstr>
      <vt:lpstr>'skrot 2'!Cu</vt:lpstr>
      <vt:lpstr>Cu</vt:lpstr>
      <vt:lpstr>'Al_IBSEN IR'!Fe</vt:lpstr>
      <vt:lpstr>'GalvaLIBS UV slagg_2'!Fe</vt:lpstr>
      <vt:lpstr>gas!Fe</vt:lpstr>
      <vt:lpstr>IBSEN_DUV!Fe</vt:lpstr>
      <vt:lpstr>järn!Fe</vt:lpstr>
      <vt:lpstr>'järn galvaLIBS'!Fe</vt:lpstr>
      <vt:lpstr>järn_echelle!Fe</vt:lpstr>
      <vt:lpstr>malm!Fe</vt:lpstr>
      <vt:lpstr>massa!Fe</vt:lpstr>
      <vt:lpstr>mesa!Fe</vt:lpstr>
      <vt:lpstr>'skrot 2'!Fe</vt:lpstr>
      <vt:lpstr>Skrot_Ausom_GulaLIBS!Fe</vt:lpstr>
      <vt:lpstr>Skrot_Ausom_GulaLIBS_2!Fe</vt:lpstr>
      <vt:lpstr>Skrot_GulaLIBS_UV!Fe</vt:lpstr>
      <vt:lpstr>'Slagg galvaLIBS UV'!Fe</vt:lpstr>
      <vt:lpstr>'Slagg galvaLIBS UV_test'!Fe</vt:lpstr>
      <vt:lpstr>'Slagg galvaLIBS_heta prover_UV'!Fe</vt:lpstr>
      <vt:lpstr>slagg_1!Fe</vt:lpstr>
      <vt:lpstr>slagg_2!Fe</vt:lpstr>
      <vt:lpstr>Slagg_Litron_IBSEN_CMOS!Fe</vt:lpstr>
      <vt:lpstr>'SvartPlast_IBSEN DUV'!Fe</vt:lpstr>
      <vt:lpstr>'SvartPlast_IBSEN IR'!Fe</vt:lpstr>
      <vt:lpstr>Fe</vt:lpstr>
      <vt:lpstr>H</vt:lpstr>
      <vt:lpstr>malm!K</vt:lpstr>
      <vt:lpstr>K</vt:lpstr>
      <vt:lpstr>kol</vt:lpstr>
      <vt:lpstr>'Al_IBSEN IR'!Mg</vt:lpstr>
      <vt:lpstr>alkali!Mg</vt:lpstr>
      <vt:lpstr>'GalvaLIBS UV slagg_2'!Mg</vt:lpstr>
      <vt:lpstr>gas!Mg</vt:lpstr>
      <vt:lpstr>IBSEN_DUV!Mg</vt:lpstr>
      <vt:lpstr>järn!Mg</vt:lpstr>
      <vt:lpstr>'järn galvaLIBS'!Mg</vt:lpstr>
      <vt:lpstr>järn_echelle!Mg</vt:lpstr>
      <vt:lpstr>malm!Mg</vt:lpstr>
      <vt:lpstr>massa!Mg</vt:lpstr>
      <vt:lpstr>mesa!Mg</vt:lpstr>
      <vt:lpstr>Skrot_Ausom_GulaLIBS!Mg</vt:lpstr>
      <vt:lpstr>Skrot_Ausom_GulaLIBS_2!Mg</vt:lpstr>
      <vt:lpstr>Skrot_GulaLIBS_UV!Mg</vt:lpstr>
      <vt:lpstr>'Slagg galvaLIBS UV'!Mg</vt:lpstr>
      <vt:lpstr>'Slagg galvaLIBS UV_test'!Mg</vt:lpstr>
      <vt:lpstr>'Slagg galvaLIBS_heta prover_UV'!Mg</vt:lpstr>
      <vt:lpstr>slagg_1!Mg</vt:lpstr>
      <vt:lpstr>slagg_2!Mg</vt:lpstr>
      <vt:lpstr>Slagg_Litron_IBSEN_CMOS!Mg</vt:lpstr>
      <vt:lpstr>'SvartPlast_IBSEN DUV'!Mg</vt:lpstr>
      <vt:lpstr>'SvartPlast_IBSEN IR'!Mg</vt:lpstr>
      <vt:lpstr>Mg</vt:lpstr>
      <vt:lpstr>'Al_IBSEN IR'!Mn</vt:lpstr>
      <vt:lpstr>alkali!Mn</vt:lpstr>
      <vt:lpstr>'GalvaLIBS UV slagg_2'!Mn</vt:lpstr>
      <vt:lpstr>gas!Mn</vt:lpstr>
      <vt:lpstr>IBSEN_DUV!Mn</vt:lpstr>
      <vt:lpstr>järn!Mn</vt:lpstr>
      <vt:lpstr>'järn galvaLIBS'!Mn</vt:lpstr>
      <vt:lpstr>järn_echelle!Mn</vt:lpstr>
      <vt:lpstr>malm!Mn</vt:lpstr>
      <vt:lpstr>massa!Mn</vt:lpstr>
      <vt:lpstr>mesa!Mn</vt:lpstr>
      <vt:lpstr>Skrot_Ausom_GulaLIBS!Mn</vt:lpstr>
      <vt:lpstr>Skrot_Ausom_GulaLIBS_2!Mn</vt:lpstr>
      <vt:lpstr>Skrot_GulaLIBS_UV!Mn</vt:lpstr>
      <vt:lpstr>'Slagg galvaLIBS UV'!Mn</vt:lpstr>
      <vt:lpstr>'Slagg galvaLIBS UV_test'!Mn</vt:lpstr>
      <vt:lpstr>'Slagg galvaLIBS_heta prover_UV'!Mn</vt:lpstr>
      <vt:lpstr>slagg_1!Mn</vt:lpstr>
      <vt:lpstr>slagg_2!Mn</vt:lpstr>
      <vt:lpstr>Slagg_Litron_IBSEN_CMOS!Mn</vt:lpstr>
      <vt:lpstr>'SvartPlast_IBSEN DUV'!Mn</vt:lpstr>
      <vt:lpstr>'SvartPlast_IBSEN IR'!Mn</vt:lpstr>
      <vt:lpstr>Mn</vt:lpstr>
      <vt:lpstr>'Al_IBSEN IR'!Mo</vt:lpstr>
      <vt:lpstr>IBSEN_DUV!Mo</vt:lpstr>
      <vt:lpstr>järn!Mo</vt:lpstr>
      <vt:lpstr>'järn galvaLIBS'!Mo</vt:lpstr>
      <vt:lpstr>järn_echelle!Mo</vt:lpstr>
      <vt:lpstr>Skrot_Ausom_GulaLIBS!Mo</vt:lpstr>
      <vt:lpstr>Skrot_Ausom_GulaLIBS_2!Mo</vt:lpstr>
      <vt:lpstr>Skrot_GulaLIBS_UV!Mo</vt:lpstr>
      <vt:lpstr>'Slagg galvaLIBS UV'!Mo</vt:lpstr>
      <vt:lpstr>'Slagg galvaLIBS UV_test'!Mo</vt:lpstr>
      <vt:lpstr>'Slagg galvaLIBS_heta prover_UV'!Mo</vt:lpstr>
      <vt:lpstr>Slagg_Litron_IBSEN_CMOS!Mo</vt:lpstr>
      <vt:lpstr>'SvartPlast_IBSEN DUV'!Mo</vt:lpstr>
      <vt:lpstr>'SvartPlast_IBSEN IR'!Mo</vt:lpstr>
      <vt:lpstr>N</vt:lpstr>
      <vt:lpstr>malm!Na</vt:lpstr>
      <vt:lpstr>massa!Na</vt:lpstr>
      <vt:lpstr>mesa!Na</vt:lpstr>
      <vt:lpstr>Na</vt:lpstr>
      <vt:lpstr>'Al_IBSEN IR'!Ni</vt:lpstr>
      <vt:lpstr>IBSEN_DUV!Ni</vt:lpstr>
      <vt:lpstr>järn!Ni</vt:lpstr>
      <vt:lpstr>'järn galvaLIBS'!Ni</vt:lpstr>
      <vt:lpstr>järn_echelle!Ni</vt:lpstr>
      <vt:lpstr>Skrot_Ausom_GulaLIBS!Ni</vt:lpstr>
      <vt:lpstr>Skrot_Ausom_GulaLIBS_2!Ni</vt:lpstr>
      <vt:lpstr>Skrot_GulaLIBS_UV!Ni</vt:lpstr>
      <vt:lpstr>'Slagg galvaLIBS UV'!Ni</vt:lpstr>
      <vt:lpstr>'Slagg galvaLIBS UV_test'!Ni</vt:lpstr>
      <vt:lpstr>'Slagg galvaLIBS_heta prover_UV'!Ni</vt:lpstr>
      <vt:lpstr>Slagg_Litron_IBSEN_CMOS!Ni</vt:lpstr>
      <vt:lpstr>'SvartPlast_IBSEN DUV'!Ni</vt:lpstr>
      <vt:lpstr>'SvartPlast_IBSEN IR'!Ni</vt:lpstr>
      <vt:lpstr>Ni</vt:lpstr>
      <vt:lpstr>O</vt:lpstr>
      <vt:lpstr>'Al_IBSEN IR'!P</vt:lpstr>
      <vt:lpstr>IBSEN_DUV!P</vt:lpstr>
      <vt:lpstr>järn!P</vt:lpstr>
      <vt:lpstr>'järn galvaLIBS'!P</vt:lpstr>
      <vt:lpstr>järn_echelle!P</vt:lpstr>
      <vt:lpstr>Skrot_Ausom_GulaLIBS!P</vt:lpstr>
      <vt:lpstr>Skrot_Ausom_GulaLIBS_2!P</vt:lpstr>
      <vt:lpstr>Skrot_GulaLIBS_UV!P</vt:lpstr>
      <vt:lpstr>'Slagg galvaLIBS UV'!P</vt:lpstr>
      <vt:lpstr>'Slagg galvaLIBS UV_test'!P</vt:lpstr>
      <vt:lpstr>'Slagg galvaLIBS_heta prover_UV'!P</vt:lpstr>
      <vt:lpstr>Slagg_Litron_IBSEN_CMOS!P</vt:lpstr>
      <vt:lpstr>'SvartPlast_IBSEN DUV'!P</vt:lpstr>
      <vt:lpstr>'SvartPlast_IBSEN IR'!P</vt:lpstr>
      <vt:lpstr>P</vt:lpstr>
      <vt:lpstr>S</vt:lpstr>
      <vt:lpstr>'Al_IBSEN IR'!Si</vt:lpstr>
      <vt:lpstr>'GalvaLIBS UV slagg_2'!Si</vt:lpstr>
      <vt:lpstr>gas!Si</vt:lpstr>
      <vt:lpstr>IBSEN_DUV!Si</vt:lpstr>
      <vt:lpstr>järn!Si</vt:lpstr>
      <vt:lpstr>'järn galvaLIBS'!Si</vt:lpstr>
      <vt:lpstr>järn_echelle!Si</vt:lpstr>
      <vt:lpstr>malm!Si</vt:lpstr>
      <vt:lpstr>massa!Si</vt:lpstr>
      <vt:lpstr>mesa!Si</vt:lpstr>
      <vt:lpstr>'skrot 2'!Si</vt:lpstr>
      <vt:lpstr>Skrot_Ausom_GulaLIBS!Si</vt:lpstr>
      <vt:lpstr>Skrot_Ausom_GulaLIBS_2!Si</vt:lpstr>
      <vt:lpstr>Skrot_GulaLIBS_UV!Si</vt:lpstr>
      <vt:lpstr>'Slagg galvaLIBS UV'!Si</vt:lpstr>
      <vt:lpstr>'Slagg galvaLIBS UV_test'!Si</vt:lpstr>
      <vt:lpstr>'Slagg galvaLIBS_heta prover_UV'!Si</vt:lpstr>
      <vt:lpstr>slagg_1!Si</vt:lpstr>
      <vt:lpstr>slagg_2!Si</vt:lpstr>
      <vt:lpstr>Slagg_Litron_IBSEN_CMOS!Si</vt:lpstr>
      <vt:lpstr>'SvartPlast_IBSEN DUV'!Si</vt:lpstr>
      <vt:lpstr>'SvartPlast_IBSEN IR'!Si</vt:lpstr>
      <vt:lpstr>Si</vt:lpstr>
      <vt:lpstr>'Al_IBSEN IR'!Ti</vt:lpstr>
      <vt:lpstr>alkali!Ti</vt:lpstr>
      <vt:lpstr>'GalvaLIBS UV slagg_2'!Ti</vt:lpstr>
      <vt:lpstr>gas!Ti</vt:lpstr>
      <vt:lpstr>IBSEN_DUV!Ti</vt:lpstr>
      <vt:lpstr>järn!Ti</vt:lpstr>
      <vt:lpstr>'järn galvaLIBS'!Ti</vt:lpstr>
      <vt:lpstr>järn_echelle!Ti</vt:lpstr>
      <vt:lpstr>malm!Ti</vt:lpstr>
      <vt:lpstr>massa!Ti</vt:lpstr>
      <vt:lpstr>mesa!Ti</vt:lpstr>
      <vt:lpstr>Skrot_Ausom_GulaLIBS!Ti</vt:lpstr>
      <vt:lpstr>Skrot_Ausom_GulaLIBS_2!Ti</vt:lpstr>
      <vt:lpstr>Skrot_GulaLIBS_UV!Ti</vt:lpstr>
      <vt:lpstr>'Slagg galvaLIBS UV'!Ti</vt:lpstr>
      <vt:lpstr>'Slagg galvaLIBS UV_test'!Ti</vt:lpstr>
      <vt:lpstr>'Slagg galvaLIBS_heta prover_UV'!Ti</vt:lpstr>
      <vt:lpstr>slagg_1!Ti</vt:lpstr>
      <vt:lpstr>slagg_2!Ti</vt:lpstr>
      <vt:lpstr>Slagg_Litron_IBSEN_CMOS!Ti</vt:lpstr>
      <vt:lpstr>'SvartPlast_IBSEN DUV'!Ti</vt:lpstr>
      <vt:lpstr>'SvartPlast_IBSEN IR'!Ti</vt:lpstr>
      <vt:lpstr>Ti</vt:lpstr>
      <vt:lpstr>'Al_IBSEN IR'!V</vt:lpstr>
      <vt:lpstr>'GalvaLIBS UV slagg_2'!V</vt:lpstr>
      <vt:lpstr>gas!V</vt:lpstr>
      <vt:lpstr>IBSEN_DUV!V</vt:lpstr>
      <vt:lpstr>järn!V</vt:lpstr>
      <vt:lpstr>'järn galvaLIBS'!V</vt:lpstr>
      <vt:lpstr>järn_echelle!V</vt:lpstr>
      <vt:lpstr>malm!V</vt:lpstr>
      <vt:lpstr>massa!V</vt:lpstr>
      <vt:lpstr>mesa!V</vt:lpstr>
      <vt:lpstr>Skrot_Ausom_GulaLIBS!V</vt:lpstr>
      <vt:lpstr>Skrot_Ausom_GulaLIBS_2!V</vt:lpstr>
      <vt:lpstr>Skrot_GulaLIBS_UV!V</vt:lpstr>
      <vt:lpstr>'Slagg galvaLIBS UV'!V</vt:lpstr>
      <vt:lpstr>'Slagg galvaLIBS UV_test'!V</vt:lpstr>
      <vt:lpstr>'Slagg galvaLIBS_heta prover_UV'!V</vt:lpstr>
      <vt:lpstr>slagg_1!V</vt:lpstr>
      <vt:lpstr>slagg_2!V</vt:lpstr>
      <vt:lpstr>Slagg_Litron_IBSEN_CMOS!V</vt:lpstr>
      <vt:lpstr>'SvartPlast_IBSEN DUV'!V</vt:lpstr>
      <vt:lpstr>'SvartPlast_IBSEN IR'!V</vt:lpstr>
      <vt:lpstr>malm!Zn</vt:lpstr>
      <vt:lpstr>'skrot 2'!Zn</vt:lpstr>
      <vt:lpstr>Zn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Petersson</dc:creator>
  <cp:lastModifiedBy>Mélina Gilbert Gatty</cp:lastModifiedBy>
  <dcterms:created xsi:type="dcterms:W3CDTF">2013-01-14T13:16:06Z</dcterms:created>
  <dcterms:modified xsi:type="dcterms:W3CDTF">2020-02-17T20:15:19Z</dcterms:modified>
</cp:coreProperties>
</file>