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Irina\"/>
    </mc:Choice>
  </mc:AlternateContent>
  <bookViews>
    <workbookView xWindow="0" yWindow="0" windowWidth="23232" windowHeight="9852"/>
  </bookViews>
  <sheets>
    <sheet name="Input page" sheetId="1" r:id="rId1"/>
    <sheet name="Parameters" sheetId="4" r:id="rId2"/>
    <sheet name="Calculations" sheetId="2" r:id="rId3"/>
    <sheet name="Output page - default" sheetId="3" r:id="rId4"/>
    <sheet name="pivot by week" sheetId="11" r:id="rId5"/>
    <sheet name="client landing schedule v1" sheetId="9" r:id="rId6"/>
    <sheet name="Output-time budget wk" sheetId="5" r:id="rId7"/>
    <sheet name="Output- first month schedule" sheetId="7" r:id="rId8"/>
    <sheet name="Output-cashflow timeline" sheetId="6" r:id="rId9"/>
  </sheets>
  <calcPr calcId="152511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9" l="1"/>
  <c r="Y6" i="9"/>
  <c r="Y7" i="9"/>
  <c r="Y4" i="9"/>
  <c r="X5" i="9"/>
  <c r="X6" i="9"/>
  <c r="X7" i="9"/>
  <c r="X4" i="9"/>
  <c r="AL4" i="9" l="1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Z4" i="9"/>
  <c r="AA4" i="9"/>
  <c r="AB4" i="9"/>
  <c r="AC4" i="9"/>
  <c r="AD4" i="9"/>
  <c r="AE4" i="9"/>
  <c r="AF4" i="9"/>
  <c r="AG4" i="9"/>
  <c r="AH4" i="9"/>
  <c r="AI4" i="9"/>
  <c r="AJ4" i="9"/>
  <c r="Z5" i="9"/>
  <c r="AA5" i="9"/>
  <c r="AB5" i="9"/>
  <c r="AC5" i="9"/>
  <c r="AD5" i="9"/>
  <c r="AE5" i="9"/>
  <c r="AF5" i="9"/>
  <c r="AG5" i="9"/>
  <c r="AH5" i="9"/>
  <c r="AI5" i="9"/>
  <c r="AJ5" i="9"/>
  <c r="Z6" i="9"/>
  <c r="AA6" i="9"/>
  <c r="AB6" i="9"/>
  <c r="AC6" i="9"/>
  <c r="AD6" i="9"/>
  <c r="AE6" i="9"/>
  <c r="AF6" i="9"/>
  <c r="AG6" i="9"/>
  <c r="AH6" i="9"/>
  <c r="AI6" i="9"/>
  <c r="AJ6" i="9"/>
  <c r="Z7" i="9"/>
  <c r="AA7" i="9"/>
  <c r="AB7" i="9"/>
  <c r="AC7" i="9"/>
  <c r="AD7" i="9"/>
  <c r="AE7" i="9"/>
  <c r="AF7" i="9"/>
  <c r="AG7" i="9"/>
  <c r="AH7" i="9"/>
  <c r="AI7" i="9"/>
  <c r="AJ7" i="9"/>
  <c r="AK4" i="9"/>
  <c r="AK5" i="9"/>
  <c r="AK6" i="9"/>
  <c r="AK7" i="9"/>
  <c r="M56" i="9"/>
  <c r="J56" i="9"/>
  <c r="G56" i="9"/>
  <c r="D56" i="9"/>
  <c r="M55" i="9"/>
  <c r="J55" i="9"/>
  <c r="G55" i="9"/>
  <c r="D55" i="9"/>
  <c r="M54" i="9"/>
  <c r="J54" i="9"/>
  <c r="G54" i="9"/>
  <c r="D54" i="9"/>
  <c r="M53" i="9"/>
  <c r="J53" i="9"/>
  <c r="G53" i="9"/>
  <c r="D53" i="9"/>
  <c r="M52" i="9"/>
  <c r="J52" i="9"/>
  <c r="G52" i="9"/>
  <c r="D52" i="9"/>
  <c r="M51" i="9"/>
  <c r="J51" i="9"/>
  <c r="G51" i="9"/>
  <c r="D51" i="9"/>
  <c r="M50" i="9"/>
  <c r="J50" i="9"/>
  <c r="G50" i="9"/>
  <c r="D50" i="9"/>
  <c r="M49" i="9"/>
  <c r="J49" i="9"/>
  <c r="G49" i="9"/>
  <c r="D49" i="9"/>
  <c r="M48" i="9"/>
  <c r="J48" i="9"/>
  <c r="G48" i="9"/>
  <c r="D48" i="9"/>
  <c r="M47" i="9"/>
  <c r="J47" i="9"/>
  <c r="G47" i="9"/>
  <c r="D47" i="9"/>
  <c r="M46" i="9"/>
  <c r="J46" i="9"/>
  <c r="G46" i="9"/>
  <c r="D46" i="9"/>
  <c r="M45" i="9"/>
  <c r="J45" i="9"/>
  <c r="G45" i="9"/>
  <c r="D45" i="9"/>
  <c r="M44" i="9"/>
  <c r="J44" i="9"/>
  <c r="G44" i="9"/>
  <c r="D44" i="9"/>
  <c r="M43" i="9"/>
  <c r="J43" i="9"/>
  <c r="G43" i="9"/>
  <c r="D43" i="9"/>
  <c r="M42" i="9"/>
  <c r="J42" i="9"/>
  <c r="G42" i="9"/>
  <c r="D42" i="9"/>
  <c r="M41" i="9"/>
  <c r="J41" i="9"/>
  <c r="G41" i="9"/>
  <c r="D41" i="9"/>
  <c r="M40" i="9"/>
  <c r="J40" i="9"/>
  <c r="G40" i="9"/>
  <c r="D40" i="9"/>
  <c r="M39" i="9"/>
  <c r="J39" i="9"/>
  <c r="G39" i="9"/>
  <c r="D39" i="9"/>
  <c r="M38" i="9"/>
  <c r="J38" i="9"/>
  <c r="G38" i="9"/>
  <c r="D38" i="9"/>
  <c r="M37" i="9"/>
  <c r="J37" i="9"/>
  <c r="G37" i="9"/>
  <c r="D37" i="9"/>
  <c r="M36" i="9"/>
  <c r="J36" i="9"/>
  <c r="G36" i="9"/>
  <c r="D36" i="9"/>
  <c r="M35" i="9"/>
  <c r="J35" i="9"/>
  <c r="G35" i="9"/>
  <c r="D35" i="9"/>
  <c r="M34" i="9"/>
  <c r="J34" i="9"/>
  <c r="G34" i="9"/>
  <c r="D34" i="9"/>
  <c r="M33" i="9"/>
  <c r="J33" i="9"/>
  <c r="G33" i="9"/>
  <c r="D33" i="9"/>
  <c r="M32" i="9"/>
  <c r="J32" i="9"/>
  <c r="G32" i="9"/>
  <c r="D32" i="9"/>
  <c r="M31" i="9"/>
  <c r="J31" i="9"/>
  <c r="G31" i="9"/>
  <c r="D31" i="9"/>
  <c r="M30" i="9"/>
  <c r="J30" i="9"/>
  <c r="G30" i="9"/>
  <c r="D30" i="9"/>
  <c r="M29" i="9"/>
  <c r="J29" i="9"/>
  <c r="G29" i="9"/>
  <c r="D29" i="9"/>
  <c r="M28" i="9"/>
  <c r="J28" i="9"/>
  <c r="G28" i="9"/>
  <c r="D28" i="9"/>
  <c r="M27" i="9"/>
  <c r="J27" i="9"/>
  <c r="G27" i="9"/>
  <c r="D27" i="9"/>
  <c r="M26" i="9"/>
  <c r="J26" i="9"/>
  <c r="G26" i="9"/>
  <c r="D26" i="9"/>
  <c r="M25" i="9"/>
  <c r="J25" i="9"/>
  <c r="G25" i="9"/>
  <c r="D25" i="9"/>
  <c r="M24" i="9"/>
  <c r="J24" i="9"/>
  <c r="G24" i="9"/>
  <c r="D24" i="9"/>
  <c r="M23" i="9"/>
  <c r="J23" i="9"/>
  <c r="G23" i="9"/>
  <c r="D23" i="9"/>
  <c r="M22" i="9"/>
  <c r="J22" i="9"/>
  <c r="G22" i="9"/>
  <c r="D22" i="9"/>
  <c r="M21" i="9"/>
  <c r="J21" i="9"/>
  <c r="G21" i="9"/>
  <c r="D21" i="9"/>
  <c r="M20" i="9"/>
  <c r="J20" i="9"/>
  <c r="G20" i="9"/>
  <c r="D20" i="9"/>
  <c r="M19" i="9"/>
  <c r="J19" i="9"/>
  <c r="G19" i="9"/>
  <c r="D19" i="9"/>
  <c r="M18" i="9"/>
  <c r="J18" i="9"/>
  <c r="G18" i="9"/>
  <c r="D18" i="9"/>
  <c r="M17" i="9"/>
  <c r="J17" i="9"/>
  <c r="G17" i="9"/>
  <c r="D17" i="9"/>
  <c r="M16" i="9"/>
  <c r="J16" i="9"/>
  <c r="G16" i="9"/>
  <c r="D16" i="9"/>
  <c r="M15" i="9"/>
  <c r="J15" i="9"/>
  <c r="G15" i="9"/>
  <c r="D15" i="9"/>
  <c r="M14" i="9"/>
  <c r="J14" i="9"/>
  <c r="G14" i="9"/>
  <c r="D14" i="9"/>
  <c r="M13" i="9"/>
  <c r="J13" i="9"/>
  <c r="G13" i="9"/>
  <c r="D13" i="9"/>
  <c r="M12" i="9"/>
  <c r="J12" i="9"/>
  <c r="G12" i="9"/>
  <c r="D12" i="9"/>
  <c r="M11" i="9"/>
  <c r="J11" i="9"/>
  <c r="G11" i="9"/>
  <c r="D11" i="9"/>
  <c r="M10" i="9"/>
  <c r="J10" i="9"/>
  <c r="G10" i="9"/>
  <c r="D10" i="9"/>
  <c r="M9" i="9"/>
  <c r="J9" i="9"/>
  <c r="G9" i="9"/>
  <c r="D9" i="9"/>
  <c r="M8" i="9"/>
  <c r="J8" i="9"/>
  <c r="G8" i="9"/>
  <c r="D8" i="9"/>
  <c r="P7" i="9"/>
  <c r="M7" i="9"/>
  <c r="J7" i="9"/>
  <c r="G7" i="9"/>
  <c r="D7" i="9"/>
  <c r="P6" i="9"/>
  <c r="M6" i="9"/>
  <c r="N6" i="9" s="1"/>
  <c r="J6" i="9"/>
  <c r="G6" i="9"/>
  <c r="D6" i="9"/>
  <c r="P5" i="9"/>
  <c r="M5" i="9"/>
  <c r="N5" i="9" s="1"/>
  <c r="J5" i="9"/>
  <c r="K5" i="9" s="1"/>
  <c r="G5" i="9"/>
  <c r="D5" i="9"/>
  <c r="R4" i="9"/>
  <c r="Q4" i="9"/>
  <c r="Q5" i="9" s="1"/>
  <c r="P4" i="9"/>
  <c r="M4" i="9"/>
  <c r="N4" i="9" s="1"/>
  <c r="J4" i="9"/>
  <c r="K4" i="9" s="1"/>
  <c r="G4" i="9"/>
  <c r="H4" i="9" s="1"/>
  <c r="D4" i="9"/>
  <c r="D21" i="2"/>
  <c r="B32" i="2"/>
  <c r="B33" i="2"/>
  <c r="R5" i="9" l="1"/>
  <c r="Q6" i="9"/>
  <c r="Q7" i="9" l="1"/>
  <c r="R6" i="9"/>
  <c r="T5" i="9"/>
  <c r="U5" i="9" s="1"/>
  <c r="S5" i="9"/>
  <c r="T6" i="9" l="1"/>
  <c r="U6" i="9" s="1"/>
  <c r="S6" i="9"/>
  <c r="R7" i="9"/>
  <c r="T7" i="9" l="1"/>
  <c r="U7" i="9" s="1"/>
  <c r="S7" i="9"/>
  <c r="E6" i="3"/>
  <c r="H3" i="3"/>
  <c r="P5" i="3" s="1"/>
  <c r="B21" i="2"/>
  <c r="B20" i="2"/>
  <c r="F2" i="4"/>
  <c r="D2" i="4"/>
  <c r="B2" i="4"/>
  <c r="B5" i="2"/>
  <c r="B35" i="2" l="1"/>
  <c r="B6" i="2"/>
  <c r="C3" i="3"/>
  <c r="B8" i="2"/>
  <c r="D5" i="2" s="1"/>
  <c r="B11" i="2" l="1"/>
  <c r="B14" i="2" s="1"/>
  <c r="B9" i="2"/>
  <c r="D11" i="2" l="1"/>
  <c r="B15" i="2" l="1"/>
  <c r="B17" i="2"/>
  <c r="B4" i="9" s="1"/>
  <c r="D14" i="2"/>
  <c r="B12" i="2"/>
  <c r="F5" i="9" l="1"/>
  <c r="E4" i="9"/>
  <c r="V4" i="9" s="1"/>
  <c r="W4" i="9" s="1"/>
  <c r="C4" i="9"/>
  <c r="B18" i="2"/>
  <c r="B23" i="2" s="1"/>
  <c r="B24" i="2" s="1"/>
  <c r="D17" i="2"/>
  <c r="B5" i="9" l="1"/>
  <c r="C5" i="9" s="1"/>
  <c r="B6" i="9" s="1"/>
  <c r="I6" i="9"/>
  <c r="H5" i="9"/>
  <c r="E5" i="3"/>
  <c r="K5" i="3"/>
  <c r="B25" i="2"/>
  <c r="M5" i="3" s="1"/>
  <c r="F13" i="3" s="1"/>
  <c r="C6" i="9" l="1"/>
  <c r="E6" i="9"/>
  <c r="F7" i="9"/>
  <c r="L7" i="9"/>
  <c r="K6" i="9"/>
  <c r="E5" i="9"/>
  <c r="V5" i="9" s="1"/>
  <c r="W5" i="9" s="1"/>
  <c r="F6" i="9"/>
  <c r="H6" i="9" l="1"/>
  <c r="V6" i="9" s="1"/>
  <c r="W6" i="9" s="1"/>
  <c r="I7" i="9"/>
  <c r="H7" i="9"/>
  <c r="I8" i="9"/>
  <c r="O8" i="9"/>
  <c r="N7" i="9"/>
  <c r="B7" i="9"/>
  <c r="E7" i="9" l="1"/>
  <c r="F8" i="9"/>
  <c r="K7" i="9"/>
  <c r="L8" i="9"/>
  <c r="C7" i="9"/>
  <c r="B8" i="9" s="1"/>
  <c r="P8" i="9"/>
  <c r="Q8" i="9"/>
  <c r="L9" i="9"/>
  <c r="K8" i="9"/>
  <c r="V7" i="9" l="1"/>
  <c r="W7" i="9" s="1"/>
  <c r="N9" i="9"/>
  <c r="O10" i="9"/>
  <c r="P10" i="9" s="1"/>
  <c r="R8" i="9"/>
  <c r="I9" i="9"/>
  <c r="H8" i="9"/>
  <c r="C8" i="9"/>
  <c r="E8" i="9"/>
  <c r="F9" i="9"/>
  <c r="N8" i="9"/>
  <c r="O9" i="9"/>
  <c r="P9" i="9" s="1"/>
  <c r="V8" i="9" l="1"/>
  <c r="W8" i="9" s="1"/>
  <c r="T8" i="9"/>
  <c r="U8" i="9" s="1"/>
  <c r="X8" i="9" s="1"/>
  <c r="B9" i="9"/>
  <c r="H9" i="9"/>
  <c r="I10" i="9"/>
  <c r="K9" i="9"/>
  <c r="L10" i="9"/>
  <c r="Q9" i="9"/>
  <c r="S8" i="9" l="1"/>
  <c r="O11" i="9"/>
  <c r="P11" i="9" s="1"/>
  <c r="N10" i="9"/>
  <c r="K10" i="9"/>
  <c r="L11" i="9"/>
  <c r="E9" i="9"/>
  <c r="V9" i="9" s="1"/>
  <c r="W9" i="9" s="1"/>
  <c r="F10" i="9"/>
  <c r="C9" i="9"/>
  <c r="R9" i="9"/>
  <c r="Q10" i="9"/>
  <c r="Y8" i="9"/>
  <c r="BA8" i="9" s="1"/>
  <c r="BJ8" i="9"/>
  <c r="Z8" i="9"/>
  <c r="AI8" i="9"/>
  <c r="BV8" i="9"/>
  <c r="BN8" i="9" l="1"/>
  <c r="BW8" i="9"/>
  <c r="AL8" i="9"/>
  <c r="AJ8" i="9"/>
  <c r="BF8" i="9"/>
  <c r="AB8" i="9"/>
  <c r="AX8" i="9"/>
  <c r="BT8" i="9"/>
  <c r="BH8" i="9"/>
  <c r="AV8" i="9"/>
  <c r="BY8" i="9"/>
  <c r="BM8" i="9"/>
  <c r="BP8" i="9"/>
  <c r="BO8" i="9"/>
  <c r="AD8" i="9"/>
  <c r="BE8" i="9"/>
  <c r="AG8" i="9"/>
  <c r="AW8" i="9"/>
  <c r="BS8" i="9"/>
  <c r="AS8" i="9"/>
  <c r="AU8" i="9"/>
  <c r="AC8" i="9"/>
  <c r="BR8" i="9"/>
  <c r="BU8" i="9"/>
  <c r="BL8" i="9"/>
  <c r="BZ8" i="9"/>
  <c r="BI8" i="9"/>
  <c r="BG8" i="9"/>
  <c r="BB8" i="9"/>
  <c r="AA8" i="9"/>
  <c r="AF8" i="9"/>
  <c r="AE8" i="9"/>
  <c r="BK8" i="9"/>
  <c r="AQ8" i="9"/>
  <c r="AH8" i="9"/>
  <c r="Q11" i="9"/>
  <c r="R10" i="9"/>
  <c r="T9" i="9"/>
  <c r="U9" i="9" s="1"/>
  <c r="X9" i="9" s="1"/>
  <c r="B10" i="9"/>
  <c r="C10" i="9" s="1"/>
  <c r="AZ8" i="9"/>
  <c r="AP8" i="9"/>
  <c r="AO8" i="9"/>
  <c r="BD8" i="9"/>
  <c r="BC8" i="9"/>
  <c r="AT8" i="9"/>
  <c r="BQ8" i="9"/>
  <c r="I11" i="9"/>
  <c r="H10" i="9"/>
  <c r="AK8" i="9"/>
  <c r="AY8" i="9"/>
  <c r="AR8" i="9"/>
  <c r="AN8" i="9"/>
  <c r="AM8" i="9"/>
  <c r="BX8" i="9"/>
  <c r="O12" i="9"/>
  <c r="P12" i="9" s="1"/>
  <c r="N11" i="9"/>
  <c r="S9" i="9" l="1"/>
  <c r="B11" i="9"/>
  <c r="Y9" i="9"/>
  <c r="BW9" i="9" s="1"/>
  <c r="L12" i="9"/>
  <c r="K11" i="9"/>
  <c r="F11" i="9"/>
  <c r="E10" i="9"/>
  <c r="V10" i="9" s="1"/>
  <c r="W10" i="9" s="1"/>
  <c r="T10" i="9"/>
  <c r="U10" i="9" s="1"/>
  <c r="X10" i="9" s="1"/>
  <c r="R11" i="9"/>
  <c r="Q12" i="9"/>
  <c r="AF9" i="9" l="1"/>
  <c r="BB9" i="9"/>
  <c r="S10" i="9"/>
  <c r="AO9" i="9"/>
  <c r="BO9" i="9"/>
  <c r="AK9" i="9"/>
  <c r="BK9" i="9"/>
  <c r="AX9" i="9"/>
  <c r="AY9" i="9"/>
  <c r="BE9" i="9"/>
  <c r="N12" i="9"/>
  <c r="O13" i="9"/>
  <c r="P13" i="9" s="1"/>
  <c r="E11" i="9"/>
  <c r="F12" i="9"/>
  <c r="AR9" i="9"/>
  <c r="BV9" i="9"/>
  <c r="BP9" i="9"/>
  <c r="Y10" i="9"/>
  <c r="BW10" i="9" s="1"/>
  <c r="AP9" i="9"/>
  <c r="BJ9" i="9"/>
  <c r="BF9" i="9"/>
  <c r="AV9" i="9"/>
  <c r="BI9" i="9"/>
  <c r="AL9" i="9"/>
  <c r="AD9" i="9"/>
  <c r="T11" i="9"/>
  <c r="U11" i="9" s="1"/>
  <c r="X11" i="9" s="1"/>
  <c r="Z9" i="9"/>
  <c r="BT9" i="9"/>
  <c r="AU9" i="9"/>
  <c r="AH9" i="9"/>
  <c r="AN9" i="9"/>
  <c r="AJ9" i="9"/>
  <c r="AB9" i="9"/>
  <c r="BS9" i="9"/>
  <c r="BZ9" i="9"/>
  <c r="R12" i="9"/>
  <c r="AQ9" i="9"/>
  <c r="AE9" i="9"/>
  <c r="BC9" i="9"/>
  <c r="H11" i="9"/>
  <c r="I12" i="9"/>
  <c r="AS9" i="9"/>
  <c r="AW9" i="9"/>
  <c r="BN9" i="9"/>
  <c r="C11" i="9"/>
  <c r="BH9" i="9"/>
  <c r="BA9" i="9"/>
  <c r="BG9" i="9"/>
  <c r="BR9" i="9"/>
  <c r="AT9" i="9"/>
  <c r="AA9" i="9"/>
  <c r="AM9" i="9"/>
  <c r="AZ9" i="9"/>
  <c r="BX9" i="9"/>
  <c r="BQ9" i="9"/>
  <c r="AC9" i="9"/>
  <c r="BL9" i="9"/>
  <c r="BU9" i="9"/>
  <c r="BM9" i="9"/>
  <c r="AG9" i="9"/>
  <c r="AI9" i="9"/>
  <c r="BD9" i="9"/>
  <c r="BY9" i="9"/>
  <c r="AL10" i="9" l="1"/>
  <c r="BL10" i="9"/>
  <c r="BR10" i="9"/>
  <c r="AV10" i="9"/>
  <c r="AW10" i="9"/>
  <c r="BS10" i="9"/>
  <c r="AN10" i="9"/>
  <c r="BQ10" i="9"/>
  <c r="AS10" i="9"/>
  <c r="AT10" i="9"/>
  <c r="BZ10" i="9"/>
  <c r="AQ10" i="9"/>
  <c r="AG10" i="9"/>
  <c r="BJ10" i="9"/>
  <c r="AJ10" i="9"/>
  <c r="AD10" i="9"/>
  <c r="AM10" i="9"/>
  <c r="AX10" i="9"/>
  <c r="BT10" i="9"/>
  <c r="BD10" i="9"/>
  <c r="AP10" i="9"/>
  <c r="AI10" i="9"/>
  <c r="AK10" i="9"/>
  <c r="BF10" i="9"/>
  <c r="BA10" i="9"/>
  <c r="AB10" i="9"/>
  <c r="BM10" i="9"/>
  <c r="AU10" i="9"/>
  <c r="Z10" i="9"/>
  <c r="AA10" i="9"/>
  <c r="AF10" i="9"/>
  <c r="BH10" i="9"/>
  <c r="AE10" i="9"/>
  <c r="BX10" i="9"/>
  <c r="BO10" i="9"/>
  <c r="BU10" i="9"/>
  <c r="BP10" i="9"/>
  <c r="AY10" i="9"/>
  <c r="BC10" i="9"/>
  <c r="BI10" i="9"/>
  <c r="AZ10" i="9"/>
  <c r="BY10" i="9"/>
  <c r="BG10" i="9"/>
  <c r="AH10" i="9"/>
  <c r="AR10" i="9"/>
  <c r="BK10" i="9"/>
  <c r="BB10" i="9"/>
  <c r="AC10" i="9"/>
  <c r="V11" i="9"/>
  <c r="W11" i="9" s="1"/>
  <c r="BE10" i="9"/>
  <c r="AO10" i="9"/>
  <c r="L13" i="9"/>
  <c r="K12" i="9"/>
  <c r="S11" i="9"/>
  <c r="T12" i="9"/>
  <c r="U12" i="9" s="1"/>
  <c r="X12" i="9" s="1"/>
  <c r="Y11" i="9"/>
  <c r="AO11" i="9" s="1"/>
  <c r="B12" i="9"/>
  <c r="C12" i="9" s="1"/>
  <c r="B13" i="9" s="1"/>
  <c r="Q13" i="9"/>
  <c r="BV10" i="9"/>
  <c r="BN10" i="9"/>
  <c r="I13" i="9"/>
  <c r="H12" i="9"/>
  <c r="BN11" i="9" l="1"/>
  <c r="BF11" i="9"/>
  <c r="AE11" i="9"/>
  <c r="BH11" i="9"/>
  <c r="S12" i="9"/>
  <c r="AD11" i="9"/>
  <c r="BT11" i="9"/>
  <c r="BI11" i="9"/>
  <c r="AK11" i="9"/>
  <c r="AA11" i="9"/>
  <c r="BY11" i="9"/>
  <c r="AM11" i="9"/>
  <c r="BE11" i="9"/>
  <c r="AY11" i="9"/>
  <c r="BS11" i="9"/>
  <c r="AQ11" i="9"/>
  <c r="AL11" i="9"/>
  <c r="BB11" i="9"/>
  <c r="AG11" i="9"/>
  <c r="BQ11" i="9"/>
  <c r="AP11" i="9"/>
  <c r="BV11" i="9"/>
  <c r="AZ11" i="9"/>
  <c r="AV11" i="9"/>
  <c r="BM11" i="9"/>
  <c r="BW11" i="9"/>
  <c r="AB11" i="9"/>
  <c r="BD11" i="9"/>
  <c r="AU11" i="9"/>
  <c r="BG11" i="9"/>
  <c r="BL11" i="9"/>
  <c r="AT11" i="9"/>
  <c r="Z11" i="9"/>
  <c r="AX11" i="9"/>
  <c r="BA11" i="9"/>
  <c r="AW11" i="9"/>
  <c r="AR11" i="9"/>
  <c r="BJ11" i="9"/>
  <c r="BZ11" i="9"/>
  <c r="BK11" i="9"/>
  <c r="BO11" i="9"/>
  <c r="BC11" i="9"/>
  <c r="BP11" i="9"/>
  <c r="AS11" i="9"/>
  <c r="AH11" i="9"/>
  <c r="BU11" i="9"/>
  <c r="AF11" i="9"/>
  <c r="AI11" i="9"/>
  <c r="AC11" i="9"/>
  <c r="AJ11" i="9"/>
  <c r="BR11" i="9"/>
  <c r="AN11" i="9"/>
  <c r="BX11" i="9"/>
  <c r="C13" i="9"/>
  <c r="E13" i="9"/>
  <c r="F14" i="9"/>
  <c r="R13" i="9"/>
  <c r="L14" i="9"/>
  <c r="K13" i="9"/>
  <c r="Y12" i="9"/>
  <c r="AD12" i="9" s="1"/>
  <c r="F13" i="9"/>
  <c r="E12" i="9"/>
  <c r="V12" i="9" s="1"/>
  <c r="W12" i="9" s="1"/>
  <c r="O14" i="9"/>
  <c r="P14" i="9" s="1"/>
  <c r="N13" i="9"/>
  <c r="AX12" i="9" l="1"/>
  <c r="BD12" i="9"/>
  <c r="AS12" i="9"/>
  <c r="AV12" i="9"/>
  <c r="BE12" i="9"/>
  <c r="BN12" i="9"/>
  <c r="BX12" i="9"/>
  <c r="BY12" i="9"/>
  <c r="BB12" i="9"/>
  <c r="T13" i="9"/>
  <c r="U13" i="9" s="1"/>
  <c r="X13" i="9" s="1"/>
  <c r="AL12" i="9"/>
  <c r="AG12" i="9"/>
  <c r="BP12" i="9"/>
  <c r="BH12" i="9"/>
  <c r="AZ12" i="9"/>
  <c r="BI12" i="9"/>
  <c r="BR12" i="9"/>
  <c r="AB12" i="9"/>
  <c r="BQ12" i="9"/>
  <c r="AC12" i="9"/>
  <c r="BK12" i="9"/>
  <c r="BJ12" i="9"/>
  <c r="AQ12" i="9"/>
  <c r="AI12" i="9"/>
  <c r="AR12" i="9"/>
  <c r="BA12" i="9"/>
  <c r="AA12" i="9"/>
  <c r="BZ12" i="9"/>
  <c r="AT12" i="9"/>
  <c r="AO12" i="9"/>
  <c r="BU12" i="9"/>
  <c r="BM12" i="9"/>
  <c r="BV12" i="9"/>
  <c r="AJ12" i="9"/>
  <c r="Z12" i="9"/>
  <c r="I15" i="9"/>
  <c r="H14" i="9"/>
  <c r="B14" i="9"/>
  <c r="BC12" i="9"/>
  <c r="BF12" i="9"/>
  <c r="AP12" i="9"/>
  <c r="AE12" i="9"/>
  <c r="O15" i="9"/>
  <c r="P15" i="9" s="1"/>
  <c r="N14" i="9"/>
  <c r="BG12" i="9"/>
  <c r="BW12" i="9"/>
  <c r="AN12" i="9"/>
  <c r="AW12" i="9"/>
  <c r="H13" i="9"/>
  <c r="V13" i="9" s="1"/>
  <c r="W13" i="9" s="1"/>
  <c r="I14" i="9"/>
  <c r="BL12" i="9"/>
  <c r="AY12" i="9"/>
  <c r="BO12" i="9"/>
  <c r="AF12" i="9"/>
  <c r="AK12" i="9"/>
  <c r="BT12" i="9"/>
  <c r="AU12" i="9"/>
  <c r="AM12" i="9"/>
  <c r="AH12" i="9"/>
  <c r="BS12" i="9"/>
  <c r="Q14" i="9"/>
  <c r="E14" i="9" l="1"/>
  <c r="F15" i="9"/>
  <c r="R14" i="9"/>
  <c r="Q15" i="9"/>
  <c r="C14" i="9"/>
  <c r="S13" i="9"/>
  <c r="Y13" i="9"/>
  <c r="BG13" i="9" s="1"/>
  <c r="K14" i="9"/>
  <c r="L15" i="9"/>
  <c r="L16" i="9"/>
  <c r="K15" i="9"/>
  <c r="AO13" i="9" l="1"/>
  <c r="BX13" i="9"/>
  <c r="AV13" i="9"/>
  <c r="V14" i="9"/>
  <c r="W14" i="9" s="1"/>
  <c r="BK13" i="9"/>
  <c r="BR13" i="9"/>
  <c r="AG13" i="9"/>
  <c r="AD13" i="9"/>
  <c r="BA13" i="9"/>
  <c r="AR13" i="9"/>
  <c r="B15" i="9"/>
  <c r="C15" i="9" s="1"/>
  <c r="BT13" i="9"/>
  <c r="AW13" i="9"/>
  <c r="BF13" i="9"/>
  <c r="AC13" i="9"/>
  <c r="AS13" i="9"/>
  <c r="AJ13" i="9"/>
  <c r="AQ13" i="9"/>
  <c r="H15" i="9"/>
  <c r="I16" i="9"/>
  <c r="BU13" i="9"/>
  <c r="BE13" i="9"/>
  <c r="AH13" i="9"/>
  <c r="AL13" i="9"/>
  <c r="AY13" i="9"/>
  <c r="BL13" i="9"/>
  <c r="AE13" i="9"/>
  <c r="BV13" i="9"/>
  <c r="AK13" i="9"/>
  <c r="AA13" i="9"/>
  <c r="AI13" i="9"/>
  <c r="BD13" i="9"/>
  <c r="BS13" i="9"/>
  <c r="BZ13" i="9"/>
  <c r="BM13" i="9"/>
  <c r="AB13" i="9"/>
  <c r="AP13" i="9"/>
  <c r="Z13" i="9"/>
  <c r="AN13" i="9"/>
  <c r="BC13" i="9"/>
  <c r="BJ13" i="9"/>
  <c r="BY13" i="9"/>
  <c r="BP13" i="9"/>
  <c r="BW13" i="9"/>
  <c r="T14" i="9"/>
  <c r="U14" i="9" s="1"/>
  <c r="X14" i="9" s="1"/>
  <c r="R15" i="9"/>
  <c r="N16" i="9"/>
  <c r="O17" i="9"/>
  <c r="P17" i="9" s="1"/>
  <c r="AF13" i="9"/>
  <c r="AU13" i="9"/>
  <c r="BB13" i="9"/>
  <c r="BQ13" i="9"/>
  <c r="BH13" i="9"/>
  <c r="BO13" i="9"/>
  <c r="O16" i="9"/>
  <c r="P16" i="9" s="1"/>
  <c r="N15" i="9"/>
  <c r="AX13" i="9"/>
  <c r="BN13" i="9"/>
  <c r="AM13" i="9"/>
  <c r="AT13" i="9"/>
  <c r="BI13" i="9"/>
  <c r="AZ13" i="9"/>
  <c r="S14" i="9" l="1"/>
  <c r="B16" i="9"/>
  <c r="C16" i="9" s="1"/>
  <c r="K16" i="9"/>
  <c r="L17" i="9"/>
  <c r="F16" i="9"/>
  <c r="E15" i="9"/>
  <c r="V15" i="9" s="1"/>
  <c r="W15" i="9" s="1"/>
  <c r="Q16" i="9"/>
  <c r="T15" i="9"/>
  <c r="U15" i="9" s="1"/>
  <c r="X15" i="9" s="1"/>
  <c r="Y14" i="9"/>
  <c r="BG14" i="9" s="1"/>
  <c r="BF14" i="9" l="1"/>
  <c r="AJ14" i="9"/>
  <c r="AR14" i="9"/>
  <c r="AZ14" i="9"/>
  <c r="AO14" i="9"/>
  <c r="AY14" i="9"/>
  <c r="BV14" i="9"/>
  <c r="AG14" i="9"/>
  <c r="BK14" i="9"/>
  <c r="BA14" i="9"/>
  <c r="AQ14" i="9"/>
  <c r="I17" i="9"/>
  <c r="H16" i="9"/>
  <c r="BZ14" i="9"/>
  <c r="AT14" i="9"/>
  <c r="BT14" i="9"/>
  <c r="AS14" i="9"/>
  <c r="AI14" i="9"/>
  <c r="BU14" i="9"/>
  <c r="AC14" i="9"/>
  <c r="BE14" i="9"/>
  <c r="AD14" i="9"/>
  <c r="AP14" i="9"/>
  <c r="BS14" i="9"/>
  <c r="BI14" i="9"/>
  <c r="BX14" i="9"/>
  <c r="BP14" i="9"/>
  <c r="BB14" i="9"/>
  <c r="BC14" i="9"/>
  <c r="BH14" i="9"/>
  <c r="BR14" i="9"/>
  <c r="AH14" i="9"/>
  <c r="BL14" i="9"/>
  <c r="AU14" i="9"/>
  <c r="AK14" i="9"/>
  <c r="AA14" i="9"/>
  <c r="O18" i="9"/>
  <c r="P18" i="9" s="1"/>
  <c r="N17" i="9"/>
  <c r="AX14" i="9"/>
  <c r="BN14" i="9"/>
  <c r="BM14" i="9"/>
  <c r="AV14" i="9"/>
  <c r="AE14" i="9"/>
  <c r="BW14" i="9"/>
  <c r="S15" i="9"/>
  <c r="BD14" i="9"/>
  <c r="AM14" i="9"/>
  <c r="AL14" i="9"/>
  <c r="AN14" i="9"/>
  <c r="BY14" i="9"/>
  <c r="BO14" i="9"/>
  <c r="Y15" i="9"/>
  <c r="AG15" i="9" s="1"/>
  <c r="AD15" i="9"/>
  <c r="B17" i="9"/>
  <c r="Z14" i="9"/>
  <c r="AB14" i="9"/>
  <c r="BJ14" i="9"/>
  <c r="AW14" i="9"/>
  <c r="AF14" i="9"/>
  <c r="BQ14" i="9"/>
  <c r="R16" i="9"/>
  <c r="Q17" i="9"/>
  <c r="F17" i="9"/>
  <c r="E16" i="9"/>
  <c r="AT15" i="9" l="1"/>
  <c r="BL15" i="9"/>
  <c r="V16" i="9"/>
  <c r="W16" i="9" s="1"/>
  <c r="BC15" i="9"/>
  <c r="BS15" i="9"/>
  <c r="AU15" i="9"/>
  <c r="AV15" i="9"/>
  <c r="AL15" i="9"/>
  <c r="AO15" i="9"/>
  <c r="BQ15" i="9"/>
  <c r="BA15" i="9"/>
  <c r="BH15" i="9"/>
  <c r="AR15" i="9"/>
  <c r="BJ15" i="9"/>
  <c r="AB15" i="9"/>
  <c r="AF15" i="9"/>
  <c r="BW15" i="9"/>
  <c r="BN15" i="9"/>
  <c r="AY15" i="9"/>
  <c r="AX15" i="9"/>
  <c r="AK15" i="9"/>
  <c r="AI15" i="9"/>
  <c r="AN15" i="9"/>
  <c r="BD15" i="9"/>
  <c r="AC15" i="9"/>
  <c r="BU15" i="9"/>
  <c r="BT15" i="9"/>
  <c r="BV15" i="9"/>
  <c r="BX15" i="9"/>
  <c r="BM15" i="9"/>
  <c r="Z15" i="9"/>
  <c r="BR15" i="9"/>
  <c r="BB15" i="9"/>
  <c r="AS15" i="9"/>
  <c r="AJ15" i="9"/>
  <c r="AA15" i="9"/>
  <c r="BK15" i="9"/>
  <c r="T16" i="9"/>
  <c r="U16" i="9" s="1"/>
  <c r="X16" i="9" s="1"/>
  <c r="BO15" i="9"/>
  <c r="BE15" i="9"/>
  <c r="AM15" i="9"/>
  <c r="BF15" i="9"/>
  <c r="BZ15" i="9"/>
  <c r="BY15" i="9"/>
  <c r="BP15" i="9"/>
  <c r="BG15" i="9"/>
  <c r="AW15" i="9"/>
  <c r="AE15" i="9"/>
  <c r="E17" i="9"/>
  <c r="F18" i="9"/>
  <c r="H17" i="9"/>
  <c r="I18" i="9"/>
  <c r="K17" i="9"/>
  <c r="L18" i="9"/>
  <c r="R17" i="9"/>
  <c r="Q18" i="9"/>
  <c r="C17" i="9"/>
  <c r="AP15" i="9"/>
  <c r="AH15" i="9"/>
  <c r="BI15" i="9"/>
  <c r="AZ15" i="9"/>
  <c r="AQ15" i="9"/>
  <c r="V17" i="9" l="1"/>
  <c r="W17" i="9" s="1"/>
  <c r="Y16" i="9"/>
  <c r="AA16" i="9" s="1"/>
  <c r="L19" i="9"/>
  <c r="K18" i="9"/>
  <c r="H18" i="9"/>
  <c r="I19" i="9"/>
  <c r="R18" i="9"/>
  <c r="B18" i="9"/>
  <c r="C18" i="9" s="1"/>
  <c r="B19" i="9" s="1"/>
  <c r="T17" i="9"/>
  <c r="U17" i="9" s="1"/>
  <c r="X17" i="9" s="1"/>
  <c r="O19" i="9"/>
  <c r="P19" i="9" s="1"/>
  <c r="N18" i="9"/>
  <c r="S16" i="9"/>
  <c r="AX16" i="9" l="1"/>
  <c r="BW16" i="9"/>
  <c r="AR16" i="9"/>
  <c r="BM16" i="9"/>
  <c r="BE16" i="9"/>
  <c r="AB16" i="9"/>
  <c r="AV16" i="9"/>
  <c r="BN16" i="9"/>
  <c r="AE16" i="9"/>
  <c r="BV16" i="9"/>
  <c r="AI16" i="9"/>
  <c r="AN16" i="9"/>
  <c r="AY16" i="9"/>
  <c r="BJ16" i="9"/>
  <c r="BP16" i="9"/>
  <c r="AG16" i="9"/>
  <c r="BK16" i="9"/>
  <c r="BA16" i="9"/>
  <c r="BY16" i="9"/>
  <c r="BB16" i="9"/>
  <c r="Z16" i="9"/>
  <c r="AT16" i="9"/>
  <c r="AH16" i="9"/>
  <c r="AZ16" i="9"/>
  <c r="BT16" i="9"/>
  <c r="BC16" i="9"/>
  <c r="AS16" i="9"/>
  <c r="AP16" i="9"/>
  <c r="AQ16" i="9"/>
  <c r="AO16" i="9"/>
  <c r="BS16" i="9"/>
  <c r="BI16" i="9"/>
  <c r="BR16" i="9"/>
  <c r="BZ16" i="9"/>
  <c r="BX16" i="9"/>
  <c r="AJ16" i="9"/>
  <c r="BL16" i="9"/>
  <c r="AU16" i="9"/>
  <c r="AK16" i="9"/>
  <c r="AL16" i="9"/>
  <c r="AD16" i="9"/>
  <c r="BH16" i="9"/>
  <c r="BU16" i="9"/>
  <c r="BD16" i="9"/>
  <c r="AM16" i="9"/>
  <c r="AC16" i="9"/>
  <c r="BF16" i="9"/>
  <c r="BO16" i="9"/>
  <c r="BG16" i="9"/>
  <c r="AW16" i="9"/>
  <c r="AF16" i="9"/>
  <c r="BQ16" i="9"/>
  <c r="Q19" i="9"/>
  <c r="R19" i="9" s="1"/>
  <c r="C19" i="9"/>
  <c r="B20" i="9" s="1"/>
  <c r="E20" i="9" s="1"/>
  <c r="F20" i="9"/>
  <c r="H20" i="9" s="1"/>
  <c r="E19" i="9"/>
  <c r="E18" i="9"/>
  <c r="V18" i="9" s="1"/>
  <c r="W18" i="9" s="1"/>
  <c r="F19" i="9"/>
  <c r="T18" i="9"/>
  <c r="U18" i="9" s="1"/>
  <c r="X18" i="9" s="1"/>
  <c r="S17" i="9"/>
  <c r="L20" i="9"/>
  <c r="K19" i="9"/>
  <c r="Y17" i="9"/>
  <c r="BE17" i="9" s="1"/>
  <c r="O20" i="9"/>
  <c r="P20" i="9" s="1"/>
  <c r="N19" i="9"/>
  <c r="AG17" i="9" l="1"/>
  <c r="BJ17" i="9"/>
  <c r="AP17" i="9"/>
  <c r="F21" i="9"/>
  <c r="I22" i="9" s="1"/>
  <c r="BG17" i="9"/>
  <c r="BT17" i="9"/>
  <c r="C20" i="9"/>
  <c r="B21" i="9" s="1"/>
  <c r="C21" i="9" s="1"/>
  <c r="AL17" i="9"/>
  <c r="I21" i="9"/>
  <c r="BU17" i="9"/>
  <c r="BC17" i="9"/>
  <c r="BZ17" i="9"/>
  <c r="BS17" i="9"/>
  <c r="AU17" i="9"/>
  <c r="BL17" i="9"/>
  <c r="AW17" i="9"/>
  <c r="BP17" i="9"/>
  <c r="AT17" i="9"/>
  <c r="AE17" i="9"/>
  <c r="AK17" i="9"/>
  <c r="BH17" i="9"/>
  <c r="AC17" i="9"/>
  <c r="AH17" i="9"/>
  <c r="BF17" i="9"/>
  <c r="AB17" i="9"/>
  <c r="AO17" i="9"/>
  <c r="BB17" i="9"/>
  <c r="BI17" i="9"/>
  <c r="AF17" i="9"/>
  <c r="AY17" i="9"/>
  <c r="BD17" i="9"/>
  <c r="AZ17" i="9"/>
  <c r="AQ17" i="9"/>
  <c r="AD17" i="9"/>
  <c r="BN17" i="9"/>
  <c r="AM17" i="9"/>
  <c r="BA17" i="9"/>
  <c r="AI17" i="9"/>
  <c r="AV17" i="9"/>
  <c r="AR17" i="9"/>
  <c r="AX17" i="9"/>
  <c r="AS17" i="9"/>
  <c r="AA17" i="9"/>
  <c r="Y18" i="9"/>
  <c r="AS18" i="9" s="1"/>
  <c r="Q20" i="9"/>
  <c r="T19" i="9"/>
  <c r="U19" i="9" s="1"/>
  <c r="X19" i="9" s="1"/>
  <c r="H19" i="9"/>
  <c r="V19" i="9" s="1"/>
  <c r="W19" i="9" s="1"/>
  <c r="I20" i="9"/>
  <c r="O21" i="9"/>
  <c r="P21" i="9" s="1"/>
  <c r="N20" i="9"/>
  <c r="Z17" i="9"/>
  <c r="BR17" i="9"/>
  <c r="AN17" i="9"/>
  <c r="BX17" i="9"/>
  <c r="BY17" i="9"/>
  <c r="BW17" i="9"/>
  <c r="BM17" i="9"/>
  <c r="AJ17" i="9"/>
  <c r="BV17" i="9"/>
  <c r="BK17" i="9"/>
  <c r="BQ17" i="9"/>
  <c r="BO17" i="9"/>
  <c r="S18" i="9"/>
  <c r="H21" i="9"/>
  <c r="L22" i="9"/>
  <c r="K21" i="9"/>
  <c r="BO18" i="9" l="1"/>
  <c r="AT18" i="9"/>
  <c r="BN18" i="9"/>
  <c r="BU18" i="9"/>
  <c r="AC18" i="9"/>
  <c r="AI18" i="9"/>
  <c r="BH18" i="9"/>
  <c r="BV18" i="9"/>
  <c r="AL18" i="9"/>
  <c r="BE18" i="9"/>
  <c r="AD18" i="9"/>
  <c r="BB18" i="9"/>
  <c r="BW18" i="9"/>
  <c r="AW18" i="9"/>
  <c r="AN18" i="9"/>
  <c r="Z18" i="9"/>
  <c r="BG18" i="9"/>
  <c r="AH18" i="9"/>
  <c r="BJ18" i="9"/>
  <c r="AU18" i="9"/>
  <c r="AQ18" i="9"/>
  <c r="AP18" i="9"/>
  <c r="AA18" i="9"/>
  <c r="BP18" i="9"/>
  <c r="AX18" i="9"/>
  <c r="AM18" i="9"/>
  <c r="BZ18" i="9"/>
  <c r="BD18" i="9"/>
  <c r="AV18" i="9"/>
  <c r="AJ18" i="9"/>
  <c r="AE18" i="9"/>
  <c r="BM18" i="9"/>
  <c r="BT18" i="9"/>
  <c r="AZ18" i="9"/>
  <c r="AB18" i="9"/>
  <c r="AF18" i="9"/>
  <c r="AK18" i="9"/>
  <c r="S19" i="9"/>
  <c r="BX18" i="9"/>
  <c r="BR18" i="9"/>
  <c r="AO18" i="9"/>
  <c r="BY18" i="9"/>
  <c r="BL18" i="9"/>
  <c r="BF18" i="9"/>
  <c r="AG18" i="9"/>
  <c r="BQ18" i="9"/>
  <c r="AY18" i="9"/>
  <c r="AR18" i="9"/>
  <c r="BS18" i="9"/>
  <c r="BI18" i="9"/>
  <c r="BK18" i="9"/>
  <c r="BA18" i="9"/>
  <c r="BC18" i="9"/>
  <c r="R20" i="9"/>
  <c r="Q21" i="9"/>
  <c r="K20" i="9"/>
  <c r="V20" i="9" s="1"/>
  <c r="W20" i="9" s="1"/>
  <c r="L21" i="9"/>
  <c r="Y19" i="9"/>
  <c r="AW19" i="9" s="1"/>
  <c r="B22" i="9"/>
  <c r="C22" i="9" s="1"/>
  <c r="F22" i="9"/>
  <c r="E21" i="9"/>
  <c r="N22" i="9"/>
  <c r="O23" i="9"/>
  <c r="P23" i="9" s="1"/>
  <c r="L23" i="9"/>
  <c r="K22" i="9"/>
  <c r="AB19" i="9" l="1"/>
  <c r="BB19" i="9"/>
  <c r="BR19" i="9"/>
  <c r="BY19" i="9"/>
  <c r="AR19" i="9"/>
  <c r="AZ19" i="9"/>
  <c r="BE19" i="9"/>
  <c r="BN19" i="9"/>
  <c r="BH19" i="9"/>
  <c r="AT19" i="9"/>
  <c r="AF19" i="9"/>
  <c r="BO19" i="9"/>
  <c r="BS19" i="9"/>
  <c r="BX19" i="9"/>
  <c r="AY19" i="9"/>
  <c r="AN19" i="9"/>
  <c r="AX19" i="9"/>
  <c r="AI19" i="9"/>
  <c r="BP19" i="9"/>
  <c r="AV19" i="9"/>
  <c r="BM19" i="9"/>
  <c r="BC19" i="9"/>
  <c r="AM19" i="9"/>
  <c r="AE19" i="9"/>
  <c r="BI19" i="9"/>
  <c r="AO19" i="9"/>
  <c r="AS19" i="9"/>
  <c r="Z19" i="9"/>
  <c r="AD19" i="9"/>
  <c r="AL19" i="9"/>
  <c r="AC19" i="9"/>
  <c r="BF19" i="9"/>
  <c r="AJ19" i="9"/>
  <c r="BW19" i="9"/>
  <c r="AG19" i="9"/>
  <c r="AQ19" i="9"/>
  <c r="BZ19" i="9"/>
  <c r="AP19" i="9"/>
  <c r="BV19" i="9"/>
  <c r="BA19" i="9"/>
  <c r="BU19" i="9"/>
  <c r="BL19" i="9"/>
  <c r="BK19" i="9"/>
  <c r="BD19" i="9"/>
  <c r="AK19" i="9"/>
  <c r="AA19" i="9"/>
  <c r="O22" i="9"/>
  <c r="P22" i="9" s="1"/>
  <c r="N21" i="9"/>
  <c r="V21" i="9" s="1"/>
  <c r="W21" i="9" s="1"/>
  <c r="R21" i="9"/>
  <c r="T20" i="9"/>
  <c r="U20" i="9" s="1"/>
  <c r="X20" i="9" s="1"/>
  <c r="AU19" i="9"/>
  <c r="AH19" i="9"/>
  <c r="BT19" i="9"/>
  <c r="BJ19" i="9"/>
  <c r="BQ19" i="9"/>
  <c r="BG19" i="9"/>
  <c r="B23" i="9"/>
  <c r="I23" i="9"/>
  <c r="H22" i="9"/>
  <c r="O24" i="9"/>
  <c r="P24" i="9" s="1"/>
  <c r="N23" i="9"/>
  <c r="E22" i="9"/>
  <c r="F23" i="9"/>
  <c r="S20" i="9" l="1"/>
  <c r="V22" i="9"/>
  <c r="W22" i="9" s="1"/>
  <c r="Y20" i="9"/>
  <c r="BQ20" i="9" s="1"/>
  <c r="BE20" i="9"/>
  <c r="BP20" i="9"/>
  <c r="BH20" i="9"/>
  <c r="BV20" i="9"/>
  <c r="BO20" i="9"/>
  <c r="BB20" i="9"/>
  <c r="BF20" i="9"/>
  <c r="BZ20" i="9"/>
  <c r="Q22" i="9"/>
  <c r="T21" i="9"/>
  <c r="U21" i="9" s="1"/>
  <c r="X21" i="9" s="1"/>
  <c r="H23" i="9"/>
  <c r="I24" i="9"/>
  <c r="L24" i="9"/>
  <c r="K23" i="9"/>
  <c r="F24" i="9"/>
  <c r="E23" i="9"/>
  <c r="C23" i="9"/>
  <c r="AZ20" i="9" l="1"/>
  <c r="AF20" i="9"/>
  <c r="BS20" i="9"/>
  <c r="BR20" i="9"/>
  <c r="AP20" i="9"/>
  <c r="BN20" i="9"/>
  <c r="AX20" i="9"/>
  <c r="AE20" i="9"/>
  <c r="BI20" i="9"/>
  <c r="AI20" i="9"/>
  <c r="BA20" i="9"/>
  <c r="AL20" i="9"/>
  <c r="AT20" i="9"/>
  <c r="BU20" i="9"/>
  <c r="AH20" i="9"/>
  <c r="AA20" i="9"/>
  <c r="BM20" i="9"/>
  <c r="AK20" i="9"/>
  <c r="Z20" i="9"/>
  <c r="AY20" i="9"/>
  <c r="AJ20" i="9"/>
  <c r="AO20" i="9"/>
  <c r="AS20" i="9"/>
  <c r="AN20" i="9"/>
  <c r="AQ20" i="9"/>
  <c r="BC20" i="9"/>
  <c r="BK20" i="9"/>
  <c r="BG20" i="9"/>
  <c r="BW20" i="9"/>
  <c r="AR20" i="9"/>
  <c r="BT20" i="9"/>
  <c r="BJ20" i="9"/>
  <c r="AD20" i="9"/>
  <c r="AM20" i="9"/>
  <c r="AU20" i="9"/>
  <c r="AC20" i="9"/>
  <c r="AB20" i="9"/>
  <c r="BX20" i="9"/>
  <c r="BL20" i="9"/>
  <c r="AV20" i="9"/>
  <c r="AW20" i="9"/>
  <c r="BY20" i="9"/>
  <c r="V23" i="9"/>
  <c r="W23" i="9" s="1"/>
  <c r="BD20" i="9"/>
  <c r="AG20" i="9"/>
  <c r="R22" i="9"/>
  <c r="Q23" i="9"/>
  <c r="S21" i="9"/>
  <c r="Y21" i="9"/>
  <c r="BM21" i="9" s="1"/>
  <c r="N24" i="9"/>
  <c r="O25" i="9"/>
  <c r="P25" i="9" s="1"/>
  <c r="K24" i="9"/>
  <c r="L25" i="9"/>
  <c r="B24" i="9"/>
  <c r="I25" i="9"/>
  <c r="H24" i="9"/>
  <c r="BG21" i="9" l="1"/>
  <c r="AR21" i="9"/>
  <c r="BS21" i="9"/>
  <c r="BT21" i="9"/>
  <c r="BQ21" i="9"/>
  <c r="BF21" i="9"/>
  <c r="AB21" i="9"/>
  <c r="BH21" i="9"/>
  <c r="AG21" i="9"/>
  <c r="AF21" i="9"/>
  <c r="AU21" i="9"/>
  <c r="BL21" i="9"/>
  <c r="BY21" i="9"/>
  <c r="AL21" i="9"/>
  <c r="BO21" i="9"/>
  <c r="BX21" i="9"/>
  <c r="AZ21" i="9"/>
  <c r="AO21" i="9"/>
  <c r="AX21" i="9"/>
  <c r="AH21" i="9"/>
  <c r="BA21" i="9"/>
  <c r="AQ21" i="9"/>
  <c r="BI21" i="9"/>
  <c r="AE21" i="9"/>
  <c r="BK21" i="9"/>
  <c r="BV21" i="9"/>
  <c r="BP21" i="9"/>
  <c r="AS21" i="9"/>
  <c r="AI21" i="9"/>
  <c r="BJ21" i="9"/>
  <c r="BB21" i="9"/>
  <c r="AT21" i="9"/>
  <c r="BR21" i="9"/>
  <c r="AN21" i="9"/>
  <c r="BC21" i="9"/>
  <c r="AK21" i="9"/>
  <c r="AA21" i="9"/>
  <c r="AM21" i="9"/>
  <c r="BZ21" i="9"/>
  <c r="AV21" i="9"/>
  <c r="AP21" i="9"/>
  <c r="AC21" i="9"/>
  <c r="BE21" i="9"/>
  <c r="AY21" i="9"/>
  <c r="Z21" i="9"/>
  <c r="BN21" i="9"/>
  <c r="BD21" i="9"/>
  <c r="AJ21" i="9"/>
  <c r="AD21" i="9"/>
  <c r="BW21" i="9"/>
  <c r="AW21" i="9"/>
  <c r="BU21" i="9"/>
  <c r="R23" i="9"/>
  <c r="T23" i="9" s="1"/>
  <c r="U23" i="9" s="1"/>
  <c r="X23" i="9" s="1"/>
  <c r="Q24" i="9"/>
  <c r="T22" i="9"/>
  <c r="U22" i="9" s="1"/>
  <c r="X22" i="9" s="1"/>
  <c r="E24" i="9"/>
  <c r="V24" i="9" s="1"/>
  <c r="W24" i="9" s="1"/>
  <c r="F25" i="9"/>
  <c r="C24" i="9"/>
  <c r="O26" i="9"/>
  <c r="P26" i="9" s="1"/>
  <c r="N25" i="9"/>
  <c r="K25" i="9"/>
  <c r="L26" i="9"/>
  <c r="S22" i="9" l="1"/>
  <c r="S23" i="9"/>
  <c r="Y22" i="9"/>
  <c r="BY22" i="9" s="1"/>
  <c r="R24" i="9"/>
  <c r="T24" i="9" s="1"/>
  <c r="U24" i="9" s="1"/>
  <c r="X24" i="9" s="1"/>
  <c r="Q25" i="9"/>
  <c r="R25" i="9" s="1"/>
  <c r="Y23" i="9"/>
  <c r="AA23" i="9" s="1"/>
  <c r="B25" i="9"/>
  <c r="C25" i="9" s="1"/>
  <c r="H25" i="9"/>
  <c r="I26" i="9"/>
  <c r="N26" i="9"/>
  <c r="O27" i="9"/>
  <c r="P27" i="9" s="1"/>
  <c r="BP22" i="9" l="1"/>
  <c r="AV22" i="9"/>
  <c r="BL23" i="9"/>
  <c r="AV23" i="9"/>
  <c r="BL22" i="9"/>
  <c r="AW22" i="9"/>
  <c r="AT22" i="9"/>
  <c r="AZ23" i="9"/>
  <c r="AL22" i="9"/>
  <c r="AG22" i="9"/>
  <c r="AZ22" i="9"/>
  <c r="BS22" i="9"/>
  <c r="BJ23" i="9"/>
  <c r="AY22" i="9"/>
  <c r="BJ22" i="9"/>
  <c r="AI23" i="9"/>
  <c r="BU23" i="9"/>
  <c r="BA23" i="9"/>
  <c r="BX23" i="9"/>
  <c r="AF23" i="9"/>
  <c r="AA22" i="9"/>
  <c r="AN22" i="9"/>
  <c r="AU23" i="9"/>
  <c r="AR23" i="9"/>
  <c r="AN23" i="9"/>
  <c r="BW22" i="9"/>
  <c r="BH22" i="9"/>
  <c r="AM22" i="9"/>
  <c r="AE22" i="9"/>
  <c r="Q26" i="9"/>
  <c r="Q27" i="9" s="1"/>
  <c r="AQ22" i="9"/>
  <c r="AH22" i="9"/>
  <c r="AP22" i="9"/>
  <c r="BR22" i="9"/>
  <c r="BB22" i="9"/>
  <c r="BN23" i="9"/>
  <c r="AG23" i="9"/>
  <c r="BQ22" i="9"/>
  <c r="BC23" i="9"/>
  <c r="AS23" i="9"/>
  <c r="AL23" i="9"/>
  <c r="AD23" i="9"/>
  <c r="AC23" i="9"/>
  <c r="BZ23" i="9"/>
  <c r="BT23" i="9"/>
  <c r="AQ23" i="9"/>
  <c r="BE22" i="9"/>
  <c r="Y24" i="9"/>
  <c r="AC24" i="9" s="1"/>
  <c r="AB23" i="9"/>
  <c r="BI22" i="9"/>
  <c r="AH23" i="9"/>
  <c r="BM23" i="9"/>
  <c r="T25" i="9"/>
  <c r="U25" i="9" s="1"/>
  <c r="X25" i="9" s="1"/>
  <c r="Z23" i="9"/>
  <c r="AE23" i="9"/>
  <c r="AJ23" i="9"/>
  <c r="BS23" i="9"/>
  <c r="BY23" i="9"/>
  <c r="BO23" i="9"/>
  <c r="BE23" i="9"/>
  <c r="Z22" i="9"/>
  <c r="BZ22" i="9"/>
  <c r="AD22" i="9"/>
  <c r="AI22" i="9"/>
  <c r="AB22" i="9"/>
  <c r="BK22" i="9"/>
  <c r="BA22" i="9"/>
  <c r="BW23" i="9"/>
  <c r="BP23" i="9"/>
  <c r="BK23" i="9"/>
  <c r="BR23" i="9"/>
  <c r="BF23" i="9"/>
  <c r="BQ23" i="9"/>
  <c r="BG23" i="9"/>
  <c r="AW23" i="9"/>
  <c r="BD22" i="9"/>
  <c r="AX22" i="9"/>
  <c r="BN22" i="9"/>
  <c r="BT22" i="9"/>
  <c r="BU22" i="9"/>
  <c r="BC22" i="9"/>
  <c r="AS22" i="9"/>
  <c r="S24" i="9"/>
  <c r="AP23" i="9"/>
  <c r="BD23" i="9"/>
  <c r="AX23" i="9"/>
  <c r="AT23" i="9"/>
  <c r="BI23" i="9"/>
  <c r="AY23" i="9"/>
  <c r="AO23" i="9"/>
  <c r="AF22" i="9"/>
  <c r="BX22" i="9"/>
  <c r="AR22" i="9"/>
  <c r="BG22" i="9"/>
  <c r="BM22" i="9"/>
  <c r="AU22" i="9"/>
  <c r="AK22" i="9"/>
  <c r="AC22" i="9"/>
  <c r="BV23" i="9"/>
  <c r="AM23" i="9"/>
  <c r="BH23" i="9"/>
  <c r="BB23" i="9"/>
  <c r="AK23" i="9"/>
  <c r="BF22" i="9"/>
  <c r="AJ22" i="9"/>
  <c r="BV22" i="9"/>
  <c r="BO22" i="9"/>
  <c r="AO22" i="9"/>
  <c r="S25" i="9"/>
  <c r="B26" i="9"/>
  <c r="C26" i="9" s="1"/>
  <c r="R26" i="9"/>
  <c r="L27" i="9"/>
  <c r="K26" i="9"/>
  <c r="F26" i="9"/>
  <c r="E25" i="9"/>
  <c r="V25" i="9" s="1"/>
  <c r="W25" i="9" s="1"/>
  <c r="BT24" i="9" l="1"/>
  <c r="AZ24" i="9"/>
  <c r="BK24" i="9"/>
  <c r="BD24" i="9"/>
  <c r="BJ24" i="9"/>
  <c r="AY24" i="9"/>
  <c r="AJ24" i="9"/>
  <c r="AL24" i="9"/>
  <c r="BZ24" i="9"/>
  <c r="BS24" i="9"/>
  <c r="AK24" i="9"/>
  <c r="AI24" i="9"/>
  <c r="AD24" i="9"/>
  <c r="AT24" i="9"/>
  <c r="AN24" i="9"/>
  <c r="BC24" i="9"/>
  <c r="BO24" i="9"/>
  <c r="AX24" i="9"/>
  <c r="AH24" i="9"/>
  <c r="AA24" i="9"/>
  <c r="AU24" i="9"/>
  <c r="AV24" i="9"/>
  <c r="AB24" i="9"/>
  <c r="BR24" i="9"/>
  <c r="BU24" i="9"/>
  <c r="AE24" i="9"/>
  <c r="BW24" i="9"/>
  <c r="BL24" i="9"/>
  <c r="BF24" i="9"/>
  <c r="BM24" i="9"/>
  <c r="BI24" i="9"/>
  <c r="BB24" i="9"/>
  <c r="AP24" i="9"/>
  <c r="AQ24" i="9"/>
  <c r="AR24" i="9"/>
  <c r="BE24" i="9"/>
  <c r="BA24" i="9"/>
  <c r="Z24" i="9"/>
  <c r="BV24" i="9"/>
  <c r="BH24" i="9"/>
  <c r="AF24" i="9"/>
  <c r="AG24" i="9"/>
  <c r="AS24" i="9"/>
  <c r="AW24" i="9"/>
  <c r="BY24" i="9"/>
  <c r="BX24" i="9"/>
  <c r="BP24" i="9"/>
  <c r="BG24" i="9"/>
  <c r="BN24" i="9"/>
  <c r="AO24" i="9"/>
  <c r="BQ24" i="9"/>
  <c r="Y25" i="9"/>
  <c r="AG25" i="9" s="1"/>
  <c r="AM24" i="9"/>
  <c r="B27" i="9"/>
  <c r="O28" i="9"/>
  <c r="P28" i="9" s="1"/>
  <c r="N27" i="9"/>
  <c r="R27" i="9"/>
  <c r="T26" i="9"/>
  <c r="U26" i="9" s="1"/>
  <c r="X26" i="9" s="1"/>
  <c r="E26" i="9"/>
  <c r="F27" i="9"/>
  <c r="I27" i="9"/>
  <c r="H26" i="9"/>
  <c r="BR25" i="9" l="1"/>
  <c r="Z25" i="9"/>
  <c r="BC25" i="9"/>
  <c r="AH25" i="9"/>
  <c r="AX25" i="9"/>
  <c r="BD25" i="9"/>
  <c r="BK25" i="9"/>
  <c r="BX25" i="9"/>
  <c r="AV25" i="9"/>
  <c r="AR25" i="9"/>
  <c r="AS25" i="9"/>
  <c r="AA25" i="9"/>
  <c r="AY25" i="9"/>
  <c r="BN25" i="9"/>
  <c r="BP25" i="9"/>
  <c r="BI25" i="9"/>
  <c r="AI25" i="9"/>
  <c r="AD25" i="9"/>
  <c r="AP25" i="9"/>
  <c r="AB25" i="9"/>
  <c r="BZ25" i="9"/>
  <c r="AK25" i="9"/>
  <c r="BU25" i="9"/>
  <c r="BH25" i="9"/>
  <c r="BL25" i="9"/>
  <c r="BM25" i="9"/>
  <c r="AN25" i="9"/>
  <c r="BF25" i="9"/>
  <c r="BW25" i="9"/>
  <c r="BE25" i="9"/>
  <c r="AJ25" i="9"/>
  <c r="BV25" i="9"/>
  <c r="AT25" i="9"/>
  <c r="AM25" i="9"/>
  <c r="BO25" i="9"/>
  <c r="AW25" i="9"/>
  <c r="BQ25" i="9"/>
  <c r="AU25" i="9"/>
  <c r="BS25" i="9"/>
  <c r="AC25" i="9"/>
  <c r="AL25" i="9"/>
  <c r="AZ25" i="9"/>
  <c r="BT25" i="9"/>
  <c r="BJ25" i="9"/>
  <c r="BB25" i="9"/>
  <c r="AF25" i="9"/>
  <c r="BY25" i="9"/>
  <c r="BG25" i="9"/>
  <c r="AO25" i="9"/>
  <c r="Y26" i="9"/>
  <c r="BA26" i="9" s="1"/>
  <c r="AE25" i="9"/>
  <c r="BA25" i="9"/>
  <c r="AQ25" i="9"/>
  <c r="Q28" i="9"/>
  <c r="R28" i="9" s="1"/>
  <c r="V26" i="9"/>
  <c r="W26" i="9" s="1"/>
  <c r="T27" i="9"/>
  <c r="U27" i="9" s="1"/>
  <c r="X27" i="9" s="1"/>
  <c r="L28" i="9"/>
  <c r="K27" i="9"/>
  <c r="H27" i="9"/>
  <c r="I28" i="9"/>
  <c r="F28" i="9"/>
  <c r="E27" i="9"/>
  <c r="C27" i="9"/>
  <c r="S26" i="9"/>
  <c r="BZ26" i="9" l="1"/>
  <c r="AU26" i="9"/>
  <c r="AZ26" i="9"/>
  <c r="AN26" i="9"/>
  <c r="BD26" i="9"/>
  <c r="AI26" i="9"/>
  <c r="AQ26" i="9"/>
  <c r="AV26" i="9"/>
  <c r="BU26" i="9"/>
  <c r="AA26" i="9"/>
  <c r="Z26" i="9"/>
  <c r="BW26" i="9"/>
  <c r="BM26" i="9"/>
  <c r="BH26" i="9"/>
  <c r="AP26" i="9"/>
  <c r="BE26" i="9"/>
  <c r="AB26" i="9"/>
  <c r="AR26" i="9"/>
  <c r="AM26" i="9"/>
  <c r="BV26" i="9"/>
  <c r="BP26" i="9"/>
  <c r="AE26" i="9"/>
  <c r="AW26" i="9"/>
  <c r="BY26" i="9"/>
  <c r="AT26" i="9"/>
  <c r="BN26" i="9"/>
  <c r="BG26" i="9"/>
  <c r="AD26" i="9"/>
  <c r="AO26" i="9"/>
  <c r="BQ26" i="9"/>
  <c r="AH26" i="9"/>
  <c r="AJ26" i="9"/>
  <c r="BX26" i="9"/>
  <c r="AG26" i="9"/>
  <c r="BI26" i="9"/>
  <c r="BR26" i="9"/>
  <c r="AS26" i="9"/>
  <c r="BB26" i="9"/>
  <c r="BL26" i="9"/>
  <c r="BS26" i="9"/>
  <c r="AX26" i="9"/>
  <c r="BO26" i="9"/>
  <c r="BF26" i="9"/>
  <c r="AY26" i="9"/>
  <c r="BC26" i="9"/>
  <c r="AK26" i="9"/>
  <c r="AC26" i="9"/>
  <c r="S27" i="9"/>
  <c r="BT26" i="9"/>
  <c r="BJ26" i="9"/>
  <c r="AF26" i="9"/>
  <c r="AL26" i="9"/>
  <c r="BK26" i="9"/>
  <c r="V27" i="9"/>
  <c r="W27" i="9" s="1"/>
  <c r="Y27" i="9"/>
  <c r="BV27" i="9" s="1"/>
  <c r="N28" i="9"/>
  <c r="O29" i="9"/>
  <c r="B28" i="9"/>
  <c r="C28" i="9" s="1"/>
  <c r="I29" i="9"/>
  <c r="H28" i="9"/>
  <c r="L29" i="9"/>
  <c r="K28" i="9"/>
  <c r="T28" i="9"/>
  <c r="U28" i="9" s="1"/>
  <c r="X28" i="9" s="1"/>
  <c r="AY27" i="9" l="1"/>
  <c r="BL27" i="9"/>
  <c r="AR27" i="9"/>
  <c r="BT27" i="9"/>
  <c r="AG27" i="9"/>
  <c r="AE27" i="9"/>
  <c r="AO27" i="9"/>
  <c r="AV27" i="9"/>
  <c r="BE27" i="9"/>
  <c r="BM27" i="9"/>
  <c r="BZ27" i="9"/>
  <c r="AT27" i="9"/>
  <c r="AB27" i="9"/>
  <c r="BH27" i="9"/>
  <c r="AL27" i="9"/>
  <c r="BO27" i="9"/>
  <c r="AI27" i="9"/>
  <c r="AC27" i="9"/>
  <c r="AA27" i="9"/>
  <c r="BQ27" i="9"/>
  <c r="AU27" i="9"/>
  <c r="AK27" i="9"/>
  <c r="AN27" i="9"/>
  <c r="BY27" i="9"/>
  <c r="BN27" i="9"/>
  <c r="BF27" i="9"/>
  <c r="Z27" i="9"/>
  <c r="AM27" i="9"/>
  <c r="BP27" i="9"/>
  <c r="BR27" i="9"/>
  <c r="BI27" i="9"/>
  <c r="AX27" i="9"/>
  <c r="AW27" i="9"/>
  <c r="BU27" i="9"/>
  <c r="BX27" i="9"/>
  <c r="BW27" i="9"/>
  <c r="BD27" i="9"/>
  <c r="BJ27" i="9"/>
  <c r="BA27" i="9"/>
  <c r="AP27" i="9"/>
  <c r="Y28" i="9"/>
  <c r="BR28" i="9" s="1"/>
  <c r="BS27" i="9"/>
  <c r="AJ27" i="9"/>
  <c r="BC27" i="9"/>
  <c r="AQ27" i="9"/>
  <c r="BB27" i="9"/>
  <c r="AS27" i="9"/>
  <c r="AH27" i="9"/>
  <c r="AF27" i="9"/>
  <c r="BK27" i="9"/>
  <c r="BG27" i="9"/>
  <c r="AZ27" i="9"/>
  <c r="AD27" i="9"/>
  <c r="B29" i="9"/>
  <c r="N29" i="9"/>
  <c r="O30" i="9"/>
  <c r="P30" i="9" s="1"/>
  <c r="K29" i="9"/>
  <c r="L30" i="9"/>
  <c r="F29" i="9"/>
  <c r="E28" i="9"/>
  <c r="V28" i="9" s="1"/>
  <c r="W28" i="9" s="1"/>
  <c r="S28" i="9"/>
  <c r="P29" i="9"/>
  <c r="Q29" i="9"/>
  <c r="BV28" i="9" l="1"/>
  <c r="Z28" i="9"/>
  <c r="BI28" i="9"/>
  <c r="BA28" i="9"/>
  <c r="BS28" i="9"/>
  <c r="AQ28" i="9"/>
  <c r="BJ28" i="9"/>
  <c r="AV28" i="9"/>
  <c r="AI28" i="9"/>
  <c r="BN28" i="9"/>
  <c r="AJ28" i="9"/>
  <c r="BT28" i="9"/>
  <c r="BP28" i="9"/>
  <c r="AX28" i="9"/>
  <c r="AT28" i="9"/>
  <c r="BD28" i="9"/>
  <c r="AF28" i="9"/>
  <c r="BB28" i="9"/>
  <c r="BX28" i="9"/>
  <c r="BQ28" i="9"/>
  <c r="BC28" i="9"/>
  <c r="BU28" i="9"/>
  <c r="AL28" i="9"/>
  <c r="BM28" i="9"/>
  <c r="AB28" i="9"/>
  <c r="BE28" i="9"/>
  <c r="BO28" i="9"/>
  <c r="BK28" i="9"/>
  <c r="AM28" i="9"/>
  <c r="AW28" i="9"/>
  <c r="AK28" i="9"/>
  <c r="BY28" i="9"/>
  <c r="BH28" i="9"/>
  <c r="BW28" i="9"/>
  <c r="AR28" i="9"/>
  <c r="AA28" i="9"/>
  <c r="AG28" i="9"/>
  <c r="AC28" i="9"/>
  <c r="BF28" i="9"/>
  <c r="AO28" i="9"/>
  <c r="AD28" i="9"/>
  <c r="AU28" i="9"/>
  <c r="AY28" i="9"/>
  <c r="BG28" i="9"/>
  <c r="BL28" i="9"/>
  <c r="AP28" i="9"/>
  <c r="BZ28" i="9"/>
  <c r="AN28" i="9"/>
  <c r="AE28" i="9"/>
  <c r="AS28" i="9"/>
  <c r="AZ28" i="9"/>
  <c r="AH28" i="9"/>
  <c r="H29" i="9"/>
  <c r="I30" i="9"/>
  <c r="N30" i="9"/>
  <c r="O31" i="9"/>
  <c r="P31" i="9" s="1"/>
  <c r="R29" i="9"/>
  <c r="Q30" i="9"/>
  <c r="F30" i="9"/>
  <c r="E29" i="9"/>
  <c r="C29" i="9"/>
  <c r="V29" i="9" l="1"/>
  <c r="W29" i="9" s="1"/>
  <c r="R30" i="9"/>
  <c r="Q31" i="9"/>
  <c r="T29" i="9"/>
  <c r="U29" i="9" s="1"/>
  <c r="X29" i="9" s="1"/>
  <c r="B30" i="9"/>
  <c r="K30" i="9"/>
  <c r="L31" i="9"/>
  <c r="H30" i="9"/>
  <c r="I31" i="9"/>
  <c r="S29" i="9" l="1"/>
  <c r="Y29" i="9"/>
  <c r="AC29" i="9" s="1"/>
  <c r="E30" i="9"/>
  <c r="V30" i="9" s="1"/>
  <c r="W30" i="9" s="1"/>
  <c r="F31" i="9"/>
  <c r="C30" i="9"/>
  <c r="L32" i="9"/>
  <c r="K31" i="9"/>
  <c r="R31" i="9"/>
  <c r="O32" i="9"/>
  <c r="P32" i="9" s="1"/>
  <c r="N31" i="9"/>
  <c r="T30" i="9"/>
  <c r="U30" i="9" s="1"/>
  <c r="X30" i="9" s="1"/>
  <c r="BT29" i="9" l="1"/>
  <c r="BG29" i="9"/>
  <c r="BR29" i="9"/>
  <c r="BA29" i="9"/>
  <c r="BO29" i="9"/>
  <c r="AW29" i="9"/>
  <c r="BP29" i="9"/>
  <c r="BU29" i="9"/>
  <c r="AO29" i="9"/>
  <c r="BB29" i="9"/>
  <c r="BV29" i="9"/>
  <c r="BD29" i="9"/>
  <c r="AG29" i="9"/>
  <c r="BL29" i="9"/>
  <c r="AD29" i="9"/>
  <c r="BF29" i="9"/>
  <c r="AJ29" i="9"/>
  <c r="AS29" i="9"/>
  <c r="AV29" i="9"/>
  <c r="BK29" i="9"/>
  <c r="BE29" i="9"/>
  <c r="AY29" i="9"/>
  <c r="BY29" i="9"/>
  <c r="AX29" i="9"/>
  <c r="AE29" i="9"/>
  <c r="BC29" i="9"/>
  <c r="BJ29" i="9"/>
  <c r="Z29" i="9"/>
  <c r="AB29" i="9"/>
  <c r="BN29" i="9"/>
  <c r="BH29" i="9"/>
  <c r="BQ29" i="9"/>
  <c r="AP29" i="9"/>
  <c r="AA29" i="9"/>
  <c r="AZ29" i="9"/>
  <c r="AL29" i="9"/>
  <c r="BM29" i="9"/>
  <c r="AU29" i="9"/>
  <c r="AR29" i="9"/>
  <c r="AM29" i="9"/>
  <c r="AI29" i="9"/>
  <c r="AN29" i="9"/>
  <c r="AF29" i="9"/>
  <c r="BZ29" i="9"/>
  <c r="BI29" i="9"/>
  <c r="AH29" i="9"/>
  <c r="BW29" i="9"/>
  <c r="AQ29" i="9"/>
  <c r="BS29" i="9"/>
  <c r="BX29" i="9"/>
  <c r="AT29" i="9"/>
  <c r="AK29" i="9"/>
  <c r="Y30" i="9"/>
  <c r="AL30" i="9" s="1"/>
  <c r="Q32" i="9"/>
  <c r="R32" i="9" s="1"/>
  <c r="T31" i="9"/>
  <c r="U31" i="9" s="1"/>
  <c r="X31" i="9" s="1"/>
  <c r="N32" i="9"/>
  <c r="O33" i="9"/>
  <c r="P33" i="9" s="1"/>
  <c r="B31" i="9"/>
  <c r="S30" i="9"/>
  <c r="H31" i="9"/>
  <c r="I32" i="9"/>
  <c r="BF30" i="9" l="1"/>
  <c r="BW30" i="9"/>
  <c r="BI30" i="9"/>
  <c r="AD30" i="9"/>
  <c r="AQ30" i="9"/>
  <c r="AN30" i="9"/>
  <c r="AB30" i="9"/>
  <c r="AX30" i="9"/>
  <c r="BC30" i="9"/>
  <c r="AZ30" i="9"/>
  <c r="AO30" i="9"/>
  <c r="AF30" i="9"/>
  <c r="AG30" i="9"/>
  <c r="AM30" i="9"/>
  <c r="BS30" i="9"/>
  <c r="BQ30" i="9"/>
  <c r="BX30" i="9"/>
  <c r="AP30" i="9"/>
  <c r="BZ30" i="9"/>
  <c r="BL30" i="9"/>
  <c r="AV30" i="9"/>
  <c r="BD30" i="9"/>
  <c r="BK30" i="9"/>
  <c r="AH30" i="9"/>
  <c r="BR30" i="9"/>
  <c r="AJ30" i="9"/>
  <c r="BH30" i="9"/>
  <c r="AC30" i="9"/>
  <c r="AR30" i="9"/>
  <c r="AY30" i="9"/>
  <c r="BU30" i="9"/>
  <c r="BJ30" i="9"/>
  <c r="Z30" i="9"/>
  <c r="BG30" i="9"/>
  <c r="AE30" i="9"/>
  <c r="BM30" i="9"/>
  <c r="BB30" i="9"/>
  <c r="AI30" i="9"/>
  <c r="AS30" i="9"/>
  <c r="AU30" i="9"/>
  <c r="BO30" i="9"/>
  <c r="BV30" i="9"/>
  <c r="BE30" i="9"/>
  <c r="AT30" i="9"/>
  <c r="BP30" i="9"/>
  <c r="AK30" i="9"/>
  <c r="BY30" i="9"/>
  <c r="BT30" i="9"/>
  <c r="AA30" i="9"/>
  <c r="BA30" i="9"/>
  <c r="BN30" i="9"/>
  <c r="AW30" i="9"/>
  <c r="Y31" i="9"/>
  <c r="AH31" i="9" s="1"/>
  <c r="E31" i="9"/>
  <c r="V31" i="9" s="1"/>
  <c r="W31" i="9" s="1"/>
  <c r="F32" i="9"/>
  <c r="C31" i="9"/>
  <c r="T32" i="9"/>
  <c r="U32" i="9" s="1"/>
  <c r="X32" i="9" s="1"/>
  <c r="L33" i="9"/>
  <c r="K32" i="9"/>
  <c r="Q33" i="9"/>
  <c r="S31" i="9"/>
  <c r="BI31" i="9" l="1"/>
  <c r="BQ31" i="9"/>
  <c r="BZ31" i="9"/>
  <c r="BX31" i="9"/>
  <c r="BC31" i="9"/>
  <c r="BG31" i="9"/>
  <c r="BO31" i="9"/>
  <c r="BP31" i="9"/>
  <c r="AW31" i="9"/>
  <c r="BE31" i="9"/>
  <c r="AK31" i="9"/>
  <c r="BV31" i="9"/>
  <c r="AT31" i="9"/>
  <c r="AU31" i="9"/>
  <c r="AG31" i="9"/>
  <c r="AV31" i="9"/>
  <c r="AA31" i="9"/>
  <c r="BN31" i="9"/>
  <c r="AF31" i="9"/>
  <c r="AD31" i="9"/>
  <c r="BY31" i="9"/>
  <c r="AB31" i="9"/>
  <c r="BT31" i="9"/>
  <c r="AL31" i="9"/>
  <c r="BW31" i="9"/>
  <c r="AM31" i="9"/>
  <c r="BS31" i="9"/>
  <c r="BF31" i="9"/>
  <c r="AI31" i="9"/>
  <c r="AQ31" i="9"/>
  <c r="BM31" i="9"/>
  <c r="BH31" i="9"/>
  <c r="AC31" i="9"/>
  <c r="BJ31" i="9"/>
  <c r="AX31" i="9"/>
  <c r="BD31" i="9"/>
  <c r="AZ31" i="9"/>
  <c r="Z31" i="9"/>
  <c r="BB31" i="9"/>
  <c r="BR31" i="9"/>
  <c r="AY31" i="9"/>
  <c r="AS31" i="9"/>
  <c r="BU31" i="9"/>
  <c r="BA31" i="9"/>
  <c r="AP31" i="9"/>
  <c r="BK31" i="9"/>
  <c r="AN31" i="9"/>
  <c r="AO31" i="9"/>
  <c r="AJ31" i="9"/>
  <c r="AE31" i="9"/>
  <c r="BL31" i="9"/>
  <c r="AR31" i="9"/>
  <c r="Y32" i="9"/>
  <c r="AL32" i="9" s="1"/>
  <c r="N33" i="9"/>
  <c r="O34" i="9"/>
  <c r="P34" i="9" s="1"/>
  <c r="S32" i="9"/>
  <c r="B32" i="9"/>
  <c r="C32" i="9" s="1"/>
  <c r="I33" i="9"/>
  <c r="H32" i="9"/>
  <c r="R33" i="9"/>
  <c r="AG32" i="9" l="1"/>
  <c r="BA32" i="9"/>
  <c r="BR32" i="9"/>
  <c r="BQ32" i="9"/>
  <c r="AS32" i="9"/>
  <c r="AM32" i="9"/>
  <c r="BM32" i="9"/>
  <c r="BL32" i="9"/>
  <c r="BW32" i="9"/>
  <c r="AH32" i="9"/>
  <c r="AZ32" i="9"/>
  <c r="BD32" i="9"/>
  <c r="Z32" i="9"/>
  <c r="BS32" i="9"/>
  <c r="BU32" i="9"/>
  <c r="BG32" i="9"/>
  <c r="BP32" i="9"/>
  <c r="AB32" i="9"/>
  <c r="AW32" i="9"/>
  <c r="BK32" i="9"/>
  <c r="AC32" i="9"/>
  <c r="BH32" i="9"/>
  <c r="AD32" i="9"/>
  <c r="AI32" i="9"/>
  <c r="AX32" i="9"/>
  <c r="BE32" i="9"/>
  <c r="BV32" i="9"/>
  <c r="BI32" i="9"/>
  <c r="AV32" i="9"/>
  <c r="BC32" i="9"/>
  <c r="AN32" i="9"/>
  <c r="AF32" i="9"/>
  <c r="BO32" i="9"/>
  <c r="AQ32" i="9"/>
  <c r="AJ32" i="9"/>
  <c r="BN32" i="9"/>
  <c r="AU32" i="9"/>
  <c r="AA32" i="9"/>
  <c r="BX32" i="9"/>
  <c r="BF32" i="9"/>
  <c r="AK32" i="9"/>
  <c r="BB32" i="9"/>
  <c r="BJ32" i="9"/>
  <c r="BY32" i="9"/>
  <c r="AR32" i="9"/>
  <c r="AO32" i="9"/>
  <c r="AY32" i="9"/>
  <c r="AE32" i="9"/>
  <c r="AT32" i="9"/>
  <c r="BZ32" i="9"/>
  <c r="AP32" i="9"/>
  <c r="BT32" i="9"/>
  <c r="Q34" i="9"/>
  <c r="R34" i="9" s="1"/>
  <c r="B33" i="9"/>
  <c r="K33" i="9"/>
  <c r="L34" i="9"/>
  <c r="F33" i="9"/>
  <c r="E32" i="9"/>
  <c r="V32" i="9" s="1"/>
  <c r="W32" i="9" s="1"/>
  <c r="T33" i="9"/>
  <c r="U33" i="9" s="1"/>
  <c r="X33" i="9" s="1"/>
  <c r="Y33" i="9" l="1"/>
  <c r="AB33" i="9" s="1"/>
  <c r="H33" i="9"/>
  <c r="I34" i="9"/>
  <c r="S33" i="9"/>
  <c r="N34" i="9"/>
  <c r="O35" i="9"/>
  <c r="F34" i="9"/>
  <c r="E33" i="9"/>
  <c r="C33" i="9"/>
  <c r="T34" i="9"/>
  <c r="U34" i="9" s="1"/>
  <c r="X34" i="9" s="1"/>
  <c r="BY33" i="9" l="1"/>
  <c r="AK33" i="9"/>
  <c r="AI33" i="9"/>
  <c r="BF33" i="9"/>
  <c r="AA33" i="9"/>
  <c r="BV33" i="9"/>
  <c r="BQ33" i="9"/>
  <c r="AW33" i="9"/>
  <c r="AF33" i="9"/>
  <c r="BU33" i="9"/>
  <c r="BN33" i="9"/>
  <c r="AQ33" i="9"/>
  <c r="AY33" i="9"/>
  <c r="BZ33" i="9"/>
  <c r="BP33" i="9"/>
  <c r="AN33" i="9"/>
  <c r="BM33" i="9"/>
  <c r="Z33" i="9"/>
  <c r="BK33" i="9"/>
  <c r="AO33" i="9"/>
  <c r="AE33" i="9"/>
  <c r="AM33" i="9"/>
  <c r="BR33" i="9"/>
  <c r="BH33" i="9"/>
  <c r="AD33" i="9"/>
  <c r="AH33" i="9"/>
  <c r="BE33" i="9"/>
  <c r="BX33" i="9"/>
  <c r="BI33" i="9"/>
  <c r="BA33" i="9"/>
  <c r="BS33" i="9"/>
  <c r="BO33" i="9"/>
  <c r="BT33" i="9"/>
  <c r="BJ33" i="9"/>
  <c r="AZ33" i="9"/>
  <c r="BC33" i="9"/>
  <c r="BL33" i="9"/>
  <c r="BB33" i="9"/>
  <c r="AR33" i="9"/>
  <c r="BG33" i="9"/>
  <c r="BW33" i="9"/>
  <c r="AS33" i="9"/>
  <c r="AP33" i="9"/>
  <c r="BD33" i="9"/>
  <c r="AT33" i="9"/>
  <c r="AJ33" i="9"/>
  <c r="AU33" i="9"/>
  <c r="AX33" i="9"/>
  <c r="AG33" i="9"/>
  <c r="AC33" i="9"/>
  <c r="AV33" i="9"/>
  <c r="AL33" i="9"/>
  <c r="Y34" i="9"/>
  <c r="AV34" i="9" s="1"/>
  <c r="V33" i="9"/>
  <c r="W33" i="9" s="1"/>
  <c r="P35" i="9"/>
  <c r="Q35" i="9"/>
  <c r="I35" i="9"/>
  <c r="H34" i="9"/>
  <c r="K34" i="9"/>
  <c r="L35" i="9"/>
  <c r="S34" i="9"/>
  <c r="B34" i="9"/>
  <c r="AI34" i="9" l="1"/>
  <c r="AL34" i="9"/>
  <c r="BK34" i="9"/>
  <c r="BD34" i="9"/>
  <c r="BZ34" i="9"/>
  <c r="AG34" i="9"/>
  <c r="BP34" i="9"/>
  <c r="BS34" i="9"/>
  <c r="BT34" i="9"/>
  <c r="BE34" i="9"/>
  <c r="AM34" i="9"/>
  <c r="AS34" i="9"/>
  <c r="AN34" i="9"/>
  <c r="BH34" i="9"/>
  <c r="AA34" i="9"/>
  <c r="BC34" i="9"/>
  <c r="AZ34" i="9"/>
  <c r="BW34" i="9"/>
  <c r="AD34" i="9"/>
  <c r="BF34" i="9"/>
  <c r="BI34" i="9"/>
  <c r="AO34" i="9"/>
  <c r="AX34" i="9"/>
  <c r="AE34" i="9"/>
  <c r="AW34" i="9"/>
  <c r="BG34" i="9"/>
  <c r="AU34" i="9"/>
  <c r="AC34" i="9"/>
  <c r="AP34" i="9"/>
  <c r="AT34" i="9"/>
  <c r="BU34" i="9"/>
  <c r="BB34" i="9"/>
  <c r="AJ34" i="9"/>
  <c r="BV34" i="9"/>
  <c r="AF34" i="9"/>
  <c r="BQ34" i="9"/>
  <c r="BY34" i="9"/>
  <c r="AR34" i="9"/>
  <c r="AH34" i="9"/>
  <c r="Z34" i="9"/>
  <c r="BJ34" i="9"/>
  <c r="BM34" i="9"/>
  <c r="AQ34" i="9"/>
  <c r="AY34" i="9"/>
  <c r="AB34" i="9"/>
  <c r="BL34" i="9"/>
  <c r="AK34" i="9"/>
  <c r="BA34" i="9"/>
  <c r="BR34" i="9"/>
  <c r="BO34" i="9"/>
  <c r="BX34" i="9"/>
  <c r="BN34" i="9"/>
  <c r="O36" i="9"/>
  <c r="P36" i="9" s="1"/>
  <c r="N35" i="9"/>
  <c r="L36" i="9"/>
  <c r="K35" i="9"/>
  <c r="E34" i="9"/>
  <c r="V34" i="9" s="1"/>
  <c r="W34" i="9" s="1"/>
  <c r="F35" i="9"/>
  <c r="R35" i="9"/>
  <c r="C34" i="9"/>
  <c r="Q36" i="9" l="1"/>
  <c r="R36" i="9" s="1"/>
  <c r="H35" i="9"/>
  <c r="I36" i="9"/>
  <c r="N36" i="9"/>
  <c r="O37" i="9"/>
  <c r="P37" i="9" s="1"/>
  <c r="B35" i="9"/>
  <c r="C35" i="9" s="1"/>
  <c r="T35" i="9"/>
  <c r="U35" i="9" s="1"/>
  <c r="X35" i="9" s="1"/>
  <c r="Y35" i="9" l="1"/>
  <c r="AB35" i="9" s="1"/>
  <c r="S35" i="9"/>
  <c r="B36" i="9"/>
  <c r="C36" i="9" s="1"/>
  <c r="T36" i="9"/>
  <c r="U36" i="9" s="1"/>
  <c r="X36" i="9" s="1"/>
  <c r="Q37" i="9"/>
  <c r="L37" i="9"/>
  <c r="K36" i="9"/>
  <c r="E35" i="9"/>
  <c r="V35" i="9" s="1"/>
  <c r="W35" i="9" s="1"/>
  <c r="F36" i="9"/>
  <c r="BS35" i="9" l="1"/>
  <c r="AP35" i="9"/>
  <c r="AV35" i="9"/>
  <c r="BC35" i="9"/>
  <c r="Z35" i="9"/>
  <c r="BN35" i="9"/>
  <c r="AN35" i="9"/>
  <c r="BG35" i="9"/>
  <c r="BD35" i="9"/>
  <c r="AU35" i="9"/>
  <c r="BF35" i="9"/>
  <c r="BM35" i="9"/>
  <c r="AO35" i="9"/>
  <c r="AF35" i="9"/>
  <c r="AH35" i="9"/>
  <c r="AQ35" i="9"/>
  <c r="BV35" i="9"/>
  <c r="AD35" i="9"/>
  <c r="AM35" i="9"/>
  <c r="AT35" i="9"/>
  <c r="AG35" i="9"/>
  <c r="BR35" i="9"/>
  <c r="BP35" i="9"/>
  <c r="BU35" i="9"/>
  <c r="AI35" i="9"/>
  <c r="AA35" i="9"/>
  <c r="BZ35" i="9"/>
  <c r="BK35" i="9"/>
  <c r="BI35" i="9"/>
  <c r="BO35" i="9"/>
  <c r="BT35" i="9"/>
  <c r="BH35" i="9"/>
  <c r="BX35" i="9"/>
  <c r="BW35" i="9"/>
  <c r="BQ35" i="9"/>
  <c r="AC35" i="9"/>
  <c r="AX35" i="9"/>
  <c r="BJ35" i="9"/>
  <c r="AZ35" i="9"/>
  <c r="AY35" i="9"/>
  <c r="BE35" i="9"/>
  <c r="BY35" i="9"/>
  <c r="AK35" i="9"/>
  <c r="BB35" i="9"/>
  <c r="AR35" i="9"/>
  <c r="AJ35" i="9"/>
  <c r="S36" i="9"/>
  <c r="AS35" i="9"/>
  <c r="AW35" i="9"/>
  <c r="AE35" i="9"/>
  <c r="BA35" i="9"/>
  <c r="BL35" i="9"/>
  <c r="AL35" i="9"/>
  <c r="Y36" i="9"/>
  <c r="AV36" i="9" s="1"/>
  <c r="B37" i="9"/>
  <c r="O38" i="9"/>
  <c r="P38" i="9" s="1"/>
  <c r="N37" i="9"/>
  <c r="I37" i="9"/>
  <c r="H36" i="9"/>
  <c r="R37" i="9"/>
  <c r="F37" i="9"/>
  <c r="E36" i="9"/>
  <c r="BK36" i="9" l="1"/>
  <c r="AN36" i="9"/>
  <c r="BZ36" i="9"/>
  <c r="BV36" i="9"/>
  <c r="AS36" i="9"/>
  <c r="AK36" i="9"/>
  <c r="AF36" i="9"/>
  <c r="BW36" i="9"/>
  <c r="BC36" i="9"/>
  <c r="AX36" i="9"/>
  <c r="BM36" i="9"/>
  <c r="AM36" i="9"/>
  <c r="BR36" i="9"/>
  <c r="BB36" i="9"/>
  <c r="AH36" i="9"/>
  <c r="BU36" i="9"/>
  <c r="BG36" i="9"/>
  <c r="AZ36" i="9"/>
  <c r="BA36" i="9"/>
  <c r="BF36" i="9"/>
  <c r="AR36" i="9"/>
  <c r="BN36" i="9"/>
  <c r="AU36" i="9"/>
  <c r="AJ36" i="9"/>
  <c r="AQ36" i="9"/>
  <c r="AB36" i="9"/>
  <c r="AD36" i="9"/>
  <c r="AW36" i="9"/>
  <c r="BO36" i="9"/>
  <c r="AG36" i="9"/>
  <c r="BT36" i="9"/>
  <c r="AP36" i="9"/>
  <c r="Z36" i="9"/>
  <c r="BS36" i="9"/>
  <c r="BJ36" i="9"/>
  <c r="AL36" i="9"/>
  <c r="BE36" i="9"/>
  <c r="BX36" i="9"/>
  <c r="BL36" i="9"/>
  <c r="AY36" i="9"/>
  <c r="AC36" i="9"/>
  <c r="AO36" i="9"/>
  <c r="AA36" i="9"/>
  <c r="AT36" i="9"/>
  <c r="BP36" i="9"/>
  <c r="BD36" i="9"/>
  <c r="AE36" i="9"/>
  <c r="BI36" i="9"/>
  <c r="BY36" i="9"/>
  <c r="BQ36" i="9"/>
  <c r="AI36" i="9"/>
  <c r="BH36" i="9"/>
  <c r="Q38" i="9"/>
  <c r="R38" i="9" s="1"/>
  <c r="V36" i="9"/>
  <c r="W36" i="9" s="1"/>
  <c r="T37" i="9"/>
  <c r="U37" i="9" s="1"/>
  <c r="X37" i="9" s="1"/>
  <c r="K37" i="9"/>
  <c r="L38" i="9"/>
  <c r="F38" i="9"/>
  <c r="E37" i="9"/>
  <c r="H37" i="9"/>
  <c r="I38" i="9"/>
  <c r="C37" i="9"/>
  <c r="S37" i="9" l="1"/>
  <c r="Y37" i="9"/>
  <c r="AB37" i="9" s="1"/>
  <c r="V37" i="9"/>
  <c r="W37" i="9" s="1"/>
  <c r="N38" i="9"/>
  <c r="O39" i="9"/>
  <c r="B38" i="9"/>
  <c r="K38" i="9"/>
  <c r="L39" i="9"/>
  <c r="H38" i="9"/>
  <c r="I39" i="9"/>
  <c r="T38" i="9"/>
  <c r="U38" i="9" s="1"/>
  <c r="X38" i="9" s="1"/>
  <c r="AN37" i="9" l="1"/>
  <c r="BP37" i="9"/>
  <c r="AE37" i="9"/>
  <c r="AM37" i="9"/>
  <c r="AA37" i="9"/>
  <c r="BO37" i="9"/>
  <c r="AD37" i="9"/>
  <c r="AI37" i="9"/>
  <c r="BH37" i="9"/>
  <c r="BZ37" i="9"/>
  <c r="BQ37" i="9"/>
  <c r="AY37" i="9"/>
  <c r="BL37" i="9"/>
  <c r="AZ37" i="9"/>
  <c r="BX37" i="9"/>
  <c r="AC37" i="9"/>
  <c r="BY37" i="9"/>
  <c r="BG37" i="9"/>
  <c r="BU37" i="9"/>
  <c r="BE37" i="9"/>
  <c r="BN37" i="9"/>
  <c r="AR37" i="9"/>
  <c r="BR37" i="9"/>
  <c r="BI37" i="9"/>
  <c r="AQ37" i="9"/>
  <c r="BF37" i="9"/>
  <c r="BD37" i="9"/>
  <c r="AX37" i="9"/>
  <c r="BS37" i="9"/>
  <c r="BJ37" i="9"/>
  <c r="BA37" i="9"/>
  <c r="AH37" i="9"/>
  <c r="AO37" i="9"/>
  <c r="AV37" i="9"/>
  <c r="AG37" i="9"/>
  <c r="BK37" i="9"/>
  <c r="BB37" i="9"/>
  <c r="AS37" i="9"/>
  <c r="AF37" i="9"/>
  <c r="Z37" i="9"/>
  <c r="BV37" i="9"/>
  <c r="BM37" i="9"/>
  <c r="BC37" i="9"/>
  <c r="AT37" i="9"/>
  <c r="AK37" i="9"/>
  <c r="AJ37" i="9"/>
  <c r="BT37" i="9"/>
  <c r="AP37" i="9"/>
  <c r="AW37" i="9"/>
  <c r="AU37" i="9"/>
  <c r="AL37" i="9"/>
  <c r="BW37" i="9"/>
  <c r="Y38" i="9"/>
  <c r="AM38" i="9" s="1"/>
  <c r="O40" i="9"/>
  <c r="P40" i="9" s="1"/>
  <c r="N39" i="9"/>
  <c r="L40" i="9"/>
  <c r="K39" i="9"/>
  <c r="E38" i="9"/>
  <c r="V38" i="9" s="1"/>
  <c r="W38" i="9" s="1"/>
  <c r="F39" i="9"/>
  <c r="C38" i="9"/>
  <c r="P39" i="9"/>
  <c r="Q39" i="9"/>
  <c r="S38" i="9"/>
  <c r="BL38" i="9" l="1"/>
  <c r="AE38" i="9"/>
  <c r="AV38" i="9"/>
  <c r="AF38" i="9"/>
  <c r="BR38" i="9"/>
  <c r="AC38" i="9"/>
  <c r="AS38" i="9"/>
  <c r="AZ38" i="9"/>
  <c r="BX38" i="9"/>
  <c r="BD38" i="9"/>
  <c r="AR38" i="9"/>
  <c r="BF38" i="9"/>
  <c r="BB38" i="9"/>
  <c r="AX38" i="9"/>
  <c r="BW38" i="9"/>
  <c r="AP38" i="9"/>
  <c r="AH38" i="9"/>
  <c r="BQ38" i="9"/>
  <c r="AK38" i="9"/>
  <c r="AD38" i="9"/>
  <c r="BG38" i="9"/>
  <c r="AW38" i="9"/>
  <c r="BJ38" i="9"/>
  <c r="AJ38" i="9"/>
  <c r="BY38" i="9"/>
  <c r="AY38" i="9"/>
  <c r="AO38" i="9"/>
  <c r="BO38" i="9"/>
  <c r="BA38" i="9"/>
  <c r="AB38" i="9"/>
  <c r="BI38" i="9"/>
  <c r="AQ38" i="9"/>
  <c r="AG38" i="9"/>
  <c r="BN38" i="9"/>
  <c r="BK38" i="9"/>
  <c r="BS38" i="9"/>
  <c r="AL38" i="9"/>
  <c r="BP38" i="9"/>
  <c r="BZ38" i="9"/>
  <c r="BT38" i="9"/>
  <c r="AI38" i="9"/>
  <c r="BU38" i="9"/>
  <c r="BC38" i="9"/>
  <c r="AA38" i="9"/>
  <c r="BM38" i="9"/>
  <c r="AU38" i="9"/>
  <c r="Z38" i="9"/>
  <c r="BH38" i="9"/>
  <c r="AT38" i="9"/>
  <c r="AN38" i="9"/>
  <c r="BV38" i="9"/>
  <c r="BE38" i="9"/>
  <c r="B39" i="9"/>
  <c r="C39" i="9" s="1"/>
  <c r="H39" i="9"/>
  <c r="I40" i="9"/>
  <c r="N40" i="9"/>
  <c r="O41" i="9"/>
  <c r="P41" i="9" s="1"/>
  <c r="Q40" i="9"/>
  <c r="R39" i="9"/>
  <c r="B40" i="9" l="1"/>
  <c r="C40" i="9" s="1"/>
  <c r="Q41" i="9"/>
  <c r="R40" i="9"/>
  <c r="L41" i="9"/>
  <c r="K40" i="9"/>
  <c r="E39" i="9"/>
  <c r="V39" i="9" s="1"/>
  <c r="W39" i="9" s="1"/>
  <c r="F40" i="9"/>
  <c r="T39" i="9"/>
  <c r="U39" i="9" s="1"/>
  <c r="X39" i="9" s="1"/>
  <c r="Y39" i="9" l="1"/>
  <c r="AI39" i="9" s="1"/>
  <c r="B41" i="9"/>
  <c r="T40" i="9"/>
  <c r="U40" i="9" s="1"/>
  <c r="X40" i="9" s="1"/>
  <c r="R41" i="9"/>
  <c r="N41" i="9"/>
  <c r="O42" i="9"/>
  <c r="P42" i="9" s="1"/>
  <c r="S39" i="9"/>
  <c r="F41" i="9"/>
  <c r="E40" i="9"/>
  <c r="I41" i="9"/>
  <c r="H40" i="9"/>
  <c r="BL39" i="9" l="1"/>
  <c r="AF39" i="9"/>
  <c r="BE39" i="9"/>
  <c r="BC39" i="9"/>
  <c r="AU39" i="9"/>
  <c r="AT39" i="9"/>
  <c r="AL39" i="9"/>
  <c r="V40" i="9"/>
  <c r="W40" i="9" s="1"/>
  <c r="AH39" i="9"/>
  <c r="AK39" i="9"/>
  <c r="BX39" i="9"/>
  <c r="AC39" i="9"/>
  <c r="BU39" i="9"/>
  <c r="AA39" i="9"/>
  <c r="BD39" i="9"/>
  <c r="BH39" i="9"/>
  <c r="AO39" i="9"/>
  <c r="AM39" i="9"/>
  <c r="AD39" i="9"/>
  <c r="BW39" i="9"/>
  <c r="BP39" i="9"/>
  <c r="BY39" i="9"/>
  <c r="AG39" i="9"/>
  <c r="AV39" i="9"/>
  <c r="AB39" i="9"/>
  <c r="AZ39" i="9"/>
  <c r="BZ39" i="9"/>
  <c r="BQ39" i="9"/>
  <c r="BG39" i="9"/>
  <c r="Z39" i="9"/>
  <c r="BV39" i="9"/>
  <c r="AJ39" i="9"/>
  <c r="BR39" i="9"/>
  <c r="BI39" i="9"/>
  <c r="AY39" i="9"/>
  <c r="AR39" i="9"/>
  <c r="AE39" i="9"/>
  <c r="BO39" i="9"/>
  <c r="BT39" i="9"/>
  <c r="BM39" i="9"/>
  <c r="AN39" i="9"/>
  <c r="BF39" i="9"/>
  <c r="BS39" i="9"/>
  <c r="BJ39" i="9"/>
  <c r="BA39" i="9"/>
  <c r="AQ39" i="9"/>
  <c r="AW39" i="9"/>
  <c r="AX39" i="9"/>
  <c r="BN39" i="9"/>
  <c r="AP39" i="9"/>
  <c r="BK39" i="9"/>
  <c r="BB39" i="9"/>
  <c r="AS39" i="9"/>
  <c r="Y40" i="9"/>
  <c r="AE40" i="9" s="1"/>
  <c r="Q42" i="9"/>
  <c r="R42" i="9" s="1"/>
  <c r="T41" i="9"/>
  <c r="U41" i="9" s="1"/>
  <c r="X41" i="9" s="1"/>
  <c r="K41" i="9"/>
  <c r="L42" i="9"/>
  <c r="S40" i="9"/>
  <c r="H41" i="9"/>
  <c r="I42" i="9"/>
  <c r="F42" i="9"/>
  <c r="E41" i="9"/>
  <c r="C41" i="9"/>
  <c r="BX40" i="9" l="1"/>
  <c r="AO40" i="9"/>
  <c r="AZ40" i="9"/>
  <c r="BZ40" i="9"/>
  <c r="AL40" i="9"/>
  <c r="AR40" i="9"/>
  <c r="BF40" i="9"/>
  <c r="AX40" i="9"/>
  <c r="BQ40" i="9"/>
  <c r="BO40" i="9"/>
  <c r="BG40" i="9"/>
  <c r="AG40" i="9"/>
  <c r="AT40" i="9"/>
  <c r="BA40" i="9"/>
  <c r="AY40" i="9"/>
  <c r="AP40" i="9"/>
  <c r="BS40" i="9"/>
  <c r="BY40" i="9"/>
  <c r="BT40" i="9"/>
  <c r="AH40" i="9"/>
  <c r="BI40" i="9"/>
  <c r="AI40" i="9"/>
  <c r="BC40" i="9"/>
  <c r="Z40" i="9"/>
  <c r="AC40" i="9"/>
  <c r="AN40" i="9"/>
  <c r="AV40" i="9"/>
  <c r="AA40" i="9"/>
  <c r="BM40" i="9"/>
  <c r="AU40" i="9"/>
  <c r="AK40" i="9"/>
  <c r="BK40" i="9"/>
  <c r="BJ40" i="9"/>
  <c r="BL40" i="9"/>
  <c r="BU40" i="9"/>
  <c r="AS40" i="9"/>
  <c r="BR40" i="9"/>
  <c r="AF40" i="9"/>
  <c r="BV40" i="9"/>
  <c r="BE40" i="9"/>
  <c r="AM40" i="9"/>
  <c r="BP40" i="9"/>
  <c r="AJ40" i="9"/>
  <c r="AQ40" i="9"/>
  <c r="BD40" i="9"/>
  <c r="BH40" i="9"/>
  <c r="AD40" i="9"/>
  <c r="AB40" i="9"/>
  <c r="BB40" i="9"/>
  <c r="BW40" i="9"/>
  <c r="BN40" i="9"/>
  <c r="AW40" i="9"/>
  <c r="Y41" i="9"/>
  <c r="AI41" i="9" s="1"/>
  <c r="V41" i="9"/>
  <c r="W41" i="9" s="1"/>
  <c r="T42" i="9"/>
  <c r="U42" i="9" s="1"/>
  <c r="X42" i="9" s="1"/>
  <c r="B42" i="9"/>
  <c r="N42" i="9"/>
  <c r="O43" i="9"/>
  <c r="H42" i="9"/>
  <c r="I43" i="9"/>
  <c r="S41" i="9"/>
  <c r="K42" i="9"/>
  <c r="L43" i="9"/>
  <c r="AF41" i="9" l="1"/>
  <c r="BF41" i="9"/>
  <c r="AL41" i="9"/>
  <c r="AK41" i="9"/>
  <c r="AA41" i="9"/>
  <c r="BZ41" i="9"/>
  <c r="AW41" i="9"/>
  <c r="BM41" i="9"/>
  <c r="BK41" i="9"/>
  <c r="BC41" i="9"/>
  <c r="BD41" i="9"/>
  <c r="AT41" i="9"/>
  <c r="BP41" i="9"/>
  <c r="AD41" i="9"/>
  <c r="BU41" i="9"/>
  <c r="AZ41" i="9"/>
  <c r="BX41" i="9"/>
  <c r="AM41" i="9"/>
  <c r="BY41" i="9"/>
  <c r="BO41" i="9"/>
  <c r="AC41" i="9"/>
  <c r="AV41" i="9"/>
  <c r="AG41" i="9"/>
  <c r="AU41" i="9"/>
  <c r="BW41" i="9"/>
  <c r="BE41" i="9"/>
  <c r="AO41" i="9"/>
  <c r="AJ41" i="9"/>
  <c r="BH41" i="9"/>
  <c r="AE41" i="9"/>
  <c r="BQ41" i="9"/>
  <c r="BG41" i="9"/>
  <c r="Z41" i="9"/>
  <c r="BT41" i="9"/>
  <c r="BN41" i="9"/>
  <c r="AR41" i="9"/>
  <c r="BR41" i="9"/>
  <c r="BI41" i="9"/>
  <c r="AY41" i="9"/>
  <c r="AP41" i="9"/>
  <c r="AN41" i="9"/>
  <c r="AX41" i="9"/>
  <c r="AB41" i="9"/>
  <c r="BJ41" i="9"/>
  <c r="BA41" i="9"/>
  <c r="AQ41" i="9"/>
  <c r="BV41" i="9"/>
  <c r="BL41" i="9"/>
  <c r="AH41" i="9"/>
  <c r="BS41" i="9"/>
  <c r="BB41" i="9"/>
  <c r="AS41" i="9"/>
  <c r="Y42" i="9"/>
  <c r="AE42" i="9" s="1"/>
  <c r="L44" i="9"/>
  <c r="K43" i="9"/>
  <c r="P43" i="9"/>
  <c r="Q43" i="9"/>
  <c r="E42" i="9"/>
  <c r="V42" i="9" s="1"/>
  <c r="W42" i="9" s="1"/>
  <c r="F43" i="9"/>
  <c r="O44" i="9"/>
  <c r="P44" i="9" s="1"/>
  <c r="N43" i="9"/>
  <c r="C42" i="9"/>
  <c r="S42" i="9"/>
  <c r="BV42" i="9" l="1"/>
  <c r="BH42" i="9"/>
  <c r="AL42" i="9"/>
  <c r="AT42" i="9"/>
  <c r="AO42" i="9"/>
  <c r="AG42" i="9"/>
  <c r="BL42" i="9"/>
  <c r="BN42" i="9"/>
  <c r="AB42" i="9"/>
  <c r="Z42" i="9"/>
  <c r="BX42" i="9"/>
  <c r="BJ42" i="9"/>
  <c r="BW42" i="9"/>
  <c r="BF42" i="9"/>
  <c r="BD42" i="9"/>
  <c r="BY42" i="9"/>
  <c r="BP42" i="9"/>
  <c r="AY42" i="9"/>
  <c r="AZ42" i="9"/>
  <c r="BB42" i="9"/>
  <c r="AQ42" i="9"/>
  <c r="BI42" i="9"/>
  <c r="AF42" i="9"/>
  <c r="BT42" i="9"/>
  <c r="AP42" i="9"/>
  <c r="BM42" i="9"/>
  <c r="AI42" i="9"/>
  <c r="BS42" i="9"/>
  <c r="AJ42" i="9"/>
  <c r="AC42" i="9"/>
  <c r="AX42" i="9"/>
  <c r="AA42" i="9"/>
  <c r="BK42" i="9"/>
  <c r="BQ42" i="9"/>
  <c r="BZ42" i="9"/>
  <c r="AK42" i="9"/>
  <c r="BU42" i="9"/>
  <c r="BC42" i="9"/>
  <c r="AV42" i="9"/>
  <c r="BR42" i="9"/>
  <c r="AR42" i="9"/>
  <c r="BA42" i="9"/>
  <c r="BO42" i="9"/>
  <c r="BE42" i="9"/>
  <c r="AM42" i="9"/>
  <c r="AU42" i="9"/>
  <c r="AH42" i="9"/>
  <c r="AS42" i="9"/>
  <c r="AD42" i="9"/>
  <c r="AN42" i="9"/>
  <c r="BG42" i="9"/>
  <c r="AW42" i="9"/>
  <c r="H43" i="9"/>
  <c r="I44" i="9"/>
  <c r="R43" i="9"/>
  <c r="Q44" i="9"/>
  <c r="B43" i="9"/>
  <c r="N44" i="9"/>
  <c r="O45" i="9"/>
  <c r="P45" i="9" s="1"/>
  <c r="E43" i="9" l="1"/>
  <c r="V43" i="9" s="1"/>
  <c r="W43" i="9" s="1"/>
  <c r="F44" i="9"/>
  <c r="C43" i="9"/>
  <c r="Q45" i="9"/>
  <c r="R44" i="9"/>
  <c r="T43" i="9"/>
  <c r="U43" i="9" s="1"/>
  <c r="X43" i="9" s="1"/>
  <c r="K44" i="9"/>
  <c r="L45" i="9"/>
  <c r="Y43" i="9" l="1"/>
  <c r="AA43" i="9" s="1"/>
  <c r="S43" i="9"/>
  <c r="T44" i="9"/>
  <c r="U44" i="9" s="1"/>
  <c r="X44" i="9" s="1"/>
  <c r="R45" i="9"/>
  <c r="B44" i="9"/>
  <c r="N45" i="9"/>
  <c r="O46" i="9"/>
  <c r="P46" i="9" s="1"/>
  <c r="I45" i="9"/>
  <c r="H44" i="9"/>
  <c r="Z43" i="9" l="1"/>
  <c r="AS43" i="9"/>
  <c r="AH43" i="9"/>
  <c r="AZ43" i="9"/>
  <c r="AV43" i="9"/>
  <c r="BP43" i="9"/>
  <c r="AJ43" i="9"/>
  <c r="AR43" i="9"/>
  <c r="AB43" i="9"/>
  <c r="BW43" i="9"/>
  <c r="AK43" i="9"/>
  <c r="BL43" i="9"/>
  <c r="BS43" i="9"/>
  <c r="BB43" i="9"/>
  <c r="BZ43" i="9"/>
  <c r="BA43" i="9"/>
  <c r="BI43" i="9"/>
  <c r="BK43" i="9"/>
  <c r="BO43" i="9"/>
  <c r="BH43" i="9"/>
  <c r="BC43" i="9"/>
  <c r="AG43" i="9"/>
  <c r="BR43" i="9"/>
  <c r="AL43" i="9"/>
  <c r="AD43" i="9"/>
  <c r="AN43" i="9"/>
  <c r="AU43" i="9"/>
  <c r="AY43" i="9"/>
  <c r="BV43" i="9"/>
  <c r="BT43" i="9"/>
  <c r="AF43" i="9"/>
  <c r="AP43" i="9"/>
  <c r="AX43" i="9"/>
  <c r="BG43" i="9"/>
  <c r="AT43" i="9"/>
  <c r="AW43" i="9"/>
  <c r="BY43" i="9"/>
  <c r="BU43" i="9"/>
  <c r="BQ43" i="9"/>
  <c r="AM43" i="9"/>
  <c r="AQ43" i="9"/>
  <c r="BM43" i="9"/>
  <c r="AO43" i="9"/>
  <c r="AC43" i="9"/>
  <c r="BD43" i="9"/>
  <c r="BX43" i="9"/>
  <c r="BN43" i="9"/>
  <c r="BE43" i="9"/>
  <c r="BJ43" i="9"/>
  <c r="BF43" i="9"/>
  <c r="AE43" i="9"/>
  <c r="AI43" i="9"/>
  <c r="Y44" i="9"/>
  <c r="AE44" i="9" s="1"/>
  <c r="F45" i="9"/>
  <c r="E44" i="9"/>
  <c r="V44" i="9" s="1"/>
  <c r="W44" i="9" s="1"/>
  <c r="C44" i="9"/>
  <c r="Q46" i="9"/>
  <c r="T45" i="9"/>
  <c r="U45" i="9" s="1"/>
  <c r="X45" i="9" s="1"/>
  <c r="S44" i="9"/>
  <c r="K45" i="9"/>
  <c r="L46" i="9"/>
  <c r="BB44" i="9" l="1"/>
  <c r="AR44" i="9"/>
  <c r="BR44" i="9"/>
  <c r="Z44" i="9"/>
  <c r="AH44" i="9"/>
  <c r="BP44" i="9"/>
  <c r="BI44" i="9"/>
  <c r="AZ44" i="9"/>
  <c r="AJ44" i="9"/>
  <c r="BZ44" i="9"/>
  <c r="BH44" i="9"/>
  <c r="AS44" i="9"/>
  <c r="AY44" i="9"/>
  <c r="BT44" i="9"/>
  <c r="BY44" i="9"/>
  <c r="AQ44" i="9"/>
  <c r="BN44" i="9"/>
  <c r="AG44" i="9"/>
  <c r="AN44" i="9"/>
  <c r="AV44" i="9"/>
  <c r="BV44" i="9"/>
  <c r="AW44" i="9"/>
  <c r="AI44" i="9"/>
  <c r="AL44" i="9"/>
  <c r="AA44" i="9"/>
  <c r="BL44" i="9"/>
  <c r="AD44" i="9"/>
  <c r="AB44" i="9"/>
  <c r="BD44" i="9"/>
  <c r="AO44" i="9"/>
  <c r="BW44" i="9"/>
  <c r="BK44" i="9"/>
  <c r="AK44" i="9"/>
  <c r="AP44" i="9"/>
  <c r="BC44" i="9"/>
  <c r="BF44" i="9"/>
  <c r="BS44" i="9"/>
  <c r="BE44" i="9"/>
  <c r="BJ44" i="9"/>
  <c r="BA44" i="9"/>
  <c r="BU44" i="9"/>
  <c r="AT44" i="9"/>
  <c r="BX44" i="9"/>
  <c r="BO44" i="9"/>
  <c r="AX44" i="9"/>
  <c r="BQ44" i="9"/>
  <c r="AC44" i="9"/>
  <c r="BM44" i="9"/>
  <c r="AF44" i="9"/>
  <c r="BG44" i="9"/>
  <c r="AU44" i="9"/>
  <c r="AM44" i="9"/>
  <c r="Y45" i="9"/>
  <c r="AA45" i="9" s="1"/>
  <c r="BN45" i="9"/>
  <c r="R46" i="9"/>
  <c r="S45" i="9"/>
  <c r="B45" i="9"/>
  <c r="H45" i="9"/>
  <c r="I46" i="9"/>
  <c r="N46" i="9"/>
  <c r="O47" i="9"/>
  <c r="P47" i="9" s="1"/>
  <c r="BZ45" i="9" l="1"/>
  <c r="BL45" i="9"/>
  <c r="BH45" i="9"/>
  <c r="AE45" i="9"/>
  <c r="BG45" i="9"/>
  <c r="AU45" i="9"/>
  <c r="AP45" i="9"/>
  <c r="BC45" i="9"/>
  <c r="BP45" i="9"/>
  <c r="BV45" i="9"/>
  <c r="AY45" i="9"/>
  <c r="BS45" i="9"/>
  <c r="AO45" i="9"/>
  <c r="AZ45" i="9"/>
  <c r="BJ45" i="9"/>
  <c r="BW45" i="9"/>
  <c r="BF45" i="9"/>
  <c r="BY45" i="9"/>
  <c r="AG45" i="9"/>
  <c r="AV45" i="9"/>
  <c r="BI45" i="9"/>
  <c r="BK45" i="9"/>
  <c r="AL45" i="9"/>
  <c r="AX45" i="9"/>
  <c r="AB45" i="9"/>
  <c r="AW45" i="9"/>
  <c r="Z45" i="9"/>
  <c r="AJ45" i="9"/>
  <c r="BR45" i="9"/>
  <c r="BA45" i="9"/>
  <c r="AN45" i="9"/>
  <c r="AT45" i="9"/>
  <c r="BQ45" i="9"/>
  <c r="BE45" i="9"/>
  <c r="AF45" i="9"/>
  <c r="BT45" i="9"/>
  <c r="BD45" i="9"/>
  <c r="BX45" i="9"/>
  <c r="AC45" i="9"/>
  <c r="AR45" i="9"/>
  <c r="AM45" i="9"/>
  <c r="BU45" i="9"/>
  <c r="AS45" i="9"/>
  <c r="AQ45" i="9"/>
  <c r="BB45" i="9"/>
  <c r="AK45" i="9"/>
  <c r="AD45" i="9"/>
  <c r="BO45" i="9"/>
  <c r="AH45" i="9"/>
  <c r="BM45" i="9"/>
  <c r="AI45" i="9"/>
  <c r="K46" i="9"/>
  <c r="L47" i="9"/>
  <c r="E45" i="9"/>
  <c r="V45" i="9" s="1"/>
  <c r="W45" i="9" s="1"/>
  <c r="F46" i="9"/>
  <c r="C45" i="9"/>
  <c r="Q47" i="9"/>
  <c r="T46" i="9"/>
  <c r="U46" i="9" s="1"/>
  <c r="X46" i="9" s="1"/>
  <c r="Y46" i="9" l="1"/>
  <c r="AK46" i="9" s="1"/>
  <c r="R47" i="9"/>
  <c r="B46" i="9"/>
  <c r="H46" i="9"/>
  <c r="I47" i="9"/>
  <c r="O48" i="9"/>
  <c r="P48" i="9" s="1"/>
  <c r="N47" i="9"/>
  <c r="S46" i="9"/>
  <c r="AX46" i="9" l="1"/>
  <c r="AJ46" i="9"/>
  <c r="AQ46" i="9"/>
  <c r="AW46" i="9"/>
  <c r="Z46" i="9"/>
  <c r="AM46" i="9"/>
  <c r="AO46" i="9"/>
  <c r="AT46" i="9"/>
  <c r="AD46" i="9"/>
  <c r="BK46" i="9"/>
  <c r="AY46" i="9"/>
  <c r="BZ46" i="9"/>
  <c r="BW46" i="9"/>
  <c r="AN46" i="9"/>
  <c r="BN46" i="9"/>
  <c r="BC46" i="9"/>
  <c r="AA46" i="9"/>
  <c r="AI46" i="9"/>
  <c r="AL46" i="9"/>
  <c r="BL46" i="9"/>
  <c r="BS46" i="9"/>
  <c r="BD46" i="9"/>
  <c r="AB46" i="9"/>
  <c r="BY46" i="9"/>
  <c r="BM46" i="9"/>
  <c r="BE46" i="9"/>
  <c r="AH46" i="9"/>
  <c r="BG46" i="9"/>
  <c r="BO46" i="9"/>
  <c r="AF46" i="9"/>
  <c r="BR46" i="9"/>
  <c r="AU46" i="9"/>
  <c r="BH46" i="9"/>
  <c r="AR46" i="9"/>
  <c r="BU46" i="9"/>
  <c r="BI46" i="9"/>
  <c r="BQ46" i="9"/>
  <c r="BA46" i="9"/>
  <c r="AZ46" i="9"/>
  <c r="BT46" i="9"/>
  <c r="BP46" i="9"/>
  <c r="AE46" i="9"/>
  <c r="BB46" i="9"/>
  <c r="AG46" i="9"/>
  <c r="AS46" i="9"/>
  <c r="BV46" i="9"/>
  <c r="BJ46" i="9"/>
  <c r="BF46" i="9"/>
  <c r="BX46" i="9"/>
  <c r="AP46" i="9"/>
  <c r="AV46" i="9"/>
  <c r="AC46" i="9"/>
  <c r="L48" i="9"/>
  <c r="K47" i="9"/>
  <c r="E46" i="9"/>
  <c r="V46" i="9" s="1"/>
  <c r="W46" i="9" s="1"/>
  <c r="F47" i="9"/>
  <c r="C46" i="9"/>
  <c r="Q48" i="9"/>
  <c r="T47" i="9"/>
  <c r="U47" i="9" s="1"/>
  <c r="X47" i="9" s="1"/>
  <c r="Y47" i="9" l="1"/>
  <c r="AG47" i="9" s="1"/>
  <c r="R48" i="9"/>
  <c r="B47" i="9"/>
  <c r="C47" i="9" s="1"/>
  <c r="H47" i="9"/>
  <c r="I48" i="9"/>
  <c r="S47" i="9"/>
  <c r="N48" i="9"/>
  <c r="O49" i="9"/>
  <c r="P49" i="9" s="1"/>
  <c r="BW47" i="9" l="1"/>
  <c r="AZ47" i="9"/>
  <c r="AJ47" i="9"/>
  <c r="BR47" i="9"/>
  <c r="AP47" i="9"/>
  <c r="BG47" i="9"/>
  <c r="BZ47" i="9"/>
  <c r="AR47" i="9"/>
  <c r="AC47" i="9"/>
  <c r="BC47" i="9"/>
  <c r="AK47" i="9"/>
  <c r="AF47" i="9"/>
  <c r="BL47" i="9"/>
  <c r="AE47" i="9"/>
  <c r="AV47" i="9"/>
  <c r="BO47" i="9"/>
  <c r="AH47" i="9"/>
  <c r="BU47" i="9"/>
  <c r="BB47" i="9"/>
  <c r="BT47" i="9"/>
  <c r="BD47" i="9"/>
  <c r="BY47" i="9"/>
  <c r="BM47" i="9"/>
  <c r="BP47" i="9"/>
  <c r="BI47" i="9"/>
  <c r="AW47" i="9"/>
  <c r="BH47" i="9"/>
  <c r="AL47" i="9"/>
  <c r="BS47" i="9"/>
  <c r="AA47" i="9"/>
  <c r="BE47" i="9"/>
  <c r="AB47" i="9"/>
  <c r="BV47" i="9"/>
  <c r="BF47" i="9"/>
  <c r="BX47" i="9"/>
  <c r="BA47" i="9"/>
  <c r="AO47" i="9"/>
  <c r="AX47" i="9"/>
  <c r="BJ47" i="9"/>
  <c r="AT47" i="9"/>
  <c r="BQ47" i="9"/>
  <c r="AQ47" i="9"/>
  <c r="AY47" i="9"/>
  <c r="AI47" i="9"/>
  <c r="Z47" i="9"/>
  <c r="AN47" i="9"/>
  <c r="AM47" i="9"/>
  <c r="BK47" i="9"/>
  <c r="AD47" i="9"/>
  <c r="AU47" i="9"/>
  <c r="BN47" i="9"/>
  <c r="AS47" i="9"/>
  <c r="K48" i="9"/>
  <c r="L49" i="9"/>
  <c r="B48" i="9"/>
  <c r="E47" i="9"/>
  <c r="V47" i="9" s="1"/>
  <c r="W47" i="9" s="1"/>
  <c r="F48" i="9"/>
  <c r="T48" i="9"/>
  <c r="U48" i="9" s="1"/>
  <c r="X48" i="9" s="1"/>
  <c r="Q49" i="9"/>
  <c r="Y48" i="9" l="1"/>
  <c r="AC48" i="9" s="1"/>
  <c r="F49" i="9"/>
  <c r="E48" i="9"/>
  <c r="C48" i="9"/>
  <c r="I49" i="9"/>
  <c r="H48" i="9"/>
  <c r="R49" i="9"/>
  <c r="N49" i="9"/>
  <c r="O50" i="9"/>
  <c r="P50" i="9" s="1"/>
  <c r="S48" i="9"/>
  <c r="BB48" i="9" l="1"/>
  <c r="BS48" i="9"/>
  <c r="BD48" i="9"/>
  <c r="BX48" i="9"/>
  <c r="AL48" i="9"/>
  <c r="AG48" i="9"/>
  <c r="AH48" i="9"/>
  <c r="BH48" i="9"/>
  <c r="AT48" i="9"/>
  <c r="BY48" i="9"/>
  <c r="BT48" i="9"/>
  <c r="AF48" i="9"/>
  <c r="AX48" i="9"/>
  <c r="BP48" i="9"/>
  <c r="AI48" i="9"/>
  <c r="BQ48" i="9"/>
  <c r="AQ48" i="9"/>
  <c r="AA48" i="9"/>
  <c r="AY48" i="9"/>
  <c r="AD48" i="9"/>
  <c r="BV48" i="9"/>
  <c r="AM48" i="9"/>
  <c r="BF48" i="9"/>
  <c r="BU48" i="9"/>
  <c r="BI48" i="9"/>
  <c r="AR48" i="9"/>
  <c r="BN48" i="9"/>
  <c r="BK48" i="9"/>
  <c r="AB48" i="9"/>
  <c r="AU48" i="9"/>
  <c r="BM48" i="9"/>
  <c r="BA48" i="9"/>
  <c r="BC48" i="9"/>
  <c r="BJ48" i="9"/>
  <c r="AZ48" i="9"/>
  <c r="BR48" i="9"/>
  <c r="AJ48" i="9"/>
  <c r="BE48" i="9"/>
  <c r="AS48" i="9"/>
  <c r="AN48" i="9"/>
  <c r="BW48" i="9"/>
  <c r="AP48" i="9"/>
  <c r="BG48" i="9"/>
  <c r="BZ48" i="9"/>
  <c r="AW48" i="9"/>
  <c r="AK48" i="9"/>
  <c r="Z48" i="9"/>
  <c r="BL48" i="9"/>
  <c r="AE48" i="9"/>
  <c r="AV48" i="9"/>
  <c r="BO48" i="9"/>
  <c r="AO48" i="9"/>
  <c r="Q50" i="9"/>
  <c r="V48" i="9"/>
  <c r="W48" i="9" s="1"/>
  <c r="R50" i="9"/>
  <c r="K49" i="9"/>
  <c r="L50" i="9"/>
  <c r="T49" i="9"/>
  <c r="U49" i="9" s="1"/>
  <c r="X49" i="9" s="1"/>
  <c r="B49" i="9"/>
  <c r="H49" i="9"/>
  <c r="I50" i="9"/>
  <c r="Y49" i="9" l="1"/>
  <c r="AG49" i="9" s="1"/>
  <c r="E49" i="9"/>
  <c r="V49" i="9" s="1"/>
  <c r="W49" i="9" s="1"/>
  <c r="F50" i="9"/>
  <c r="C49" i="9"/>
  <c r="S49" i="9"/>
  <c r="N50" i="9"/>
  <c r="O51" i="9"/>
  <c r="K50" i="9"/>
  <c r="L51" i="9"/>
  <c r="T50" i="9"/>
  <c r="U50" i="9" s="1"/>
  <c r="X50" i="9" s="1"/>
  <c r="AE49" i="9" l="1"/>
  <c r="BW49" i="9"/>
  <c r="BK49" i="9"/>
  <c r="AQ49" i="9"/>
  <c r="BF49" i="9"/>
  <c r="AJ49" i="9"/>
  <c r="AT49" i="9"/>
  <c r="AR49" i="9"/>
  <c r="BX49" i="9"/>
  <c r="BG49" i="9"/>
  <c r="AL49" i="9"/>
  <c r="AK49" i="9"/>
  <c r="BL49" i="9"/>
  <c r="BO49" i="9"/>
  <c r="AC49" i="9"/>
  <c r="BB49" i="9"/>
  <c r="BT49" i="9"/>
  <c r="AH49" i="9"/>
  <c r="AX49" i="9"/>
  <c r="AA49" i="9"/>
  <c r="AI49" i="9"/>
  <c r="BC49" i="9"/>
  <c r="BZ49" i="9"/>
  <c r="BH49" i="9"/>
  <c r="AM49" i="9"/>
  <c r="BU49" i="9"/>
  <c r="BE49" i="9"/>
  <c r="AF49" i="9"/>
  <c r="AV49" i="9"/>
  <c r="AS49" i="9"/>
  <c r="BI49" i="9"/>
  <c r="BP49" i="9"/>
  <c r="AP49" i="9"/>
  <c r="BY49" i="9"/>
  <c r="BR49" i="9"/>
  <c r="AY49" i="9"/>
  <c r="AB49" i="9"/>
  <c r="BM49" i="9"/>
  <c r="AW49" i="9"/>
  <c r="Z49" i="9"/>
  <c r="AZ49" i="9"/>
  <c r="BJ49" i="9"/>
  <c r="AN49" i="9"/>
  <c r="BV49" i="9"/>
  <c r="BD49" i="9"/>
  <c r="AO49" i="9"/>
  <c r="BQ49" i="9"/>
  <c r="BS49" i="9"/>
  <c r="BA49" i="9"/>
  <c r="AD49" i="9"/>
  <c r="BN49" i="9"/>
  <c r="AU49" i="9"/>
  <c r="S50" i="9"/>
  <c r="Y50" i="9"/>
  <c r="BY50" i="9" s="1"/>
  <c r="AM50" i="9"/>
  <c r="BS50" i="9"/>
  <c r="P51" i="9"/>
  <c r="Q51" i="9"/>
  <c r="B50" i="9"/>
  <c r="H50" i="9"/>
  <c r="I51" i="9"/>
  <c r="O52" i="9"/>
  <c r="P52" i="9" s="1"/>
  <c r="N51" i="9"/>
  <c r="AO50" i="9" l="1"/>
  <c r="AB50" i="9"/>
  <c r="BO50" i="9"/>
  <c r="BB50" i="9"/>
  <c r="BG50" i="9"/>
  <c r="BF50" i="9"/>
  <c r="Z50" i="9"/>
  <c r="AX50" i="9"/>
  <c r="AW50" i="9"/>
  <c r="BT50" i="9"/>
  <c r="BU50" i="9"/>
  <c r="AF50" i="9"/>
  <c r="AI50" i="9"/>
  <c r="BA50" i="9"/>
  <c r="AT50" i="9"/>
  <c r="AZ50" i="9"/>
  <c r="BP50" i="9"/>
  <c r="AY50" i="9"/>
  <c r="AP50" i="9"/>
  <c r="BK50" i="9"/>
  <c r="BQ50" i="9"/>
  <c r="BH50" i="9"/>
  <c r="AJ50" i="9"/>
  <c r="AQ50" i="9"/>
  <c r="AH50" i="9"/>
  <c r="BC50" i="9"/>
  <c r="BI50" i="9"/>
  <c r="BX50" i="9"/>
  <c r="BM50" i="9"/>
  <c r="AA50" i="9"/>
  <c r="BL50" i="9"/>
  <c r="BZ50" i="9"/>
  <c r="AS50" i="9"/>
  <c r="AR50" i="9"/>
  <c r="AG50" i="9"/>
  <c r="BV50" i="9"/>
  <c r="BD50" i="9"/>
  <c r="BR50" i="9"/>
  <c r="AK50" i="9"/>
  <c r="BE50" i="9"/>
  <c r="BW50" i="9"/>
  <c r="BN50" i="9"/>
  <c r="AN50" i="9"/>
  <c r="BJ50" i="9"/>
  <c r="AC50" i="9"/>
  <c r="AL50" i="9"/>
  <c r="AU50" i="9"/>
  <c r="AD50" i="9"/>
  <c r="AV50" i="9"/>
  <c r="AE50" i="9"/>
  <c r="E50" i="9"/>
  <c r="V50" i="9" s="1"/>
  <c r="W50" i="9" s="1"/>
  <c r="F51" i="9"/>
  <c r="C50" i="9"/>
  <c r="L52" i="9"/>
  <c r="K51" i="9"/>
  <c r="R51" i="9"/>
  <c r="Q52" i="9"/>
  <c r="T51" i="9" l="1"/>
  <c r="U51" i="9" s="1"/>
  <c r="X51" i="9" s="1"/>
  <c r="B51" i="9"/>
  <c r="C51" i="9" s="1"/>
  <c r="N52" i="9"/>
  <c r="O53" i="9"/>
  <c r="P53" i="9" s="1"/>
  <c r="H51" i="9"/>
  <c r="I52" i="9"/>
  <c r="R52" i="9"/>
  <c r="S51" i="9" l="1"/>
  <c r="Y51" i="9"/>
  <c r="AH51" i="9" s="1"/>
  <c r="AP51" i="9"/>
  <c r="AX51" i="9"/>
  <c r="AY51" i="9"/>
  <c r="BG51" i="9"/>
  <c r="BW51" i="9"/>
  <c r="AJ51" i="9"/>
  <c r="BZ51" i="9"/>
  <c r="AE51" i="9"/>
  <c r="AM51" i="9"/>
  <c r="AU51" i="9"/>
  <c r="BS51" i="9"/>
  <c r="AS51" i="9"/>
  <c r="AN51" i="9"/>
  <c r="AV51" i="9"/>
  <c r="BT51" i="9"/>
  <c r="BD51" i="9"/>
  <c r="AC51" i="9"/>
  <c r="AF51" i="9"/>
  <c r="BL51" i="9"/>
  <c r="B52" i="9"/>
  <c r="C52" i="9" s="1"/>
  <c r="E51" i="9"/>
  <c r="V51" i="9" s="1"/>
  <c r="W51" i="9" s="1"/>
  <c r="F52" i="9"/>
  <c r="T52" i="9"/>
  <c r="U52" i="9" s="1"/>
  <c r="X52" i="9" s="1"/>
  <c r="Q53" i="9"/>
  <c r="K52" i="9"/>
  <c r="L53" i="9"/>
  <c r="BB51" i="9" l="1"/>
  <c r="BQ51" i="9"/>
  <c r="AL51" i="9"/>
  <c r="BX51" i="9"/>
  <c r="BU51" i="9"/>
  <c r="BH51" i="9"/>
  <c r="AW51" i="9"/>
  <c r="BM51" i="9"/>
  <c r="BJ51" i="9"/>
  <c r="BO51" i="9"/>
  <c r="BE51" i="9"/>
  <c r="Z51" i="9"/>
  <c r="BK51" i="9"/>
  <c r="AD51" i="9"/>
  <c r="AI51" i="9"/>
  <c r="BP51" i="9"/>
  <c r="AA51" i="9"/>
  <c r="BI51" i="9"/>
  <c r="BY51" i="9"/>
  <c r="BR51" i="9"/>
  <c r="AR51" i="9"/>
  <c r="BV51" i="9"/>
  <c r="AK51" i="9"/>
  <c r="BA51" i="9"/>
  <c r="BC51" i="9"/>
  <c r="AT51" i="9"/>
  <c r="AB51" i="9"/>
  <c r="BN51" i="9"/>
  <c r="BF51" i="9"/>
  <c r="S52" i="9"/>
  <c r="AO51" i="9"/>
  <c r="AG51" i="9"/>
  <c r="AZ51" i="9"/>
  <c r="AQ51" i="9"/>
  <c r="Y52" i="9"/>
  <c r="AS52" i="9" s="1"/>
  <c r="B53" i="9"/>
  <c r="I53" i="9"/>
  <c r="H52" i="9"/>
  <c r="N53" i="9"/>
  <c r="O54" i="9"/>
  <c r="P54" i="9" s="1"/>
  <c r="F53" i="9"/>
  <c r="E52" i="9"/>
  <c r="R53" i="9"/>
  <c r="AI52" i="9" l="1"/>
  <c r="BD52" i="9"/>
  <c r="AV52" i="9"/>
  <c r="BL52" i="9"/>
  <c r="AA52" i="9"/>
  <c r="BX52" i="9"/>
  <c r="AU52" i="9"/>
  <c r="AC52" i="9"/>
  <c r="AO52" i="9"/>
  <c r="AB52" i="9"/>
  <c r="AE52" i="9"/>
  <c r="BU52" i="9"/>
  <c r="AX52" i="9"/>
  <c r="BR52" i="9"/>
  <c r="BO52" i="9"/>
  <c r="AP52" i="9"/>
  <c r="AT52" i="9"/>
  <c r="AM52" i="9"/>
  <c r="BG52" i="9"/>
  <c r="AH52" i="9"/>
  <c r="AL52" i="9"/>
  <c r="BF52" i="9"/>
  <c r="Z52" i="9"/>
  <c r="BT52" i="9"/>
  <c r="BH52" i="9"/>
  <c r="BE52" i="9"/>
  <c r="AY52" i="9"/>
  <c r="AF52" i="9"/>
  <c r="AD52" i="9"/>
  <c r="BM52" i="9"/>
  <c r="AG52" i="9"/>
  <c r="AQ52" i="9"/>
  <c r="BC52" i="9"/>
  <c r="AK52" i="9"/>
  <c r="BY52" i="9"/>
  <c r="AN52" i="9"/>
  <c r="BZ52" i="9"/>
  <c r="BQ52" i="9"/>
  <c r="BI52" i="9"/>
  <c r="AR52" i="9"/>
  <c r="AJ52" i="9"/>
  <c r="AZ52" i="9"/>
  <c r="BV52" i="9"/>
  <c r="BS52" i="9"/>
  <c r="BJ52" i="9"/>
  <c r="BA52" i="9"/>
  <c r="AW52" i="9"/>
  <c r="BP52" i="9"/>
  <c r="BW52" i="9"/>
  <c r="BN52" i="9"/>
  <c r="BK52" i="9"/>
  <c r="BB52" i="9"/>
  <c r="V52" i="9"/>
  <c r="W52" i="9" s="1"/>
  <c r="H53" i="9"/>
  <c r="I54" i="9"/>
  <c r="K53" i="9"/>
  <c r="L54" i="9"/>
  <c r="Q54" i="9"/>
  <c r="E53" i="9"/>
  <c r="F54" i="9"/>
  <c r="T53" i="9"/>
  <c r="U53" i="9" s="1"/>
  <c r="X53" i="9" s="1"/>
  <c r="C53" i="9"/>
  <c r="Y53" i="9" l="1"/>
  <c r="AG53" i="9" s="1"/>
  <c r="BU53" i="9"/>
  <c r="AH53" i="9"/>
  <c r="AP53" i="9"/>
  <c r="BF53" i="9"/>
  <c r="BN53" i="9"/>
  <c r="BV53" i="9"/>
  <c r="AA53" i="9"/>
  <c r="AI53" i="9"/>
  <c r="AQ53" i="9"/>
  <c r="AY53" i="9"/>
  <c r="AL53" i="9"/>
  <c r="AT53" i="9"/>
  <c r="BB53" i="9"/>
  <c r="BJ53" i="9"/>
  <c r="BR53" i="9"/>
  <c r="BZ53" i="9"/>
  <c r="AE53" i="9"/>
  <c r="AU53" i="9"/>
  <c r="BC53" i="9"/>
  <c r="BK53" i="9"/>
  <c r="BS53" i="9"/>
  <c r="AR53" i="9"/>
  <c r="BI53" i="9"/>
  <c r="BY53" i="9"/>
  <c r="BG53" i="9"/>
  <c r="AN53" i="9"/>
  <c r="AS53" i="9"/>
  <c r="BL53" i="9"/>
  <c r="AB53" i="9"/>
  <c r="AV53" i="9"/>
  <c r="BO53" i="9"/>
  <c r="AZ53" i="9"/>
  <c r="BP53" i="9"/>
  <c r="AF53" i="9"/>
  <c r="BA53" i="9"/>
  <c r="BQ53" i="9"/>
  <c r="BW53" i="9"/>
  <c r="BX53" i="9"/>
  <c r="BD53" i="9"/>
  <c r="BT53" i="9"/>
  <c r="AK53" i="9"/>
  <c r="BH53" i="9"/>
  <c r="V53" i="9"/>
  <c r="W53" i="9" s="1"/>
  <c r="R54" i="9"/>
  <c r="N54" i="9"/>
  <c r="O55" i="9"/>
  <c r="P55" i="9" s="1"/>
  <c r="B54" i="9"/>
  <c r="C54" i="9" s="1"/>
  <c r="S53" i="9"/>
  <c r="K54" i="9"/>
  <c r="L55" i="9"/>
  <c r="H54" i="9"/>
  <c r="I55" i="9"/>
  <c r="BM53" i="9" l="1"/>
  <c r="BE53" i="9"/>
  <c r="AW53" i="9"/>
  <c r="AO53" i="9"/>
  <c r="AJ53" i="9"/>
  <c r="AC53" i="9"/>
  <c r="Z53" i="9"/>
  <c r="AM53" i="9"/>
  <c r="AD53" i="9"/>
  <c r="AX53" i="9"/>
  <c r="E54" i="9"/>
  <c r="V54" i="9" s="1"/>
  <c r="W54" i="9" s="1"/>
  <c r="F55" i="9"/>
  <c r="B55" i="9"/>
  <c r="C55" i="9" s="1"/>
  <c r="Q55" i="9"/>
  <c r="L56" i="9"/>
  <c r="N56" i="9" s="1"/>
  <c r="K55" i="9"/>
  <c r="O56" i="9"/>
  <c r="P56" i="9" s="1"/>
  <c r="N55" i="9"/>
  <c r="T54" i="9"/>
  <c r="U54" i="9" s="1"/>
  <c r="X54" i="9" s="1"/>
  <c r="Y54" i="9" l="1"/>
  <c r="AC54" i="9" s="1"/>
  <c r="B56" i="9"/>
  <c r="E56" i="9" s="1"/>
  <c r="R55" i="9"/>
  <c r="Q56" i="9"/>
  <c r="R56" i="9" s="1"/>
  <c r="S54" i="9"/>
  <c r="E55" i="9"/>
  <c r="F56" i="9"/>
  <c r="H56" i="9" s="1"/>
  <c r="H55" i="9"/>
  <c r="I56" i="9"/>
  <c r="K56" i="9" s="1"/>
  <c r="AI54" i="9" l="1"/>
  <c r="V55" i="9"/>
  <c r="W55" i="9" s="1"/>
  <c r="AV54" i="9"/>
  <c r="AB54" i="9"/>
  <c r="BK54" i="9"/>
  <c r="BX54" i="9"/>
  <c r="BD54" i="9"/>
  <c r="BV54" i="9"/>
  <c r="BT54" i="9"/>
  <c r="AR54" i="9"/>
  <c r="BL54" i="9"/>
  <c r="AQ54" i="9"/>
  <c r="AP54" i="9"/>
  <c r="AN54" i="9"/>
  <c r="AE54" i="9"/>
  <c r="AH54" i="9"/>
  <c r="BJ54" i="9"/>
  <c r="BU54" i="9"/>
  <c r="Z54" i="9"/>
  <c r="BS54" i="9"/>
  <c r="BM54" i="9"/>
  <c r="AD54" i="9"/>
  <c r="BY54" i="9"/>
  <c r="AY54" i="9"/>
  <c r="BZ54" i="9"/>
  <c r="BQ54" i="9"/>
  <c r="BE54" i="9"/>
  <c r="AJ54" i="9"/>
  <c r="AZ54" i="9"/>
  <c r="AM54" i="9"/>
  <c r="BR54" i="9"/>
  <c r="BI54" i="9"/>
  <c r="BA54" i="9"/>
  <c r="AF54" i="9"/>
  <c r="AA54" i="9"/>
  <c r="BN54" i="9"/>
  <c r="BB54" i="9"/>
  <c r="AS54" i="9"/>
  <c r="AU54" i="9"/>
  <c r="BC54" i="9"/>
  <c r="AW54" i="9"/>
  <c r="BF54" i="9"/>
  <c r="AT54" i="9"/>
  <c r="AK54" i="9"/>
  <c r="BG54" i="9"/>
  <c r="BO54" i="9"/>
  <c r="BW54" i="9"/>
  <c r="AG54" i="9"/>
  <c r="BP54" i="9"/>
  <c r="AO54" i="9"/>
  <c r="BH54" i="9"/>
  <c r="AX54" i="9"/>
  <c r="AL54" i="9"/>
  <c r="V56" i="9"/>
  <c r="T56" i="9"/>
  <c r="S56" i="9" s="1"/>
  <c r="T55" i="9"/>
  <c r="U55" i="9" s="1"/>
  <c r="X55" i="9" s="1"/>
  <c r="C56" i="9"/>
  <c r="Y55" i="9" l="1"/>
  <c r="AH55" i="9" s="1"/>
  <c r="V2" i="9"/>
  <c r="B29" i="2" s="1"/>
  <c r="W56" i="9"/>
  <c r="S55" i="9"/>
  <c r="U56" i="9"/>
  <c r="X56" i="9" s="1"/>
  <c r="BB55" i="9" l="1"/>
  <c r="BV55" i="9"/>
  <c r="AT55" i="9"/>
  <c r="BR55" i="9"/>
  <c r="BE55" i="9"/>
  <c r="AW55" i="9"/>
  <c r="BK55" i="9"/>
  <c r="AF55" i="9"/>
  <c r="BC55" i="9"/>
  <c r="BQ55" i="9"/>
  <c r="AV55" i="9"/>
  <c r="AN55" i="9"/>
  <c r="AE55" i="9"/>
  <c r="AO55" i="9"/>
  <c r="BO55" i="9"/>
  <c r="AU55" i="9"/>
  <c r="BI55" i="9"/>
  <c r="BJ55" i="9"/>
  <c r="BL55" i="9"/>
  <c r="AM55" i="9"/>
  <c r="BN55" i="9"/>
  <c r="BD55" i="9"/>
  <c r="BZ55" i="9"/>
  <c r="BX55" i="9"/>
  <c r="BA55" i="9"/>
  <c r="BP55" i="9"/>
  <c r="AS55" i="9"/>
  <c r="BH55" i="9"/>
  <c r="AK55" i="9"/>
  <c r="AQ55" i="9"/>
  <c r="BW55" i="9"/>
  <c r="AY55" i="9"/>
  <c r="AL55" i="9"/>
  <c r="AA55" i="9"/>
  <c r="AR55" i="9"/>
  <c r="AC55" i="9"/>
  <c r="AZ55" i="9"/>
  <c r="AG55" i="9"/>
  <c r="BU55" i="9"/>
  <c r="AX55" i="9"/>
  <c r="BF55" i="9"/>
  <c r="AP55" i="9"/>
  <c r="AB55" i="9"/>
  <c r="BG55" i="9"/>
  <c r="AJ55" i="9"/>
  <c r="BM55" i="9"/>
  <c r="BT55" i="9"/>
  <c r="BS55" i="9"/>
  <c r="Z55" i="9"/>
  <c r="BY55" i="9"/>
  <c r="AI55" i="9"/>
  <c r="AD55" i="9"/>
  <c r="Y56" i="9"/>
  <c r="AF56" i="9" s="1"/>
  <c r="BD56" i="9"/>
  <c r="BD57" i="9" s="1"/>
  <c r="CA34" i="9" s="1"/>
  <c r="CB34" i="9" s="1"/>
  <c r="AU56" i="9"/>
  <c r="AU57" i="9" s="1"/>
  <c r="CA25" i="9" s="1"/>
  <c r="CB25" i="9" s="1"/>
  <c r="B31" i="2"/>
  <c r="B34" i="2" s="1"/>
  <c r="B36" i="2" s="1"/>
  <c r="F17" i="3" s="1"/>
  <c r="BA56" i="9" l="1"/>
  <c r="BA57" i="9" s="1"/>
  <c r="CA31" i="9" s="1"/>
  <c r="CB31" i="9" s="1"/>
  <c r="AV56" i="9"/>
  <c r="AV57" i="9" s="1"/>
  <c r="CA26" i="9" s="1"/>
  <c r="CB26" i="9" s="1"/>
  <c r="BX56" i="9"/>
  <c r="AZ56" i="9"/>
  <c r="AZ57" i="9" s="1"/>
  <c r="CA30" i="9" s="1"/>
  <c r="CB30" i="9" s="1"/>
  <c r="AB56" i="9"/>
  <c r="AB57" i="9" s="1"/>
  <c r="CA6" i="9" s="1"/>
  <c r="CB6" i="9" s="1"/>
  <c r="BV56" i="9"/>
  <c r="BV57" i="9" s="1"/>
  <c r="CA52" i="9" s="1"/>
  <c r="CB52" i="9" s="1"/>
  <c r="AR56" i="9"/>
  <c r="AR57" i="9" s="1"/>
  <c r="CA22" i="9" s="1"/>
  <c r="CB22" i="9" s="1"/>
  <c r="BY56" i="9"/>
  <c r="BY57" i="9" s="1"/>
  <c r="CA55" i="9" s="1"/>
  <c r="CB55" i="9" s="1"/>
  <c r="AI56" i="9"/>
  <c r="AI57" i="9" s="1"/>
  <c r="CA13" i="9" s="1"/>
  <c r="CB13" i="9" s="1"/>
  <c r="BQ56" i="9"/>
  <c r="BQ57" i="9" s="1"/>
  <c r="CA47" i="9" s="1"/>
  <c r="CB47" i="9" s="1"/>
  <c r="BI56" i="9"/>
  <c r="BI57" i="9" s="1"/>
  <c r="CA39" i="9" s="1"/>
  <c r="CB39" i="9" s="1"/>
  <c r="BN56" i="9"/>
  <c r="BN57" i="9" s="1"/>
  <c r="CA44" i="9" s="1"/>
  <c r="CB44" i="9" s="1"/>
  <c r="BF56" i="9"/>
  <c r="BF57" i="9" s="1"/>
  <c r="CA36" i="9" s="1"/>
  <c r="CB36" i="9" s="1"/>
  <c r="AX56" i="9"/>
  <c r="AX57" i="9" s="1"/>
  <c r="CA28" i="9" s="1"/>
  <c r="CB28" i="9" s="1"/>
  <c r="BC56" i="9"/>
  <c r="BC57" i="9" s="1"/>
  <c r="CA33" i="9" s="1"/>
  <c r="CB33" i="9" s="1"/>
  <c r="BK56" i="9"/>
  <c r="BK57" i="9" s="1"/>
  <c r="CA41" i="9" s="1"/>
  <c r="CB41" i="9" s="1"/>
  <c r="Z56" i="9"/>
  <c r="Z57" i="9" s="1"/>
  <c r="CA4" i="9" s="1"/>
  <c r="CB4" i="9" s="1"/>
  <c r="BZ56" i="9"/>
  <c r="BZ57" i="9" s="1"/>
  <c r="CA56" i="9" s="1"/>
  <c r="CB56" i="9" s="1"/>
  <c r="BR56" i="9"/>
  <c r="BR57" i="9" s="1"/>
  <c r="CA48" i="9" s="1"/>
  <c r="CB48" i="9" s="1"/>
  <c r="BG56" i="9"/>
  <c r="BG57" i="9" s="1"/>
  <c r="CA37" i="9" s="1"/>
  <c r="CB37" i="9" s="1"/>
  <c r="AW56" i="9"/>
  <c r="AW57" i="9" s="1"/>
  <c r="CA27" i="9" s="1"/>
  <c r="CB27" i="9" s="1"/>
  <c r="AC56" i="9"/>
  <c r="AC57" i="9" s="1"/>
  <c r="CA7" i="9" s="1"/>
  <c r="CB7" i="9" s="1"/>
  <c r="BS56" i="9"/>
  <c r="BS57" i="9" s="1"/>
  <c r="CA49" i="9" s="1"/>
  <c r="CB49" i="9" s="1"/>
  <c r="AP56" i="9"/>
  <c r="AP57" i="9" s="1"/>
  <c r="CA20" i="9" s="1"/>
  <c r="CB20" i="9" s="1"/>
  <c r="AT56" i="9"/>
  <c r="AT57" i="9" s="1"/>
  <c r="CA24" i="9" s="1"/>
  <c r="CB24" i="9" s="1"/>
  <c r="AL56" i="9"/>
  <c r="AL57" i="9" s="1"/>
  <c r="CA16" i="9" s="1"/>
  <c r="CB16" i="9" s="1"/>
  <c r="AY56" i="9"/>
  <c r="AY57" i="9" s="1"/>
  <c r="CA29" i="9" s="1"/>
  <c r="CB29" i="9" s="1"/>
  <c r="AG56" i="9"/>
  <c r="AG57" i="9" s="1"/>
  <c r="CA11" i="9" s="1"/>
  <c r="CB11" i="9" s="1"/>
  <c r="BX57" i="9"/>
  <c r="CA54" i="9" s="1"/>
  <c r="CB54" i="9" s="1"/>
  <c r="AF57" i="9"/>
  <c r="CA10" i="9" s="1"/>
  <c r="CB10" i="9" s="1"/>
  <c r="AQ56" i="9"/>
  <c r="AQ57" i="9" s="1"/>
  <c r="CA21" i="9" s="1"/>
  <c r="CB21" i="9" s="1"/>
  <c r="BE56" i="9"/>
  <c r="BE57" i="9" s="1"/>
  <c r="CA35" i="9" s="1"/>
  <c r="CB35" i="9" s="1"/>
  <c r="AK56" i="9"/>
  <c r="AK57" i="9" s="1"/>
  <c r="CA15" i="9" s="1"/>
  <c r="CB15" i="9" s="1"/>
  <c r="AJ56" i="9"/>
  <c r="AJ57" i="9" s="1"/>
  <c r="CA14" i="9" s="1"/>
  <c r="CB14" i="9" s="1"/>
  <c r="AA56" i="9"/>
  <c r="AA57" i="9" s="1"/>
  <c r="CA5" i="9" s="1"/>
  <c r="CB5" i="9" s="1"/>
  <c r="AO56" i="9"/>
  <c r="AO57" i="9" s="1"/>
  <c r="CA19" i="9" s="1"/>
  <c r="CB19" i="9" s="1"/>
  <c r="AN56" i="9"/>
  <c r="AN57" i="9" s="1"/>
  <c r="CA18" i="9" s="1"/>
  <c r="CB18" i="9" s="1"/>
  <c r="AM56" i="9"/>
  <c r="AM57" i="9" s="1"/>
  <c r="CA17" i="9" s="1"/>
  <c r="CB17" i="9" s="1"/>
  <c r="AH56" i="9"/>
  <c r="AH57" i="9" s="1"/>
  <c r="CA12" i="9" s="1"/>
  <c r="CB12" i="9" s="1"/>
  <c r="BB56" i="9"/>
  <c r="BB57" i="9" s="1"/>
  <c r="CA32" i="9" s="1"/>
  <c r="CB32" i="9" s="1"/>
  <c r="BW56" i="9"/>
  <c r="BW57" i="9" s="1"/>
  <c r="CA53" i="9" s="1"/>
  <c r="CB53" i="9" s="1"/>
  <c r="BT56" i="9"/>
  <c r="BT57" i="9" s="1"/>
  <c r="CA50" i="9" s="1"/>
  <c r="CB50" i="9" s="1"/>
  <c r="BP56" i="9"/>
  <c r="BP57" i="9" s="1"/>
  <c r="CA46" i="9" s="1"/>
  <c r="CB46" i="9" s="1"/>
  <c r="BJ56" i="9"/>
  <c r="BJ57" i="9" s="1"/>
  <c r="CA40" i="9" s="1"/>
  <c r="CB40" i="9" s="1"/>
  <c r="BU56" i="9"/>
  <c r="BU57" i="9" s="1"/>
  <c r="CA51" i="9" s="1"/>
  <c r="CB51" i="9" s="1"/>
  <c r="AE56" i="9"/>
  <c r="AE57" i="9" s="1"/>
  <c r="CA9" i="9" s="1"/>
  <c r="CB9" i="9" s="1"/>
  <c r="AS56" i="9"/>
  <c r="AS57" i="9" s="1"/>
  <c r="CA23" i="9" s="1"/>
  <c r="CB23" i="9" s="1"/>
  <c r="BH56" i="9"/>
  <c r="BH57" i="9" s="1"/>
  <c r="CA38" i="9" s="1"/>
  <c r="CB38" i="9" s="1"/>
  <c r="BO56" i="9"/>
  <c r="BO57" i="9" s="1"/>
  <c r="CA45" i="9" s="1"/>
  <c r="CB45" i="9" s="1"/>
  <c r="AD56" i="9"/>
  <c r="AD57" i="9" s="1"/>
  <c r="CA8" i="9" s="1"/>
  <c r="CB8" i="9" s="1"/>
  <c r="BM56" i="9"/>
  <c r="BM57" i="9" s="1"/>
  <c r="CA43" i="9" s="1"/>
  <c r="CB43" i="9" s="1"/>
  <c r="BL56" i="9"/>
  <c r="BL57" i="9" s="1"/>
  <c r="CA42" i="9" s="1"/>
  <c r="CB42" i="9" s="1"/>
  <c r="F15" i="3"/>
  <c r="CB1" i="9" l="1"/>
  <c r="L9" i="3" s="1"/>
  <c r="CB2" i="9"/>
  <c r="F9" i="3" s="1"/>
  <c r="B8" i="3" s="1"/>
  <c r="CB57" i="9"/>
</calcChain>
</file>

<file path=xl/comments1.xml><?xml version="1.0" encoding="utf-8"?>
<comments xmlns="http://schemas.openxmlformats.org/spreadsheetml/2006/main">
  <authors>
    <author>Dell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package of multiple sessions or one time delivery</t>
        </r>
      </text>
    </comment>
  </commentList>
</comments>
</file>

<file path=xl/sharedStrings.xml><?xml version="1.0" encoding="utf-8"?>
<sst xmlns="http://schemas.openxmlformats.org/spreadsheetml/2006/main" count="287" uniqueCount="227">
  <si>
    <t>How much money do you plan to make in the next 12 months</t>
  </si>
  <si>
    <t>( USD)</t>
  </si>
  <si>
    <t>What is the average price of your product</t>
  </si>
  <si>
    <t>Parameters</t>
  </si>
  <si>
    <t>Numbber of working days a week</t>
  </si>
  <si>
    <t>Number of admin days a week</t>
  </si>
  <si>
    <t>Conversion rate - accepting invitation to connect</t>
  </si>
  <si>
    <t>Conversion rate - accepting a sales call</t>
  </si>
  <si>
    <t>Conversion rate - accepting an offer (clients)</t>
  </si>
  <si>
    <t>Time to edit invitation and send it out/ lead</t>
  </si>
  <si>
    <t>Time to invite to a sales call/ lead</t>
  </si>
  <si>
    <t>Time / relationship building messaging/ lead</t>
  </si>
  <si>
    <t>Time/ coaching session/ client</t>
  </si>
  <si>
    <t>min</t>
  </si>
  <si>
    <t>Total clients needed</t>
  </si>
  <si>
    <t>How many hours is the product made of</t>
  </si>
  <si>
    <t>Total hours needed to deliver the product</t>
  </si>
  <si>
    <t>Time/sales call/ lead</t>
  </si>
  <si>
    <t>Sales call hours</t>
  </si>
  <si>
    <t>TIME BUDGET</t>
  </si>
  <si>
    <t>Sales call invitations</t>
  </si>
  <si>
    <t>Sales calls needed</t>
  </si>
  <si>
    <t>Sales call invitation hours</t>
  </si>
  <si>
    <t>Connections needed</t>
  </si>
  <si>
    <t>Relationship building time (hours)</t>
  </si>
  <si>
    <t>Total potential leads needed</t>
  </si>
  <si>
    <t>Sending connection requests time (hours)</t>
  </si>
  <si>
    <t>Potential leads</t>
  </si>
  <si>
    <t>Connections</t>
  </si>
  <si>
    <t>Sales calls</t>
  </si>
  <si>
    <t>Clients</t>
  </si>
  <si>
    <t>Administrative activities (hours) 5/wk</t>
  </si>
  <si>
    <t>Other marketing activities (hours) 2/day</t>
  </si>
  <si>
    <t>activities time chart</t>
  </si>
  <si>
    <t>hours/ day</t>
  </si>
  <si>
    <t xml:space="preserve">You will need </t>
  </si>
  <si>
    <t>.</t>
  </si>
  <si>
    <t>Total time needed/ year</t>
  </si>
  <si>
    <t>In terms of time that will take you</t>
  </si>
  <si>
    <t>hours to complete. In other words you will need</t>
  </si>
  <si>
    <t>Months needed (20 days / month)</t>
  </si>
  <si>
    <t>Work days needed</t>
  </si>
  <si>
    <t xml:space="preserve">working 5 days a week and </t>
  </si>
  <si>
    <t>hours a day.</t>
  </si>
  <si>
    <t>months to make</t>
  </si>
  <si>
    <t>( for the output I added one more month for the beginning where no sales are made only groundwork to build network and cultivate relationships)</t>
  </si>
  <si>
    <t xml:space="preserve">clients in order to reach your goal of </t>
  </si>
  <si>
    <t xml:space="preserve">working days or almost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</si>
  <si>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</si>
  <si>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</si>
  <si>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</si>
  <si>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</si>
  <si>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</si>
  <si>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</si>
  <si>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</si>
  <si>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</si>
  <si>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</si>
  <si>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</si>
  <si>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</si>
  <si>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</si>
  <si>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</si>
  <si>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</si>
  <si>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</si>
  <si>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</si>
  <si>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</si>
  <si>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</si>
  <si>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</si>
  <si>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</si>
  <si>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</si>
  <si>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</si>
  <si>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</si>
  <si>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</si>
  <si>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</si>
  <si>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</si>
  <si>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</si>
  <si>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</si>
  <si>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</si>
  <si>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</si>
  <si>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</si>
  <si>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</si>
  <si>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</si>
  <si>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</si>
  <si>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</si>
  <si>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</si>
  <si>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</si>
  <si>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</si>
  <si>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</si>
  <si>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</si>
  <si>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</si>
  <si>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</si>
  <si>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</si>
  <si>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</si>
  <si>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</si>
  <si>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</si>
  <si>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</si>
  <si>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</si>
  <si>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</si>
  <si>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</si>
  <si>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</si>
  <si>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</si>
  <si>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</si>
  <si>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</si>
  <si>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</si>
  <si>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</si>
  <si>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</si>
  <si>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</si>
  <si>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</si>
  <si>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</si>
  <si>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</si>
  <si>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</si>
  <si>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</si>
  <si>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</si>
  <si>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</si>
  <si>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</si>
  <si>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</si>
  <si>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</si>
  <si>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</si>
  <si>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Payment per session</t>
  </si>
  <si>
    <t>week</t>
  </si>
  <si>
    <t>total clients</t>
  </si>
  <si>
    <t>new clients</t>
  </si>
  <si>
    <t>current clients</t>
  </si>
  <si>
    <t>Connection requests</t>
  </si>
  <si>
    <t>Cummulative connection requests</t>
  </si>
  <si>
    <t>time/ request (min)</t>
  </si>
  <si>
    <t>Cummulative sales calls</t>
  </si>
  <si>
    <t>new client #</t>
  </si>
  <si>
    <t>max hours/ day for connection requests</t>
  </si>
  <si>
    <t>Notes:</t>
  </si>
  <si>
    <t xml:space="preserve"> * In this business model evey client will be individually contacted and a relationship will be developed through a sequence of personalized messages</t>
  </si>
  <si>
    <t xml:space="preserve"> * It is appropriate to use for high ticket items and less clients</t>
  </si>
  <si>
    <t>Total time for message 1 (hours/ week)</t>
  </si>
  <si>
    <t>Total time for message 2 (hours/ week)</t>
  </si>
  <si>
    <t>Total time for message 3 (hours/ week)</t>
  </si>
  <si>
    <t>Total time for connection requests (hours/ week - read comment)</t>
  </si>
  <si>
    <t xml:space="preserve"> * The minimum configuration is for example 25k/yr and $865/ package</t>
  </si>
  <si>
    <t>In how many weeks do you want t accomplish your goal? (max 48)</t>
  </si>
  <si>
    <t>Total active time (hours)</t>
  </si>
  <si>
    <t>time/ sales call (hours/ week)</t>
  </si>
  <si>
    <t>Average acquisition time/ client (hours)</t>
  </si>
  <si>
    <t>My cost/ hour</t>
  </si>
  <si>
    <t>acquisition cost/ client</t>
  </si>
  <si>
    <t>price/ client</t>
  </si>
  <si>
    <t>gross profit</t>
  </si>
  <si>
    <t>total delivery cost</t>
  </si>
  <si>
    <t>fixed cost/ client</t>
  </si>
  <si>
    <t>net profit/ client</t>
  </si>
  <si>
    <t>Labor costs only</t>
  </si>
  <si>
    <t>time/ message 1 (min)</t>
  </si>
  <si>
    <t>Message 1 - count</t>
  </si>
  <si>
    <t>Message 2 - count</t>
  </si>
  <si>
    <t>time/ message 2 (min)</t>
  </si>
  <si>
    <t>Message 3- sales call invitation - count</t>
  </si>
  <si>
    <t>time/ message 3 (min)</t>
  </si>
  <si>
    <t>How many hours per day can you dedicate to this business</t>
  </si>
  <si>
    <t>Average client acquisition rate per month</t>
  </si>
  <si>
    <t>Average client acquisition time in hours</t>
  </si>
  <si>
    <t>Net profit per client (based on labor cost only)</t>
  </si>
  <si>
    <t>client start delivery week</t>
  </si>
  <si>
    <t>client end delivery week</t>
  </si>
  <si>
    <t>Total hours</t>
  </si>
  <si>
    <t xml:space="preserve">Your busiest week will require you to work </t>
  </si>
  <si>
    <t>hours in total and your average week will be</t>
  </si>
  <si>
    <t>hours long.</t>
  </si>
  <si>
    <t>week number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</si>
  <si>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</si>
  <si>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</si>
  <si>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</si>
  <si>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</si>
  <si>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</si>
  <si>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</si>
  <si>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</si>
  <si>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</si>
  <si>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</si>
  <si>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</si>
  <si>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</si>
  <si>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</si>
  <si>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Sum of 14</t>
  </si>
  <si>
    <t>Sum of 13</t>
  </si>
  <si>
    <t>Sum of 15</t>
  </si>
  <si>
    <t>Sum of 16</t>
  </si>
  <si>
    <t>Sum of 17</t>
  </si>
  <si>
    <t>Sum of 18</t>
  </si>
  <si>
    <t>Sum of 19</t>
  </si>
  <si>
    <t>Sum of 20</t>
  </si>
  <si>
    <t>Sum of 21</t>
  </si>
  <si>
    <t>Sum of 22</t>
  </si>
  <si>
    <t>Sum of 23</t>
  </si>
  <si>
    <t>Sum of 24</t>
  </si>
  <si>
    <t>Sum of 25</t>
  </si>
  <si>
    <t>Sum of 26</t>
  </si>
  <si>
    <t>Sum of 27</t>
  </si>
  <si>
    <t>Sum of 28</t>
  </si>
  <si>
    <t>Sum of 29</t>
  </si>
  <si>
    <t>Sum of 30</t>
  </si>
  <si>
    <t>Sum of 31</t>
  </si>
  <si>
    <t>Sum of 32</t>
  </si>
  <si>
    <t>Sum of 33</t>
  </si>
  <si>
    <t>Sum of 34</t>
  </si>
  <si>
    <t>Sum of 35</t>
  </si>
  <si>
    <t>Sum of 36</t>
  </si>
  <si>
    <t>Sum of 37</t>
  </si>
  <si>
    <t>Sum of 38</t>
  </si>
  <si>
    <t>Sum of 39</t>
  </si>
  <si>
    <t>Sum of 40</t>
  </si>
  <si>
    <t>Sum of 41</t>
  </si>
  <si>
    <t>Sum of 42</t>
  </si>
  <si>
    <t>Sum of 43</t>
  </si>
  <si>
    <t>Sum of 44</t>
  </si>
  <si>
    <t>Sum of 45</t>
  </si>
  <si>
    <t>Sum of 46</t>
  </si>
  <si>
    <t>Sum of 47</t>
  </si>
  <si>
    <t>Sum of 48</t>
  </si>
  <si>
    <t>Sum of 49</t>
  </si>
  <si>
    <t>Sum of 50</t>
  </si>
  <si>
    <t>Sum of 51</t>
  </si>
  <si>
    <t>Sum of 52</t>
  </si>
  <si>
    <t>Sum of 53</t>
  </si>
  <si>
    <t>Total delivery hours per week</t>
  </si>
  <si>
    <t>total time per week (hours)</t>
  </si>
  <si>
    <t>max hours per week</t>
  </si>
  <si>
    <t>average hours per week</t>
  </si>
  <si>
    <t>Possible adjustments to the plan:</t>
  </si>
  <si>
    <t>* increase the number of weeks. You need quite a bit of time to initiate and build a relationship with your potential clients so that you can invite them into a sales call and present them with your offer.</t>
  </si>
  <si>
    <t>* decrease the $ amount you are aiming at</t>
  </si>
  <si>
    <t>* increase the price of your product</t>
  </si>
  <si>
    <t xml:space="preserve">* The model uses 8 working hours a day and 5 days a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</si>
</sst>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0.0"/>
    <numFmt numFmtId="166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3" xfId="0" applyBorder="1"/>
    <xf numFmtId="0" fontId="0" fillId="0" borderId="0" xfId="0" applyAlignment="1">
      <alignment horizontal="right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237.620049884259" createdVersion="5" refreshedVersion="5" minRefreshableVersion="3" recordCount="53">
  <cacheSource type="worksheet">
    <worksheetSource ref="A3:BZ56" sheet="client landing schedule v1"/>
  </cacheSource>
  <cacheFields count="78"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Connection requests" numFmtId="0">
      <sharedItems containsSemiMixedTypes="0" containsString="0" containsNumber="1" containsInteger="1" minValue="0" maxValue="104"/>
    </cacheField>
    <cacheField name="Cummulative connection requests" numFmtId="0">
      <sharedItems containsSemiMixedTypes="0" containsString="0" containsNumber="1" containsInteger="1" minValue="104" maxValue="5096"/>
    </cacheField>
    <cacheField name="time/ request (min)" numFmtId="0">
      <sharedItems containsSemiMixedTypes="0" containsString="0" containsNumber="1" containsInteger="1" minValue="10" maxValue="10"/>
    </cacheField>
    <cacheField name="Total time for connection requests (hours/ week - read comment)" numFmtId="0">
      <sharedItems containsSemiMixedTypes="0" containsString="0" containsNumber="1" containsInteger="1" minValue="0" maxValue="17"/>
    </cacheField>
    <cacheField name="Message 1 - count" numFmtId="0">
      <sharedItems containsSemiMixedTypes="0" containsString="0" containsNumber="1" minValue="0" maxValue="20.8"/>
    </cacheField>
    <cacheField name="time/ message 1 (min)" numFmtId="0">
      <sharedItems containsSemiMixedTypes="0" containsString="0" containsNumber="1" containsInteger="1" minValue="10" maxValue="10"/>
    </cacheField>
    <cacheField name="Total time for message 1 (hours/ week)" numFmtId="0">
      <sharedItems containsSemiMixedTypes="0" containsString="0" containsNumber="1" containsInteger="1" minValue="0" maxValue="3"/>
    </cacheField>
    <cacheField name="Message 2 - count" numFmtId="0">
      <sharedItems containsSemiMixedTypes="0" containsString="0" containsNumber="1" minValue="0" maxValue="20.8"/>
    </cacheField>
    <cacheField name="time/ message 2 (min)" numFmtId="0">
      <sharedItems containsSemiMixedTypes="0" containsString="0" containsNumber="1" containsInteger="1" minValue="10" maxValue="10"/>
    </cacheField>
    <cacheField name="Total time for message 2 (hours/ week)" numFmtId="0">
      <sharedItems containsSemiMixedTypes="0" containsString="0" containsNumber="1" containsInteger="1" minValue="0" maxValue="3"/>
    </cacheField>
    <cacheField name="Message 3- sales call invitation - count" numFmtId="0">
      <sharedItems containsSemiMixedTypes="0" containsString="0" containsNumber="1" minValue="0" maxValue="20.8"/>
    </cacheField>
    <cacheField name="time/ message 3 (min)" numFmtId="0">
      <sharedItems containsSemiMixedTypes="0" containsString="0" containsNumber="1" containsInteger="1" minValue="5" maxValue="5"/>
    </cacheField>
    <cacheField name="Total time for message 3 (hours/ week)" numFmtId="0">
      <sharedItems containsSemiMixedTypes="0" containsString="0" containsNumber="1" containsInteger="1" minValue="0" maxValue="2"/>
    </cacheField>
    <cacheField name="Sales calls" numFmtId="0">
      <sharedItems containsSemiMixedTypes="0" containsString="0" containsNumber="1" minValue="0" maxValue="6.24"/>
    </cacheField>
    <cacheField name="time/ sales call (hours/ week)" numFmtId="0">
      <sharedItems containsSemiMixedTypes="0" containsString="0" containsNumber="1" minValue="0" maxValue="6.24"/>
    </cacheField>
    <cacheField name="Cummulative sales calls" numFmtId="0">
      <sharedItems containsSemiMixedTypes="0" containsString="0" containsNumber="1" minValue="0" maxValue="305.76000000000022"/>
    </cacheField>
    <cacheField name="total clients" numFmtId="0">
      <sharedItems containsSemiMixedTypes="0" containsString="0" containsNumber="1" containsInteger="1" minValue="0" maxValue="31"/>
    </cacheField>
    <cacheField name="current clients" numFmtId="0">
      <sharedItems containsSemiMixedTypes="0" containsString="0" containsNumber="1" containsInteger="1" minValue="0" maxValue="30"/>
    </cacheField>
    <cacheField name="new clients" numFmtId="0">
      <sharedItems containsSemiMixedTypes="0" containsString="0" containsNumber="1" containsInteger="1" minValue="0" maxValue="1"/>
    </cacheField>
    <cacheField name="new client #" numFmtId="0">
      <sharedItems containsSemiMixedTypes="0" containsString="0" containsNumber="1" containsInteger="1" minValue="0" maxValue="31"/>
    </cacheField>
    <cacheField name="Total active time (hours)" numFmtId="0">
      <sharedItems containsSemiMixedTypes="0" containsString="0" containsNumber="1" minValue="6.24" maxValue="31.240000000000002"/>
    </cacheField>
    <cacheField name="Total hours" numFmtId="0">
      <sharedItems containsSemiMixedTypes="0" containsString="0" containsNumber="1" containsInteger="1" minValue="22" maxValue="47"/>
    </cacheField>
    <cacheField name="client start delivery week" numFmtId="0">
      <sharedItems containsSemiMixedTypes="0" containsString="0" containsNumber="1" containsInteger="1" minValue="0" maxValue="53"/>
    </cacheField>
    <cacheField name="client end delivery week" numFmtId="0">
      <sharedItems containsSemiMixedTypes="0" containsString="0" containsNumber="1" containsInteger="1" minValue="0" maxValue="65"/>
    </cacheField>
    <cacheField name="1" numFmtId="0">
      <sharedItems containsSemiMixedTypes="0" containsString="0" containsNumber="1" containsInteger="1" minValue="0" maxValue="0"/>
    </cacheField>
    <cacheField name="2" numFmtId="0">
      <sharedItems containsSemiMixedTypes="0" containsString="0" containsNumber="1" containsInteger="1" minValue="0" maxValue="0"/>
    </cacheField>
    <cacheField name="3" numFmtId="0">
      <sharedItems containsSemiMixedTypes="0" containsString="0" containsNumber="1" containsInteger="1" minValue="0" maxValue="0"/>
    </cacheField>
    <cacheField name="4" numFmtId="0">
      <sharedItems containsSemiMixedTypes="0" containsString="0" containsNumber="1" containsInteger="1" minValue="0" maxValue="0"/>
    </cacheField>
    <cacheField name="5" numFmtId="0">
      <sharedItems containsSemiMixedTypes="0" containsString="0" containsNumber="1" containsInteger="1" minValue="0" maxValue="0"/>
    </cacheField>
    <cacheField name="6" numFmtId="0">
      <sharedItems containsSemiMixedTypes="0" containsString="0" containsNumber="1" containsInteger="1" minValue="0" maxValue="1"/>
    </cacheField>
    <cacheField name="7" numFmtId="0">
      <sharedItems containsSemiMixedTypes="0" containsString="0" containsNumber="1" containsInteger="1" minValue="0" maxValue="1"/>
    </cacheField>
    <cacheField name="8" numFmtId="0">
      <sharedItems containsSemiMixedTypes="0" containsString="0" containsNumber="1" containsInteger="1" minValue="0" maxValue="1"/>
    </cacheField>
    <cacheField name="9" numFmtId="0">
      <sharedItems containsSemiMixedTypes="0" containsString="0" containsNumber="1" containsInteger="1" minValue="0" maxValue="1"/>
    </cacheField>
    <cacheField name="10" numFmtId="0">
      <sharedItems containsSemiMixedTypes="0" containsString="0" containsNumber="1" containsInteger="1" minValue="0" maxValue="1"/>
    </cacheField>
    <cacheField name="11" numFmtId="0">
      <sharedItems containsSemiMixedTypes="0" containsString="0" containsNumber="1" containsInteger="1" minValue="0" maxValue="1"/>
    </cacheField>
    <cacheField name="12" numFmtId="0">
      <sharedItems containsSemiMixedTypes="0" containsString="0" containsNumber="1" containsInteger="1" minValue="0" maxValue="1"/>
    </cacheField>
    <cacheField name="13" numFmtId="0">
      <sharedItems containsSemiMixedTypes="0" containsString="0" containsNumber="1" containsInteger="1" minValue="0" maxValue="1"/>
    </cacheField>
    <cacheField name="14" numFmtId="0">
      <sharedItems containsSemiMixedTypes="0" containsString="0" containsNumber="1" containsInteger="1" minValue="0" maxValue="1"/>
    </cacheField>
    <cacheField name="15" numFmtId="0">
      <sharedItems containsSemiMixedTypes="0" containsString="0" containsNumber="1" containsInteger="1" minValue="0" maxValue="1"/>
    </cacheField>
    <cacheField name="16" numFmtId="0">
      <sharedItems containsSemiMixedTypes="0" containsString="0" containsNumber="1" containsInteger="1" minValue="0" maxValue="1"/>
    </cacheField>
    <cacheField name="17" numFmtId="0">
      <sharedItems containsSemiMixedTypes="0" containsString="0" containsNumber="1" containsInteger="1" minValue="0" maxValue="1"/>
    </cacheField>
    <cacheField name="18" numFmtId="0">
      <sharedItems containsSemiMixedTypes="0" containsString="0" containsNumber="1" containsInteger="1" minValue="0" maxValue="1"/>
    </cacheField>
    <cacheField name="19" numFmtId="0">
      <sharedItems containsSemiMixedTypes="0" containsString="0" containsNumber="1" containsInteger="1" minValue="0" maxValue="1"/>
    </cacheField>
    <cacheField name="20" numFmtId="0">
      <sharedItems containsSemiMixedTypes="0" containsString="0" containsNumber="1" containsInteger="1" minValue="0" maxValue="1"/>
    </cacheField>
    <cacheField name="21" numFmtId="0">
      <sharedItems containsSemiMixedTypes="0" containsString="0" containsNumber="1" containsInteger="1" minValue="0" maxValue="1"/>
    </cacheField>
    <cacheField name="22" numFmtId="0">
      <sharedItems containsSemiMixedTypes="0" containsString="0" containsNumber="1" containsInteger="1" minValue="0" maxValue="1"/>
    </cacheField>
    <cacheField name="23" numFmtId="0">
      <sharedItems containsSemiMixedTypes="0" containsString="0" containsNumber="1" containsInteger="1" minValue="0" maxValue="1"/>
    </cacheField>
    <cacheField name="24" numFmtId="0">
      <sharedItems containsSemiMixedTypes="0" containsString="0" containsNumber="1" containsInteger="1" minValue="0" maxValue="1"/>
    </cacheField>
    <cacheField name="25" numFmtId="0">
      <sharedItems containsSemiMixedTypes="0" containsString="0" containsNumber="1" containsInteger="1" minValue="0" maxValue="1"/>
    </cacheField>
    <cacheField name="26" numFmtId="0">
      <sharedItems containsSemiMixedTypes="0" containsString="0" containsNumber="1" containsInteger="1" minValue="0" maxValue="1"/>
    </cacheField>
    <cacheField name="27" numFmtId="0">
      <sharedItems containsSemiMixedTypes="0" containsString="0" containsNumber="1" containsInteger="1" minValue="0" maxValue="1"/>
    </cacheField>
    <cacheField name="28" numFmtId="0">
      <sharedItems containsSemiMixedTypes="0" containsString="0" containsNumber="1" containsInteger="1" minValue="0" maxValue="1"/>
    </cacheField>
    <cacheField name="29" numFmtId="0">
      <sharedItems containsSemiMixedTypes="0" containsString="0" containsNumber="1" containsInteger="1" minValue="0" maxValue="1"/>
    </cacheField>
    <cacheField name="30" numFmtId="0">
      <sharedItems containsSemiMixedTypes="0" containsString="0" containsNumber="1" containsInteger="1" minValue="0" maxValue="1"/>
    </cacheField>
    <cacheField name="31" numFmtId="0">
      <sharedItems containsSemiMixedTypes="0" containsString="0" containsNumber="1" containsInteger="1" minValue="0" maxValue="1"/>
    </cacheField>
    <cacheField name="32" numFmtId="0">
      <sharedItems containsSemiMixedTypes="0" containsString="0" containsNumber="1" containsInteger="1" minValue="0" maxValue="1"/>
    </cacheField>
    <cacheField name="33" numFmtId="0">
      <sharedItems containsSemiMixedTypes="0" containsString="0" containsNumber="1" containsInteger="1" minValue="0" maxValue="1"/>
    </cacheField>
    <cacheField name="34" numFmtId="0">
      <sharedItems containsSemiMixedTypes="0" containsString="0" containsNumber="1" containsInteger="1" minValue="0" maxValue="1"/>
    </cacheField>
    <cacheField name="35" numFmtId="0">
      <sharedItems containsSemiMixedTypes="0" containsString="0" containsNumber="1" containsInteger="1" minValue="0" maxValue="1"/>
    </cacheField>
    <cacheField name="36" numFmtId="0">
      <sharedItems containsSemiMixedTypes="0" containsString="0" containsNumber="1" containsInteger="1" minValue="0" maxValue="1"/>
    </cacheField>
    <cacheField name="37" numFmtId="0">
      <sharedItems containsSemiMixedTypes="0" containsString="0" containsNumber="1" containsInteger="1" minValue="0" maxValue="1"/>
    </cacheField>
    <cacheField name="38" numFmtId="0">
      <sharedItems containsSemiMixedTypes="0" containsString="0" containsNumber="1" containsInteger="1" minValue="0" maxValue="1"/>
    </cacheField>
    <cacheField name="39" numFmtId="0">
      <sharedItems containsSemiMixedTypes="0" containsString="0" containsNumber="1" containsInteger="1" minValue="0" maxValue="1"/>
    </cacheField>
    <cacheField name="40" numFmtId="0">
      <sharedItems containsSemiMixedTypes="0" containsString="0" containsNumber="1" containsInteger="1" minValue="0" maxValue="1"/>
    </cacheField>
    <cacheField name="41" numFmtId="0">
      <sharedItems containsSemiMixedTypes="0" containsString="0" containsNumber="1" containsInteger="1" minValue="0" maxValue="1"/>
    </cacheField>
    <cacheField name="42" numFmtId="0">
      <sharedItems containsSemiMixedTypes="0" containsString="0" containsNumber="1" containsInteger="1" minValue="0" maxValue="1"/>
    </cacheField>
    <cacheField name="43" numFmtId="0">
      <sharedItems containsSemiMixedTypes="0" containsString="0" containsNumber="1" containsInteger="1" minValue="0" maxValue="1"/>
    </cacheField>
    <cacheField name="44" numFmtId="0">
      <sharedItems containsSemiMixedTypes="0" containsString="0" containsNumber="1" containsInteger="1" minValue="0" maxValue="1"/>
    </cacheField>
    <cacheField name="45" numFmtId="0">
      <sharedItems containsSemiMixedTypes="0" containsString="0" containsNumber="1" containsInteger="1" minValue="0" maxValue="1"/>
    </cacheField>
    <cacheField name="46" numFmtId="0">
      <sharedItems containsSemiMixedTypes="0" containsString="0" containsNumber="1" containsInteger="1" minValue="0" maxValue="1"/>
    </cacheField>
    <cacheField name="47" numFmtId="0">
      <sharedItems containsSemiMixedTypes="0" containsString="0" containsNumber="1" containsInteger="1" minValue="0" maxValue="1"/>
    </cacheField>
    <cacheField name="48" numFmtId="0">
      <sharedItems containsSemiMixedTypes="0" containsString="0" containsNumber="1" containsInteger="1" minValue="0" maxValue="1"/>
    </cacheField>
    <cacheField name="49" numFmtId="0">
      <sharedItems containsSemiMixedTypes="0" containsString="0" containsNumber="1" containsInteger="1" minValue="0" maxValue="1"/>
    </cacheField>
    <cacheField name="50" numFmtId="0">
      <sharedItems containsSemiMixedTypes="0" containsString="0" containsNumber="1" containsInteger="1" minValue="0" maxValue="1"/>
    </cacheField>
    <cacheField name="51" numFmtId="0">
      <sharedItems containsSemiMixedTypes="0" containsString="0" containsNumber="1" containsInteger="1" minValue="0" maxValue="1"/>
    </cacheField>
    <cacheField name="52" numFmtId="0">
      <sharedItems containsSemiMixedTypes="0" containsString="0" containsNumber="1" containsInteger="1" minValue="0" maxValue="1"/>
    </cacheField>
    <cacheField name="5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n v="104"/>
    <n v="104"/>
    <n v="10"/>
    <n v="17"/>
    <n v="0"/>
    <n v="10"/>
    <n v="0"/>
    <n v="0"/>
    <n v="10"/>
    <n v="0"/>
    <n v="0"/>
    <n v="5"/>
    <n v="0"/>
    <n v="0"/>
    <n v="0"/>
    <n v="0"/>
    <n v="0"/>
    <n v="0"/>
    <n v="0"/>
    <n v="0"/>
    <n v="1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04"/>
    <n v="208"/>
    <n v="10"/>
    <n v="17"/>
    <n v="20.8"/>
    <n v="10"/>
    <n v="3"/>
    <n v="0"/>
    <n v="10"/>
    <n v="0"/>
    <n v="0"/>
    <n v="5"/>
    <n v="0"/>
    <n v="0"/>
    <n v="0"/>
    <n v="0"/>
    <n v="0"/>
    <n v="0"/>
    <n v="0"/>
    <n v="0"/>
    <n v="2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04"/>
    <n v="312"/>
    <n v="10"/>
    <n v="17"/>
    <n v="20.8"/>
    <n v="10"/>
    <n v="3"/>
    <n v="20.8"/>
    <n v="10"/>
    <n v="3"/>
    <n v="0"/>
    <n v="5"/>
    <n v="0"/>
    <n v="0"/>
    <n v="0"/>
    <n v="0"/>
    <n v="0"/>
    <n v="0"/>
    <n v="0"/>
    <n v="0"/>
    <n v="23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104"/>
    <n v="416"/>
    <n v="10"/>
    <n v="17"/>
    <n v="20.8"/>
    <n v="10"/>
    <n v="3"/>
    <n v="20.8"/>
    <n v="10"/>
    <n v="3"/>
    <n v="20.8"/>
    <n v="5"/>
    <n v="2"/>
    <n v="0"/>
    <n v="0"/>
    <n v="0"/>
    <n v="0"/>
    <n v="0"/>
    <n v="0"/>
    <n v="0"/>
    <n v="2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04"/>
    <n v="520"/>
    <n v="10"/>
    <n v="17"/>
    <n v="20.8"/>
    <n v="10"/>
    <n v="3"/>
    <n v="20.8"/>
    <n v="10"/>
    <n v="3"/>
    <n v="20.8"/>
    <n v="5"/>
    <n v="2"/>
    <n v="6.24"/>
    <n v="6.24"/>
    <n v="6.24"/>
    <n v="0"/>
    <n v="0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04"/>
    <n v="624"/>
    <n v="10"/>
    <n v="17"/>
    <n v="20.8"/>
    <n v="10"/>
    <n v="3"/>
    <n v="20.8"/>
    <n v="10"/>
    <n v="3"/>
    <n v="20.8"/>
    <n v="5"/>
    <n v="2"/>
    <n v="6.24"/>
    <n v="6.24"/>
    <n v="12.48"/>
    <n v="1"/>
    <n v="0"/>
    <n v="1"/>
    <n v="1"/>
    <n v="31.240000000000002"/>
    <n v="47"/>
    <n v="6"/>
    <n v="18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104"/>
    <n v="728"/>
    <n v="10"/>
    <n v="17"/>
    <n v="20.8"/>
    <n v="10"/>
    <n v="3"/>
    <n v="20.8"/>
    <n v="10"/>
    <n v="3"/>
    <n v="20.8"/>
    <n v="5"/>
    <n v="2"/>
    <n v="6.24"/>
    <n v="6.24"/>
    <n v="18.72"/>
    <n v="2"/>
    <n v="1"/>
    <n v="1"/>
    <n v="2"/>
    <n v="31.240000000000002"/>
    <n v="47"/>
    <n v="7"/>
    <n v="19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104"/>
    <n v="832"/>
    <n v="10"/>
    <n v="17"/>
    <n v="20.8"/>
    <n v="10"/>
    <n v="3"/>
    <n v="20.8"/>
    <n v="10"/>
    <n v="3"/>
    <n v="20.8"/>
    <n v="5"/>
    <n v="2"/>
    <n v="6.24"/>
    <n v="6.24"/>
    <n v="24.96"/>
    <n v="2"/>
    <n v="2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104"/>
    <n v="936"/>
    <n v="10"/>
    <n v="17"/>
    <n v="20.8"/>
    <n v="10"/>
    <n v="3"/>
    <n v="20.8"/>
    <n v="10"/>
    <n v="3"/>
    <n v="20.8"/>
    <n v="5"/>
    <n v="2"/>
    <n v="6.24"/>
    <n v="6.24"/>
    <n v="31.200000000000003"/>
    <n v="3"/>
    <n v="2"/>
    <n v="1"/>
    <n v="3"/>
    <n v="31.240000000000002"/>
    <n v="47"/>
    <n v="9"/>
    <n v="21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04"/>
    <n v="1040"/>
    <n v="10"/>
    <n v="17"/>
    <n v="20.8"/>
    <n v="10"/>
    <n v="3"/>
    <n v="20.8"/>
    <n v="10"/>
    <n v="3"/>
    <n v="20.8"/>
    <n v="5"/>
    <n v="2"/>
    <n v="6.24"/>
    <n v="6.24"/>
    <n v="37.440000000000005"/>
    <n v="4"/>
    <n v="3"/>
    <n v="1"/>
    <n v="4"/>
    <n v="31.240000000000002"/>
    <n v="47"/>
    <n v="10"/>
    <n v="22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n v="104"/>
    <n v="1144"/>
    <n v="10"/>
    <n v="17"/>
    <n v="20.8"/>
    <n v="10"/>
    <n v="3"/>
    <n v="20.8"/>
    <n v="10"/>
    <n v="3"/>
    <n v="20.8"/>
    <n v="5"/>
    <n v="2"/>
    <n v="6.24"/>
    <n v="6.24"/>
    <n v="43.680000000000007"/>
    <n v="4"/>
    <n v="4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n v="104"/>
    <n v="1248"/>
    <n v="10"/>
    <n v="17"/>
    <n v="20.8"/>
    <n v="10"/>
    <n v="3"/>
    <n v="20.8"/>
    <n v="10"/>
    <n v="3"/>
    <n v="20.8"/>
    <n v="5"/>
    <n v="2"/>
    <n v="6.24"/>
    <n v="6.24"/>
    <n v="49.920000000000009"/>
    <n v="5"/>
    <n v="4"/>
    <n v="1"/>
    <n v="5"/>
    <n v="31.240000000000002"/>
    <n v="47"/>
    <n v="12"/>
    <n v="24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n v="104"/>
    <n v="1352"/>
    <n v="10"/>
    <n v="17"/>
    <n v="20.8"/>
    <n v="10"/>
    <n v="3"/>
    <n v="20.8"/>
    <n v="10"/>
    <n v="3"/>
    <n v="20.8"/>
    <n v="5"/>
    <n v="2"/>
    <n v="6.24"/>
    <n v="6.24"/>
    <n v="56.160000000000011"/>
    <n v="6"/>
    <n v="5"/>
    <n v="1"/>
    <n v="6"/>
    <n v="31.240000000000002"/>
    <n v="47"/>
    <n v="13"/>
    <n v="25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n v="104"/>
    <n v="1456"/>
    <n v="10"/>
    <n v="17"/>
    <n v="20.8"/>
    <n v="10"/>
    <n v="3"/>
    <n v="20.8"/>
    <n v="10"/>
    <n v="3"/>
    <n v="20.8"/>
    <n v="5"/>
    <n v="2"/>
    <n v="6.24"/>
    <n v="6.24"/>
    <n v="62.400000000000013"/>
    <n v="6"/>
    <n v="6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n v="104"/>
    <n v="1560"/>
    <n v="10"/>
    <n v="17"/>
    <n v="20.8"/>
    <n v="10"/>
    <n v="3"/>
    <n v="20.8"/>
    <n v="10"/>
    <n v="3"/>
    <n v="20.8"/>
    <n v="5"/>
    <n v="2"/>
    <n v="6.24"/>
    <n v="6.24"/>
    <n v="68.640000000000015"/>
    <n v="7"/>
    <n v="6"/>
    <n v="1"/>
    <n v="7"/>
    <n v="31.240000000000002"/>
    <n v="47"/>
    <n v="15"/>
    <n v="27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n v="104"/>
    <n v="1664"/>
    <n v="10"/>
    <n v="17"/>
    <n v="20.8"/>
    <n v="10"/>
    <n v="3"/>
    <n v="20.8"/>
    <n v="10"/>
    <n v="3"/>
    <n v="20.8"/>
    <n v="5"/>
    <n v="2"/>
    <n v="6.24"/>
    <n v="6.24"/>
    <n v="74.88000000000001"/>
    <n v="7"/>
    <n v="7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n v="104"/>
    <n v="1768"/>
    <n v="10"/>
    <n v="17"/>
    <n v="20.8"/>
    <n v="10"/>
    <n v="3"/>
    <n v="20.8"/>
    <n v="10"/>
    <n v="3"/>
    <n v="20.8"/>
    <n v="5"/>
    <n v="2"/>
    <n v="6.24"/>
    <n v="6.24"/>
    <n v="81.12"/>
    <n v="8"/>
    <n v="7"/>
    <n v="1"/>
    <n v="8"/>
    <n v="31.240000000000002"/>
    <n v="47"/>
    <n v="17"/>
    <n v="2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n v="104"/>
    <n v="1872"/>
    <n v="10"/>
    <n v="17"/>
    <n v="20.8"/>
    <n v="10"/>
    <n v="3"/>
    <n v="20.8"/>
    <n v="10"/>
    <n v="3"/>
    <n v="20.8"/>
    <n v="5"/>
    <n v="2"/>
    <n v="6.24"/>
    <n v="6.24"/>
    <n v="87.36"/>
    <n v="9"/>
    <n v="8"/>
    <n v="1"/>
    <n v="9"/>
    <n v="31.240000000000002"/>
    <n v="47"/>
    <n v="18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n v="104"/>
    <n v="1976"/>
    <n v="10"/>
    <n v="17"/>
    <n v="20.8"/>
    <n v="10"/>
    <n v="3"/>
    <n v="20.8"/>
    <n v="10"/>
    <n v="3"/>
    <n v="20.8"/>
    <n v="5"/>
    <n v="2"/>
    <n v="6.24"/>
    <n v="6.24"/>
    <n v="93.6"/>
    <n v="9"/>
    <n v="9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n v="104"/>
    <n v="2080"/>
    <n v="10"/>
    <n v="17"/>
    <n v="20.8"/>
    <n v="10"/>
    <n v="3"/>
    <n v="20.8"/>
    <n v="10"/>
    <n v="3"/>
    <n v="20.8"/>
    <n v="5"/>
    <n v="2"/>
    <n v="6.24"/>
    <n v="6.24"/>
    <n v="99.839999999999989"/>
    <n v="10"/>
    <n v="9"/>
    <n v="1"/>
    <n v="10"/>
    <n v="31.240000000000002"/>
    <n v="47"/>
    <n v="20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n v="104"/>
    <n v="2184"/>
    <n v="10"/>
    <n v="17"/>
    <n v="20.8"/>
    <n v="10"/>
    <n v="3"/>
    <n v="20.8"/>
    <n v="10"/>
    <n v="3"/>
    <n v="20.8"/>
    <n v="5"/>
    <n v="2"/>
    <n v="6.24"/>
    <n v="6.24"/>
    <n v="106.07999999999998"/>
    <n v="11"/>
    <n v="10"/>
    <n v="1"/>
    <n v="11"/>
    <n v="31.240000000000002"/>
    <n v="47"/>
    <n v="21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n v="104"/>
    <n v="2288"/>
    <n v="10"/>
    <n v="17"/>
    <n v="20.8"/>
    <n v="10"/>
    <n v="3"/>
    <n v="20.8"/>
    <n v="10"/>
    <n v="3"/>
    <n v="20.8"/>
    <n v="5"/>
    <n v="2"/>
    <n v="6.24"/>
    <n v="6.24"/>
    <n v="112.31999999999998"/>
    <n v="11"/>
    <n v="11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n v="104"/>
    <n v="2392"/>
    <n v="10"/>
    <n v="17"/>
    <n v="20.8"/>
    <n v="10"/>
    <n v="3"/>
    <n v="20.8"/>
    <n v="10"/>
    <n v="3"/>
    <n v="20.8"/>
    <n v="5"/>
    <n v="2"/>
    <n v="6.24"/>
    <n v="6.24"/>
    <n v="118.55999999999997"/>
    <n v="12"/>
    <n v="11"/>
    <n v="1"/>
    <n v="12"/>
    <n v="31.240000000000002"/>
    <n v="47"/>
    <n v="2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n v="104"/>
    <n v="2496"/>
    <n v="10"/>
    <n v="17"/>
    <n v="20.8"/>
    <n v="10"/>
    <n v="3"/>
    <n v="20.8"/>
    <n v="10"/>
    <n v="3"/>
    <n v="20.8"/>
    <n v="5"/>
    <n v="2"/>
    <n v="6.24"/>
    <n v="6.24"/>
    <n v="124.79999999999997"/>
    <n v="12"/>
    <n v="12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n v="104"/>
    <n v="2600"/>
    <n v="10"/>
    <n v="17"/>
    <n v="20.8"/>
    <n v="10"/>
    <n v="3"/>
    <n v="20.8"/>
    <n v="10"/>
    <n v="3"/>
    <n v="20.8"/>
    <n v="5"/>
    <n v="2"/>
    <n v="6.24"/>
    <n v="6.24"/>
    <n v="131.03999999999996"/>
    <n v="13"/>
    <n v="12"/>
    <n v="1"/>
    <n v="13"/>
    <n v="31.240000000000002"/>
    <n v="47"/>
    <n v="25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n v="104"/>
    <n v="2704"/>
    <n v="10"/>
    <n v="17"/>
    <n v="20.8"/>
    <n v="10"/>
    <n v="3"/>
    <n v="20.8"/>
    <n v="10"/>
    <n v="3"/>
    <n v="20.8"/>
    <n v="5"/>
    <n v="2"/>
    <n v="6.24"/>
    <n v="6.24"/>
    <n v="137.27999999999997"/>
    <n v="14"/>
    <n v="13"/>
    <n v="1"/>
    <n v="14"/>
    <n v="31.240000000000002"/>
    <n v="47"/>
    <n v="26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6"/>
    <n v="104"/>
    <n v="2808"/>
    <n v="10"/>
    <n v="17"/>
    <n v="20.8"/>
    <n v="10"/>
    <n v="3"/>
    <n v="20.8"/>
    <n v="10"/>
    <n v="3"/>
    <n v="20.8"/>
    <n v="5"/>
    <n v="2"/>
    <n v="6.24"/>
    <n v="6.24"/>
    <n v="143.51999999999998"/>
    <n v="14"/>
    <n v="14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n v="104"/>
    <n v="2912"/>
    <n v="10"/>
    <n v="17"/>
    <n v="20.8"/>
    <n v="10"/>
    <n v="3"/>
    <n v="20.8"/>
    <n v="10"/>
    <n v="3"/>
    <n v="20.8"/>
    <n v="5"/>
    <n v="2"/>
    <n v="6.24"/>
    <n v="6.24"/>
    <n v="149.76"/>
    <n v="15"/>
    <n v="14"/>
    <n v="1"/>
    <n v="15"/>
    <n v="31.240000000000002"/>
    <n v="47"/>
    <n v="2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28"/>
    <n v="104"/>
    <n v="3016"/>
    <n v="10"/>
    <n v="17"/>
    <n v="20.8"/>
    <n v="10"/>
    <n v="3"/>
    <n v="20.8"/>
    <n v="10"/>
    <n v="3"/>
    <n v="20.8"/>
    <n v="5"/>
    <n v="2"/>
    <n v="6.24"/>
    <n v="6.24"/>
    <n v="156"/>
    <n v="16"/>
    <n v="15"/>
    <n v="1"/>
    <n v="16"/>
    <n v="31.240000000000002"/>
    <n v="47"/>
    <n v="29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29"/>
    <n v="104"/>
    <n v="3120"/>
    <n v="10"/>
    <n v="17"/>
    <n v="20.8"/>
    <n v="10"/>
    <n v="3"/>
    <n v="20.8"/>
    <n v="10"/>
    <n v="3"/>
    <n v="20.8"/>
    <n v="5"/>
    <n v="2"/>
    <n v="6.24"/>
    <n v="6.24"/>
    <n v="162.24"/>
    <n v="16"/>
    <n v="16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n v="104"/>
    <n v="3224"/>
    <n v="10"/>
    <n v="17"/>
    <n v="20.8"/>
    <n v="10"/>
    <n v="3"/>
    <n v="20.8"/>
    <n v="10"/>
    <n v="3"/>
    <n v="20.8"/>
    <n v="5"/>
    <n v="2"/>
    <n v="6.24"/>
    <n v="6.24"/>
    <n v="168.48000000000002"/>
    <n v="17"/>
    <n v="16"/>
    <n v="1"/>
    <n v="17"/>
    <n v="31.240000000000002"/>
    <n v="47"/>
    <n v="31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</r>
  <r>
    <x v="31"/>
    <n v="104"/>
    <n v="3328"/>
    <n v="10"/>
    <n v="17"/>
    <n v="20.8"/>
    <n v="10"/>
    <n v="3"/>
    <n v="20.8"/>
    <n v="10"/>
    <n v="3"/>
    <n v="20.8"/>
    <n v="5"/>
    <n v="2"/>
    <n v="6.24"/>
    <n v="6.24"/>
    <n v="174.72000000000003"/>
    <n v="17"/>
    <n v="17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n v="104"/>
    <n v="3432"/>
    <n v="10"/>
    <n v="17"/>
    <n v="20.8"/>
    <n v="10"/>
    <n v="3"/>
    <n v="20.8"/>
    <n v="10"/>
    <n v="3"/>
    <n v="20.8"/>
    <n v="5"/>
    <n v="2"/>
    <n v="6.24"/>
    <n v="6.24"/>
    <n v="180.96000000000004"/>
    <n v="18"/>
    <n v="17"/>
    <n v="1"/>
    <n v="18"/>
    <n v="31.240000000000002"/>
    <n v="47"/>
    <n v="33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33"/>
    <n v="104"/>
    <n v="3536"/>
    <n v="10"/>
    <n v="17"/>
    <n v="20.8"/>
    <n v="10"/>
    <n v="3"/>
    <n v="20.8"/>
    <n v="10"/>
    <n v="3"/>
    <n v="20.8"/>
    <n v="5"/>
    <n v="2"/>
    <n v="6.24"/>
    <n v="6.24"/>
    <n v="187.20000000000005"/>
    <n v="19"/>
    <n v="18"/>
    <n v="1"/>
    <n v="19"/>
    <n v="31.240000000000002"/>
    <n v="47"/>
    <n v="34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34"/>
    <n v="104"/>
    <n v="3640"/>
    <n v="10"/>
    <n v="17"/>
    <n v="20.8"/>
    <n v="10"/>
    <n v="3"/>
    <n v="20.8"/>
    <n v="10"/>
    <n v="3"/>
    <n v="20.8"/>
    <n v="5"/>
    <n v="2"/>
    <n v="6.24"/>
    <n v="6.24"/>
    <n v="193.44000000000005"/>
    <n v="19"/>
    <n v="19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n v="104"/>
    <n v="3744"/>
    <n v="10"/>
    <n v="17"/>
    <n v="20.8"/>
    <n v="10"/>
    <n v="3"/>
    <n v="20.8"/>
    <n v="10"/>
    <n v="3"/>
    <n v="20.8"/>
    <n v="5"/>
    <n v="2"/>
    <n v="6.24"/>
    <n v="6.24"/>
    <n v="199.68000000000006"/>
    <n v="20"/>
    <n v="19"/>
    <n v="1"/>
    <n v="20"/>
    <n v="31.240000000000002"/>
    <n v="47"/>
    <n v="3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</r>
  <r>
    <x v="36"/>
    <n v="104"/>
    <n v="3848"/>
    <n v="10"/>
    <n v="17"/>
    <n v="20.8"/>
    <n v="10"/>
    <n v="3"/>
    <n v="20.8"/>
    <n v="10"/>
    <n v="3"/>
    <n v="20.8"/>
    <n v="5"/>
    <n v="2"/>
    <n v="6.24"/>
    <n v="6.24"/>
    <n v="205.92000000000007"/>
    <n v="21"/>
    <n v="20"/>
    <n v="1"/>
    <n v="21"/>
    <n v="31.240000000000002"/>
    <n v="47"/>
    <n v="37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</r>
  <r>
    <x v="37"/>
    <n v="104"/>
    <n v="3952"/>
    <n v="10"/>
    <n v="17"/>
    <n v="20.8"/>
    <n v="10"/>
    <n v="3"/>
    <n v="20.8"/>
    <n v="10"/>
    <n v="3"/>
    <n v="20.8"/>
    <n v="5"/>
    <n v="2"/>
    <n v="6.24"/>
    <n v="6.24"/>
    <n v="212.16000000000008"/>
    <n v="21"/>
    <n v="21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104"/>
    <n v="4056"/>
    <n v="10"/>
    <n v="17"/>
    <n v="20.8"/>
    <n v="10"/>
    <n v="3"/>
    <n v="20.8"/>
    <n v="10"/>
    <n v="3"/>
    <n v="20.8"/>
    <n v="5"/>
    <n v="2"/>
    <n v="6.24"/>
    <n v="6.24"/>
    <n v="218.40000000000009"/>
    <n v="22"/>
    <n v="21"/>
    <n v="1"/>
    <n v="22"/>
    <n v="31.240000000000002"/>
    <n v="47"/>
    <n v="39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</r>
  <r>
    <x v="39"/>
    <n v="104"/>
    <n v="4160"/>
    <n v="10"/>
    <n v="17"/>
    <n v="20.8"/>
    <n v="10"/>
    <n v="3"/>
    <n v="20.8"/>
    <n v="10"/>
    <n v="3"/>
    <n v="20.8"/>
    <n v="5"/>
    <n v="2"/>
    <n v="6.24"/>
    <n v="6.24"/>
    <n v="224.6400000000001"/>
    <n v="22"/>
    <n v="22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104"/>
    <n v="4264"/>
    <n v="10"/>
    <n v="17"/>
    <n v="20.8"/>
    <n v="10"/>
    <n v="3"/>
    <n v="20.8"/>
    <n v="10"/>
    <n v="3"/>
    <n v="20.8"/>
    <n v="5"/>
    <n v="2"/>
    <n v="6.24"/>
    <n v="6.24"/>
    <n v="230.88000000000011"/>
    <n v="23"/>
    <n v="22"/>
    <n v="1"/>
    <n v="23"/>
    <n v="31.240000000000002"/>
    <n v="47"/>
    <n v="41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</r>
  <r>
    <x v="41"/>
    <n v="104"/>
    <n v="4368"/>
    <n v="10"/>
    <n v="17"/>
    <n v="20.8"/>
    <n v="10"/>
    <n v="3"/>
    <n v="20.8"/>
    <n v="10"/>
    <n v="3"/>
    <n v="20.8"/>
    <n v="5"/>
    <n v="2"/>
    <n v="6.24"/>
    <n v="6.24"/>
    <n v="237.12000000000012"/>
    <n v="24"/>
    <n v="23"/>
    <n v="1"/>
    <n v="24"/>
    <n v="31.240000000000002"/>
    <n v="47"/>
    <n v="42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</r>
  <r>
    <x v="42"/>
    <n v="104"/>
    <n v="4472"/>
    <n v="10"/>
    <n v="17"/>
    <n v="20.8"/>
    <n v="10"/>
    <n v="3"/>
    <n v="20.8"/>
    <n v="10"/>
    <n v="3"/>
    <n v="20.8"/>
    <n v="5"/>
    <n v="2"/>
    <n v="6.24"/>
    <n v="6.24"/>
    <n v="243.36000000000013"/>
    <n v="24"/>
    <n v="24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104"/>
    <n v="4576"/>
    <n v="10"/>
    <n v="17"/>
    <n v="20.8"/>
    <n v="10"/>
    <n v="3"/>
    <n v="20.8"/>
    <n v="10"/>
    <n v="3"/>
    <n v="20.8"/>
    <n v="5"/>
    <n v="2"/>
    <n v="6.24"/>
    <n v="6.24"/>
    <n v="249.60000000000014"/>
    <n v="25"/>
    <n v="24"/>
    <n v="1"/>
    <n v="25"/>
    <n v="31.240000000000002"/>
    <n v="47"/>
    <n v="4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44"/>
    <n v="104"/>
    <n v="4680"/>
    <n v="10"/>
    <n v="17"/>
    <n v="20.8"/>
    <n v="10"/>
    <n v="3"/>
    <n v="20.8"/>
    <n v="10"/>
    <n v="3"/>
    <n v="20.8"/>
    <n v="5"/>
    <n v="2"/>
    <n v="6.24"/>
    <n v="6.24"/>
    <n v="255.84000000000015"/>
    <n v="26"/>
    <n v="25"/>
    <n v="1"/>
    <n v="26"/>
    <n v="31.240000000000002"/>
    <n v="47"/>
    <n v="45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</r>
  <r>
    <x v="45"/>
    <n v="104"/>
    <n v="4784"/>
    <n v="10"/>
    <n v="17"/>
    <n v="20.8"/>
    <n v="10"/>
    <n v="3"/>
    <n v="20.8"/>
    <n v="10"/>
    <n v="3"/>
    <n v="20.8"/>
    <n v="5"/>
    <n v="2"/>
    <n v="6.24"/>
    <n v="6.24"/>
    <n v="262.08000000000015"/>
    <n v="26"/>
    <n v="26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104"/>
    <n v="4888"/>
    <n v="10"/>
    <n v="17"/>
    <n v="20.8"/>
    <n v="10"/>
    <n v="3"/>
    <n v="20.8"/>
    <n v="10"/>
    <n v="3"/>
    <n v="20.8"/>
    <n v="5"/>
    <n v="2"/>
    <n v="6.24"/>
    <n v="6.24"/>
    <n v="268.32000000000016"/>
    <n v="27"/>
    <n v="26"/>
    <n v="1"/>
    <n v="27"/>
    <n v="31.240000000000002"/>
    <n v="47"/>
    <n v="47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</r>
  <r>
    <x v="47"/>
    <n v="104"/>
    <n v="4992"/>
    <n v="10"/>
    <n v="17"/>
    <n v="20.8"/>
    <n v="10"/>
    <n v="3"/>
    <n v="20.8"/>
    <n v="10"/>
    <n v="3"/>
    <n v="20.8"/>
    <n v="5"/>
    <n v="2"/>
    <n v="6.24"/>
    <n v="6.24"/>
    <n v="274.56000000000017"/>
    <n v="27"/>
    <n v="27"/>
    <n v="0"/>
    <n v="0"/>
    <n v="31.24000000000000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04"/>
    <n v="5096"/>
    <n v="10"/>
    <n v="17"/>
    <n v="20.8"/>
    <n v="10"/>
    <n v="3"/>
    <n v="20.8"/>
    <n v="10"/>
    <n v="3"/>
    <n v="20.8"/>
    <n v="5"/>
    <n v="2"/>
    <n v="6.24"/>
    <n v="6.24"/>
    <n v="280.80000000000018"/>
    <n v="28"/>
    <n v="27"/>
    <n v="1"/>
    <n v="28"/>
    <n v="31.240000000000002"/>
    <n v="47"/>
    <n v="49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49"/>
    <n v="0"/>
    <n v="5096"/>
    <n v="10"/>
    <n v="0"/>
    <n v="20.8"/>
    <n v="10"/>
    <n v="3"/>
    <n v="20.8"/>
    <n v="10"/>
    <n v="3"/>
    <n v="20.8"/>
    <n v="5"/>
    <n v="2"/>
    <n v="6.24"/>
    <n v="6.24"/>
    <n v="287.04000000000019"/>
    <n v="29"/>
    <n v="28"/>
    <n v="1"/>
    <n v="29"/>
    <n v="14.24"/>
    <n v="30"/>
    <n v="50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50"/>
    <n v="0"/>
    <n v="5096"/>
    <n v="10"/>
    <n v="0"/>
    <n v="0"/>
    <n v="10"/>
    <n v="0"/>
    <n v="20.8"/>
    <n v="10"/>
    <n v="3"/>
    <n v="20.8"/>
    <n v="5"/>
    <n v="2"/>
    <n v="6.24"/>
    <n v="6.24"/>
    <n v="293.2800000000002"/>
    <n v="29"/>
    <n v="29"/>
    <n v="0"/>
    <n v="0"/>
    <n v="11.24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0"/>
    <n v="5096"/>
    <n v="10"/>
    <n v="0"/>
    <n v="0"/>
    <n v="10"/>
    <n v="0"/>
    <n v="0"/>
    <n v="10"/>
    <n v="0"/>
    <n v="20.8"/>
    <n v="5"/>
    <n v="2"/>
    <n v="6.24"/>
    <n v="6.24"/>
    <n v="299.52000000000021"/>
    <n v="30"/>
    <n v="29"/>
    <n v="1"/>
    <n v="30"/>
    <n v="8.24"/>
    <n v="24"/>
    <n v="5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52"/>
    <n v="0"/>
    <n v="5096"/>
    <n v="10"/>
    <n v="0"/>
    <n v="0"/>
    <n v="10"/>
    <n v="0"/>
    <n v="0"/>
    <n v="10"/>
    <n v="0"/>
    <n v="0"/>
    <n v="5"/>
    <n v="0"/>
    <n v="6.24"/>
    <n v="6.24"/>
    <n v="305.76000000000022"/>
    <n v="31"/>
    <n v="30"/>
    <n v="1"/>
    <n v="31"/>
    <n v="6.24"/>
    <n v="22"/>
    <n v="5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A4" firstHeaderRow="0" firstDataRow="1" firstDataCol="0"/>
  <pivotFields count="78"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</colItems>
  <dataFields count="53">
    <dataField name="Sum of 1" fld="25" baseField="0" baseItem="0"/>
    <dataField name="Sum of 2" fld="26" baseField="0" baseItem="0"/>
    <dataField name="Sum of 3" fld="27" baseField="0" baseItem="0"/>
    <dataField name="Sum of 4" fld="28" baseField="0" baseItem="0"/>
    <dataField name="Sum of 5" fld="29" baseField="0" baseItem="0"/>
    <dataField name="Sum of 6" fld="30" baseField="0" baseItem="0"/>
    <dataField name="Sum of 7" fld="31" baseField="0" baseItem="0"/>
    <dataField name="Sum of 8" fld="32" baseField="0" baseItem="0"/>
    <dataField name="Sum of 9" fld="33" baseField="0" baseItem="0"/>
    <dataField name="Sum of 10" fld="34" baseField="0" baseItem="0"/>
    <dataField name="Sum of 11" fld="35" baseField="0" baseItem="0"/>
    <dataField name="Sum of 12" fld="36" baseField="0" baseItem="0"/>
    <dataField name="Sum of 13" fld="37" baseField="0" baseItem="0"/>
    <dataField name="Sum of 14" fld="38" baseField="0" baseItem="0"/>
    <dataField name="Sum of 15" fld="39" baseField="0" baseItem="0"/>
    <dataField name="Sum of 16" fld="40" baseField="0" baseItem="0"/>
    <dataField name="Sum of 17" fld="41" baseField="0" baseItem="0"/>
    <dataField name="Sum of 18" fld="42" baseField="0" baseItem="0"/>
    <dataField name="Sum of 19" fld="43" baseField="0" baseItem="0"/>
    <dataField name="Sum of 20" fld="44" baseField="0" baseItem="0"/>
    <dataField name="Sum of 21" fld="45" baseField="0" baseItem="0"/>
    <dataField name="Sum of 22" fld="46" baseField="0" baseItem="0"/>
    <dataField name="Sum of 23" fld="47" baseField="0" baseItem="0"/>
    <dataField name="Sum of 24" fld="48" baseField="0" baseItem="0"/>
    <dataField name="Sum of 25" fld="49" baseField="0" baseItem="0"/>
    <dataField name="Sum of 26" fld="50" baseField="0" baseItem="0"/>
    <dataField name="Sum of 27" fld="51" baseField="0" baseItem="0"/>
    <dataField name="Sum of 28" fld="52" baseField="0" baseItem="0"/>
    <dataField name="Sum of 29" fld="53" baseField="0" baseItem="0"/>
    <dataField name="Sum of 30" fld="54" baseField="0" baseItem="0"/>
    <dataField name="Sum of 31" fld="55" baseField="0" baseItem="0"/>
    <dataField name="Sum of 32" fld="56" baseField="0" baseItem="0"/>
    <dataField name="Sum of 33" fld="57" baseField="0" baseItem="0"/>
    <dataField name="Sum of 34" fld="58" baseField="0" baseItem="0"/>
    <dataField name="Sum of 35" fld="59" baseField="0" baseItem="0"/>
    <dataField name="Sum of 36" fld="60" baseField="0" baseItem="0"/>
    <dataField name="Sum of 37" fld="61" baseField="0" baseItem="0"/>
    <dataField name="Sum of 38" fld="62" baseField="0" baseItem="0"/>
    <dataField name="Sum of 39" fld="63" baseField="0" baseItem="0"/>
    <dataField name="Sum of 40" fld="64" baseField="0" baseItem="0"/>
    <dataField name="Sum of 41" fld="65" baseField="0" baseItem="0"/>
    <dataField name="Sum of 42" fld="66" baseField="0" baseItem="0"/>
    <dataField name="Sum of 43" fld="67" baseField="0" baseItem="0"/>
    <dataField name="Sum of 44" fld="68" baseField="0" baseItem="0"/>
    <dataField name="Sum of 45" fld="69" baseField="0" baseItem="0"/>
    <dataField name="Sum of 46" fld="70" baseField="0" baseItem="0"/>
    <dataField name="Sum of 47" fld="71" baseField="0" baseItem="0"/>
    <dataField name="Sum of 48" fld="72" baseField="0" baseItem="0"/>
    <dataField name="Sum of 49" fld="73" baseField="0" baseItem="0"/>
    <dataField name="Sum of 50" fld="74" baseField="0" baseItem="0"/>
    <dataField name="Sum of 51" fld="75" baseField="0" baseItem="0"/>
    <dataField name="Sum of 52" fld="76" baseField="0" baseItem="0"/>
    <dataField name="Sum of 53" fld="7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9999"/>
  </sheetPr>
  <dimension ref="C5:E22"/>
  <sheetViews>
    <sheetView tabSelected="1" topLeftCell="A4" zoomScaleNormal="100" workbookViewId="0">
      <selection activeCell="C23" sqref="C23"/>
    </sheetView>
  </sheetViews>
  <sheetFormatPr defaultRowHeight="14.4" x14ac:dyDescent="0.3"/>
  <cols>
    <col min="3" max="3" width="54.5546875" customWidth="1"/>
  </cols>
  <sheetData>
    <row r="5" spans="3:5" x14ac:dyDescent="0.3">
      <c r="C5" t="s">
        <v>0</v>
      </c>
      <c r="D5" s="1">
        <v>150000</v>
      </c>
      <c r="E5" t="s">
        <v>1</v>
      </c>
    </row>
    <row r="7" spans="3:5" x14ac:dyDescent="0.3">
      <c r="C7" t="s">
        <v>2</v>
      </c>
      <c r="D7" s="1">
        <v>3000</v>
      </c>
      <c r="E7" t="s">
        <v>1</v>
      </c>
    </row>
    <row r="9" spans="3:5" s="8" customFormat="1" x14ac:dyDescent="0.3">
      <c r="C9" s="8" t="s">
        <v>15</v>
      </c>
      <c r="D9" s="1">
        <v>8</v>
      </c>
    </row>
    <row r="11" spans="3:5" x14ac:dyDescent="0.3">
      <c r="C11" t="s">
        <v>154</v>
      </c>
      <c r="D11" s="1">
        <v>8</v>
      </c>
    </row>
    <row r="13" spans="3:5" x14ac:dyDescent="0.3">
      <c r="C13" t="s">
        <v>136</v>
      </c>
      <c r="D13" s="1">
        <v>48</v>
      </c>
    </row>
    <row r="16" spans="3:5" x14ac:dyDescent="0.3">
      <c r="C16" t="s">
        <v>128</v>
      </c>
    </row>
    <row r="17" spans="3:3" x14ac:dyDescent="0.3">
      <c r="C17" t="s">
        <v>129</v>
      </c>
    </row>
    <row r="18" spans="3:3" x14ac:dyDescent="0.3">
      <c r="C18" t="s">
        <v>130</v>
      </c>
    </row>
    <row r="19" spans="3:3" x14ac:dyDescent="0.3">
      <c r="C19" t="s">
        <v>135</v>
      </c>
    </row>
    <row r="22" spans="3:3" x14ac:dyDescent="0.3">
      <c r="C22" t="s">
        <v>226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B21" sqref="B21"/>
    </sheetView>
  </sheetViews>
  <sheetFormatPr defaultRowHeight="14.4" x14ac:dyDescent="0.3"/>
  <cols>
    <col min="1" max="1" width="41.33203125" bestFit="1" customWidth="1"/>
    <col min="2" max="2" width="12.33203125" customWidth="1"/>
    <col min="3" max="3" width="11.77734375" customWidth="1"/>
  </cols>
  <sheetData>
    <row r="2" spans="1:7" x14ac:dyDescent="0.3">
      <c r="A2" t="s">
        <v>27</v>
      </c>
      <c r="B2">
        <f>B11</f>
        <v>0.2</v>
      </c>
      <c r="C2" t="s">
        <v>28</v>
      </c>
      <c r="D2">
        <f>B12</f>
        <v>0.3</v>
      </c>
      <c r="E2" t="s">
        <v>29</v>
      </c>
      <c r="F2">
        <f>B13</f>
        <v>0.1</v>
      </c>
      <c r="G2" t="s">
        <v>30</v>
      </c>
    </row>
    <row r="7" spans="1:7" x14ac:dyDescent="0.3">
      <c r="A7" t="s">
        <v>3</v>
      </c>
    </row>
    <row r="8" spans="1:7" x14ac:dyDescent="0.3">
      <c r="A8" t="s">
        <v>4</v>
      </c>
      <c r="B8">
        <v>4</v>
      </c>
    </row>
    <row r="9" spans="1:7" x14ac:dyDescent="0.3">
      <c r="A9" t="s">
        <v>5</v>
      </c>
      <c r="B9">
        <v>1</v>
      </c>
    </row>
    <row r="11" spans="1:7" x14ac:dyDescent="0.3">
      <c r="A11" t="s">
        <v>6</v>
      </c>
      <c r="B11">
        <v>0.2</v>
      </c>
    </row>
    <row r="12" spans="1:7" x14ac:dyDescent="0.3">
      <c r="A12" t="s">
        <v>7</v>
      </c>
      <c r="B12">
        <v>0.3</v>
      </c>
    </row>
    <row r="13" spans="1:7" x14ac:dyDescent="0.3">
      <c r="A13" t="s">
        <v>8</v>
      </c>
      <c r="B13">
        <v>0.1</v>
      </c>
    </row>
    <row r="15" spans="1:7" x14ac:dyDescent="0.3">
      <c r="A15" t="s">
        <v>9</v>
      </c>
      <c r="B15">
        <v>10</v>
      </c>
      <c r="C15" t="s">
        <v>13</v>
      </c>
    </row>
    <row r="16" spans="1:7" x14ac:dyDescent="0.3">
      <c r="A16" t="s">
        <v>11</v>
      </c>
      <c r="B16">
        <v>10</v>
      </c>
      <c r="C16" t="s">
        <v>13</v>
      </c>
    </row>
    <row r="17" spans="1:3" x14ac:dyDescent="0.3">
      <c r="A17" t="s">
        <v>10</v>
      </c>
      <c r="B17">
        <v>5</v>
      </c>
      <c r="C17" t="s">
        <v>13</v>
      </c>
    </row>
    <row r="18" spans="1:3" x14ac:dyDescent="0.3">
      <c r="A18" t="s">
        <v>17</v>
      </c>
      <c r="B18">
        <v>60</v>
      </c>
      <c r="C18" t="s">
        <v>13</v>
      </c>
    </row>
    <row r="19" spans="1:3" x14ac:dyDescent="0.3">
      <c r="A19" t="s">
        <v>12</v>
      </c>
      <c r="B19">
        <v>60</v>
      </c>
      <c r="C19" t="s">
        <v>13</v>
      </c>
    </row>
    <row r="21" spans="1:3" x14ac:dyDescent="0.3">
      <c r="A21" t="s">
        <v>127</v>
      </c>
      <c r="B2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opLeftCell="A7" workbookViewId="0">
      <selection activeCell="B30" sqref="B30"/>
    </sheetView>
  </sheetViews>
  <sheetFormatPr defaultRowHeight="14.4" x14ac:dyDescent="0.3"/>
  <cols>
    <col min="1" max="1" width="43.21875" customWidth="1"/>
    <col min="2" max="2" width="11.6640625" customWidth="1"/>
    <col min="9" max="9" width="10.5546875" customWidth="1"/>
    <col min="10" max="10" width="12.5546875" bestFit="1" customWidth="1"/>
    <col min="11" max="11" width="10.109375" bestFit="1" customWidth="1"/>
  </cols>
  <sheetData>
    <row r="3" spans="1:4" x14ac:dyDescent="0.3">
      <c r="A3" s="2" t="s">
        <v>19</v>
      </c>
    </row>
    <row r="5" spans="1:4" x14ac:dyDescent="0.3">
      <c r="A5" t="s">
        <v>14</v>
      </c>
      <c r="B5">
        <f>ROUNDUP('Input page'!D5/'Input page'!D7,0)</f>
        <v>50</v>
      </c>
      <c r="D5">
        <f>B5/B8</f>
        <v>0.1</v>
      </c>
    </row>
    <row r="6" spans="1:4" x14ac:dyDescent="0.3">
      <c r="A6" t="s">
        <v>16</v>
      </c>
      <c r="B6">
        <f>B5*'Input page'!D9</f>
        <v>400</v>
      </c>
    </row>
    <row r="8" spans="1:4" x14ac:dyDescent="0.3">
      <c r="A8" t="s">
        <v>21</v>
      </c>
      <c r="B8">
        <f>B5/Parameters!B13</f>
        <v>500</v>
      </c>
    </row>
    <row r="9" spans="1:4" x14ac:dyDescent="0.3">
      <c r="A9" t="s">
        <v>18</v>
      </c>
      <c r="B9">
        <f>B8*Parameters!B18/60</f>
        <v>500</v>
      </c>
    </row>
    <row r="11" spans="1:4" x14ac:dyDescent="0.3">
      <c r="A11" t="s">
        <v>20</v>
      </c>
      <c r="B11">
        <f>ROUNDUP(B8/Parameters!B12,0)</f>
        <v>1667</v>
      </c>
      <c r="D11" s="3">
        <f>B8/B11</f>
        <v>0.29994001199760045</v>
      </c>
    </row>
    <row r="12" spans="1:4" x14ac:dyDescent="0.3">
      <c r="A12" t="s">
        <v>22</v>
      </c>
      <c r="B12">
        <f>ROUNDUP(B11*(Parameters!B17/60),0)</f>
        <v>139</v>
      </c>
    </row>
    <row r="14" spans="1:4" x14ac:dyDescent="0.3">
      <c r="A14" t="s">
        <v>23</v>
      </c>
      <c r="B14">
        <f>B11</f>
        <v>1667</v>
      </c>
      <c r="D14">
        <f>B11/B14</f>
        <v>1</v>
      </c>
    </row>
    <row r="15" spans="1:4" x14ac:dyDescent="0.3">
      <c r="A15" t="s">
        <v>24</v>
      </c>
      <c r="B15">
        <f>ROUNDUP(B14*(Parameters!B16/60),0)</f>
        <v>278</v>
      </c>
    </row>
    <row r="17" spans="1:4" x14ac:dyDescent="0.3">
      <c r="A17" t="s">
        <v>25</v>
      </c>
      <c r="B17">
        <f>B14/Parameters!B11</f>
        <v>8335</v>
      </c>
      <c r="D17" s="3">
        <f>B14/B17</f>
        <v>0.2</v>
      </c>
    </row>
    <row r="18" spans="1:4" x14ac:dyDescent="0.3">
      <c r="A18" t="s">
        <v>26</v>
      </c>
      <c r="B18">
        <f>ROUNDUP(B17*(Parameters!B15/60),0)</f>
        <v>1390</v>
      </c>
    </row>
    <row r="20" spans="1:4" x14ac:dyDescent="0.3">
      <c r="A20" t="s">
        <v>31</v>
      </c>
      <c r="B20">
        <f>5*48</f>
        <v>240</v>
      </c>
      <c r="D20">
        <v>5</v>
      </c>
    </row>
    <row r="21" spans="1:4" x14ac:dyDescent="0.3">
      <c r="A21" t="s">
        <v>32</v>
      </c>
      <c r="B21">
        <f>2*5*48</f>
        <v>480</v>
      </c>
      <c r="D21">
        <f>2*5</f>
        <v>10</v>
      </c>
    </row>
    <row r="23" spans="1:4" x14ac:dyDescent="0.3">
      <c r="A23" t="s">
        <v>37</v>
      </c>
      <c r="B23">
        <f>B6+B9+B12+B15+B18+B20+B21</f>
        <v>3427</v>
      </c>
    </row>
    <row r="24" spans="1:4" x14ac:dyDescent="0.3">
      <c r="A24" t="s">
        <v>41</v>
      </c>
      <c r="B24">
        <f>ROUNDUP(B23/'Input page'!D11,0)</f>
        <v>429</v>
      </c>
    </row>
    <row r="25" spans="1:4" x14ac:dyDescent="0.3">
      <c r="A25" t="s">
        <v>40</v>
      </c>
      <c r="B25">
        <f>B24/20</f>
        <v>21.45</v>
      </c>
      <c r="C25" t="s">
        <v>45</v>
      </c>
    </row>
    <row r="28" spans="1:4" x14ac:dyDescent="0.3">
      <c r="A28" s="2" t="s">
        <v>147</v>
      </c>
    </row>
    <row r="29" spans="1:4" x14ac:dyDescent="0.3">
      <c r="A29" t="s">
        <v>139</v>
      </c>
      <c r="B29">
        <f>ROUND('client landing schedule v1'!V2/Calculations!B5,0)</f>
        <v>0</v>
      </c>
    </row>
    <row r="30" spans="1:4" x14ac:dyDescent="0.3">
      <c r="A30" t="s">
        <v>140</v>
      </c>
      <c r="B30" s="1">
        <v>20</v>
      </c>
    </row>
    <row r="31" spans="1:4" x14ac:dyDescent="0.3">
      <c r="A31" t="s">
        <v>141</v>
      </c>
      <c r="B31">
        <f>B30*B29</f>
        <v>0</v>
      </c>
    </row>
    <row r="32" spans="1:4" x14ac:dyDescent="0.3">
      <c r="A32" t="s">
        <v>144</v>
      </c>
      <c r="B32">
        <f>'Input page'!D9*Calculations!B30</f>
        <v>160</v>
      </c>
    </row>
    <row r="33" spans="1:2" x14ac:dyDescent="0.3">
      <c r="A33" s="10" t="s">
        <v>142</v>
      </c>
      <c r="B33" s="10">
        <f>'Input page'!D7</f>
        <v>3000</v>
      </c>
    </row>
    <row r="34" spans="1:2" x14ac:dyDescent="0.3">
      <c r="A34" t="s">
        <v>143</v>
      </c>
      <c r="B34">
        <f>B33-B31-B32</f>
        <v>2840</v>
      </c>
    </row>
    <row r="35" spans="1:2" ht="15" thickBot="1" x14ac:dyDescent="0.35">
      <c r="A35" s="11" t="s">
        <v>145</v>
      </c>
      <c r="B35" s="11">
        <f>ROUND(('Input page'!D13*'Input page'!D11*Calculations!B30)/Calculations!B5,0)</f>
        <v>154</v>
      </c>
    </row>
    <row r="36" spans="1:2" ht="15" thickTop="1" x14ac:dyDescent="0.3">
      <c r="A36" t="s">
        <v>146</v>
      </c>
      <c r="B36">
        <f>B34-B35</f>
        <v>2686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3:Q25"/>
  <sheetViews>
    <sheetView workbookViewId="0">
      <selection activeCell="H3" sqref="H3"/>
    </sheetView>
  </sheetViews>
  <sheetFormatPr defaultRowHeight="14.4" x14ac:dyDescent="0.3"/>
  <cols>
    <col min="2" max="2" width="12.21875" bestFit="1" customWidth="1"/>
    <col min="3" max="3" width="7.88671875" customWidth="1"/>
    <col min="4" max="4" width="14" customWidth="1"/>
    <col min="5" max="5" width="4.77734375" customWidth="1"/>
    <col min="6" max="6" width="10.33203125" bestFit="1" customWidth="1"/>
    <col min="7" max="7" width="9.33203125" customWidth="1"/>
    <col min="8" max="8" width="10.88671875" customWidth="1"/>
    <col min="10" max="10" width="3.77734375" customWidth="1"/>
    <col min="11" max="11" width="4" customWidth="1"/>
    <col min="12" max="12" width="20.44140625" bestFit="1" customWidth="1"/>
    <col min="13" max="13" width="3.88671875" customWidth="1"/>
    <col min="15" max="15" width="4.88671875" customWidth="1"/>
    <col min="16" max="16" width="10.5546875" customWidth="1"/>
  </cols>
  <sheetData>
    <row r="3" spans="2:17" x14ac:dyDescent="0.3">
      <c r="B3" t="s">
        <v>35</v>
      </c>
      <c r="C3" s="6">
        <f>Calculations!B5</f>
        <v>50</v>
      </c>
      <c r="D3" t="s">
        <v>46</v>
      </c>
      <c r="H3" s="4">
        <f>'Input page'!D5</f>
        <v>150000</v>
      </c>
      <c r="I3" t="s">
        <v>36</v>
      </c>
    </row>
    <row r="5" spans="2:17" x14ac:dyDescent="0.3">
      <c r="B5" t="s">
        <v>38</v>
      </c>
      <c r="E5" s="6">
        <f>Calculations!B23</f>
        <v>3427</v>
      </c>
      <c r="F5" t="s">
        <v>39</v>
      </c>
      <c r="K5" s="6">
        <f>Calculations!B24</f>
        <v>429</v>
      </c>
      <c r="L5" t="s">
        <v>47</v>
      </c>
      <c r="M5" s="7">
        <f>Calculations!B25+1</f>
        <v>22.45</v>
      </c>
      <c r="N5" t="s">
        <v>44</v>
      </c>
      <c r="P5" s="5">
        <f>H3</f>
        <v>150000</v>
      </c>
      <c r="Q5" t="s">
        <v>36</v>
      </c>
    </row>
    <row r="6" spans="2:17" x14ac:dyDescent="0.3">
      <c r="B6" t="s">
        <v>42</v>
      </c>
      <c r="E6" s="6">
        <f>'Input page'!D11</f>
        <v>8</v>
      </c>
      <c r="F6" t="s">
        <v>43</v>
      </c>
    </row>
    <row r="8" spans="2:17" x14ac:dyDescent="0.3">
      <c r="B8" s="17" t="str">
        <f>IFERROR(F9,"THE CONFIGURATION YOU SELECTED DOES NOT ALLOW FOR YOUR PROJECT TO BE COMPLETED. Please look below into possible adjustments you can use in rder to make a realistic plan")</f>
        <v>THE CONFIGURATION YOU SELECTED DOES NOT ALLOW FOR YOUR PROJECT TO BE COMPLETED. Please look below into possible adjustments you can use in rder to make a realistic plan</v>
      </c>
    </row>
    <row r="9" spans="2:17" x14ac:dyDescent="0.3">
      <c r="B9" t="s">
        <v>161</v>
      </c>
      <c r="F9" s="13" t="e">
        <f>'client landing schedule v1'!CB2</f>
        <v>#VALUE!</v>
      </c>
      <c r="G9" t="s">
        <v>162</v>
      </c>
      <c r="L9" s="6" t="e">
        <f>'client landing schedule v1'!CB1</f>
        <v>#VALUE!</v>
      </c>
      <c r="M9" t="s">
        <v>163</v>
      </c>
    </row>
    <row r="13" spans="2:17" x14ac:dyDescent="0.3">
      <c r="B13" t="s">
        <v>155</v>
      </c>
      <c r="F13" s="3">
        <f>C3/M5</f>
        <v>2.2271714922048997</v>
      </c>
    </row>
    <row r="15" spans="2:17" x14ac:dyDescent="0.3">
      <c r="B15" t="s">
        <v>156</v>
      </c>
      <c r="F15">
        <f>Calculations!B29</f>
        <v>0</v>
      </c>
    </row>
    <row r="17" spans="2:6" x14ac:dyDescent="0.3">
      <c r="B17" t="s">
        <v>157</v>
      </c>
      <c r="F17" s="4">
        <f>Calculations!B36</f>
        <v>2686</v>
      </c>
    </row>
    <row r="22" spans="2:6" x14ac:dyDescent="0.3">
      <c r="B22" s="2" t="s">
        <v>222</v>
      </c>
    </row>
    <row r="23" spans="2:6" x14ac:dyDescent="0.3">
      <c r="B23" t="s">
        <v>223</v>
      </c>
    </row>
    <row r="24" spans="2:6" x14ac:dyDescent="0.3">
      <c r="B24" t="s">
        <v>224</v>
      </c>
    </row>
    <row r="25" spans="2:6" x14ac:dyDescent="0.3">
      <c r="B25" t="s">
        <v>225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4"/>
  <sheetViews>
    <sheetView workbookViewId="0">
      <selection activeCell="M17" sqref="M17"/>
    </sheetView>
  </sheetViews>
  <sheetFormatPr defaultRowHeight="14.4" x14ac:dyDescent="0.3"/>
  <cols>
    <col min="1" max="1" width="8.44140625" customWidth="1"/>
    <col min="2" max="9" width="8.44140625" bestFit="1" customWidth="1"/>
    <col min="10" max="53" width="9.44140625" bestFit="1" customWidth="1"/>
  </cols>
  <sheetData>
    <row r="3" spans="1:53" x14ac:dyDescent="0.3">
      <c r="A3" t="s">
        <v>165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173</v>
      </c>
      <c r="J3" t="s">
        <v>174</v>
      </c>
      <c r="K3" t="s">
        <v>175</v>
      </c>
      <c r="L3" t="s">
        <v>176</v>
      </c>
      <c r="M3" t="s">
        <v>178</v>
      </c>
      <c r="N3" t="s">
        <v>177</v>
      </c>
      <c r="O3" t="s">
        <v>179</v>
      </c>
      <c r="P3" t="s">
        <v>180</v>
      </c>
      <c r="Q3" t="s">
        <v>181</v>
      </c>
      <c r="R3" t="s">
        <v>182</v>
      </c>
      <c r="S3" t="s">
        <v>183</v>
      </c>
      <c r="T3" t="s">
        <v>184</v>
      </c>
      <c r="U3" t="s">
        <v>185</v>
      </c>
      <c r="V3" t="s">
        <v>186</v>
      </c>
      <c r="W3" t="s">
        <v>187</v>
      </c>
      <c r="X3" t="s">
        <v>188</v>
      </c>
      <c r="Y3" t="s">
        <v>189</v>
      </c>
      <c r="Z3" t="s">
        <v>190</v>
      </c>
      <c r="AA3" t="s">
        <v>191</v>
      </c>
      <c r="AB3" t="s">
        <v>192</v>
      </c>
      <c r="AC3" t="s">
        <v>193</v>
      </c>
      <c r="AD3" t="s">
        <v>194</v>
      </c>
      <c r="AE3" t="s">
        <v>195</v>
      </c>
      <c r="AF3" t="s">
        <v>196</v>
      </c>
      <c r="AG3" t="s">
        <v>197</v>
      </c>
      <c r="AH3" t="s">
        <v>198</v>
      </c>
      <c r="AI3" t="s">
        <v>199</v>
      </c>
      <c r="AJ3" t="s">
        <v>200</v>
      </c>
      <c r="AK3" t="s">
        <v>201</v>
      </c>
      <c r="AL3" t="s">
        <v>202</v>
      </c>
      <c r="AM3" t="s">
        <v>203</v>
      </c>
      <c r="AN3" t="s">
        <v>204</v>
      </c>
      <c r="AO3" t="s">
        <v>205</v>
      </c>
      <c r="AP3" t="s">
        <v>206</v>
      </c>
      <c r="AQ3" t="s">
        <v>207</v>
      </c>
      <c r="AR3" t="s">
        <v>208</v>
      </c>
      <c r="AS3" t="s">
        <v>209</v>
      </c>
      <c r="AT3" t="s">
        <v>210</v>
      </c>
      <c r="AU3" t="s">
        <v>211</v>
      </c>
      <c r="AV3" t="s">
        <v>212</v>
      </c>
      <c r="AW3" t="s">
        <v>213</v>
      </c>
      <c r="AX3" t="s">
        <v>214</v>
      </c>
      <c r="AY3" t="s">
        <v>215</v>
      </c>
      <c r="AZ3" t="s">
        <v>216</v>
      </c>
      <c r="BA3" t="s">
        <v>217</v>
      </c>
    </row>
    <row r="4" spans="1:53" x14ac:dyDescent="0.3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1</v>
      </c>
      <c r="G4" s="14">
        <v>2</v>
      </c>
      <c r="H4" s="14">
        <v>2</v>
      </c>
      <c r="I4" s="14">
        <v>3</v>
      </c>
      <c r="J4" s="14">
        <v>4</v>
      </c>
      <c r="K4" s="14">
        <v>4</v>
      </c>
      <c r="L4" s="14">
        <v>5</v>
      </c>
      <c r="M4" s="14">
        <v>6</v>
      </c>
      <c r="N4" s="14">
        <v>6</v>
      </c>
      <c r="O4" s="14">
        <v>7</v>
      </c>
      <c r="P4" s="14">
        <v>7</v>
      </c>
      <c r="Q4" s="14">
        <v>8</v>
      </c>
      <c r="R4" s="14">
        <v>8</v>
      </c>
      <c r="S4" s="14">
        <v>7</v>
      </c>
      <c r="T4" s="14">
        <v>8</v>
      </c>
      <c r="U4" s="14">
        <v>8</v>
      </c>
      <c r="V4" s="14">
        <v>7</v>
      </c>
      <c r="W4" s="14">
        <v>8</v>
      </c>
      <c r="X4" s="14">
        <v>7</v>
      </c>
      <c r="Y4" s="14">
        <v>7</v>
      </c>
      <c r="Z4" s="14">
        <v>8</v>
      </c>
      <c r="AA4" s="14">
        <v>7</v>
      </c>
      <c r="AB4" s="14">
        <v>8</v>
      </c>
      <c r="AC4" s="14">
        <v>8</v>
      </c>
      <c r="AD4" s="14">
        <v>7</v>
      </c>
      <c r="AE4" s="14">
        <v>8</v>
      </c>
      <c r="AF4" s="14">
        <v>7</v>
      </c>
      <c r="AG4" s="14">
        <v>7</v>
      </c>
      <c r="AH4" s="14">
        <v>8</v>
      </c>
      <c r="AI4" s="14">
        <v>7</v>
      </c>
      <c r="AJ4" s="14">
        <v>8</v>
      </c>
      <c r="AK4" s="14">
        <v>8</v>
      </c>
      <c r="AL4" s="14">
        <v>7</v>
      </c>
      <c r="AM4" s="14">
        <v>8</v>
      </c>
      <c r="AN4" s="14">
        <v>7</v>
      </c>
      <c r="AO4" s="14">
        <v>7</v>
      </c>
      <c r="AP4" s="14">
        <v>8</v>
      </c>
      <c r="AQ4" s="14">
        <v>7</v>
      </c>
      <c r="AR4" s="14">
        <v>8</v>
      </c>
      <c r="AS4" s="14">
        <v>8</v>
      </c>
      <c r="AT4" s="14">
        <v>7</v>
      </c>
      <c r="AU4" s="14">
        <v>8</v>
      </c>
      <c r="AV4" s="14">
        <v>7</v>
      </c>
      <c r="AW4" s="14">
        <v>7</v>
      </c>
      <c r="AX4" s="14">
        <v>8</v>
      </c>
      <c r="AY4" s="14">
        <v>7</v>
      </c>
      <c r="AZ4" s="14">
        <v>8</v>
      </c>
      <c r="BA4" s="1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B57"/>
  <sheetViews>
    <sheetView workbookViewId="0">
      <selection activeCell="B27" sqref="B27"/>
    </sheetView>
  </sheetViews>
  <sheetFormatPr defaultRowHeight="14.4" x14ac:dyDescent="0.3"/>
  <cols>
    <col min="2" max="4" width="8.88671875" customWidth="1"/>
    <col min="5" max="5" width="17.88671875" customWidth="1"/>
    <col min="6" max="17" width="8.88671875" customWidth="1"/>
    <col min="23" max="23" width="10.21875" bestFit="1" customWidth="1"/>
    <col min="26" max="78" width="8.88671875" customWidth="1"/>
  </cols>
  <sheetData>
    <row r="1" spans="1:80" x14ac:dyDescent="0.3">
      <c r="CA1" s="16" t="s">
        <v>221</v>
      </c>
      <c r="CB1" t="e">
        <f>ROUNDUP(AVERAGE(CB4:CB56),0)</f>
        <v>#VALUE!</v>
      </c>
    </row>
    <row r="2" spans="1:80" x14ac:dyDescent="0.3">
      <c r="V2">
        <f>SUM(V4:V56)</f>
        <v>23.880000000000003</v>
      </c>
      <c r="Z2" t="s">
        <v>164</v>
      </c>
      <c r="CA2" s="16" t="s">
        <v>220</v>
      </c>
      <c r="CB2" t="e">
        <f>MAX(CB4:CB56)</f>
        <v>#VALUE!</v>
      </c>
    </row>
    <row r="3" spans="1:80" s="9" customFormat="1" ht="72" x14ac:dyDescent="0.3">
      <c r="A3" s="9" t="s">
        <v>118</v>
      </c>
      <c r="B3" s="9" t="s">
        <v>122</v>
      </c>
      <c r="C3" s="9" t="s">
        <v>123</v>
      </c>
      <c r="D3" s="9" t="s">
        <v>124</v>
      </c>
      <c r="E3" s="9" t="s">
        <v>134</v>
      </c>
      <c r="F3" s="9" t="s">
        <v>149</v>
      </c>
      <c r="G3" s="9" t="s">
        <v>148</v>
      </c>
      <c r="H3" s="9" t="s">
        <v>131</v>
      </c>
      <c r="I3" s="9" t="s">
        <v>150</v>
      </c>
      <c r="J3" s="9" t="s">
        <v>151</v>
      </c>
      <c r="K3" s="9" t="s">
        <v>132</v>
      </c>
      <c r="L3" s="9" t="s">
        <v>152</v>
      </c>
      <c r="M3" s="9" t="s">
        <v>153</v>
      </c>
      <c r="N3" s="9" t="s">
        <v>133</v>
      </c>
      <c r="O3" s="9" t="s">
        <v>29</v>
      </c>
      <c r="P3" s="9" t="s">
        <v>138</v>
      </c>
      <c r="Q3" s="9" t="s">
        <v>125</v>
      </c>
      <c r="R3" s="9" t="s">
        <v>119</v>
      </c>
      <c r="S3" s="9" t="s">
        <v>121</v>
      </c>
      <c r="T3" s="9" t="s">
        <v>120</v>
      </c>
      <c r="U3" s="9" t="s">
        <v>126</v>
      </c>
      <c r="V3" s="9" t="s">
        <v>137</v>
      </c>
      <c r="W3" s="9" t="s">
        <v>160</v>
      </c>
      <c r="X3" s="9" t="s">
        <v>158</v>
      </c>
      <c r="Y3" s="9" t="s">
        <v>159</v>
      </c>
      <c r="Z3" s="9">
        <v>1</v>
      </c>
      <c r="AA3" s="9">
        <v>2</v>
      </c>
      <c r="AB3" s="9">
        <v>3</v>
      </c>
      <c r="AC3" s="9">
        <v>4</v>
      </c>
      <c r="AD3" s="9">
        <v>5</v>
      </c>
      <c r="AE3" s="9">
        <v>6</v>
      </c>
      <c r="AF3" s="9">
        <v>7</v>
      </c>
      <c r="AG3" s="9">
        <v>8</v>
      </c>
      <c r="AH3" s="9">
        <v>9</v>
      </c>
      <c r="AI3" s="9">
        <v>10</v>
      </c>
      <c r="AJ3" s="9">
        <v>11</v>
      </c>
      <c r="AK3" s="9">
        <v>12</v>
      </c>
      <c r="AL3" s="9">
        <v>13</v>
      </c>
      <c r="AM3" s="9">
        <v>14</v>
      </c>
      <c r="AN3" s="9">
        <v>15</v>
      </c>
      <c r="AO3" s="9">
        <v>16</v>
      </c>
      <c r="AP3" s="9">
        <v>17</v>
      </c>
      <c r="AQ3" s="9">
        <v>18</v>
      </c>
      <c r="AR3" s="9">
        <v>19</v>
      </c>
      <c r="AS3" s="9">
        <v>20</v>
      </c>
      <c r="AT3" s="9">
        <v>21</v>
      </c>
      <c r="AU3" s="9">
        <v>22</v>
      </c>
      <c r="AV3" s="9">
        <v>23</v>
      </c>
      <c r="AW3" s="9">
        <v>24</v>
      </c>
      <c r="AX3" s="9">
        <v>25</v>
      </c>
      <c r="AY3" s="9">
        <v>26</v>
      </c>
      <c r="AZ3" s="9">
        <v>27</v>
      </c>
      <c r="BA3" s="9">
        <v>28</v>
      </c>
      <c r="BB3" s="9">
        <v>29</v>
      </c>
      <c r="BC3" s="9">
        <v>30</v>
      </c>
      <c r="BD3" s="9">
        <v>31</v>
      </c>
      <c r="BE3" s="9">
        <v>32</v>
      </c>
      <c r="BF3" s="9">
        <v>33</v>
      </c>
      <c r="BG3" s="9">
        <v>34</v>
      </c>
      <c r="BH3" s="9">
        <v>35</v>
      </c>
      <c r="BI3" s="9">
        <v>36</v>
      </c>
      <c r="BJ3" s="9">
        <v>37</v>
      </c>
      <c r="BK3" s="9">
        <v>38</v>
      </c>
      <c r="BL3" s="9">
        <v>39</v>
      </c>
      <c r="BM3" s="9">
        <v>40</v>
      </c>
      <c r="BN3" s="9">
        <v>41</v>
      </c>
      <c r="BO3" s="9">
        <v>42</v>
      </c>
      <c r="BP3" s="9">
        <v>43</v>
      </c>
      <c r="BQ3" s="9">
        <v>44</v>
      </c>
      <c r="BR3" s="9">
        <v>45</v>
      </c>
      <c r="BS3" s="9">
        <v>46</v>
      </c>
      <c r="BT3" s="9">
        <v>47</v>
      </c>
      <c r="BU3" s="9">
        <v>48</v>
      </c>
      <c r="BV3" s="9">
        <v>49</v>
      </c>
      <c r="BW3" s="9">
        <v>50</v>
      </c>
      <c r="BX3" s="9">
        <v>51</v>
      </c>
      <c r="BY3" s="9">
        <v>52</v>
      </c>
      <c r="BZ3" s="9">
        <v>53</v>
      </c>
      <c r="CA3" s="9" t="s">
        <v>218</v>
      </c>
      <c r="CB3" s="9" t="s">
        <v>219</v>
      </c>
    </row>
    <row r="4" spans="1:80" x14ac:dyDescent="0.3">
      <c r="A4">
        <v>1</v>
      </c>
      <c r="B4">
        <f>ROUND(Calculations!$B$17/'Input page'!$D$13,0)</f>
        <v>174</v>
      </c>
      <c r="C4">
        <f>B4</f>
        <v>174</v>
      </c>
      <c r="D4">
        <f>Parameters!$B$15</f>
        <v>10</v>
      </c>
      <c r="E4" t="str">
        <f>IF(ROUND(((B4*D4)/60)/4,0)&gt;Parameters!$B$21,"it exceeds the time available",ROUND(((B4*D4)/60),0))</f>
        <v>it exceeds the time available</v>
      </c>
      <c r="F4">
        <v>0</v>
      </c>
      <c r="G4">
        <f>Parameters!$B$16</f>
        <v>10</v>
      </c>
      <c r="H4">
        <f>IF(ROUND(F4*G4/60,0)/4&gt;('Input page'!$D$11-Parameters!$B$21)/3,"it exceeds the time available",ROUND(F4*G4/60,0))</f>
        <v>0</v>
      </c>
      <c r="I4">
        <v>0</v>
      </c>
      <c r="J4">
        <f>Parameters!$B$15</f>
        <v>10</v>
      </c>
      <c r="K4">
        <f>IF(ROUND(I4*J4/60,0)/4&gt;('Input page'!$D$11-Parameters!$B$21)/3,"it exceeds the time available",ROUND(I4*J4/60,0))</f>
        <v>0</v>
      </c>
      <c r="L4">
        <v>0</v>
      </c>
      <c r="M4">
        <f>Parameters!$B$17</f>
        <v>5</v>
      </c>
      <c r="N4">
        <f>IF(ROUND(L4*M4/60,0)/4&gt;('Input page'!$D$11-Parameters!$B$21)/3,"it exceeds the time available",ROUND(L4*M4/60,0))</f>
        <v>0</v>
      </c>
      <c r="O4">
        <v>0</v>
      </c>
      <c r="P4">
        <f>ROUND(Parameters!$B$18/60,0)*O4</f>
        <v>0</v>
      </c>
      <c r="Q4">
        <f>O4</f>
        <v>0</v>
      </c>
      <c r="R4">
        <f>ROUND(O4*Parameters!$B$13,0)</f>
        <v>0</v>
      </c>
      <c r="S4">
        <v>0</v>
      </c>
      <c r="T4">
        <v>0</v>
      </c>
      <c r="U4">
        <v>0</v>
      </c>
      <c r="V4" t="str">
        <f>IFERROR(IF(P4+N4+K4+H4+E4&lt;'Input page'!$D$11*4,P4+N4+K4+H4+E4,"the time exceeds the budget"),"the time exceeds the budget")</f>
        <v>the time exceeds the budget</v>
      </c>
      <c r="W4" t="e">
        <f>ROUNDUP(V4+Calculations!$D$20+Calculations!$D$21,0)</f>
        <v>#VALUE!</v>
      </c>
      <c r="X4">
        <f>IF($U4&lt;&gt;0,$A4,0)</f>
        <v>0</v>
      </c>
      <c r="Y4">
        <f>IF($X4=0,0,$X4+'Input page'!$D$9)</f>
        <v>0</v>
      </c>
      <c r="Z4">
        <f t="shared" ref="Z4:AJ8" si="0">IF(AND(Z$3&gt;=$X4,Z$3&lt;$Y4),1,0)</f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ref="AK4:AZ8" si="1">IF(AND(AK$3&gt;=$X4,AK$3&lt;$Y4),1,0)</f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ref="AL4:BZ8" si="2">IF(AND(BA$3&gt;=$X4,BA$3&lt;$Y4),1,0)</f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>
        <f t="shared" si="2"/>
        <v>0</v>
      </c>
      <c r="BP4">
        <f t="shared" si="2"/>
        <v>0</v>
      </c>
      <c r="BQ4">
        <f t="shared" si="2"/>
        <v>0</v>
      </c>
      <c r="BR4">
        <f t="shared" si="2"/>
        <v>0</v>
      </c>
      <c r="BS4">
        <f t="shared" si="2"/>
        <v>0</v>
      </c>
      <c r="BT4">
        <f t="shared" si="2"/>
        <v>0</v>
      </c>
      <c r="BU4">
        <f t="shared" si="2"/>
        <v>0</v>
      </c>
      <c r="BV4">
        <f t="shared" si="2"/>
        <v>0</v>
      </c>
      <c r="BW4">
        <f t="shared" si="2"/>
        <v>0</v>
      </c>
      <c r="BX4">
        <f t="shared" si="2"/>
        <v>0</v>
      </c>
      <c r="BY4">
        <f t="shared" si="2"/>
        <v>0</v>
      </c>
      <c r="BZ4">
        <f t="shared" si="2"/>
        <v>0</v>
      </c>
      <c r="CA4">
        <f>HLOOKUP(Z$3,$Z$3:$BZ$57,55)</f>
        <v>0</v>
      </c>
      <c r="CB4" t="e">
        <f>ROUNDUP(CA4+W4,0)</f>
        <v>#VALUE!</v>
      </c>
    </row>
    <row r="5" spans="1:80" x14ac:dyDescent="0.3">
      <c r="A5">
        <v>2</v>
      </c>
      <c r="B5">
        <f>IF(C4&lt;Calculations!$B$17,ROUND(Calculations!$B$17/'Input page'!$D$13,0),0)</f>
        <v>174</v>
      </c>
      <c r="C5">
        <f>C4+B5</f>
        <v>348</v>
      </c>
      <c r="D5">
        <f>Parameters!$B$15</f>
        <v>10</v>
      </c>
      <c r="E5" t="str">
        <f>IF(ROUND(((B5*D5)/60)/4,0)&gt;Parameters!$B$21,"it exceeds the time available",ROUND(((B5*D5)/60),0))</f>
        <v>it exceeds the time available</v>
      </c>
      <c r="F5">
        <f>B4*Parameters!$B$11</f>
        <v>34.800000000000004</v>
      </c>
      <c r="G5">
        <f>Parameters!$B$16</f>
        <v>10</v>
      </c>
      <c r="H5" t="str">
        <f>IF(ROUND(F5*G5/60,0)/4&gt;('Input page'!$D$11-Parameters!$B$21)/3,"it exceeds the time available",ROUND(F5*G5/60,0))</f>
        <v>it exceeds the time available</v>
      </c>
      <c r="I5">
        <v>0</v>
      </c>
      <c r="J5">
        <f>Parameters!$B$15</f>
        <v>10</v>
      </c>
      <c r="K5">
        <f>IF(ROUND(I5*J5/60,0)/4&gt;('Input page'!$D$11-Parameters!$B$21)/3,"it exceeds the time available",ROUND(I5*J5/60,0))</f>
        <v>0</v>
      </c>
      <c r="L5">
        <v>0</v>
      </c>
      <c r="M5">
        <f>Parameters!$B$17</f>
        <v>5</v>
      </c>
      <c r="N5">
        <f>IF(ROUND(L5*M5/60,0)/4&gt;('Input page'!$D$11-Parameters!$B$21)/3,"it exceeds the time available",ROUND(L5*M5/60,0))</f>
        <v>0</v>
      </c>
      <c r="O5">
        <v>0</v>
      </c>
      <c r="P5">
        <f>ROUND(Parameters!$B$18/60,0)*O5</f>
        <v>0</v>
      </c>
      <c r="Q5">
        <f>Q4+O5</f>
        <v>0</v>
      </c>
      <c r="R5">
        <f>ROUND(IF(TRUNC(Q5)*Parameters!$B$13&gt;1,TRUNC(Q5)*Parameters!$B$13,0),0)</f>
        <v>0</v>
      </c>
      <c r="S5">
        <f>R5-T5</f>
        <v>0</v>
      </c>
      <c r="T5">
        <f>IF(R5&gt;R4,R5-R4,0)</f>
        <v>0</v>
      </c>
      <c r="U5">
        <f>IF(T5=0,0,SUM($T$4:T5))</f>
        <v>0</v>
      </c>
      <c r="V5" t="str">
        <f>IFERROR(IF(P5+N5+K5+H5+E5&lt;'Input page'!$D$11*4,P5+N5+K5+H5+E5,"the time exceeds the budget"),"the time exceeds the budget")</f>
        <v>the time exceeds the budget</v>
      </c>
      <c r="W5" t="e">
        <f>ROUNDUP(V5+Calculations!$D$20+Calculations!$D$21,0)</f>
        <v>#VALUE!</v>
      </c>
      <c r="X5">
        <f t="shared" ref="X5:X56" si="3">IF($U5&lt;&gt;0,$A5,0)</f>
        <v>0</v>
      </c>
      <c r="Y5">
        <f>IF($X5=0,0,$X5+'Input page'!$D$9)</f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1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>HLOOKUP(AA$3,$Z$3:$BZ$57,55)</f>
        <v>0</v>
      </c>
      <c r="CB5" t="e">
        <f t="shared" ref="CB5:CB56" si="4">ROUNDUP(CA5+W5,0)</f>
        <v>#VALUE!</v>
      </c>
    </row>
    <row r="6" spans="1:80" x14ac:dyDescent="0.3">
      <c r="A6">
        <v>3</v>
      </c>
      <c r="B6">
        <f>IF(C5&lt;Calculations!$B$17,ROUND(Calculations!$B$17/'Input page'!$D$13,0),0)</f>
        <v>174</v>
      </c>
      <c r="C6">
        <f t="shared" ref="C6:C56" si="5">C5+B6</f>
        <v>522</v>
      </c>
      <c r="D6">
        <f>Parameters!$B$15</f>
        <v>10</v>
      </c>
      <c r="E6" t="str">
        <f>IF(ROUND(((B6*D6)/60)/4,0)&gt;Parameters!$B$21,"it exceeds the time available",ROUND(((B6*D6)/60),0))</f>
        <v>it exceeds the time available</v>
      </c>
      <c r="F6">
        <f>B5*Parameters!$B$11</f>
        <v>34.800000000000004</v>
      </c>
      <c r="G6">
        <f>Parameters!$B$16</f>
        <v>10</v>
      </c>
      <c r="H6" t="str">
        <f>IF(ROUND(F6*G6/60,0)/4&gt;('Input page'!$D$11-Parameters!$B$21)/3,"it exceeds the time available",ROUND(F6*G6/60,0))</f>
        <v>it exceeds the time available</v>
      </c>
      <c r="I6">
        <f t="shared" ref="I6:I56" si="6">F5</f>
        <v>34.800000000000004</v>
      </c>
      <c r="J6">
        <f>Parameters!$B$15</f>
        <v>10</v>
      </c>
      <c r="K6" t="str">
        <f>IF(ROUND(I6*J6/60,0)/4&gt;('Input page'!$D$11-Parameters!$B$21)/3,"it exceeds the time available",ROUND(I6*J6/60,0))</f>
        <v>it exceeds the time available</v>
      </c>
      <c r="L6">
        <v>0</v>
      </c>
      <c r="M6">
        <f>Parameters!$B$17</f>
        <v>5</v>
      </c>
      <c r="N6">
        <f>IF(ROUND(L6*M6/60,0)/4&gt;('Input page'!$D$11-Parameters!$B$21)/3,"it exceeds the time available",ROUND(L6*M6/60,0))</f>
        <v>0</v>
      </c>
      <c r="O6">
        <v>0</v>
      </c>
      <c r="P6">
        <f>ROUND(Parameters!$B$18/60,0)*O6</f>
        <v>0</v>
      </c>
      <c r="Q6">
        <f t="shared" ref="Q6:Q56" si="7">Q5+O6</f>
        <v>0</v>
      </c>
      <c r="R6">
        <f>ROUND(IF(TRUNC(Q6)*Parameters!$B$13&gt;1,TRUNC(Q6)*Parameters!$B$13,0),0)</f>
        <v>0</v>
      </c>
      <c r="S6">
        <f t="shared" ref="S6:S56" si="8">R6-T6</f>
        <v>0</v>
      </c>
      <c r="T6">
        <f t="shared" ref="T6:T56" si="9">IF(R6&gt;R5,R6-R5,0)</f>
        <v>0</v>
      </c>
      <c r="U6">
        <f>IF(T6=0,0,SUM($T$4:T6))</f>
        <v>0</v>
      </c>
      <c r="V6" t="str">
        <f>IFERROR(IF(P6+N6+K6+H6+E6&lt;'Input page'!$D$11*4,P6+N6+K6+H6+E6,"the time exceeds the budget"),"the time exceeds the budget")</f>
        <v>the time exceeds the budget</v>
      </c>
      <c r="W6" t="e">
        <f>ROUNDUP(V6+Calculations!$D$20+Calculations!$D$21,0)</f>
        <v>#VALUE!</v>
      </c>
      <c r="X6">
        <f t="shared" si="3"/>
        <v>0</v>
      </c>
      <c r="Y6">
        <f>IF($X6=0,0,$X6+'Input page'!$D$9)</f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1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>
        <f t="shared" si="2"/>
        <v>0</v>
      </c>
      <c r="BP6">
        <f t="shared" si="2"/>
        <v>0</v>
      </c>
      <c r="BQ6">
        <f t="shared" si="2"/>
        <v>0</v>
      </c>
      <c r="BR6">
        <f t="shared" si="2"/>
        <v>0</v>
      </c>
      <c r="BS6">
        <f t="shared" si="2"/>
        <v>0</v>
      </c>
      <c r="BT6">
        <f t="shared" si="2"/>
        <v>0</v>
      </c>
      <c r="BU6">
        <f t="shared" si="2"/>
        <v>0</v>
      </c>
      <c r="BV6">
        <f t="shared" si="2"/>
        <v>0</v>
      </c>
      <c r="BW6">
        <f t="shared" si="2"/>
        <v>0</v>
      </c>
      <c r="BX6">
        <f t="shared" si="2"/>
        <v>0</v>
      </c>
      <c r="BY6">
        <f t="shared" si="2"/>
        <v>0</v>
      </c>
      <c r="BZ6">
        <f t="shared" si="2"/>
        <v>0</v>
      </c>
      <c r="CA6">
        <f>HLOOKUP(AB$3,$Z$3:$BZ$57,55)</f>
        <v>0</v>
      </c>
      <c r="CB6" t="e">
        <f t="shared" si="4"/>
        <v>#VALUE!</v>
      </c>
    </row>
    <row r="7" spans="1:80" x14ac:dyDescent="0.3">
      <c r="A7">
        <v>4</v>
      </c>
      <c r="B7">
        <f>IF(C6&lt;Calculations!$B$17,ROUND(Calculations!$B$17/'Input page'!$D$13,0),0)</f>
        <v>174</v>
      </c>
      <c r="C7">
        <f t="shared" si="5"/>
        <v>696</v>
      </c>
      <c r="D7">
        <f>Parameters!$B$15</f>
        <v>10</v>
      </c>
      <c r="E7" t="str">
        <f>IF(ROUND(((B7*D7)/60)/4,0)&gt;Parameters!$B$21,"it exceeds the time available",ROUND(((B7*D7)/60),0))</f>
        <v>it exceeds the time available</v>
      </c>
      <c r="F7">
        <f>B6*Parameters!$B$11</f>
        <v>34.800000000000004</v>
      </c>
      <c r="G7">
        <f>Parameters!$B$16</f>
        <v>10</v>
      </c>
      <c r="H7" t="str">
        <f>IF(ROUND(F7*G7/60,0)/4&gt;('Input page'!$D$11-Parameters!$B$21)/3,"it exceeds the time available",ROUND(F7*G7/60,0))</f>
        <v>it exceeds the time available</v>
      </c>
      <c r="I7">
        <f t="shared" si="6"/>
        <v>34.800000000000004</v>
      </c>
      <c r="J7">
        <f>Parameters!$B$15</f>
        <v>10</v>
      </c>
      <c r="K7" t="str">
        <f>IF(ROUND(I7*J7/60,0)/4&gt;('Input page'!$D$11-Parameters!$B$21)/3,"it exceeds the time available",ROUND(I7*J7/60,0))</f>
        <v>it exceeds the time available</v>
      </c>
      <c r="L7">
        <f>I6</f>
        <v>34.800000000000004</v>
      </c>
      <c r="M7">
        <f>Parameters!$B$17</f>
        <v>5</v>
      </c>
      <c r="N7">
        <f>IF(ROUND(L7*M7/60,0)/4&gt;('Input page'!$D$11-Parameters!$B$21)/3,"it exceeds the time available",ROUND(L7*M7/60,0))</f>
        <v>3</v>
      </c>
      <c r="O7">
        <v>0</v>
      </c>
      <c r="P7">
        <f>ROUND(Parameters!$B$18/60,0)*O7</f>
        <v>0</v>
      </c>
      <c r="Q7">
        <f t="shared" si="7"/>
        <v>0</v>
      </c>
      <c r="R7">
        <f>ROUND(IF(TRUNC(Q7)*Parameters!$B$13&gt;1,TRUNC(Q7)*Parameters!$B$13,0),0)</f>
        <v>0</v>
      </c>
      <c r="S7">
        <f t="shared" si="8"/>
        <v>0</v>
      </c>
      <c r="T7">
        <f t="shared" si="9"/>
        <v>0</v>
      </c>
      <c r="U7">
        <f>IF(T7=0,0,SUM($T$4:T7))</f>
        <v>0</v>
      </c>
      <c r="V7" t="str">
        <f>IFERROR(IF(P7+N7+K7+H7+E7&lt;'Input page'!$D$11*4,P7+N7+K7+H7+E7,"the time exceeds the budget"),"the time exceeds the budget")</f>
        <v>the time exceeds the budget</v>
      </c>
      <c r="W7" t="e">
        <f>ROUNDUP(V7+Calculations!$D$20+Calculations!$D$21,0)</f>
        <v>#VALUE!</v>
      </c>
      <c r="X7">
        <f t="shared" si="3"/>
        <v>0</v>
      </c>
      <c r="Y7">
        <f>IF($X7=0,0,$X7+'Input page'!$D$9)</f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1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  <c r="BD7">
        <f t="shared" si="2"/>
        <v>0</v>
      </c>
      <c r="BE7">
        <f t="shared" si="2"/>
        <v>0</v>
      </c>
      <c r="BF7">
        <f t="shared" si="2"/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>HLOOKUP(AC$3,$Z$3:$BZ$57,55)</f>
        <v>0</v>
      </c>
      <c r="CB7" t="e">
        <f t="shared" si="4"/>
        <v>#VALUE!</v>
      </c>
    </row>
    <row r="8" spans="1:80" x14ac:dyDescent="0.3">
      <c r="A8">
        <v>5</v>
      </c>
      <c r="B8">
        <f>IF(C7&lt;Calculations!$B$17,ROUND(Calculations!$B$17/'Input page'!$D$13,0),0)</f>
        <v>174</v>
      </c>
      <c r="C8">
        <f t="shared" si="5"/>
        <v>870</v>
      </c>
      <c r="D8">
        <f>Parameters!$B$15</f>
        <v>10</v>
      </c>
      <c r="E8" t="str">
        <f>IF(ROUND(((B8*D8)/60)/4,0)&gt;Parameters!$B$21,"it exceeds the time available",ROUND(((B8*D8)/60),0))</f>
        <v>it exceeds the time available</v>
      </c>
      <c r="F8">
        <f>B7*Parameters!$B$11</f>
        <v>34.800000000000004</v>
      </c>
      <c r="G8">
        <f>Parameters!$B$16</f>
        <v>10</v>
      </c>
      <c r="H8" t="str">
        <f>IF(ROUND(F8*G8/60,0)/4&gt;('Input page'!$D$11-Parameters!$B$21)/3,"it exceeds the time available",ROUND(F8*G8/60,0))</f>
        <v>it exceeds the time available</v>
      </c>
      <c r="I8">
        <f t="shared" si="6"/>
        <v>34.800000000000004</v>
      </c>
      <c r="J8">
        <f>Parameters!$B$15</f>
        <v>10</v>
      </c>
      <c r="K8" t="str">
        <f>IF(ROUND(I8*J8/60,0)/4&gt;('Input page'!$D$11-Parameters!$B$21)/3,"it exceeds the time available",ROUND(I8*J8/60,0))</f>
        <v>it exceeds the time available</v>
      </c>
      <c r="L8">
        <f t="shared" ref="L8:L56" si="10">I7</f>
        <v>34.800000000000004</v>
      </c>
      <c r="M8">
        <f>Parameters!$B$17</f>
        <v>5</v>
      </c>
      <c r="N8">
        <f>IF(ROUND(L8*M8/60,0)/4&gt;('Input page'!$D$11-Parameters!$B$21)/3,"it exceeds the time available",ROUND(L8*M8/60,0))</f>
        <v>3</v>
      </c>
      <c r="O8">
        <f>L7*Parameters!$B$12</f>
        <v>10.440000000000001</v>
      </c>
      <c r="P8">
        <f>ROUND(Parameters!$B$18/60,0)*O8</f>
        <v>10.440000000000001</v>
      </c>
      <c r="Q8">
        <f t="shared" si="7"/>
        <v>10.440000000000001</v>
      </c>
      <c r="R8">
        <f>ROUND(IF(TRUNC(Q8)*Parameters!$B$13&gt;1,TRUNC(Q8)*Parameters!$B$13,0),0)</f>
        <v>0</v>
      </c>
      <c r="S8">
        <f t="shared" si="8"/>
        <v>0</v>
      </c>
      <c r="T8">
        <f t="shared" si="9"/>
        <v>0</v>
      </c>
      <c r="U8">
        <f>IF(T8=0,0,SUM($T$4:T8))</f>
        <v>0</v>
      </c>
      <c r="V8" t="str">
        <f>IFERROR(IF(P8+N8+K8+H8+E8&lt;'Input page'!$D$11*4,P8+N8+K8+H8+E8,"the time exceeds the budget"),"the time exceeds the budget")</f>
        <v>the time exceeds the budget</v>
      </c>
      <c r="W8" t="e">
        <f>ROUNDUP(V8+Calculations!$D$20+Calculations!$D$21,0)</f>
        <v>#VALUE!</v>
      </c>
      <c r="X8">
        <f t="shared" si="3"/>
        <v>0</v>
      </c>
      <c r="Y8">
        <f>IF($X8=0,0,$X8+'Input page'!$D$9)</f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1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>HLOOKUP(AD$3,$Z$3:$BZ$57,55)</f>
        <v>0</v>
      </c>
      <c r="CB8" t="e">
        <f t="shared" si="4"/>
        <v>#VALUE!</v>
      </c>
    </row>
    <row r="9" spans="1:80" x14ac:dyDescent="0.3">
      <c r="A9">
        <v>6</v>
      </c>
      <c r="B9">
        <f>IF(C8&lt;Calculations!$B$17,ROUND(Calculations!$B$17/'Input page'!$D$13,0),0)</f>
        <v>174</v>
      </c>
      <c r="C9">
        <f t="shared" si="5"/>
        <v>1044</v>
      </c>
      <c r="D9">
        <f>Parameters!$B$15</f>
        <v>10</v>
      </c>
      <c r="E9" t="str">
        <f>IF(ROUND(((B9*D9)/60)/4,0)&gt;Parameters!$B$21,"it exceeds the time available",ROUND(((B9*D9)/60),0))</f>
        <v>it exceeds the time available</v>
      </c>
      <c r="F9">
        <f>B8*Parameters!$B$11</f>
        <v>34.800000000000004</v>
      </c>
      <c r="G9">
        <f>Parameters!$B$16</f>
        <v>10</v>
      </c>
      <c r="H9" t="str">
        <f>IF(ROUND(F9*G9/60,0)/4&gt;('Input page'!$D$11-Parameters!$B$21)/3,"it exceeds the time available",ROUND(F9*G9/60,0))</f>
        <v>it exceeds the time available</v>
      </c>
      <c r="I9">
        <f t="shared" si="6"/>
        <v>34.800000000000004</v>
      </c>
      <c r="J9">
        <f>Parameters!$B$15</f>
        <v>10</v>
      </c>
      <c r="K9" t="str">
        <f>IF(ROUND(I9*J9/60,0)/4&gt;('Input page'!$D$11-Parameters!$B$21)/3,"it exceeds the time available",ROUND(I9*J9/60,0))</f>
        <v>it exceeds the time available</v>
      </c>
      <c r="L9">
        <f t="shared" si="10"/>
        <v>34.800000000000004</v>
      </c>
      <c r="M9">
        <f>Parameters!$B$17</f>
        <v>5</v>
      </c>
      <c r="N9">
        <f>IF(ROUND(L9*M9/60,0)/4&gt;('Input page'!$D$11-Parameters!$B$21)/3,"it exceeds the time available",ROUND(L9*M9/60,0))</f>
        <v>3</v>
      </c>
      <c r="O9">
        <f>L8*Parameters!$B$12</f>
        <v>10.440000000000001</v>
      </c>
      <c r="P9">
        <f>ROUND(Parameters!$B$18/60,0)*O9</f>
        <v>10.440000000000001</v>
      </c>
      <c r="Q9">
        <f t="shared" si="7"/>
        <v>20.880000000000003</v>
      </c>
      <c r="R9">
        <f>ROUND(IF(TRUNC(Q9)*Parameters!$B$13&gt;1,TRUNC(Q9)*Parameters!$B$13,0),0)</f>
        <v>2</v>
      </c>
      <c r="S9">
        <f t="shared" si="8"/>
        <v>0</v>
      </c>
      <c r="T9">
        <f t="shared" si="9"/>
        <v>2</v>
      </c>
      <c r="U9">
        <f>IF(T9=0,0,SUM($T$4:T9))</f>
        <v>2</v>
      </c>
      <c r="V9" t="str">
        <f>IFERROR(IF(P9+N9+K9+H9+E9&lt;'Input page'!$D$11*4,P9+N9+K9+H9+E9,"the time exceeds the budget"),"the time exceeds the budget")</f>
        <v>the time exceeds the budget</v>
      </c>
      <c r="W9" t="e">
        <f>ROUNDUP(V9+Calculations!$D$20+Calculations!$D$21,0)</f>
        <v>#VALUE!</v>
      </c>
      <c r="X9">
        <f t="shared" si="3"/>
        <v>6</v>
      </c>
      <c r="Y9">
        <f>IF($X9=0,0,$X9+'Input page'!$D$9)</f>
        <v>14</v>
      </c>
      <c r="Z9">
        <f t="shared" ref="Z9:AD13" si="11">IF(AND(Z$3&gt;=$X9,Z$3&lt;$Y9),1,0)</f>
        <v>0</v>
      </c>
      <c r="AA9">
        <f t="shared" si="11"/>
        <v>0</v>
      </c>
      <c r="AB9">
        <f t="shared" si="11"/>
        <v>0</v>
      </c>
      <c r="AC9">
        <f t="shared" si="11"/>
        <v>0</v>
      </c>
      <c r="AD9">
        <f t="shared" si="11"/>
        <v>0</v>
      </c>
      <c r="AE9">
        <f>IF(AND(AE$3&gt;=$X9,AE$3&lt;$Y9),1,0)</f>
        <v>1</v>
      </c>
      <c r="AF9">
        <f>IF(AND(AF$3&gt;=$X9,AF$3&lt;$Y9),1,0)</f>
        <v>1</v>
      </c>
      <c r="AG9">
        <f t="shared" ref="AG9:BM12" si="12">IF(AND(AG$3&gt;=$X9,AG$3&lt;$Y9),1,0)</f>
        <v>1</v>
      </c>
      <c r="AH9">
        <f t="shared" si="12"/>
        <v>1</v>
      </c>
      <c r="AI9">
        <f t="shared" si="12"/>
        <v>1</v>
      </c>
      <c r="AJ9">
        <f t="shared" si="12"/>
        <v>1</v>
      </c>
      <c r="AK9">
        <f t="shared" si="12"/>
        <v>1</v>
      </c>
      <c r="AL9">
        <f t="shared" si="12"/>
        <v>1</v>
      </c>
      <c r="AM9">
        <f t="shared" si="12"/>
        <v>0</v>
      </c>
      <c r="AN9">
        <f t="shared" si="12"/>
        <v>0</v>
      </c>
      <c r="AO9">
        <f t="shared" si="12"/>
        <v>0</v>
      </c>
      <c r="AP9">
        <f t="shared" si="12"/>
        <v>0</v>
      </c>
      <c r="AQ9">
        <f t="shared" si="12"/>
        <v>0</v>
      </c>
      <c r="AR9">
        <f t="shared" si="12"/>
        <v>0</v>
      </c>
      <c r="AS9">
        <f t="shared" si="12"/>
        <v>0</v>
      </c>
      <c r="AT9">
        <f t="shared" si="12"/>
        <v>0</v>
      </c>
      <c r="AU9">
        <f t="shared" si="12"/>
        <v>0</v>
      </c>
      <c r="AV9">
        <f t="shared" si="12"/>
        <v>0</v>
      </c>
      <c r="AW9">
        <f t="shared" si="12"/>
        <v>0</v>
      </c>
      <c r="AX9">
        <f t="shared" si="12"/>
        <v>0</v>
      </c>
      <c r="AY9">
        <f t="shared" si="12"/>
        <v>0</v>
      </c>
      <c r="AZ9">
        <f t="shared" si="12"/>
        <v>0</v>
      </c>
      <c r="BA9">
        <f t="shared" si="12"/>
        <v>0</v>
      </c>
      <c r="BB9">
        <f t="shared" si="12"/>
        <v>0</v>
      </c>
      <c r="BC9">
        <f t="shared" si="12"/>
        <v>0</v>
      </c>
      <c r="BD9">
        <f t="shared" si="12"/>
        <v>0</v>
      </c>
      <c r="BE9">
        <f t="shared" si="12"/>
        <v>0</v>
      </c>
      <c r="BF9">
        <f t="shared" si="12"/>
        <v>0</v>
      </c>
      <c r="BG9">
        <f t="shared" si="12"/>
        <v>0</v>
      </c>
      <c r="BH9">
        <f t="shared" si="12"/>
        <v>0</v>
      </c>
      <c r="BI9">
        <f t="shared" si="12"/>
        <v>0</v>
      </c>
      <c r="BJ9">
        <f t="shared" si="12"/>
        <v>0</v>
      </c>
      <c r="BK9">
        <f t="shared" si="12"/>
        <v>0</v>
      </c>
      <c r="BL9">
        <f t="shared" si="12"/>
        <v>0</v>
      </c>
      <c r="BM9">
        <f t="shared" si="12"/>
        <v>0</v>
      </c>
      <c r="BN9">
        <f t="shared" ref="BN9:BZ9" si="13">IF(AND(BN$3&gt;=$X9,BN$3&lt;=$Y9),1,0)</f>
        <v>0</v>
      </c>
      <c r="BO9">
        <f t="shared" si="13"/>
        <v>0</v>
      </c>
      <c r="BP9">
        <f t="shared" si="13"/>
        <v>0</v>
      </c>
      <c r="BQ9">
        <f t="shared" si="13"/>
        <v>0</v>
      </c>
      <c r="BR9">
        <f t="shared" si="13"/>
        <v>0</v>
      </c>
      <c r="BS9">
        <f t="shared" si="13"/>
        <v>0</v>
      </c>
      <c r="BT9">
        <f t="shared" si="13"/>
        <v>0</v>
      </c>
      <c r="BU9">
        <f t="shared" si="13"/>
        <v>0</v>
      </c>
      <c r="BV9">
        <f t="shared" si="13"/>
        <v>0</v>
      </c>
      <c r="BW9">
        <f t="shared" si="13"/>
        <v>0</v>
      </c>
      <c r="BX9">
        <f t="shared" si="13"/>
        <v>0</v>
      </c>
      <c r="BY9">
        <f t="shared" si="13"/>
        <v>0</v>
      </c>
      <c r="BZ9">
        <f t="shared" si="13"/>
        <v>0</v>
      </c>
      <c r="CA9">
        <f>HLOOKUP(AE$3,$Z$3:$BZ$57,55)</f>
        <v>2</v>
      </c>
      <c r="CB9" t="e">
        <f t="shared" si="4"/>
        <v>#VALUE!</v>
      </c>
    </row>
    <row r="10" spans="1:80" x14ac:dyDescent="0.3">
      <c r="A10">
        <v>7</v>
      </c>
      <c r="B10">
        <f>IF(C9&lt;Calculations!$B$17,ROUND(Calculations!$B$17/'Input page'!$D$13,0),0)</f>
        <v>174</v>
      </c>
      <c r="C10">
        <f t="shared" si="5"/>
        <v>1218</v>
      </c>
      <c r="D10">
        <f>Parameters!$B$15</f>
        <v>10</v>
      </c>
      <c r="E10" t="str">
        <f>IF(ROUND(((B10*D10)/60)/4,0)&gt;Parameters!$B$21,"it exceeds the time available",ROUND(((B10*D10)/60),0))</f>
        <v>it exceeds the time available</v>
      </c>
      <c r="F10">
        <f>B9*Parameters!$B$11</f>
        <v>34.800000000000004</v>
      </c>
      <c r="G10">
        <f>Parameters!$B$16</f>
        <v>10</v>
      </c>
      <c r="H10" t="str">
        <f>IF(ROUND(F10*G10/60,0)/4&gt;('Input page'!$D$11-Parameters!$B$21)/3,"it exceeds the time available",ROUND(F10*G10/60,0))</f>
        <v>it exceeds the time available</v>
      </c>
      <c r="I10">
        <f t="shared" si="6"/>
        <v>34.800000000000004</v>
      </c>
      <c r="J10">
        <f>Parameters!$B$15</f>
        <v>10</v>
      </c>
      <c r="K10" t="str">
        <f>IF(ROUND(I10*J10/60,0)/4&gt;('Input page'!$D$11-Parameters!$B$21)/3,"it exceeds the time available",ROUND(I10*J10/60,0))</f>
        <v>it exceeds the time available</v>
      </c>
      <c r="L10">
        <f t="shared" si="10"/>
        <v>34.800000000000004</v>
      </c>
      <c r="M10">
        <f>Parameters!$B$17</f>
        <v>5</v>
      </c>
      <c r="N10">
        <f>IF(ROUND(L10*M10/60,0)/4&gt;('Input page'!$D$11-Parameters!$B$21)/3,"it exceeds the time available",ROUND(L10*M10/60,0))</f>
        <v>3</v>
      </c>
      <c r="O10">
        <f>L9*Parameters!$B$12</f>
        <v>10.440000000000001</v>
      </c>
      <c r="P10">
        <f>ROUND(Parameters!$B$18/60,0)*O10</f>
        <v>10.440000000000001</v>
      </c>
      <c r="Q10">
        <f t="shared" si="7"/>
        <v>31.320000000000004</v>
      </c>
      <c r="R10">
        <f>ROUND(IF(TRUNC(Q10)*Parameters!$B$13&gt;1,TRUNC(Q10)*Parameters!$B$13,0),0)</f>
        <v>3</v>
      </c>
      <c r="S10">
        <f t="shared" si="8"/>
        <v>2</v>
      </c>
      <c r="T10">
        <f t="shared" si="9"/>
        <v>1</v>
      </c>
      <c r="U10">
        <f>IF(T10=0,0,SUM($T$4:T10))</f>
        <v>3</v>
      </c>
      <c r="V10" t="str">
        <f>IFERROR(IF(P10+N10+K10+H10+E10&lt;'Input page'!$D$11*4,P10+N10+K10+H10+E10,"the time exceeds the budget"),"the time exceeds the budget")</f>
        <v>the time exceeds the budget</v>
      </c>
      <c r="W10" t="e">
        <f>ROUNDUP(V10+Calculations!$D$20+Calculations!$D$21,0)</f>
        <v>#VALUE!</v>
      </c>
      <c r="X10">
        <f t="shared" si="3"/>
        <v>7</v>
      </c>
      <c r="Y10">
        <f>IF($X10=0,0,$X10+'Input page'!$D$9)</f>
        <v>15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>IF(AND(AE$3&gt;=$X10,AE$3&lt;$Y10),1,0)</f>
        <v>0</v>
      </c>
      <c r="AF10">
        <f>IF(AND(AF$3&gt;=$X10,AF$3&lt;$Y10),1,0)</f>
        <v>1</v>
      </c>
      <c r="AG10">
        <f t="shared" si="12"/>
        <v>1</v>
      </c>
      <c r="AH10">
        <f t="shared" si="12"/>
        <v>1</v>
      </c>
      <c r="AI10">
        <f t="shared" si="12"/>
        <v>1</v>
      </c>
      <c r="AJ10">
        <f t="shared" si="12"/>
        <v>1</v>
      </c>
      <c r="AK10">
        <f t="shared" si="12"/>
        <v>1</v>
      </c>
      <c r="AL10">
        <f t="shared" si="12"/>
        <v>1</v>
      </c>
      <c r="AM10">
        <f t="shared" si="12"/>
        <v>1</v>
      </c>
      <c r="AN10">
        <f t="shared" si="12"/>
        <v>0</v>
      </c>
      <c r="AO10">
        <f t="shared" si="12"/>
        <v>0</v>
      </c>
      <c r="AP10">
        <f t="shared" si="12"/>
        <v>0</v>
      </c>
      <c r="AQ10">
        <f t="shared" si="12"/>
        <v>0</v>
      </c>
      <c r="AR10">
        <f t="shared" si="12"/>
        <v>0</v>
      </c>
      <c r="AS10">
        <f t="shared" si="12"/>
        <v>0</v>
      </c>
      <c r="AT10">
        <f t="shared" si="12"/>
        <v>0</v>
      </c>
      <c r="AU10">
        <f t="shared" si="12"/>
        <v>0</v>
      </c>
      <c r="AV10">
        <f t="shared" si="12"/>
        <v>0</v>
      </c>
      <c r="AW10">
        <f t="shared" si="12"/>
        <v>0</v>
      </c>
      <c r="AX10">
        <f t="shared" si="12"/>
        <v>0</v>
      </c>
      <c r="AY10">
        <f t="shared" si="12"/>
        <v>0</v>
      </c>
      <c r="AZ10">
        <f t="shared" si="12"/>
        <v>0</v>
      </c>
      <c r="BA10">
        <f t="shared" si="12"/>
        <v>0</v>
      </c>
      <c r="BB10">
        <f t="shared" si="12"/>
        <v>0</v>
      </c>
      <c r="BC10">
        <f t="shared" si="12"/>
        <v>0</v>
      </c>
      <c r="BD10">
        <f t="shared" si="12"/>
        <v>0</v>
      </c>
      <c r="BE10">
        <f t="shared" si="12"/>
        <v>0</v>
      </c>
      <c r="BF10">
        <f t="shared" si="12"/>
        <v>0</v>
      </c>
      <c r="BG10">
        <f t="shared" si="12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>
        <f t="shared" si="12"/>
        <v>0</v>
      </c>
      <c r="BL10">
        <f t="shared" si="12"/>
        <v>0</v>
      </c>
      <c r="BM10">
        <f t="shared" si="12"/>
        <v>0</v>
      </c>
      <c r="BN10">
        <f t="shared" ref="BN10:BZ13" si="14">IF(AND(BN$3&gt;=$X10,BN$3&lt;$Y10),1,0)</f>
        <v>0</v>
      </c>
      <c r="BO10">
        <f t="shared" si="14"/>
        <v>0</v>
      </c>
      <c r="BP10">
        <f t="shared" si="14"/>
        <v>0</v>
      </c>
      <c r="BQ10">
        <f t="shared" si="14"/>
        <v>0</v>
      </c>
      <c r="BR10">
        <f t="shared" si="14"/>
        <v>0</v>
      </c>
      <c r="BS10">
        <f t="shared" si="14"/>
        <v>0</v>
      </c>
      <c r="BT10">
        <f t="shared" si="14"/>
        <v>0</v>
      </c>
      <c r="BU10">
        <f t="shared" si="14"/>
        <v>0</v>
      </c>
      <c r="BV10">
        <f t="shared" si="14"/>
        <v>0</v>
      </c>
      <c r="BW10">
        <f t="shared" si="14"/>
        <v>0</v>
      </c>
      <c r="BX10">
        <f t="shared" si="14"/>
        <v>0</v>
      </c>
      <c r="BY10">
        <f t="shared" si="14"/>
        <v>0</v>
      </c>
      <c r="BZ10">
        <f t="shared" si="14"/>
        <v>0</v>
      </c>
      <c r="CA10">
        <f>HLOOKUP(AF$3,$Z$3:$BZ$57,55)</f>
        <v>3</v>
      </c>
      <c r="CB10" t="e">
        <f t="shared" si="4"/>
        <v>#VALUE!</v>
      </c>
    </row>
    <row r="11" spans="1:80" x14ac:dyDescent="0.3">
      <c r="A11">
        <v>8</v>
      </c>
      <c r="B11">
        <f>IF(C10&lt;Calculations!$B$17,ROUND(Calculations!$B$17/'Input page'!$D$13,0),0)</f>
        <v>174</v>
      </c>
      <c r="C11">
        <f t="shared" si="5"/>
        <v>1392</v>
      </c>
      <c r="D11">
        <f>Parameters!$B$15</f>
        <v>10</v>
      </c>
      <c r="E11" t="str">
        <f>IF(ROUND(((B11*D11)/60)/4,0)&gt;Parameters!$B$21,"it exceeds the time available",ROUND(((B11*D11)/60),0))</f>
        <v>it exceeds the time available</v>
      </c>
      <c r="F11">
        <f>B10*Parameters!$B$11</f>
        <v>34.800000000000004</v>
      </c>
      <c r="G11">
        <f>Parameters!$B$16</f>
        <v>10</v>
      </c>
      <c r="H11" t="str">
        <f>IF(ROUND(F11*G11/60,0)/4&gt;('Input page'!$D$11-Parameters!$B$21)/3,"it exceeds the time available",ROUND(F11*G11/60,0))</f>
        <v>it exceeds the time available</v>
      </c>
      <c r="I11">
        <f t="shared" si="6"/>
        <v>34.800000000000004</v>
      </c>
      <c r="J11">
        <f>Parameters!$B$15</f>
        <v>10</v>
      </c>
      <c r="K11" t="str">
        <f>IF(ROUND(I11*J11/60,0)/4&gt;('Input page'!$D$11-Parameters!$B$21)/3,"it exceeds the time available",ROUND(I11*J11/60,0))</f>
        <v>it exceeds the time available</v>
      </c>
      <c r="L11">
        <f t="shared" si="10"/>
        <v>34.800000000000004</v>
      </c>
      <c r="M11">
        <f>Parameters!$B$17</f>
        <v>5</v>
      </c>
      <c r="N11">
        <f>IF(ROUND(L11*M11/60,0)/4&gt;('Input page'!$D$11-Parameters!$B$21)/3,"it exceeds the time available",ROUND(L11*M11/60,0))</f>
        <v>3</v>
      </c>
      <c r="O11">
        <f>L10*Parameters!$B$12</f>
        <v>10.440000000000001</v>
      </c>
      <c r="P11">
        <f>ROUND(Parameters!$B$18/60,0)*O11</f>
        <v>10.440000000000001</v>
      </c>
      <c r="Q11">
        <f t="shared" si="7"/>
        <v>41.760000000000005</v>
      </c>
      <c r="R11">
        <f>ROUND(IF(TRUNC(Q11)*Parameters!$B$13&gt;1,TRUNC(Q11)*Parameters!$B$13,0),0)</f>
        <v>4</v>
      </c>
      <c r="S11">
        <f t="shared" si="8"/>
        <v>3</v>
      </c>
      <c r="T11">
        <f t="shared" si="9"/>
        <v>1</v>
      </c>
      <c r="U11">
        <f>IF(T11=0,0,SUM($T$4:T11))</f>
        <v>4</v>
      </c>
      <c r="V11" t="str">
        <f>IFERROR(IF(P11+N11+K11+H11+E11&lt;'Input page'!$D$11*4,P11+N11+K11+H11+E11,"the time exceeds the budget"),"the time exceeds the budget")</f>
        <v>the time exceeds the budget</v>
      </c>
      <c r="W11" t="e">
        <f>ROUNDUP(V11+Calculations!$D$20+Calculations!$D$21,0)</f>
        <v>#VALUE!</v>
      </c>
      <c r="X11">
        <f t="shared" si="3"/>
        <v>8</v>
      </c>
      <c r="Y11">
        <f>IF($X11=0,0,$X11+'Input page'!$D$9)</f>
        <v>16</v>
      </c>
      <c r="Z11">
        <f t="shared" si="11"/>
        <v>0</v>
      </c>
      <c r="AA11">
        <f t="shared" si="11"/>
        <v>0</v>
      </c>
      <c r="AB11">
        <f t="shared" si="11"/>
        <v>0</v>
      </c>
      <c r="AC11">
        <f t="shared" si="11"/>
        <v>0</v>
      </c>
      <c r="AD11">
        <f t="shared" si="11"/>
        <v>0</v>
      </c>
      <c r="AE11">
        <f>IF(AND(AE$3&gt;=$X11,AE$3&lt;$Y11),1,0)</f>
        <v>0</v>
      </c>
      <c r="AF11">
        <f t="shared" ref="AF11:BM13" si="15">IF(AND(AF$3&gt;=$X11,AF$3&lt;$Y11),1,0)</f>
        <v>0</v>
      </c>
      <c r="AG11">
        <f t="shared" si="12"/>
        <v>1</v>
      </c>
      <c r="AH11">
        <f t="shared" si="12"/>
        <v>1</v>
      </c>
      <c r="AI11">
        <f t="shared" si="12"/>
        <v>1</v>
      </c>
      <c r="AJ11">
        <f t="shared" si="12"/>
        <v>1</v>
      </c>
      <c r="AK11">
        <f t="shared" si="12"/>
        <v>1</v>
      </c>
      <c r="AL11">
        <f t="shared" si="12"/>
        <v>1</v>
      </c>
      <c r="AM11">
        <f t="shared" si="12"/>
        <v>1</v>
      </c>
      <c r="AN11">
        <f t="shared" si="12"/>
        <v>1</v>
      </c>
      <c r="AO11">
        <f t="shared" si="12"/>
        <v>0</v>
      </c>
      <c r="AP11">
        <f t="shared" si="12"/>
        <v>0</v>
      </c>
      <c r="AQ11">
        <f t="shared" si="12"/>
        <v>0</v>
      </c>
      <c r="AR11">
        <f t="shared" si="12"/>
        <v>0</v>
      </c>
      <c r="AS11">
        <f t="shared" si="12"/>
        <v>0</v>
      </c>
      <c r="AT11">
        <f t="shared" si="12"/>
        <v>0</v>
      </c>
      <c r="AU11">
        <f t="shared" si="12"/>
        <v>0</v>
      </c>
      <c r="AV11">
        <f t="shared" si="12"/>
        <v>0</v>
      </c>
      <c r="AW11">
        <f t="shared" si="12"/>
        <v>0</v>
      </c>
      <c r="AX11">
        <f t="shared" si="12"/>
        <v>0</v>
      </c>
      <c r="AY11">
        <f t="shared" si="12"/>
        <v>0</v>
      </c>
      <c r="AZ11">
        <f t="shared" si="12"/>
        <v>0</v>
      </c>
      <c r="BA11">
        <f t="shared" si="12"/>
        <v>0</v>
      </c>
      <c r="BB11">
        <f t="shared" si="12"/>
        <v>0</v>
      </c>
      <c r="BC11">
        <f t="shared" si="12"/>
        <v>0</v>
      </c>
      <c r="BD11">
        <f t="shared" si="12"/>
        <v>0</v>
      </c>
      <c r="BE11">
        <f t="shared" si="12"/>
        <v>0</v>
      </c>
      <c r="BF11">
        <f t="shared" si="12"/>
        <v>0</v>
      </c>
      <c r="BG11">
        <f t="shared" si="12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>
        <f t="shared" si="12"/>
        <v>0</v>
      </c>
      <c r="BL11">
        <f t="shared" si="12"/>
        <v>0</v>
      </c>
      <c r="BM11">
        <f t="shared" si="12"/>
        <v>0</v>
      </c>
      <c r="BN11">
        <f t="shared" si="14"/>
        <v>0</v>
      </c>
      <c r="BO11">
        <f t="shared" si="14"/>
        <v>0</v>
      </c>
      <c r="BP11">
        <f t="shared" si="14"/>
        <v>0</v>
      </c>
      <c r="BQ11">
        <f t="shared" si="14"/>
        <v>0</v>
      </c>
      <c r="BR11">
        <f t="shared" si="14"/>
        <v>0</v>
      </c>
      <c r="BS11">
        <f t="shared" si="14"/>
        <v>0</v>
      </c>
      <c r="BT11">
        <f t="shared" si="14"/>
        <v>0</v>
      </c>
      <c r="BU11">
        <f t="shared" si="14"/>
        <v>0</v>
      </c>
      <c r="BV11">
        <f t="shared" si="14"/>
        <v>0</v>
      </c>
      <c r="BW11">
        <f t="shared" si="14"/>
        <v>0</v>
      </c>
      <c r="BX11">
        <f t="shared" si="14"/>
        <v>0</v>
      </c>
      <c r="BY11">
        <f t="shared" si="14"/>
        <v>0</v>
      </c>
      <c r="BZ11">
        <f t="shared" si="14"/>
        <v>0</v>
      </c>
      <c r="CA11">
        <f>HLOOKUP(AG$3,$Z$3:$BZ$57,55)</f>
        <v>4</v>
      </c>
      <c r="CB11" t="e">
        <f t="shared" si="4"/>
        <v>#VALUE!</v>
      </c>
    </row>
    <row r="12" spans="1:80" x14ac:dyDescent="0.3">
      <c r="A12">
        <v>9</v>
      </c>
      <c r="B12">
        <f>IF(C11&lt;Calculations!$B$17,ROUND(Calculations!$B$17/'Input page'!$D$13,0),0)</f>
        <v>174</v>
      </c>
      <c r="C12">
        <f t="shared" si="5"/>
        <v>1566</v>
      </c>
      <c r="D12">
        <f>Parameters!$B$15</f>
        <v>10</v>
      </c>
      <c r="E12" t="str">
        <f>IF(ROUND(((B12*D12)/60)/4,0)&gt;Parameters!$B$21,"it exceeds the time available",ROUND(((B12*D12)/60),0))</f>
        <v>it exceeds the time available</v>
      </c>
      <c r="F12">
        <f>B11*Parameters!$B$11</f>
        <v>34.800000000000004</v>
      </c>
      <c r="G12">
        <f>Parameters!$B$16</f>
        <v>10</v>
      </c>
      <c r="H12" t="str">
        <f>IF(ROUND(F12*G12/60,0)/4&gt;('Input page'!$D$11-Parameters!$B$21)/3,"it exceeds the time available",ROUND(F12*G12/60,0))</f>
        <v>it exceeds the time available</v>
      </c>
      <c r="I12">
        <f t="shared" si="6"/>
        <v>34.800000000000004</v>
      </c>
      <c r="J12">
        <f>Parameters!$B$15</f>
        <v>10</v>
      </c>
      <c r="K12" t="str">
        <f>IF(ROUND(I12*J12/60,0)/4&gt;('Input page'!$D$11-Parameters!$B$21)/3,"it exceeds the time available",ROUND(I12*J12/60,0))</f>
        <v>it exceeds the time available</v>
      </c>
      <c r="L12">
        <f t="shared" si="10"/>
        <v>34.800000000000004</v>
      </c>
      <c r="M12">
        <f>Parameters!$B$17</f>
        <v>5</v>
      </c>
      <c r="N12">
        <f>IF(ROUND(L12*M12/60,0)/4&gt;('Input page'!$D$11-Parameters!$B$21)/3,"it exceeds the time available",ROUND(L12*M12/60,0))</f>
        <v>3</v>
      </c>
      <c r="O12">
        <f>L11*Parameters!$B$12</f>
        <v>10.440000000000001</v>
      </c>
      <c r="P12">
        <f>ROUND(Parameters!$B$18/60,0)*O12</f>
        <v>10.440000000000001</v>
      </c>
      <c r="Q12">
        <f t="shared" si="7"/>
        <v>52.2</v>
      </c>
      <c r="R12">
        <f>ROUND(IF(TRUNC(Q12)*Parameters!$B$13&gt;1,TRUNC(Q12)*Parameters!$B$13,0),0)</f>
        <v>5</v>
      </c>
      <c r="S12">
        <f t="shared" si="8"/>
        <v>4</v>
      </c>
      <c r="T12">
        <f t="shared" si="9"/>
        <v>1</v>
      </c>
      <c r="U12">
        <f>IF(T12=0,0,SUM($T$4:T12))</f>
        <v>5</v>
      </c>
      <c r="V12" t="str">
        <f>IFERROR(IF(P12+N12+K12+H12+E12&lt;'Input page'!$D$11*4,P12+N12+K12+H12+E12,"the time exceeds the budget"),"the time exceeds the budget")</f>
        <v>the time exceeds the budget</v>
      </c>
      <c r="W12" t="e">
        <f>ROUNDUP(V12+Calculations!$D$20+Calculations!$D$21,0)</f>
        <v>#VALUE!</v>
      </c>
      <c r="X12">
        <f t="shared" si="3"/>
        <v>9</v>
      </c>
      <c r="Y12">
        <f>IF($X12=0,0,$X12+'Input page'!$D$9)</f>
        <v>17</v>
      </c>
      <c r="Z12">
        <f t="shared" si="11"/>
        <v>0</v>
      </c>
      <c r="AA12">
        <f t="shared" si="11"/>
        <v>0</v>
      </c>
      <c r="AB12">
        <f t="shared" si="11"/>
        <v>0</v>
      </c>
      <c r="AC12">
        <f t="shared" si="11"/>
        <v>0</v>
      </c>
      <c r="AD12">
        <f t="shared" si="11"/>
        <v>0</v>
      </c>
      <c r="AE12">
        <f>IF(AND(AE$3&gt;=$X12,AE$3&lt;$Y12),1,0)</f>
        <v>0</v>
      </c>
      <c r="AF12">
        <f t="shared" si="15"/>
        <v>0</v>
      </c>
      <c r="AG12">
        <f t="shared" si="12"/>
        <v>0</v>
      </c>
      <c r="AH12">
        <f t="shared" si="12"/>
        <v>1</v>
      </c>
      <c r="AI12">
        <f t="shared" si="12"/>
        <v>1</v>
      </c>
      <c r="AJ12">
        <f t="shared" si="12"/>
        <v>1</v>
      </c>
      <c r="AK12">
        <f t="shared" si="12"/>
        <v>1</v>
      </c>
      <c r="AL12">
        <f t="shared" si="12"/>
        <v>1</v>
      </c>
      <c r="AM12">
        <f t="shared" si="12"/>
        <v>1</v>
      </c>
      <c r="AN12">
        <f t="shared" si="12"/>
        <v>1</v>
      </c>
      <c r="AO12">
        <f t="shared" si="12"/>
        <v>1</v>
      </c>
      <c r="AP12">
        <f t="shared" si="12"/>
        <v>0</v>
      </c>
      <c r="AQ12">
        <f t="shared" si="12"/>
        <v>0</v>
      </c>
      <c r="AR12">
        <f t="shared" si="12"/>
        <v>0</v>
      </c>
      <c r="AS12">
        <f t="shared" si="12"/>
        <v>0</v>
      </c>
      <c r="AT12">
        <f t="shared" si="12"/>
        <v>0</v>
      </c>
      <c r="AU12">
        <f t="shared" si="12"/>
        <v>0</v>
      </c>
      <c r="AV12">
        <f t="shared" si="12"/>
        <v>0</v>
      </c>
      <c r="AW12">
        <f t="shared" si="12"/>
        <v>0</v>
      </c>
      <c r="AX12">
        <f t="shared" si="12"/>
        <v>0</v>
      </c>
      <c r="AY12">
        <f t="shared" si="12"/>
        <v>0</v>
      </c>
      <c r="AZ12">
        <f t="shared" si="12"/>
        <v>0</v>
      </c>
      <c r="BA12">
        <f t="shared" si="12"/>
        <v>0</v>
      </c>
      <c r="BB12">
        <f t="shared" si="12"/>
        <v>0</v>
      </c>
      <c r="BC12">
        <f t="shared" si="12"/>
        <v>0</v>
      </c>
      <c r="BD12">
        <f t="shared" si="12"/>
        <v>0</v>
      </c>
      <c r="BE12">
        <f t="shared" si="12"/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0</v>
      </c>
      <c r="BN12">
        <f t="shared" si="14"/>
        <v>0</v>
      </c>
      <c r="BO12">
        <f t="shared" si="14"/>
        <v>0</v>
      </c>
      <c r="BP12">
        <f t="shared" si="14"/>
        <v>0</v>
      </c>
      <c r="BQ12">
        <f t="shared" si="14"/>
        <v>0</v>
      </c>
      <c r="BR12">
        <f t="shared" si="14"/>
        <v>0</v>
      </c>
      <c r="BS12">
        <f t="shared" si="14"/>
        <v>0</v>
      </c>
      <c r="BT12">
        <f t="shared" si="14"/>
        <v>0</v>
      </c>
      <c r="BU12">
        <f t="shared" si="14"/>
        <v>0</v>
      </c>
      <c r="BV12">
        <f t="shared" si="14"/>
        <v>0</v>
      </c>
      <c r="BW12">
        <f t="shared" si="14"/>
        <v>0</v>
      </c>
      <c r="BX12">
        <f t="shared" si="14"/>
        <v>0</v>
      </c>
      <c r="BY12">
        <f t="shared" si="14"/>
        <v>0</v>
      </c>
      <c r="BZ12">
        <f t="shared" si="14"/>
        <v>0</v>
      </c>
      <c r="CA12">
        <f>HLOOKUP(AH$3,$Z$3:$BZ$57,55)</f>
        <v>5</v>
      </c>
      <c r="CB12" t="e">
        <f t="shared" si="4"/>
        <v>#VALUE!</v>
      </c>
    </row>
    <row r="13" spans="1:80" x14ac:dyDescent="0.3">
      <c r="A13">
        <v>10</v>
      </c>
      <c r="B13">
        <f>IF(C12&lt;Calculations!$B$17,ROUND(Calculations!$B$17/'Input page'!$D$13,0),0)</f>
        <v>174</v>
      </c>
      <c r="C13">
        <f t="shared" si="5"/>
        <v>1740</v>
      </c>
      <c r="D13">
        <f>Parameters!$B$15</f>
        <v>10</v>
      </c>
      <c r="E13" t="str">
        <f>IF(ROUND(((B13*D13)/60)/4,0)&gt;Parameters!$B$21,"it exceeds the time available",ROUND(((B13*D13)/60),0))</f>
        <v>it exceeds the time available</v>
      </c>
      <c r="F13">
        <f>B12*Parameters!$B$11</f>
        <v>34.800000000000004</v>
      </c>
      <c r="G13">
        <f>Parameters!$B$16</f>
        <v>10</v>
      </c>
      <c r="H13" t="str">
        <f>IF(ROUND(F13*G13/60,0)/4&gt;('Input page'!$D$11-Parameters!$B$21)/3,"it exceeds the time available",ROUND(F13*G13/60,0))</f>
        <v>it exceeds the time available</v>
      </c>
      <c r="I13">
        <f t="shared" si="6"/>
        <v>34.800000000000004</v>
      </c>
      <c r="J13">
        <f>Parameters!$B$15</f>
        <v>10</v>
      </c>
      <c r="K13" t="str">
        <f>IF(ROUND(I13*J13/60,0)/4&gt;('Input page'!$D$11-Parameters!$B$21)/3,"it exceeds the time available",ROUND(I13*J13/60,0))</f>
        <v>it exceeds the time available</v>
      </c>
      <c r="L13">
        <f t="shared" si="10"/>
        <v>34.800000000000004</v>
      </c>
      <c r="M13">
        <f>Parameters!$B$17</f>
        <v>5</v>
      </c>
      <c r="N13">
        <f>IF(ROUND(L13*M13/60,0)/4&gt;('Input page'!$D$11-Parameters!$B$21)/3,"it exceeds the time available",ROUND(L13*M13/60,0))</f>
        <v>3</v>
      </c>
      <c r="O13">
        <f>L12*Parameters!$B$12</f>
        <v>10.440000000000001</v>
      </c>
      <c r="P13">
        <f>ROUND(Parameters!$B$18/60,0)*O13</f>
        <v>10.440000000000001</v>
      </c>
      <c r="Q13">
        <f t="shared" si="7"/>
        <v>62.64</v>
      </c>
      <c r="R13">
        <f>ROUND(IF(TRUNC(Q13)*Parameters!$B$13&gt;1,TRUNC(Q13)*Parameters!$B$13,0),0)</f>
        <v>6</v>
      </c>
      <c r="S13">
        <f t="shared" si="8"/>
        <v>5</v>
      </c>
      <c r="T13">
        <f t="shared" si="9"/>
        <v>1</v>
      </c>
      <c r="U13">
        <f>IF(T13=0,0,SUM($T$4:T13))</f>
        <v>6</v>
      </c>
      <c r="V13" t="str">
        <f>IFERROR(IF(P13+N13+K13+H13+E13&lt;'Input page'!$D$11*4,P13+N13+K13+H13+E13,"the time exceeds the budget"),"the time exceeds the budget")</f>
        <v>the time exceeds the budget</v>
      </c>
      <c r="W13" t="e">
        <f>ROUNDUP(V13+Calculations!$D$20+Calculations!$D$21,0)</f>
        <v>#VALUE!</v>
      </c>
      <c r="X13">
        <f t="shared" si="3"/>
        <v>10</v>
      </c>
      <c r="Y13">
        <f>IF($X13=0,0,$X13+'Input page'!$D$9)</f>
        <v>18</v>
      </c>
      <c r="Z13">
        <f t="shared" si="11"/>
        <v>0</v>
      </c>
      <c r="AA13">
        <f t="shared" si="11"/>
        <v>0</v>
      </c>
      <c r="AB13">
        <f t="shared" si="11"/>
        <v>0</v>
      </c>
      <c r="AC13">
        <f t="shared" si="11"/>
        <v>0</v>
      </c>
      <c r="AD13">
        <f t="shared" si="11"/>
        <v>0</v>
      </c>
      <c r="AE13">
        <f>IF(AND(AE$3&gt;=$X13,AE$3&lt;$Y13),1,0)</f>
        <v>0</v>
      </c>
      <c r="AF13">
        <f t="shared" si="15"/>
        <v>0</v>
      </c>
      <c r="AG13">
        <f t="shared" si="15"/>
        <v>0</v>
      </c>
      <c r="AH13">
        <f t="shared" si="15"/>
        <v>0</v>
      </c>
      <c r="AI13">
        <f t="shared" si="15"/>
        <v>1</v>
      </c>
      <c r="AJ13">
        <f t="shared" si="15"/>
        <v>1</v>
      </c>
      <c r="AK13">
        <f t="shared" si="15"/>
        <v>1</v>
      </c>
      <c r="AL13">
        <f t="shared" si="15"/>
        <v>1</v>
      </c>
      <c r="AM13">
        <f t="shared" si="15"/>
        <v>1</v>
      </c>
      <c r="AN13">
        <f t="shared" si="15"/>
        <v>1</v>
      </c>
      <c r="AO13">
        <f t="shared" si="15"/>
        <v>1</v>
      </c>
      <c r="AP13">
        <f t="shared" si="15"/>
        <v>1</v>
      </c>
      <c r="AQ13">
        <f t="shared" si="15"/>
        <v>0</v>
      </c>
      <c r="AR13">
        <f t="shared" si="15"/>
        <v>0</v>
      </c>
      <c r="AS13">
        <f t="shared" si="15"/>
        <v>0</v>
      </c>
      <c r="AT13">
        <f t="shared" si="15"/>
        <v>0</v>
      </c>
      <c r="AU13">
        <f t="shared" si="15"/>
        <v>0</v>
      </c>
      <c r="AV13">
        <f t="shared" si="15"/>
        <v>0</v>
      </c>
      <c r="AW13">
        <f t="shared" si="15"/>
        <v>0</v>
      </c>
      <c r="AX13">
        <f t="shared" si="15"/>
        <v>0</v>
      </c>
      <c r="AY13">
        <f t="shared" si="15"/>
        <v>0</v>
      </c>
      <c r="AZ13">
        <f t="shared" si="15"/>
        <v>0</v>
      </c>
      <c r="BA13">
        <f t="shared" si="15"/>
        <v>0</v>
      </c>
      <c r="BB13">
        <f t="shared" si="15"/>
        <v>0</v>
      </c>
      <c r="BC13">
        <f t="shared" si="15"/>
        <v>0</v>
      </c>
      <c r="BD13">
        <f t="shared" si="15"/>
        <v>0</v>
      </c>
      <c r="BE13">
        <f t="shared" si="15"/>
        <v>0</v>
      </c>
      <c r="BF13">
        <f t="shared" si="15"/>
        <v>0</v>
      </c>
      <c r="BG13">
        <f t="shared" si="15"/>
        <v>0</v>
      </c>
      <c r="BH13">
        <f t="shared" si="15"/>
        <v>0</v>
      </c>
      <c r="BI13">
        <f t="shared" si="15"/>
        <v>0</v>
      </c>
      <c r="BJ13">
        <f t="shared" si="15"/>
        <v>0</v>
      </c>
      <c r="BK13">
        <f t="shared" si="15"/>
        <v>0</v>
      </c>
      <c r="BL13">
        <f t="shared" si="15"/>
        <v>0</v>
      </c>
      <c r="BM13">
        <f t="shared" si="15"/>
        <v>0</v>
      </c>
      <c r="BN13">
        <f t="shared" si="14"/>
        <v>0</v>
      </c>
      <c r="BO13">
        <f t="shared" si="14"/>
        <v>0</v>
      </c>
      <c r="BP13">
        <f t="shared" si="14"/>
        <v>0</v>
      </c>
      <c r="BQ13">
        <f t="shared" si="14"/>
        <v>0</v>
      </c>
      <c r="BR13">
        <f t="shared" si="14"/>
        <v>0</v>
      </c>
      <c r="BS13">
        <f t="shared" si="14"/>
        <v>0</v>
      </c>
      <c r="BT13">
        <f t="shared" si="14"/>
        <v>0</v>
      </c>
      <c r="BU13">
        <f t="shared" si="14"/>
        <v>0</v>
      </c>
      <c r="BV13">
        <f t="shared" si="14"/>
        <v>0</v>
      </c>
      <c r="BW13">
        <f t="shared" si="14"/>
        <v>0</v>
      </c>
      <c r="BX13">
        <f t="shared" si="14"/>
        <v>0</v>
      </c>
      <c r="BY13">
        <f t="shared" si="14"/>
        <v>0</v>
      </c>
      <c r="BZ13">
        <f t="shared" si="14"/>
        <v>0</v>
      </c>
      <c r="CA13">
        <f>HLOOKUP(AI$3,$Z$3:$BZ$57,55)</f>
        <v>6</v>
      </c>
      <c r="CB13" t="e">
        <f t="shared" si="4"/>
        <v>#VALUE!</v>
      </c>
    </row>
    <row r="14" spans="1:80" x14ac:dyDescent="0.3">
      <c r="A14">
        <v>11</v>
      </c>
      <c r="B14">
        <f>IF(C13&lt;Calculations!$B$17,ROUND(Calculations!$B$17/'Input page'!$D$13,0),0)</f>
        <v>174</v>
      </c>
      <c r="C14">
        <f t="shared" si="5"/>
        <v>1914</v>
      </c>
      <c r="D14">
        <f>Parameters!$B$15</f>
        <v>10</v>
      </c>
      <c r="E14" t="str">
        <f>IF(ROUND(((B14*D14)/60)/4,0)&gt;Parameters!$B$21,"it exceeds the time available",ROUND(((B14*D14)/60),0))</f>
        <v>it exceeds the time available</v>
      </c>
      <c r="F14">
        <f>B13*Parameters!$B$11</f>
        <v>34.800000000000004</v>
      </c>
      <c r="G14">
        <f>Parameters!$B$16</f>
        <v>10</v>
      </c>
      <c r="H14" t="str">
        <f>IF(ROUND(F14*G14/60,0)/4&gt;('Input page'!$D$11-Parameters!$B$21)/3,"it exceeds the time available",ROUND(F14*G14/60,0))</f>
        <v>it exceeds the time available</v>
      </c>
      <c r="I14">
        <f t="shared" si="6"/>
        <v>34.800000000000004</v>
      </c>
      <c r="J14">
        <f>Parameters!$B$15</f>
        <v>10</v>
      </c>
      <c r="K14" t="str">
        <f>IF(ROUND(I14*J14/60,0)/4&gt;('Input page'!$D$11-Parameters!$B$21)/3,"it exceeds the time available",ROUND(I14*J14/60,0))</f>
        <v>it exceeds the time available</v>
      </c>
      <c r="L14">
        <f t="shared" si="10"/>
        <v>34.800000000000004</v>
      </c>
      <c r="M14">
        <f>Parameters!$B$17</f>
        <v>5</v>
      </c>
      <c r="N14">
        <f>IF(ROUND(L14*M14/60,0)/4&gt;('Input page'!$D$11-Parameters!$B$21)/3,"it exceeds the time available",ROUND(L14*M14/60,0))</f>
        <v>3</v>
      </c>
      <c r="O14">
        <f>L13*Parameters!$B$12</f>
        <v>10.440000000000001</v>
      </c>
      <c r="P14">
        <f>ROUND(Parameters!$B$18/60,0)*O14</f>
        <v>10.440000000000001</v>
      </c>
      <c r="Q14">
        <f t="shared" si="7"/>
        <v>73.08</v>
      </c>
      <c r="R14">
        <f>ROUND(IF(TRUNC(Q14)*Parameters!$B$13&gt;1,TRUNC(Q14)*Parameters!$B$13,0),0)</f>
        <v>7</v>
      </c>
      <c r="S14">
        <f t="shared" si="8"/>
        <v>6</v>
      </c>
      <c r="T14">
        <f t="shared" si="9"/>
        <v>1</v>
      </c>
      <c r="U14">
        <f>IF(T14=0,0,SUM($T$4:T14))</f>
        <v>7</v>
      </c>
      <c r="V14" t="str">
        <f>IFERROR(IF(P14+N14+K14+H14+E14&lt;'Input page'!$D$11*4,P14+N14+K14+H14+E14,"the time exceeds the budget"),"the time exceeds the budget")</f>
        <v>the time exceeds the budget</v>
      </c>
      <c r="W14" t="e">
        <f>ROUNDUP(V14+Calculations!$D$20+Calculations!$D$21,0)</f>
        <v>#VALUE!</v>
      </c>
      <c r="X14">
        <f t="shared" si="3"/>
        <v>11</v>
      </c>
      <c r="Y14">
        <f>IF($X14=0,0,$X14+'Input page'!$D$9)</f>
        <v>19</v>
      </c>
      <c r="Z14">
        <f>IF(AND(AE$3&gt;=$X14,AE$3&lt;$Y14),1,0)</f>
        <v>0</v>
      </c>
      <c r="AA14">
        <f t="shared" ref="AA14:BZ14" si="16">IF(AND(AF$3&gt;=$X14,AF$3&lt;$Y14),1,0)</f>
        <v>0</v>
      </c>
      <c r="AB14">
        <f t="shared" si="16"/>
        <v>0</v>
      </c>
      <c r="AC14">
        <f t="shared" si="16"/>
        <v>0</v>
      </c>
      <c r="AD14">
        <f t="shared" si="16"/>
        <v>0</v>
      </c>
      <c r="AE14">
        <f t="shared" si="16"/>
        <v>1</v>
      </c>
      <c r="AF14">
        <f t="shared" si="16"/>
        <v>1</v>
      </c>
      <c r="AG14">
        <f t="shared" si="16"/>
        <v>1</v>
      </c>
      <c r="AH14">
        <f t="shared" si="16"/>
        <v>1</v>
      </c>
      <c r="AI14">
        <f t="shared" si="16"/>
        <v>1</v>
      </c>
      <c r="AJ14">
        <f t="shared" si="16"/>
        <v>1</v>
      </c>
      <c r="AK14">
        <f t="shared" si="16"/>
        <v>1</v>
      </c>
      <c r="AL14">
        <f t="shared" si="16"/>
        <v>1</v>
      </c>
      <c r="AM14">
        <f t="shared" si="16"/>
        <v>0</v>
      </c>
      <c r="AN14">
        <f t="shared" si="16"/>
        <v>0</v>
      </c>
      <c r="AO14">
        <f t="shared" si="16"/>
        <v>0</v>
      </c>
      <c r="AP14">
        <f t="shared" si="16"/>
        <v>0</v>
      </c>
      <c r="AQ14">
        <f t="shared" si="16"/>
        <v>0</v>
      </c>
      <c r="AR14">
        <f t="shared" si="16"/>
        <v>0</v>
      </c>
      <c r="AS14">
        <f t="shared" si="16"/>
        <v>0</v>
      </c>
      <c r="AT14">
        <f t="shared" si="16"/>
        <v>0</v>
      </c>
      <c r="AU14">
        <f t="shared" si="16"/>
        <v>0</v>
      </c>
      <c r="AV14">
        <f t="shared" si="16"/>
        <v>0</v>
      </c>
      <c r="AW14">
        <f t="shared" si="16"/>
        <v>0</v>
      </c>
      <c r="AX14">
        <f t="shared" si="16"/>
        <v>0</v>
      </c>
      <c r="AY14">
        <f t="shared" si="16"/>
        <v>0</v>
      </c>
      <c r="AZ14">
        <f t="shared" si="16"/>
        <v>0</v>
      </c>
      <c r="BA14">
        <f t="shared" si="16"/>
        <v>0</v>
      </c>
      <c r="BB14">
        <f t="shared" si="16"/>
        <v>0</v>
      </c>
      <c r="BC14">
        <f t="shared" si="16"/>
        <v>0</v>
      </c>
      <c r="BD14">
        <f t="shared" si="16"/>
        <v>0</v>
      </c>
      <c r="BE14">
        <f t="shared" si="16"/>
        <v>0</v>
      </c>
      <c r="BF14">
        <f t="shared" si="16"/>
        <v>0</v>
      </c>
      <c r="BG14">
        <f t="shared" si="16"/>
        <v>0</v>
      </c>
      <c r="BH14">
        <f t="shared" si="16"/>
        <v>0</v>
      </c>
      <c r="BI14">
        <f t="shared" si="16"/>
        <v>0</v>
      </c>
      <c r="BJ14">
        <f t="shared" si="16"/>
        <v>0</v>
      </c>
      <c r="BK14">
        <f t="shared" si="16"/>
        <v>0</v>
      </c>
      <c r="BL14">
        <f t="shared" si="16"/>
        <v>0</v>
      </c>
      <c r="BM14">
        <f t="shared" si="16"/>
        <v>0</v>
      </c>
      <c r="BN14">
        <f t="shared" si="16"/>
        <v>0</v>
      </c>
      <c r="BO14">
        <f t="shared" si="16"/>
        <v>0</v>
      </c>
      <c r="BP14">
        <f t="shared" si="16"/>
        <v>0</v>
      </c>
      <c r="BQ14">
        <f t="shared" si="16"/>
        <v>0</v>
      </c>
      <c r="BR14">
        <f t="shared" si="16"/>
        <v>0</v>
      </c>
      <c r="BS14">
        <f t="shared" si="16"/>
        <v>0</v>
      </c>
      <c r="BT14">
        <f t="shared" si="16"/>
        <v>0</v>
      </c>
      <c r="BU14">
        <f t="shared" si="16"/>
        <v>0</v>
      </c>
      <c r="BV14">
        <f t="shared" si="16"/>
        <v>0</v>
      </c>
      <c r="BW14">
        <f t="shared" si="16"/>
        <v>0</v>
      </c>
      <c r="BX14">
        <f t="shared" si="16"/>
        <v>0</v>
      </c>
      <c r="BY14">
        <f t="shared" si="16"/>
        <v>0</v>
      </c>
      <c r="BZ14">
        <f t="shared" si="16"/>
        <v>0</v>
      </c>
      <c r="CA14">
        <f>HLOOKUP(AJ$3,$Z$3:$BZ$57,55)</f>
        <v>6</v>
      </c>
      <c r="CB14" t="e">
        <f t="shared" si="4"/>
        <v>#VALUE!</v>
      </c>
    </row>
    <row r="15" spans="1:80" x14ac:dyDescent="0.3">
      <c r="A15">
        <v>12</v>
      </c>
      <c r="B15">
        <f>IF(C14&lt;Calculations!$B$17,ROUND(Calculations!$B$17/'Input page'!$D$13,0),0)</f>
        <v>174</v>
      </c>
      <c r="C15">
        <f t="shared" si="5"/>
        <v>2088</v>
      </c>
      <c r="D15">
        <f>Parameters!$B$15</f>
        <v>10</v>
      </c>
      <c r="E15" t="str">
        <f>IF(ROUND(((B15*D15)/60)/4,0)&gt;Parameters!$B$21,"it exceeds the time available",ROUND(((B15*D15)/60),0))</f>
        <v>it exceeds the time available</v>
      </c>
      <c r="F15">
        <f>B14*Parameters!$B$11</f>
        <v>34.800000000000004</v>
      </c>
      <c r="G15">
        <f>Parameters!$B$16</f>
        <v>10</v>
      </c>
      <c r="H15" t="str">
        <f>IF(ROUND(F15*G15/60,0)/4&gt;('Input page'!$D$11-Parameters!$B$21)/3,"it exceeds the time available",ROUND(F15*G15/60,0))</f>
        <v>it exceeds the time available</v>
      </c>
      <c r="I15">
        <f t="shared" si="6"/>
        <v>34.800000000000004</v>
      </c>
      <c r="J15">
        <f>Parameters!$B$15</f>
        <v>10</v>
      </c>
      <c r="K15" t="str">
        <f>IF(ROUND(I15*J15/60,0)/4&gt;('Input page'!$D$11-Parameters!$B$21)/3,"it exceeds the time available",ROUND(I15*J15/60,0))</f>
        <v>it exceeds the time available</v>
      </c>
      <c r="L15">
        <f t="shared" si="10"/>
        <v>34.800000000000004</v>
      </c>
      <c r="M15">
        <f>Parameters!$B$17</f>
        <v>5</v>
      </c>
      <c r="N15">
        <f>IF(ROUND(L15*M15/60,0)/4&gt;('Input page'!$D$11-Parameters!$B$21)/3,"it exceeds the time available",ROUND(L15*M15/60,0))</f>
        <v>3</v>
      </c>
      <c r="O15">
        <f>L14*Parameters!$B$12</f>
        <v>10.440000000000001</v>
      </c>
      <c r="P15">
        <f>ROUND(Parameters!$B$18/60,0)*O15</f>
        <v>10.440000000000001</v>
      </c>
      <c r="Q15">
        <f t="shared" si="7"/>
        <v>83.52</v>
      </c>
      <c r="R15">
        <f>ROUND(IF(TRUNC(Q15)*Parameters!$B$13&gt;1,TRUNC(Q15)*Parameters!$B$13,0),0)</f>
        <v>8</v>
      </c>
      <c r="S15">
        <f t="shared" si="8"/>
        <v>7</v>
      </c>
      <c r="T15">
        <f t="shared" si="9"/>
        <v>1</v>
      </c>
      <c r="U15">
        <f>IF(T15=0,0,SUM($T$4:T15))</f>
        <v>8</v>
      </c>
      <c r="V15" t="str">
        <f>IFERROR(IF(P15+N15+K15+H15+E15&lt;'Input page'!$D$11*4,P15+N15+K15+H15+E15,"the time exceeds the budget"),"the time exceeds the budget")</f>
        <v>the time exceeds the budget</v>
      </c>
      <c r="W15" t="e">
        <f>ROUNDUP(V15+Calculations!$D$20+Calculations!$D$21,0)</f>
        <v>#VALUE!</v>
      </c>
      <c r="X15">
        <f t="shared" si="3"/>
        <v>12</v>
      </c>
      <c r="Y15">
        <f>IF($X15=0,0,$X15+'Input page'!$D$9)</f>
        <v>20</v>
      </c>
      <c r="Z15">
        <f t="shared" ref="Z15:AO30" si="17">IF(AND(Z$3&gt;=$X15,Z$3&lt;$Y15),1,0)</f>
        <v>0</v>
      </c>
      <c r="AA15">
        <f t="shared" si="17"/>
        <v>0</v>
      </c>
      <c r="AB15">
        <f t="shared" si="17"/>
        <v>0</v>
      </c>
      <c r="AC15">
        <f t="shared" si="17"/>
        <v>0</v>
      </c>
      <c r="AD15">
        <f t="shared" si="17"/>
        <v>0</v>
      </c>
      <c r="AE15">
        <f t="shared" si="17"/>
        <v>0</v>
      </c>
      <c r="AF15">
        <f t="shared" si="17"/>
        <v>0</v>
      </c>
      <c r="AG15">
        <f t="shared" si="17"/>
        <v>0</v>
      </c>
      <c r="AH15">
        <f t="shared" si="17"/>
        <v>0</v>
      </c>
      <c r="AI15">
        <f t="shared" si="17"/>
        <v>0</v>
      </c>
      <c r="AJ15">
        <f t="shared" si="17"/>
        <v>0</v>
      </c>
      <c r="AK15">
        <f t="shared" si="17"/>
        <v>1</v>
      </c>
      <c r="AL15">
        <f t="shared" si="17"/>
        <v>1</v>
      </c>
      <c r="AM15">
        <f t="shared" si="17"/>
        <v>1</v>
      </c>
      <c r="AN15">
        <f t="shared" si="17"/>
        <v>1</v>
      </c>
      <c r="AO15">
        <f t="shared" si="17"/>
        <v>1</v>
      </c>
      <c r="AP15">
        <f t="shared" ref="AA15:BZ20" si="18">IF(AND(AP$3&gt;=$X15,AP$3&lt;$Y15),1,0)</f>
        <v>1</v>
      </c>
      <c r="AQ15">
        <f t="shared" si="18"/>
        <v>1</v>
      </c>
      <c r="AR15">
        <f t="shared" si="18"/>
        <v>1</v>
      </c>
      <c r="AS15">
        <f t="shared" si="18"/>
        <v>0</v>
      </c>
      <c r="AT15">
        <f t="shared" si="18"/>
        <v>0</v>
      </c>
      <c r="AU15">
        <f t="shared" si="18"/>
        <v>0</v>
      </c>
      <c r="AV15">
        <f t="shared" si="18"/>
        <v>0</v>
      </c>
      <c r="AW15">
        <f t="shared" si="18"/>
        <v>0</v>
      </c>
      <c r="AX15">
        <f t="shared" si="18"/>
        <v>0</v>
      </c>
      <c r="AY15">
        <f t="shared" si="18"/>
        <v>0</v>
      </c>
      <c r="AZ15">
        <f t="shared" si="18"/>
        <v>0</v>
      </c>
      <c r="BA15">
        <f t="shared" si="18"/>
        <v>0</v>
      </c>
      <c r="BB15">
        <f t="shared" si="18"/>
        <v>0</v>
      </c>
      <c r="BC15">
        <f t="shared" si="18"/>
        <v>0</v>
      </c>
      <c r="BD15">
        <f t="shared" si="18"/>
        <v>0</v>
      </c>
      <c r="BE15">
        <f t="shared" si="18"/>
        <v>0</v>
      </c>
      <c r="BF15">
        <f t="shared" si="18"/>
        <v>0</v>
      </c>
      <c r="BG15">
        <f t="shared" si="18"/>
        <v>0</v>
      </c>
      <c r="BH15">
        <f t="shared" si="18"/>
        <v>0</v>
      </c>
      <c r="BI15">
        <f t="shared" si="18"/>
        <v>0</v>
      </c>
      <c r="BJ15">
        <f t="shared" si="18"/>
        <v>0</v>
      </c>
      <c r="BK15">
        <f t="shared" si="18"/>
        <v>0</v>
      </c>
      <c r="BL15">
        <f t="shared" si="18"/>
        <v>0</v>
      </c>
      <c r="BM15">
        <f t="shared" si="18"/>
        <v>0</v>
      </c>
      <c r="BN15">
        <f t="shared" si="18"/>
        <v>0</v>
      </c>
      <c r="BO15">
        <f t="shared" si="18"/>
        <v>0</v>
      </c>
      <c r="BP15">
        <f t="shared" si="18"/>
        <v>0</v>
      </c>
      <c r="BQ15">
        <f t="shared" si="18"/>
        <v>0</v>
      </c>
      <c r="BR15">
        <f t="shared" si="18"/>
        <v>0</v>
      </c>
      <c r="BS15">
        <f t="shared" si="18"/>
        <v>0</v>
      </c>
      <c r="BT15">
        <f t="shared" si="18"/>
        <v>0</v>
      </c>
      <c r="BU15">
        <f t="shared" si="18"/>
        <v>0</v>
      </c>
      <c r="BV15">
        <f t="shared" si="18"/>
        <v>0</v>
      </c>
      <c r="BW15">
        <f t="shared" si="18"/>
        <v>0</v>
      </c>
      <c r="BX15">
        <f t="shared" si="18"/>
        <v>0</v>
      </c>
      <c r="BY15">
        <f t="shared" si="18"/>
        <v>0</v>
      </c>
      <c r="BZ15">
        <f t="shared" si="18"/>
        <v>0</v>
      </c>
      <c r="CA15">
        <f>HLOOKUP(AK$3,$Z$3:$BZ$57,55)</f>
        <v>7</v>
      </c>
      <c r="CB15" t="e">
        <f t="shared" si="4"/>
        <v>#VALUE!</v>
      </c>
    </row>
    <row r="16" spans="1:80" x14ac:dyDescent="0.3">
      <c r="A16">
        <v>13</v>
      </c>
      <c r="B16">
        <f>IF(C15&lt;Calculations!$B$17,ROUND(Calculations!$B$17/'Input page'!$D$13,0),0)</f>
        <v>174</v>
      </c>
      <c r="C16">
        <f t="shared" si="5"/>
        <v>2262</v>
      </c>
      <c r="D16">
        <f>Parameters!$B$15</f>
        <v>10</v>
      </c>
      <c r="E16" t="str">
        <f>IF(ROUND(((B16*D16)/60)/4,0)&gt;Parameters!$B$21,"it exceeds the time available",ROUND(((B16*D16)/60),0))</f>
        <v>it exceeds the time available</v>
      </c>
      <c r="F16">
        <f>B15*Parameters!$B$11</f>
        <v>34.800000000000004</v>
      </c>
      <c r="G16">
        <f>Parameters!$B$16</f>
        <v>10</v>
      </c>
      <c r="H16" t="str">
        <f>IF(ROUND(F16*G16/60,0)/4&gt;('Input page'!$D$11-Parameters!$B$21)/3,"it exceeds the time available",ROUND(F16*G16/60,0))</f>
        <v>it exceeds the time available</v>
      </c>
      <c r="I16">
        <f t="shared" si="6"/>
        <v>34.800000000000004</v>
      </c>
      <c r="J16">
        <f>Parameters!$B$15</f>
        <v>10</v>
      </c>
      <c r="K16" t="str">
        <f>IF(ROUND(I16*J16/60,0)/4&gt;('Input page'!$D$11-Parameters!$B$21)/3,"it exceeds the time available",ROUND(I16*J16/60,0))</f>
        <v>it exceeds the time available</v>
      </c>
      <c r="L16">
        <f t="shared" si="10"/>
        <v>34.800000000000004</v>
      </c>
      <c r="M16">
        <f>Parameters!$B$17</f>
        <v>5</v>
      </c>
      <c r="N16">
        <f>IF(ROUND(L16*M16/60,0)/4&gt;('Input page'!$D$11-Parameters!$B$21)/3,"it exceeds the time available",ROUND(L16*M16/60,0))</f>
        <v>3</v>
      </c>
      <c r="O16">
        <f>L15*Parameters!$B$12</f>
        <v>10.440000000000001</v>
      </c>
      <c r="P16">
        <f>ROUND(Parameters!$B$18/60,0)*O16</f>
        <v>10.440000000000001</v>
      </c>
      <c r="Q16">
        <f t="shared" si="7"/>
        <v>93.96</v>
      </c>
      <c r="R16">
        <f>ROUND(IF(TRUNC(Q16)*Parameters!$B$13&gt;1,TRUNC(Q16)*Parameters!$B$13,0),0)</f>
        <v>9</v>
      </c>
      <c r="S16">
        <f t="shared" si="8"/>
        <v>8</v>
      </c>
      <c r="T16">
        <f t="shared" si="9"/>
        <v>1</v>
      </c>
      <c r="U16">
        <f>IF(T16=0,0,SUM($T$4:T16))</f>
        <v>9</v>
      </c>
      <c r="V16" t="str">
        <f>IFERROR(IF(P16+N16+K16+H16+E16&lt;'Input page'!$D$11*4,P16+N16+K16+H16+E16,"the time exceeds the budget"),"the time exceeds the budget")</f>
        <v>the time exceeds the budget</v>
      </c>
      <c r="W16" t="e">
        <f>ROUNDUP(V16+Calculations!$D$20+Calculations!$D$21,0)</f>
        <v>#VALUE!</v>
      </c>
      <c r="X16">
        <f t="shared" si="3"/>
        <v>13</v>
      </c>
      <c r="Y16">
        <f>IF($X16=0,0,$X16+'Input page'!$D$9)</f>
        <v>21</v>
      </c>
      <c r="Z16">
        <f t="shared" si="17"/>
        <v>0</v>
      </c>
      <c r="AA16">
        <f t="shared" si="18"/>
        <v>0</v>
      </c>
      <c r="AB16">
        <f t="shared" si="18"/>
        <v>0</v>
      </c>
      <c r="AC16">
        <f t="shared" si="18"/>
        <v>0</v>
      </c>
      <c r="AD16">
        <f t="shared" si="18"/>
        <v>0</v>
      </c>
      <c r="AE16">
        <f t="shared" si="18"/>
        <v>0</v>
      </c>
      <c r="AF16">
        <f t="shared" si="18"/>
        <v>0</v>
      </c>
      <c r="AG16">
        <f t="shared" si="18"/>
        <v>0</v>
      </c>
      <c r="AH16">
        <f t="shared" si="18"/>
        <v>0</v>
      </c>
      <c r="AI16">
        <f t="shared" si="18"/>
        <v>0</v>
      </c>
      <c r="AJ16">
        <f t="shared" si="18"/>
        <v>0</v>
      </c>
      <c r="AK16">
        <f t="shared" si="18"/>
        <v>0</v>
      </c>
      <c r="AL16">
        <f t="shared" si="18"/>
        <v>1</v>
      </c>
      <c r="AM16">
        <f t="shared" si="18"/>
        <v>1</v>
      </c>
      <c r="AN16">
        <f t="shared" si="18"/>
        <v>1</v>
      </c>
      <c r="AO16">
        <f t="shared" si="18"/>
        <v>1</v>
      </c>
      <c r="AP16">
        <f t="shared" si="18"/>
        <v>1</v>
      </c>
      <c r="AQ16">
        <f t="shared" si="18"/>
        <v>1</v>
      </c>
      <c r="AR16">
        <f t="shared" si="18"/>
        <v>1</v>
      </c>
      <c r="AS16">
        <f t="shared" si="18"/>
        <v>1</v>
      </c>
      <c r="AT16">
        <f t="shared" si="18"/>
        <v>0</v>
      </c>
      <c r="AU16">
        <f t="shared" si="18"/>
        <v>0</v>
      </c>
      <c r="AV16">
        <f t="shared" si="18"/>
        <v>0</v>
      </c>
      <c r="AW16">
        <f t="shared" si="18"/>
        <v>0</v>
      </c>
      <c r="AX16">
        <f t="shared" si="18"/>
        <v>0</v>
      </c>
      <c r="AY16">
        <f t="shared" si="18"/>
        <v>0</v>
      </c>
      <c r="AZ16">
        <f t="shared" si="18"/>
        <v>0</v>
      </c>
      <c r="BA16">
        <f t="shared" si="18"/>
        <v>0</v>
      </c>
      <c r="BB16">
        <f t="shared" si="18"/>
        <v>0</v>
      </c>
      <c r="BC16">
        <f t="shared" si="18"/>
        <v>0</v>
      </c>
      <c r="BD16">
        <f t="shared" si="18"/>
        <v>0</v>
      </c>
      <c r="BE16">
        <f t="shared" si="18"/>
        <v>0</v>
      </c>
      <c r="BF16">
        <f t="shared" si="18"/>
        <v>0</v>
      </c>
      <c r="BG16">
        <f t="shared" si="18"/>
        <v>0</v>
      </c>
      <c r="BH16">
        <f t="shared" si="18"/>
        <v>0</v>
      </c>
      <c r="BI16">
        <f t="shared" si="18"/>
        <v>0</v>
      </c>
      <c r="BJ16">
        <f t="shared" si="18"/>
        <v>0</v>
      </c>
      <c r="BK16">
        <f t="shared" si="18"/>
        <v>0</v>
      </c>
      <c r="BL16">
        <f t="shared" si="18"/>
        <v>0</v>
      </c>
      <c r="BM16">
        <f t="shared" si="18"/>
        <v>0</v>
      </c>
      <c r="BN16">
        <f t="shared" si="18"/>
        <v>0</v>
      </c>
      <c r="BO16">
        <f t="shared" si="18"/>
        <v>0</v>
      </c>
      <c r="BP16">
        <f t="shared" si="18"/>
        <v>0</v>
      </c>
      <c r="BQ16">
        <f t="shared" si="18"/>
        <v>0</v>
      </c>
      <c r="BR16">
        <f t="shared" si="18"/>
        <v>0</v>
      </c>
      <c r="BS16">
        <f t="shared" si="18"/>
        <v>0</v>
      </c>
      <c r="BT16">
        <f t="shared" si="18"/>
        <v>0</v>
      </c>
      <c r="BU16">
        <f t="shared" si="18"/>
        <v>0</v>
      </c>
      <c r="BV16">
        <f t="shared" si="18"/>
        <v>0</v>
      </c>
      <c r="BW16">
        <f t="shared" si="18"/>
        <v>0</v>
      </c>
      <c r="BX16">
        <f t="shared" si="18"/>
        <v>0</v>
      </c>
      <c r="BY16">
        <f t="shared" si="18"/>
        <v>0</v>
      </c>
      <c r="BZ16">
        <f t="shared" si="18"/>
        <v>0</v>
      </c>
      <c r="CA16">
        <f>HLOOKUP(AL$3,$Z$3:$BZ$57,55)</f>
        <v>8</v>
      </c>
      <c r="CB16" t="e">
        <f t="shared" si="4"/>
        <v>#VALUE!</v>
      </c>
    </row>
    <row r="17" spans="1:80" x14ac:dyDescent="0.3">
      <c r="A17">
        <v>14</v>
      </c>
      <c r="B17">
        <f>IF(C16&lt;Calculations!$B$17,ROUND(Calculations!$B$17/'Input page'!$D$13,0),0)</f>
        <v>174</v>
      </c>
      <c r="C17">
        <f t="shared" si="5"/>
        <v>2436</v>
      </c>
      <c r="D17">
        <f>Parameters!$B$15</f>
        <v>10</v>
      </c>
      <c r="E17" t="str">
        <f>IF(ROUND(((B17*D17)/60)/4,0)&gt;Parameters!$B$21,"it exceeds the time available",ROUND(((B17*D17)/60),0))</f>
        <v>it exceeds the time available</v>
      </c>
      <c r="F17">
        <f>B16*Parameters!$B$11</f>
        <v>34.800000000000004</v>
      </c>
      <c r="G17">
        <f>Parameters!$B$16</f>
        <v>10</v>
      </c>
      <c r="H17" t="str">
        <f>IF(ROUND(F17*G17/60,0)/4&gt;('Input page'!$D$11-Parameters!$B$21)/3,"it exceeds the time available",ROUND(F17*G17/60,0))</f>
        <v>it exceeds the time available</v>
      </c>
      <c r="I17">
        <f t="shared" si="6"/>
        <v>34.800000000000004</v>
      </c>
      <c r="J17">
        <f>Parameters!$B$15</f>
        <v>10</v>
      </c>
      <c r="K17" t="str">
        <f>IF(ROUND(I17*J17/60,0)/4&gt;('Input page'!$D$11-Parameters!$B$21)/3,"it exceeds the time available",ROUND(I17*J17/60,0))</f>
        <v>it exceeds the time available</v>
      </c>
      <c r="L17">
        <f t="shared" si="10"/>
        <v>34.800000000000004</v>
      </c>
      <c r="M17">
        <f>Parameters!$B$17</f>
        <v>5</v>
      </c>
      <c r="N17">
        <f>IF(ROUND(L17*M17/60,0)/4&gt;('Input page'!$D$11-Parameters!$B$21)/3,"it exceeds the time available",ROUND(L17*M17/60,0))</f>
        <v>3</v>
      </c>
      <c r="O17">
        <f>L16*Parameters!$B$12</f>
        <v>10.440000000000001</v>
      </c>
      <c r="P17">
        <f>ROUND(Parameters!$B$18/60,0)*O17</f>
        <v>10.440000000000001</v>
      </c>
      <c r="Q17">
        <f t="shared" si="7"/>
        <v>104.39999999999999</v>
      </c>
      <c r="R17">
        <f>ROUND(IF(TRUNC(Q17)*Parameters!$B$13&gt;1,TRUNC(Q17)*Parameters!$B$13,0),0)</f>
        <v>10</v>
      </c>
      <c r="S17">
        <f t="shared" si="8"/>
        <v>9</v>
      </c>
      <c r="T17">
        <f t="shared" si="9"/>
        <v>1</v>
      </c>
      <c r="U17">
        <f>IF(T17=0,0,SUM($T$4:T17))</f>
        <v>10</v>
      </c>
      <c r="V17" t="str">
        <f>IFERROR(IF(P17+N17+K17+H17+E17&lt;'Input page'!$D$11*4,P17+N17+K17+H17+E17,"the time exceeds the budget"),"the time exceeds the budget")</f>
        <v>the time exceeds the budget</v>
      </c>
      <c r="W17" t="e">
        <f>ROUNDUP(V17+Calculations!$D$20+Calculations!$D$21,0)</f>
        <v>#VALUE!</v>
      </c>
      <c r="X17">
        <f t="shared" si="3"/>
        <v>14</v>
      </c>
      <c r="Y17">
        <f>IF($X17=0,0,$X17+'Input page'!$D$9)</f>
        <v>22</v>
      </c>
      <c r="Z17">
        <f t="shared" si="17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1</v>
      </c>
      <c r="AN17">
        <f t="shared" si="18"/>
        <v>1</v>
      </c>
      <c r="AO17">
        <f t="shared" si="18"/>
        <v>1</v>
      </c>
      <c r="AP17">
        <f t="shared" si="18"/>
        <v>1</v>
      </c>
      <c r="AQ17">
        <f t="shared" si="18"/>
        <v>1</v>
      </c>
      <c r="AR17">
        <f t="shared" si="18"/>
        <v>1</v>
      </c>
      <c r="AS17">
        <f t="shared" si="18"/>
        <v>1</v>
      </c>
      <c r="AT17">
        <f t="shared" si="18"/>
        <v>1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8"/>
        <v>0</v>
      </c>
      <c r="BF17">
        <f t="shared" si="18"/>
        <v>0</v>
      </c>
      <c r="BG17">
        <f t="shared" si="18"/>
        <v>0</v>
      </c>
      <c r="BH17">
        <f t="shared" si="18"/>
        <v>0</v>
      </c>
      <c r="BI17">
        <f t="shared" si="18"/>
        <v>0</v>
      </c>
      <c r="BJ17">
        <f t="shared" si="18"/>
        <v>0</v>
      </c>
      <c r="BK17">
        <f t="shared" si="18"/>
        <v>0</v>
      </c>
      <c r="BL17">
        <f t="shared" si="18"/>
        <v>0</v>
      </c>
      <c r="BM17">
        <f t="shared" si="18"/>
        <v>0</v>
      </c>
      <c r="BN17">
        <f t="shared" si="18"/>
        <v>0</v>
      </c>
      <c r="BO17">
        <f t="shared" si="18"/>
        <v>0</v>
      </c>
      <c r="BP17">
        <f t="shared" si="18"/>
        <v>0</v>
      </c>
      <c r="BQ17">
        <f t="shared" si="18"/>
        <v>0</v>
      </c>
      <c r="BR17">
        <f t="shared" si="18"/>
        <v>0</v>
      </c>
      <c r="BS17">
        <f t="shared" si="18"/>
        <v>0</v>
      </c>
      <c r="BT17">
        <f t="shared" si="18"/>
        <v>0</v>
      </c>
      <c r="BU17">
        <f t="shared" si="18"/>
        <v>0</v>
      </c>
      <c r="BV17">
        <f t="shared" si="18"/>
        <v>0</v>
      </c>
      <c r="BW17">
        <f t="shared" si="18"/>
        <v>0</v>
      </c>
      <c r="BX17">
        <f t="shared" si="18"/>
        <v>0</v>
      </c>
      <c r="BY17">
        <f t="shared" si="18"/>
        <v>0</v>
      </c>
      <c r="BZ17">
        <f t="shared" si="18"/>
        <v>0</v>
      </c>
      <c r="CA17">
        <f>HLOOKUP(AM$3,$Z$3:$BZ$57,55)</f>
        <v>7</v>
      </c>
      <c r="CB17" t="e">
        <f t="shared" si="4"/>
        <v>#VALUE!</v>
      </c>
    </row>
    <row r="18" spans="1:80" x14ac:dyDescent="0.3">
      <c r="A18">
        <v>15</v>
      </c>
      <c r="B18">
        <f>IF(C17&lt;Calculations!$B$17,ROUND(Calculations!$B$17/'Input page'!$D$13,0),0)</f>
        <v>174</v>
      </c>
      <c r="C18">
        <f t="shared" si="5"/>
        <v>2610</v>
      </c>
      <c r="D18">
        <f>Parameters!$B$15</f>
        <v>10</v>
      </c>
      <c r="E18" t="str">
        <f>IF(ROUND(((B18*D18)/60)/4,0)&gt;Parameters!$B$21,"it exceeds the time available",ROUND(((B18*D18)/60),0))</f>
        <v>it exceeds the time available</v>
      </c>
      <c r="F18">
        <f>B17*Parameters!$B$11</f>
        <v>34.800000000000004</v>
      </c>
      <c r="G18">
        <f>Parameters!$B$16</f>
        <v>10</v>
      </c>
      <c r="H18" t="str">
        <f>IF(ROUND(F18*G18/60,0)/4&gt;('Input page'!$D$11-Parameters!$B$21)/3,"it exceeds the time available",ROUND(F18*G18/60,0))</f>
        <v>it exceeds the time available</v>
      </c>
      <c r="I18">
        <f t="shared" si="6"/>
        <v>34.800000000000004</v>
      </c>
      <c r="J18">
        <f>Parameters!$B$15</f>
        <v>10</v>
      </c>
      <c r="K18" t="str">
        <f>IF(ROUND(I18*J18/60,0)/4&gt;('Input page'!$D$11-Parameters!$B$21)/3,"it exceeds the time available",ROUND(I18*J18/60,0))</f>
        <v>it exceeds the time available</v>
      </c>
      <c r="L18">
        <f t="shared" si="10"/>
        <v>34.800000000000004</v>
      </c>
      <c r="M18">
        <f>Parameters!$B$17</f>
        <v>5</v>
      </c>
      <c r="N18">
        <f>IF(ROUND(L18*M18/60,0)/4&gt;('Input page'!$D$11-Parameters!$B$21)/3,"it exceeds the time available",ROUND(L18*M18/60,0))</f>
        <v>3</v>
      </c>
      <c r="O18">
        <f>L17*Parameters!$B$12</f>
        <v>10.440000000000001</v>
      </c>
      <c r="P18">
        <f>ROUND(Parameters!$B$18/60,0)*O18</f>
        <v>10.440000000000001</v>
      </c>
      <c r="Q18">
        <f t="shared" si="7"/>
        <v>114.83999999999999</v>
      </c>
      <c r="R18">
        <f>ROUND(IF(TRUNC(Q18)*Parameters!$B$13&gt;1,TRUNC(Q18)*Parameters!$B$13,0),0)</f>
        <v>11</v>
      </c>
      <c r="S18">
        <f t="shared" si="8"/>
        <v>10</v>
      </c>
      <c r="T18">
        <f t="shared" si="9"/>
        <v>1</v>
      </c>
      <c r="U18">
        <f>IF(T18=0,0,SUM($T$4:T18))</f>
        <v>11</v>
      </c>
      <c r="V18" t="str">
        <f>IFERROR(IF(P18+N18+K18+H18+E18&lt;'Input page'!$D$11*4,P18+N18+K18+H18+E18,"the time exceeds the budget"),"the time exceeds the budget")</f>
        <v>the time exceeds the budget</v>
      </c>
      <c r="W18" t="e">
        <f>ROUNDUP(V18+Calculations!$D$20+Calculations!$D$21,0)</f>
        <v>#VALUE!</v>
      </c>
      <c r="X18">
        <f t="shared" si="3"/>
        <v>15</v>
      </c>
      <c r="Y18">
        <f>IF($X18=0,0,$X18+'Input page'!$D$9)</f>
        <v>23</v>
      </c>
      <c r="Z18">
        <f t="shared" si="17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1</v>
      </c>
      <c r="AO18">
        <f t="shared" si="18"/>
        <v>1</v>
      </c>
      <c r="AP18">
        <f t="shared" si="18"/>
        <v>1</v>
      </c>
      <c r="AQ18">
        <f t="shared" si="18"/>
        <v>1</v>
      </c>
      <c r="AR18">
        <f t="shared" si="18"/>
        <v>1</v>
      </c>
      <c r="AS18">
        <f t="shared" si="18"/>
        <v>1</v>
      </c>
      <c r="AT18">
        <f t="shared" si="18"/>
        <v>1</v>
      </c>
      <c r="AU18">
        <f t="shared" si="18"/>
        <v>1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8"/>
        <v>0</v>
      </c>
      <c r="BF18">
        <f t="shared" si="18"/>
        <v>0</v>
      </c>
      <c r="BG18">
        <f t="shared" si="18"/>
        <v>0</v>
      </c>
      <c r="BH18">
        <f t="shared" si="18"/>
        <v>0</v>
      </c>
      <c r="BI18">
        <f t="shared" si="18"/>
        <v>0</v>
      </c>
      <c r="BJ18">
        <f t="shared" si="18"/>
        <v>0</v>
      </c>
      <c r="BK18">
        <f t="shared" si="18"/>
        <v>0</v>
      </c>
      <c r="BL18">
        <f t="shared" si="18"/>
        <v>0</v>
      </c>
      <c r="BM18">
        <f t="shared" si="18"/>
        <v>0</v>
      </c>
      <c r="BN18">
        <f t="shared" si="18"/>
        <v>0</v>
      </c>
      <c r="BO18">
        <f t="shared" si="18"/>
        <v>0</v>
      </c>
      <c r="BP18">
        <f t="shared" si="18"/>
        <v>0</v>
      </c>
      <c r="BQ18">
        <f t="shared" si="18"/>
        <v>0</v>
      </c>
      <c r="BR18">
        <f t="shared" si="18"/>
        <v>0</v>
      </c>
      <c r="BS18">
        <f t="shared" si="18"/>
        <v>0</v>
      </c>
      <c r="BT18">
        <f t="shared" si="18"/>
        <v>0</v>
      </c>
      <c r="BU18">
        <f t="shared" si="18"/>
        <v>0</v>
      </c>
      <c r="BV18">
        <f t="shared" si="18"/>
        <v>0</v>
      </c>
      <c r="BW18">
        <f t="shared" si="18"/>
        <v>0</v>
      </c>
      <c r="BX18">
        <f t="shared" si="18"/>
        <v>0</v>
      </c>
      <c r="BY18">
        <f t="shared" si="18"/>
        <v>0</v>
      </c>
      <c r="BZ18">
        <f t="shared" si="18"/>
        <v>0</v>
      </c>
      <c r="CA18">
        <f>HLOOKUP(AN$3,$Z$3:$BZ$57,55)</f>
        <v>7</v>
      </c>
      <c r="CB18" t="e">
        <f t="shared" si="4"/>
        <v>#VALUE!</v>
      </c>
    </row>
    <row r="19" spans="1:80" x14ac:dyDescent="0.3">
      <c r="A19">
        <v>16</v>
      </c>
      <c r="B19">
        <f>IF(C18&lt;Calculations!$B$17,ROUND(Calculations!$B$17/'Input page'!$D$13,0),0)</f>
        <v>174</v>
      </c>
      <c r="C19">
        <f t="shared" si="5"/>
        <v>2784</v>
      </c>
      <c r="D19">
        <f>Parameters!$B$15</f>
        <v>10</v>
      </c>
      <c r="E19" t="str">
        <f>IF(ROUND(((B19*D19)/60)/4,0)&gt;Parameters!$B$21,"it exceeds the time available",ROUND(((B19*D19)/60),0))</f>
        <v>it exceeds the time available</v>
      </c>
      <c r="F19">
        <f>B18*Parameters!$B$11</f>
        <v>34.800000000000004</v>
      </c>
      <c r="G19">
        <f>Parameters!$B$16</f>
        <v>10</v>
      </c>
      <c r="H19" t="str">
        <f>IF(ROUND(F19*G19/60,0)/4&gt;('Input page'!$D$11-Parameters!$B$21)/3,"it exceeds the time available",ROUND(F19*G19/60,0))</f>
        <v>it exceeds the time available</v>
      </c>
      <c r="I19">
        <f t="shared" si="6"/>
        <v>34.800000000000004</v>
      </c>
      <c r="J19">
        <f>Parameters!$B$15</f>
        <v>10</v>
      </c>
      <c r="K19" t="str">
        <f>IF(ROUND(I19*J19/60,0)/4&gt;('Input page'!$D$11-Parameters!$B$21)/3,"it exceeds the time available",ROUND(I19*J19/60,0))</f>
        <v>it exceeds the time available</v>
      </c>
      <c r="L19">
        <f t="shared" si="10"/>
        <v>34.800000000000004</v>
      </c>
      <c r="M19">
        <f>Parameters!$B$17</f>
        <v>5</v>
      </c>
      <c r="N19">
        <f>IF(ROUND(L19*M19/60,0)/4&gt;('Input page'!$D$11-Parameters!$B$21)/3,"it exceeds the time available",ROUND(L19*M19/60,0))</f>
        <v>3</v>
      </c>
      <c r="O19">
        <f>L18*Parameters!$B$12</f>
        <v>10.440000000000001</v>
      </c>
      <c r="P19">
        <f>ROUND(Parameters!$B$18/60,0)*O19</f>
        <v>10.440000000000001</v>
      </c>
      <c r="Q19">
        <f t="shared" si="7"/>
        <v>125.27999999999999</v>
      </c>
      <c r="R19">
        <f>ROUND(IF(TRUNC(Q19)*Parameters!$B$13&gt;1,TRUNC(Q19)*Parameters!$B$13,0),0)</f>
        <v>13</v>
      </c>
      <c r="S19">
        <f t="shared" si="8"/>
        <v>11</v>
      </c>
      <c r="T19">
        <f t="shared" si="9"/>
        <v>2</v>
      </c>
      <c r="U19">
        <f>IF(T19=0,0,SUM($T$4:T19))</f>
        <v>13</v>
      </c>
      <c r="V19" t="str">
        <f>IFERROR(IF(P19+N19+K19+H19+E19&lt;'Input page'!$D$11*4,P19+N19+K19+H19+E19,"the time exceeds the budget"),"the time exceeds the budget")</f>
        <v>the time exceeds the budget</v>
      </c>
      <c r="W19" t="e">
        <f>ROUNDUP(V19+Calculations!$D$20+Calculations!$D$21,0)</f>
        <v>#VALUE!</v>
      </c>
      <c r="X19">
        <f t="shared" si="3"/>
        <v>16</v>
      </c>
      <c r="Y19">
        <f>IF($X19=0,0,$X19+'Input page'!$D$9)</f>
        <v>24</v>
      </c>
      <c r="Z19">
        <f t="shared" si="17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1</v>
      </c>
      <c r="AP19">
        <f t="shared" si="18"/>
        <v>1</v>
      </c>
      <c r="AQ19">
        <f t="shared" si="18"/>
        <v>1</v>
      </c>
      <c r="AR19">
        <f t="shared" si="18"/>
        <v>1</v>
      </c>
      <c r="AS19">
        <f t="shared" si="18"/>
        <v>1</v>
      </c>
      <c r="AT19">
        <f t="shared" si="18"/>
        <v>1</v>
      </c>
      <c r="AU19">
        <f t="shared" si="18"/>
        <v>1</v>
      </c>
      <c r="AV19">
        <f t="shared" si="18"/>
        <v>1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8"/>
        <v>0</v>
      </c>
      <c r="BF19">
        <f t="shared" si="18"/>
        <v>0</v>
      </c>
      <c r="BG19">
        <f t="shared" si="18"/>
        <v>0</v>
      </c>
      <c r="BH19">
        <f t="shared" si="18"/>
        <v>0</v>
      </c>
      <c r="BI19">
        <f t="shared" si="18"/>
        <v>0</v>
      </c>
      <c r="BJ19">
        <f t="shared" si="18"/>
        <v>0</v>
      </c>
      <c r="BK19">
        <f t="shared" si="18"/>
        <v>0</v>
      </c>
      <c r="BL19">
        <f t="shared" si="18"/>
        <v>0</v>
      </c>
      <c r="BM19">
        <f t="shared" si="18"/>
        <v>0</v>
      </c>
      <c r="BN19">
        <f t="shared" si="18"/>
        <v>0</v>
      </c>
      <c r="BO19">
        <f t="shared" si="18"/>
        <v>0</v>
      </c>
      <c r="BP19">
        <f t="shared" si="18"/>
        <v>0</v>
      </c>
      <c r="BQ19">
        <f t="shared" si="18"/>
        <v>0</v>
      </c>
      <c r="BR19">
        <f t="shared" si="18"/>
        <v>0</v>
      </c>
      <c r="BS19">
        <f t="shared" si="18"/>
        <v>0</v>
      </c>
      <c r="BT19">
        <f t="shared" si="18"/>
        <v>0</v>
      </c>
      <c r="BU19">
        <f t="shared" si="18"/>
        <v>0</v>
      </c>
      <c r="BV19">
        <f t="shared" si="18"/>
        <v>0</v>
      </c>
      <c r="BW19">
        <f t="shared" si="18"/>
        <v>0</v>
      </c>
      <c r="BX19">
        <f t="shared" si="18"/>
        <v>0</v>
      </c>
      <c r="BY19">
        <f t="shared" si="18"/>
        <v>0</v>
      </c>
      <c r="BZ19">
        <f t="shared" si="18"/>
        <v>0</v>
      </c>
      <c r="CA19">
        <f>HLOOKUP(AO$3,$Z$3:$BZ$57,55)</f>
        <v>7</v>
      </c>
      <c r="CB19" t="e">
        <f t="shared" si="4"/>
        <v>#VALUE!</v>
      </c>
    </row>
    <row r="20" spans="1:80" x14ac:dyDescent="0.3">
      <c r="A20">
        <v>17</v>
      </c>
      <c r="B20">
        <f>IF(C19&lt;Calculations!$B$17,ROUND(Calculations!$B$17/'Input page'!$D$13,0),0)</f>
        <v>174</v>
      </c>
      <c r="C20">
        <f t="shared" si="5"/>
        <v>2958</v>
      </c>
      <c r="D20">
        <f>Parameters!$B$15</f>
        <v>10</v>
      </c>
      <c r="E20" t="str">
        <f>IF(ROUND(((B20*D20)/60)/4,0)&gt;Parameters!$B$21,"it exceeds the time available",ROUND(((B20*D20)/60),0))</f>
        <v>it exceeds the time available</v>
      </c>
      <c r="F20">
        <f>B19*Parameters!$B$11</f>
        <v>34.800000000000004</v>
      </c>
      <c r="G20">
        <f>Parameters!$B$16</f>
        <v>10</v>
      </c>
      <c r="H20" t="str">
        <f>IF(ROUND(F20*G20/60,0)/4&gt;('Input page'!$D$11-Parameters!$B$21)/3,"it exceeds the time available",ROUND(F20*G20/60,0))</f>
        <v>it exceeds the time available</v>
      </c>
      <c r="I20">
        <f t="shared" si="6"/>
        <v>34.800000000000004</v>
      </c>
      <c r="J20">
        <f>Parameters!$B$15</f>
        <v>10</v>
      </c>
      <c r="K20" t="str">
        <f>IF(ROUND(I20*J20/60,0)/4&gt;('Input page'!$D$11-Parameters!$B$21)/3,"it exceeds the time available",ROUND(I20*J20/60,0))</f>
        <v>it exceeds the time available</v>
      </c>
      <c r="L20">
        <f t="shared" si="10"/>
        <v>34.800000000000004</v>
      </c>
      <c r="M20">
        <f>Parameters!$B$17</f>
        <v>5</v>
      </c>
      <c r="N20">
        <f>IF(ROUND(L20*M20/60,0)/4&gt;('Input page'!$D$11-Parameters!$B$21)/3,"it exceeds the time available",ROUND(L20*M20/60,0))</f>
        <v>3</v>
      </c>
      <c r="O20">
        <f>L19*Parameters!$B$12</f>
        <v>10.440000000000001</v>
      </c>
      <c r="P20">
        <f>ROUND(Parameters!$B$18/60,0)*O20</f>
        <v>10.440000000000001</v>
      </c>
      <c r="Q20">
        <f t="shared" si="7"/>
        <v>135.72</v>
      </c>
      <c r="R20">
        <f>ROUND(IF(TRUNC(Q20)*Parameters!$B$13&gt;1,TRUNC(Q20)*Parameters!$B$13,0),0)</f>
        <v>14</v>
      </c>
      <c r="S20">
        <f t="shared" si="8"/>
        <v>13</v>
      </c>
      <c r="T20">
        <f t="shared" si="9"/>
        <v>1</v>
      </c>
      <c r="U20">
        <f>IF(T20=0,0,SUM($T$4:T20))</f>
        <v>14</v>
      </c>
      <c r="V20" t="str">
        <f>IFERROR(IF(P20+N20+K20+H20+E20&lt;'Input page'!$D$11*4,P20+N20+K20+H20+E20,"the time exceeds the budget"),"the time exceeds the budget")</f>
        <v>the time exceeds the budget</v>
      </c>
      <c r="W20" t="e">
        <f>ROUNDUP(V20+Calculations!$D$20+Calculations!$D$21,0)</f>
        <v>#VALUE!</v>
      </c>
      <c r="X20">
        <f t="shared" si="3"/>
        <v>17</v>
      </c>
      <c r="Y20">
        <f>IF($X20=0,0,$X20+'Input page'!$D$9)</f>
        <v>25</v>
      </c>
      <c r="Z20">
        <f t="shared" si="17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ref="AA20:BZ25" si="19">IF(AND(AK$3&gt;=$X20,AK$3&lt;$Y20),1,0)</f>
        <v>0</v>
      </c>
      <c r="AL20">
        <f t="shared" si="19"/>
        <v>0</v>
      </c>
      <c r="AM20">
        <f t="shared" si="19"/>
        <v>0</v>
      </c>
      <c r="AN20">
        <f t="shared" si="19"/>
        <v>0</v>
      </c>
      <c r="AO20">
        <f t="shared" si="19"/>
        <v>0</v>
      </c>
      <c r="AP20">
        <f t="shared" si="19"/>
        <v>1</v>
      </c>
      <c r="AQ20">
        <f t="shared" si="19"/>
        <v>1</v>
      </c>
      <c r="AR20">
        <f t="shared" si="19"/>
        <v>1</v>
      </c>
      <c r="AS20">
        <f t="shared" si="19"/>
        <v>1</v>
      </c>
      <c r="AT20">
        <f t="shared" si="19"/>
        <v>1</v>
      </c>
      <c r="AU20">
        <f t="shared" si="19"/>
        <v>1</v>
      </c>
      <c r="AV20">
        <f t="shared" si="19"/>
        <v>1</v>
      </c>
      <c r="AW20">
        <f t="shared" si="19"/>
        <v>1</v>
      </c>
      <c r="AX20">
        <f t="shared" si="19"/>
        <v>0</v>
      </c>
      <c r="AY20">
        <f t="shared" si="19"/>
        <v>0</v>
      </c>
      <c r="AZ20">
        <f t="shared" si="19"/>
        <v>0</v>
      </c>
      <c r="BA20">
        <f t="shared" si="19"/>
        <v>0</v>
      </c>
      <c r="BB20">
        <f t="shared" si="19"/>
        <v>0</v>
      </c>
      <c r="BC20">
        <f t="shared" si="19"/>
        <v>0</v>
      </c>
      <c r="BD20">
        <f t="shared" si="19"/>
        <v>0</v>
      </c>
      <c r="BE20">
        <f t="shared" si="19"/>
        <v>0</v>
      </c>
      <c r="BF20">
        <f t="shared" si="19"/>
        <v>0</v>
      </c>
      <c r="BG20">
        <f t="shared" si="19"/>
        <v>0</v>
      </c>
      <c r="BH20">
        <f t="shared" si="19"/>
        <v>0</v>
      </c>
      <c r="BI20">
        <f t="shared" si="19"/>
        <v>0</v>
      </c>
      <c r="BJ20">
        <f t="shared" si="19"/>
        <v>0</v>
      </c>
      <c r="BK20">
        <f t="shared" si="19"/>
        <v>0</v>
      </c>
      <c r="BL20">
        <f t="shared" si="19"/>
        <v>0</v>
      </c>
      <c r="BM20">
        <f t="shared" si="19"/>
        <v>0</v>
      </c>
      <c r="BN20">
        <f t="shared" si="19"/>
        <v>0</v>
      </c>
      <c r="BO20">
        <f t="shared" si="19"/>
        <v>0</v>
      </c>
      <c r="BP20">
        <f t="shared" si="19"/>
        <v>0</v>
      </c>
      <c r="BQ20">
        <f t="shared" si="19"/>
        <v>0</v>
      </c>
      <c r="BR20">
        <f t="shared" si="19"/>
        <v>0</v>
      </c>
      <c r="BS20">
        <f t="shared" si="19"/>
        <v>0</v>
      </c>
      <c r="BT20">
        <f t="shared" si="19"/>
        <v>0</v>
      </c>
      <c r="BU20">
        <f t="shared" si="19"/>
        <v>0</v>
      </c>
      <c r="BV20">
        <f t="shared" si="19"/>
        <v>0</v>
      </c>
      <c r="BW20">
        <f t="shared" si="19"/>
        <v>0</v>
      </c>
      <c r="BX20">
        <f t="shared" si="19"/>
        <v>0</v>
      </c>
      <c r="BY20">
        <f t="shared" si="19"/>
        <v>0</v>
      </c>
      <c r="BZ20">
        <f t="shared" si="19"/>
        <v>0</v>
      </c>
      <c r="CA20">
        <f>HLOOKUP(AP$3,$Z$3:$BZ$57,55)</f>
        <v>7</v>
      </c>
      <c r="CB20" t="e">
        <f t="shared" si="4"/>
        <v>#VALUE!</v>
      </c>
    </row>
    <row r="21" spans="1:80" x14ac:dyDescent="0.3">
      <c r="A21">
        <v>18</v>
      </c>
      <c r="B21">
        <f>IF(C20&lt;Calculations!$B$17,ROUND(Calculations!$B$17/'Input page'!$D$13,0),0)</f>
        <v>174</v>
      </c>
      <c r="C21">
        <f t="shared" si="5"/>
        <v>3132</v>
      </c>
      <c r="D21">
        <f>Parameters!$B$15</f>
        <v>10</v>
      </c>
      <c r="E21" t="str">
        <f>IF(ROUND(((B21*D21)/60)/4,0)&gt;Parameters!$B$21,"it exceeds the time available",ROUND(((B21*D21)/60),0))</f>
        <v>it exceeds the time available</v>
      </c>
      <c r="F21">
        <f>B20*Parameters!$B$11</f>
        <v>34.800000000000004</v>
      </c>
      <c r="G21">
        <f>Parameters!$B$16</f>
        <v>10</v>
      </c>
      <c r="H21" t="str">
        <f>IF(ROUND(F21*G21/60,0)/4&gt;('Input page'!$D$11-Parameters!$B$21)/3,"it exceeds the time available",ROUND(F21*G21/60,0))</f>
        <v>it exceeds the time available</v>
      </c>
      <c r="I21">
        <f t="shared" si="6"/>
        <v>34.800000000000004</v>
      </c>
      <c r="J21">
        <f>Parameters!$B$15</f>
        <v>10</v>
      </c>
      <c r="K21" t="str">
        <f>IF(ROUND(I21*J21/60,0)/4&gt;('Input page'!$D$11-Parameters!$B$21)/3,"it exceeds the time available",ROUND(I21*J21/60,0))</f>
        <v>it exceeds the time available</v>
      </c>
      <c r="L21">
        <f t="shared" si="10"/>
        <v>34.800000000000004</v>
      </c>
      <c r="M21">
        <f>Parameters!$B$17</f>
        <v>5</v>
      </c>
      <c r="N21">
        <f>IF(ROUND(L21*M21/60,0)/4&gt;('Input page'!$D$11-Parameters!$B$21)/3,"it exceeds the time available",ROUND(L21*M21/60,0))</f>
        <v>3</v>
      </c>
      <c r="O21">
        <f>L20*Parameters!$B$12</f>
        <v>10.440000000000001</v>
      </c>
      <c r="P21">
        <f>ROUND(Parameters!$B$18/60,0)*O21</f>
        <v>10.440000000000001</v>
      </c>
      <c r="Q21">
        <f t="shared" si="7"/>
        <v>146.16</v>
      </c>
      <c r="R21">
        <f>ROUND(IF(TRUNC(Q21)*Parameters!$B$13&gt;1,TRUNC(Q21)*Parameters!$B$13,0),0)</f>
        <v>15</v>
      </c>
      <c r="S21">
        <f t="shared" si="8"/>
        <v>14</v>
      </c>
      <c r="T21">
        <f t="shared" si="9"/>
        <v>1</v>
      </c>
      <c r="U21">
        <f>IF(T21=0,0,SUM($T$4:T21))</f>
        <v>15</v>
      </c>
      <c r="V21" t="str">
        <f>IFERROR(IF(P21+N21+K21+H21+E21&lt;'Input page'!$D$11*4,P21+N21+K21+H21+E21,"the time exceeds the budget"),"the time exceeds the budget")</f>
        <v>the time exceeds the budget</v>
      </c>
      <c r="W21" t="e">
        <f>ROUNDUP(V21+Calculations!$D$20+Calculations!$D$21,0)</f>
        <v>#VALUE!</v>
      </c>
      <c r="X21">
        <f t="shared" si="3"/>
        <v>18</v>
      </c>
      <c r="Y21">
        <f>IF($X21=0,0,$X21+'Input page'!$D$9)</f>
        <v>26</v>
      </c>
      <c r="Z21">
        <f t="shared" si="17"/>
        <v>0</v>
      </c>
      <c r="AA21">
        <f t="shared" si="19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I21">
        <f t="shared" si="19"/>
        <v>0</v>
      </c>
      <c r="AJ21">
        <f t="shared" si="19"/>
        <v>0</v>
      </c>
      <c r="AK21">
        <f t="shared" si="19"/>
        <v>0</v>
      </c>
      <c r="AL21">
        <f t="shared" si="19"/>
        <v>0</v>
      </c>
      <c r="AM21">
        <f t="shared" si="19"/>
        <v>0</v>
      </c>
      <c r="AN21">
        <f t="shared" si="19"/>
        <v>0</v>
      </c>
      <c r="AO21">
        <f t="shared" si="19"/>
        <v>0</v>
      </c>
      <c r="AP21">
        <f t="shared" si="19"/>
        <v>0</v>
      </c>
      <c r="AQ21">
        <f t="shared" si="19"/>
        <v>1</v>
      </c>
      <c r="AR21">
        <f t="shared" si="19"/>
        <v>1</v>
      </c>
      <c r="AS21">
        <f t="shared" si="19"/>
        <v>1</v>
      </c>
      <c r="AT21">
        <f t="shared" si="19"/>
        <v>1</v>
      </c>
      <c r="AU21">
        <f t="shared" si="19"/>
        <v>1</v>
      </c>
      <c r="AV21">
        <f t="shared" si="19"/>
        <v>1</v>
      </c>
      <c r="AW21">
        <f t="shared" si="19"/>
        <v>1</v>
      </c>
      <c r="AX21">
        <f t="shared" si="19"/>
        <v>1</v>
      </c>
      <c r="AY21">
        <f t="shared" si="19"/>
        <v>0</v>
      </c>
      <c r="AZ21">
        <f t="shared" si="19"/>
        <v>0</v>
      </c>
      <c r="BA21">
        <f t="shared" si="19"/>
        <v>0</v>
      </c>
      <c r="BB21">
        <f t="shared" si="19"/>
        <v>0</v>
      </c>
      <c r="BC21">
        <f t="shared" si="19"/>
        <v>0</v>
      </c>
      <c r="BD21">
        <f t="shared" si="19"/>
        <v>0</v>
      </c>
      <c r="BE21">
        <f t="shared" si="19"/>
        <v>0</v>
      </c>
      <c r="BF21">
        <f t="shared" si="19"/>
        <v>0</v>
      </c>
      <c r="BG21">
        <f t="shared" si="19"/>
        <v>0</v>
      </c>
      <c r="BH21">
        <f t="shared" si="19"/>
        <v>0</v>
      </c>
      <c r="BI21">
        <f t="shared" si="19"/>
        <v>0</v>
      </c>
      <c r="BJ21">
        <f t="shared" si="19"/>
        <v>0</v>
      </c>
      <c r="BK21">
        <f t="shared" si="19"/>
        <v>0</v>
      </c>
      <c r="BL21">
        <f t="shared" si="19"/>
        <v>0</v>
      </c>
      <c r="BM21">
        <f t="shared" si="19"/>
        <v>0</v>
      </c>
      <c r="BN21">
        <f t="shared" si="19"/>
        <v>0</v>
      </c>
      <c r="BO21">
        <f t="shared" si="19"/>
        <v>0</v>
      </c>
      <c r="BP21">
        <f t="shared" si="19"/>
        <v>0</v>
      </c>
      <c r="BQ21">
        <f t="shared" si="19"/>
        <v>0</v>
      </c>
      <c r="BR21">
        <f t="shared" si="19"/>
        <v>0</v>
      </c>
      <c r="BS21">
        <f t="shared" si="19"/>
        <v>0</v>
      </c>
      <c r="BT21">
        <f t="shared" si="19"/>
        <v>0</v>
      </c>
      <c r="BU21">
        <f t="shared" si="19"/>
        <v>0</v>
      </c>
      <c r="BV21">
        <f t="shared" si="19"/>
        <v>0</v>
      </c>
      <c r="BW21">
        <f t="shared" si="19"/>
        <v>0</v>
      </c>
      <c r="BX21">
        <f t="shared" si="19"/>
        <v>0</v>
      </c>
      <c r="BY21">
        <f t="shared" si="19"/>
        <v>0</v>
      </c>
      <c r="BZ21">
        <f t="shared" si="19"/>
        <v>0</v>
      </c>
      <c r="CA21">
        <f>HLOOKUP(AQ$3,$Z$3:$BZ$57,55)</f>
        <v>7</v>
      </c>
      <c r="CB21" t="e">
        <f t="shared" si="4"/>
        <v>#VALUE!</v>
      </c>
    </row>
    <row r="22" spans="1:80" x14ac:dyDescent="0.3">
      <c r="A22">
        <v>19</v>
      </c>
      <c r="B22">
        <f>IF(C21&lt;Calculations!$B$17,ROUND(Calculations!$B$17/'Input page'!$D$13,0),0)</f>
        <v>174</v>
      </c>
      <c r="C22">
        <f t="shared" si="5"/>
        <v>3306</v>
      </c>
      <c r="D22">
        <f>Parameters!$B$15</f>
        <v>10</v>
      </c>
      <c r="E22" t="str">
        <f>IF(ROUND(((B22*D22)/60)/4,0)&gt;Parameters!$B$21,"it exceeds the time available",ROUND(((B22*D22)/60),0))</f>
        <v>it exceeds the time available</v>
      </c>
      <c r="F22">
        <f>B21*Parameters!$B$11</f>
        <v>34.800000000000004</v>
      </c>
      <c r="G22">
        <f>Parameters!$B$16</f>
        <v>10</v>
      </c>
      <c r="H22" t="str">
        <f>IF(ROUND(F22*G22/60,0)/4&gt;('Input page'!$D$11-Parameters!$B$21)/3,"it exceeds the time available",ROUND(F22*G22/60,0))</f>
        <v>it exceeds the time available</v>
      </c>
      <c r="I22">
        <f t="shared" si="6"/>
        <v>34.800000000000004</v>
      </c>
      <c r="J22">
        <f>Parameters!$B$15</f>
        <v>10</v>
      </c>
      <c r="K22" t="str">
        <f>IF(ROUND(I22*J22/60,0)/4&gt;('Input page'!$D$11-Parameters!$B$21)/3,"it exceeds the time available",ROUND(I22*J22/60,0))</f>
        <v>it exceeds the time available</v>
      </c>
      <c r="L22">
        <f t="shared" si="10"/>
        <v>34.800000000000004</v>
      </c>
      <c r="M22">
        <f>Parameters!$B$17</f>
        <v>5</v>
      </c>
      <c r="N22">
        <f>IF(ROUND(L22*M22/60,0)/4&gt;('Input page'!$D$11-Parameters!$B$21)/3,"it exceeds the time available",ROUND(L22*M22/60,0))</f>
        <v>3</v>
      </c>
      <c r="O22">
        <f>L21*Parameters!$B$12</f>
        <v>10.440000000000001</v>
      </c>
      <c r="P22">
        <f>ROUND(Parameters!$B$18/60,0)*O22</f>
        <v>10.440000000000001</v>
      </c>
      <c r="Q22">
        <f t="shared" si="7"/>
        <v>156.6</v>
      </c>
      <c r="R22">
        <f>ROUND(IF(TRUNC(Q22)*Parameters!$B$13&gt;1,TRUNC(Q22)*Parameters!$B$13,0),0)</f>
        <v>16</v>
      </c>
      <c r="S22">
        <f t="shared" si="8"/>
        <v>15</v>
      </c>
      <c r="T22">
        <f t="shared" si="9"/>
        <v>1</v>
      </c>
      <c r="U22">
        <f>IF(T22=0,0,SUM($T$4:T22))</f>
        <v>16</v>
      </c>
      <c r="V22" t="str">
        <f>IFERROR(IF(P22+N22+K22+H22+E22&lt;'Input page'!$D$11*4,P22+N22+K22+H22+E22,"the time exceeds the budget"),"the time exceeds the budget")</f>
        <v>the time exceeds the budget</v>
      </c>
      <c r="W22" t="e">
        <f>ROUNDUP(V22+Calculations!$D$20+Calculations!$D$21,0)</f>
        <v>#VALUE!</v>
      </c>
      <c r="X22">
        <f t="shared" si="3"/>
        <v>19</v>
      </c>
      <c r="Y22">
        <f>IF($X22=0,0,$X22+'Input page'!$D$9)</f>
        <v>27</v>
      </c>
      <c r="Z22">
        <f t="shared" si="17"/>
        <v>0</v>
      </c>
      <c r="AA22">
        <f t="shared" si="19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19"/>
        <v>0</v>
      </c>
      <c r="AI22">
        <f t="shared" si="19"/>
        <v>0</v>
      </c>
      <c r="AJ22">
        <f t="shared" si="19"/>
        <v>0</v>
      </c>
      <c r="AK22">
        <f t="shared" si="19"/>
        <v>0</v>
      </c>
      <c r="AL22">
        <f t="shared" si="19"/>
        <v>0</v>
      </c>
      <c r="AM22">
        <f t="shared" si="19"/>
        <v>0</v>
      </c>
      <c r="AN22">
        <f t="shared" si="19"/>
        <v>0</v>
      </c>
      <c r="AO22">
        <f t="shared" si="19"/>
        <v>0</v>
      </c>
      <c r="AP22">
        <f t="shared" si="19"/>
        <v>0</v>
      </c>
      <c r="AQ22">
        <f t="shared" si="19"/>
        <v>0</v>
      </c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0</v>
      </c>
      <c r="BA22">
        <f t="shared" si="19"/>
        <v>0</v>
      </c>
      <c r="BB22">
        <f t="shared" si="19"/>
        <v>0</v>
      </c>
      <c r="BC22">
        <f t="shared" si="19"/>
        <v>0</v>
      </c>
      <c r="BD22">
        <f t="shared" si="19"/>
        <v>0</v>
      </c>
      <c r="BE22">
        <f t="shared" si="19"/>
        <v>0</v>
      </c>
      <c r="BF22">
        <f t="shared" si="19"/>
        <v>0</v>
      </c>
      <c r="BG22">
        <f t="shared" si="19"/>
        <v>0</v>
      </c>
      <c r="BH22">
        <f t="shared" si="19"/>
        <v>0</v>
      </c>
      <c r="BI22">
        <f t="shared" si="19"/>
        <v>0</v>
      </c>
      <c r="BJ22">
        <f t="shared" si="19"/>
        <v>0</v>
      </c>
      <c r="BK22">
        <f t="shared" si="19"/>
        <v>0</v>
      </c>
      <c r="BL22">
        <f t="shared" si="19"/>
        <v>0</v>
      </c>
      <c r="BM22">
        <f t="shared" si="19"/>
        <v>0</v>
      </c>
      <c r="BN22">
        <f t="shared" si="19"/>
        <v>0</v>
      </c>
      <c r="BO22">
        <f t="shared" si="19"/>
        <v>0</v>
      </c>
      <c r="BP22">
        <f t="shared" si="19"/>
        <v>0</v>
      </c>
      <c r="BQ22">
        <f t="shared" si="19"/>
        <v>0</v>
      </c>
      <c r="BR22">
        <f t="shared" si="19"/>
        <v>0</v>
      </c>
      <c r="BS22">
        <f t="shared" si="19"/>
        <v>0</v>
      </c>
      <c r="BT22">
        <f t="shared" si="19"/>
        <v>0</v>
      </c>
      <c r="BU22">
        <f t="shared" si="19"/>
        <v>0</v>
      </c>
      <c r="BV22">
        <f t="shared" si="19"/>
        <v>0</v>
      </c>
      <c r="BW22">
        <f t="shared" si="19"/>
        <v>0</v>
      </c>
      <c r="BX22">
        <f t="shared" si="19"/>
        <v>0</v>
      </c>
      <c r="BY22">
        <f t="shared" si="19"/>
        <v>0</v>
      </c>
      <c r="BZ22">
        <f t="shared" si="19"/>
        <v>0</v>
      </c>
      <c r="CA22">
        <f>HLOOKUP(AR$3,$Z$3:$BZ$57,55)</f>
        <v>8</v>
      </c>
      <c r="CB22" t="e">
        <f t="shared" si="4"/>
        <v>#VALUE!</v>
      </c>
    </row>
    <row r="23" spans="1:80" x14ac:dyDescent="0.3">
      <c r="A23">
        <v>20</v>
      </c>
      <c r="B23">
        <f>IF(C22&lt;Calculations!$B$17,ROUND(Calculations!$B$17/'Input page'!$D$13,0),0)</f>
        <v>174</v>
      </c>
      <c r="C23">
        <f t="shared" si="5"/>
        <v>3480</v>
      </c>
      <c r="D23">
        <f>Parameters!$B$15</f>
        <v>10</v>
      </c>
      <c r="E23" t="str">
        <f>IF(ROUND(((B23*D23)/60)/4,0)&gt;Parameters!$B$21,"it exceeds the time available",ROUND(((B23*D23)/60),0))</f>
        <v>it exceeds the time available</v>
      </c>
      <c r="F23">
        <f>B22*Parameters!$B$11</f>
        <v>34.800000000000004</v>
      </c>
      <c r="G23">
        <f>Parameters!$B$16</f>
        <v>10</v>
      </c>
      <c r="H23" t="str">
        <f>IF(ROUND(F23*G23/60,0)/4&gt;('Input page'!$D$11-Parameters!$B$21)/3,"it exceeds the time available",ROUND(F23*G23/60,0))</f>
        <v>it exceeds the time available</v>
      </c>
      <c r="I23">
        <f t="shared" si="6"/>
        <v>34.800000000000004</v>
      </c>
      <c r="J23">
        <f>Parameters!$B$15</f>
        <v>10</v>
      </c>
      <c r="K23" t="str">
        <f>IF(ROUND(I23*J23/60,0)/4&gt;('Input page'!$D$11-Parameters!$B$21)/3,"it exceeds the time available",ROUND(I23*J23/60,0))</f>
        <v>it exceeds the time available</v>
      </c>
      <c r="L23">
        <f t="shared" si="10"/>
        <v>34.800000000000004</v>
      </c>
      <c r="M23">
        <f>Parameters!$B$17</f>
        <v>5</v>
      </c>
      <c r="N23">
        <f>IF(ROUND(L23*M23/60,0)/4&gt;('Input page'!$D$11-Parameters!$B$21)/3,"it exceeds the time available",ROUND(L23*M23/60,0))</f>
        <v>3</v>
      </c>
      <c r="O23">
        <f>L22*Parameters!$B$12</f>
        <v>10.440000000000001</v>
      </c>
      <c r="P23">
        <f>ROUND(Parameters!$B$18/60,0)*O23</f>
        <v>10.440000000000001</v>
      </c>
      <c r="Q23">
        <f t="shared" si="7"/>
        <v>167.04</v>
      </c>
      <c r="R23">
        <f>ROUND(IF(TRUNC(Q23)*Parameters!$B$13&gt;1,TRUNC(Q23)*Parameters!$B$13,0),0)</f>
        <v>17</v>
      </c>
      <c r="S23">
        <f t="shared" si="8"/>
        <v>16</v>
      </c>
      <c r="T23">
        <f t="shared" si="9"/>
        <v>1</v>
      </c>
      <c r="U23">
        <f>IF(T23=0,0,SUM($T$4:T23))</f>
        <v>17</v>
      </c>
      <c r="V23" t="str">
        <f>IFERROR(IF(P23+N23+K23+H23+E23&lt;'Input page'!$D$11*4,P23+N23+K23+H23+E23,"the time exceeds the budget"),"the time exceeds the budget")</f>
        <v>the time exceeds the budget</v>
      </c>
      <c r="W23" t="e">
        <f>ROUNDUP(V23+Calculations!$D$20+Calculations!$D$21,0)</f>
        <v>#VALUE!</v>
      </c>
      <c r="X23">
        <f t="shared" si="3"/>
        <v>20</v>
      </c>
      <c r="Y23">
        <f>IF($X23=0,0,$X23+'Input page'!$D$9)</f>
        <v>28</v>
      </c>
      <c r="Z23">
        <f t="shared" si="17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1</v>
      </c>
      <c r="AT23">
        <f t="shared" si="19"/>
        <v>1</v>
      </c>
      <c r="AU23">
        <f t="shared" si="19"/>
        <v>1</v>
      </c>
      <c r="AV23">
        <f t="shared" si="19"/>
        <v>1</v>
      </c>
      <c r="AW23">
        <f t="shared" si="19"/>
        <v>1</v>
      </c>
      <c r="AX23">
        <f t="shared" si="19"/>
        <v>1</v>
      </c>
      <c r="AY23">
        <f t="shared" si="19"/>
        <v>1</v>
      </c>
      <c r="AZ23">
        <f t="shared" si="19"/>
        <v>1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si="19"/>
        <v>0</v>
      </c>
      <c r="BV23">
        <f t="shared" si="19"/>
        <v>0</v>
      </c>
      <c r="BW23">
        <f t="shared" si="19"/>
        <v>0</v>
      </c>
      <c r="BX23">
        <f t="shared" si="19"/>
        <v>0</v>
      </c>
      <c r="BY23">
        <f t="shared" si="19"/>
        <v>0</v>
      </c>
      <c r="BZ23">
        <f t="shared" si="19"/>
        <v>0</v>
      </c>
      <c r="CA23">
        <f>HLOOKUP(AS$3,$Z$3:$BZ$57,55)</f>
        <v>8</v>
      </c>
      <c r="CB23" t="e">
        <f t="shared" si="4"/>
        <v>#VALUE!</v>
      </c>
    </row>
    <row r="24" spans="1:80" x14ac:dyDescent="0.3">
      <c r="A24">
        <v>21</v>
      </c>
      <c r="B24">
        <f>IF(C23&lt;Calculations!$B$17,ROUND(Calculations!$B$17/'Input page'!$D$13,0),0)</f>
        <v>174</v>
      </c>
      <c r="C24">
        <f t="shared" si="5"/>
        <v>3654</v>
      </c>
      <c r="D24">
        <f>Parameters!$B$15</f>
        <v>10</v>
      </c>
      <c r="E24" t="str">
        <f>IF(ROUND(((B24*D24)/60)/4,0)&gt;Parameters!$B$21,"it exceeds the time available",ROUND(((B24*D24)/60),0))</f>
        <v>it exceeds the time available</v>
      </c>
      <c r="F24">
        <f>B23*Parameters!$B$11</f>
        <v>34.800000000000004</v>
      </c>
      <c r="G24">
        <f>Parameters!$B$16</f>
        <v>10</v>
      </c>
      <c r="H24" t="str">
        <f>IF(ROUND(F24*G24/60,0)/4&gt;('Input page'!$D$11-Parameters!$B$21)/3,"it exceeds the time available",ROUND(F24*G24/60,0))</f>
        <v>it exceeds the time available</v>
      </c>
      <c r="I24">
        <f t="shared" si="6"/>
        <v>34.800000000000004</v>
      </c>
      <c r="J24">
        <f>Parameters!$B$15</f>
        <v>10</v>
      </c>
      <c r="K24" t="str">
        <f>IF(ROUND(I24*J24/60,0)/4&gt;('Input page'!$D$11-Parameters!$B$21)/3,"it exceeds the time available",ROUND(I24*J24/60,0))</f>
        <v>it exceeds the time available</v>
      </c>
      <c r="L24">
        <f t="shared" si="10"/>
        <v>34.800000000000004</v>
      </c>
      <c r="M24">
        <f>Parameters!$B$17</f>
        <v>5</v>
      </c>
      <c r="N24">
        <f>IF(ROUND(L24*M24/60,0)/4&gt;('Input page'!$D$11-Parameters!$B$21)/3,"it exceeds the time available",ROUND(L24*M24/60,0))</f>
        <v>3</v>
      </c>
      <c r="O24">
        <f>L23*Parameters!$B$12</f>
        <v>10.440000000000001</v>
      </c>
      <c r="P24">
        <f>ROUND(Parameters!$B$18/60,0)*O24</f>
        <v>10.440000000000001</v>
      </c>
      <c r="Q24">
        <f t="shared" si="7"/>
        <v>177.48</v>
      </c>
      <c r="R24">
        <f>ROUND(IF(TRUNC(Q24)*Parameters!$B$13&gt;1,TRUNC(Q24)*Parameters!$B$13,0),0)</f>
        <v>18</v>
      </c>
      <c r="S24">
        <f t="shared" si="8"/>
        <v>17</v>
      </c>
      <c r="T24">
        <f t="shared" si="9"/>
        <v>1</v>
      </c>
      <c r="U24">
        <f>IF(T24=0,0,SUM($T$4:T24))</f>
        <v>18</v>
      </c>
      <c r="V24" t="str">
        <f>IFERROR(IF(P24+N24+K24+H24+E24&lt;'Input page'!$D$11*4,P24+N24+K24+H24+E24,"the time exceeds the budget"),"the time exceeds the budget")</f>
        <v>the time exceeds the budget</v>
      </c>
      <c r="W24" t="e">
        <f>ROUNDUP(V24+Calculations!$D$20+Calculations!$D$21,0)</f>
        <v>#VALUE!</v>
      </c>
      <c r="X24">
        <f t="shared" si="3"/>
        <v>21</v>
      </c>
      <c r="Y24">
        <f>IF($X24=0,0,$X24+'Input page'!$D$9)</f>
        <v>29</v>
      </c>
      <c r="Z24">
        <f t="shared" si="17"/>
        <v>0</v>
      </c>
      <c r="AA24">
        <f t="shared" si="19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19"/>
        <v>0</v>
      </c>
      <c r="AS24">
        <f t="shared" si="19"/>
        <v>0</v>
      </c>
      <c r="AT24">
        <f t="shared" si="19"/>
        <v>1</v>
      </c>
      <c r="AU24">
        <f t="shared" si="19"/>
        <v>1</v>
      </c>
      <c r="AV24">
        <f t="shared" si="19"/>
        <v>1</v>
      </c>
      <c r="AW24">
        <f t="shared" si="19"/>
        <v>1</v>
      </c>
      <c r="AX24">
        <f t="shared" si="19"/>
        <v>1</v>
      </c>
      <c r="AY24">
        <f t="shared" si="19"/>
        <v>1</v>
      </c>
      <c r="AZ24">
        <f t="shared" si="19"/>
        <v>1</v>
      </c>
      <c r="BA24">
        <f t="shared" si="19"/>
        <v>1</v>
      </c>
      <c r="BB24">
        <f t="shared" si="19"/>
        <v>0</v>
      </c>
      <c r="BC24">
        <f t="shared" si="19"/>
        <v>0</v>
      </c>
      <c r="BD24">
        <f t="shared" si="19"/>
        <v>0</v>
      </c>
      <c r="BE24">
        <f t="shared" si="19"/>
        <v>0</v>
      </c>
      <c r="BF24">
        <f t="shared" si="19"/>
        <v>0</v>
      </c>
      <c r="BG24">
        <f t="shared" si="19"/>
        <v>0</v>
      </c>
      <c r="BH24">
        <f t="shared" si="19"/>
        <v>0</v>
      </c>
      <c r="BI24">
        <f t="shared" si="19"/>
        <v>0</v>
      </c>
      <c r="BJ24">
        <f t="shared" si="19"/>
        <v>0</v>
      </c>
      <c r="BK24">
        <f t="shared" si="19"/>
        <v>0</v>
      </c>
      <c r="BL24">
        <f t="shared" si="19"/>
        <v>0</v>
      </c>
      <c r="BM24">
        <f t="shared" si="19"/>
        <v>0</v>
      </c>
      <c r="BN24">
        <f t="shared" si="19"/>
        <v>0</v>
      </c>
      <c r="BO24">
        <f t="shared" si="19"/>
        <v>0</v>
      </c>
      <c r="BP24">
        <f t="shared" si="19"/>
        <v>0</v>
      </c>
      <c r="BQ24">
        <f t="shared" si="19"/>
        <v>0</v>
      </c>
      <c r="BR24">
        <f t="shared" si="19"/>
        <v>0</v>
      </c>
      <c r="BS24">
        <f t="shared" si="19"/>
        <v>0</v>
      </c>
      <c r="BT24">
        <f t="shared" si="19"/>
        <v>0</v>
      </c>
      <c r="BU24">
        <f t="shared" si="19"/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>HLOOKUP(AT$3,$Z$3:$BZ$57,55)</f>
        <v>8</v>
      </c>
      <c r="CB24" t="e">
        <f t="shared" si="4"/>
        <v>#VALUE!</v>
      </c>
    </row>
    <row r="25" spans="1:80" x14ac:dyDescent="0.3">
      <c r="A25">
        <v>22</v>
      </c>
      <c r="B25">
        <f>IF(C24&lt;Calculations!$B$17,ROUND(Calculations!$B$17/'Input page'!$D$13,0),0)</f>
        <v>174</v>
      </c>
      <c r="C25">
        <f t="shared" si="5"/>
        <v>3828</v>
      </c>
      <c r="D25">
        <f>Parameters!$B$15</f>
        <v>10</v>
      </c>
      <c r="E25" t="str">
        <f>IF(ROUND(((B25*D25)/60)/4,0)&gt;Parameters!$B$21,"it exceeds the time available",ROUND(((B25*D25)/60),0))</f>
        <v>it exceeds the time available</v>
      </c>
      <c r="F25">
        <f>B24*Parameters!$B$11</f>
        <v>34.800000000000004</v>
      </c>
      <c r="G25">
        <f>Parameters!$B$16</f>
        <v>10</v>
      </c>
      <c r="H25" t="str">
        <f>IF(ROUND(F25*G25/60,0)/4&gt;('Input page'!$D$11-Parameters!$B$21)/3,"it exceeds the time available",ROUND(F25*G25/60,0))</f>
        <v>it exceeds the time available</v>
      </c>
      <c r="I25">
        <f t="shared" si="6"/>
        <v>34.800000000000004</v>
      </c>
      <c r="J25">
        <f>Parameters!$B$15</f>
        <v>10</v>
      </c>
      <c r="K25" t="str">
        <f>IF(ROUND(I25*J25/60,0)/4&gt;('Input page'!$D$11-Parameters!$B$21)/3,"it exceeds the time available",ROUND(I25*J25/60,0))</f>
        <v>it exceeds the time available</v>
      </c>
      <c r="L25">
        <f t="shared" si="10"/>
        <v>34.800000000000004</v>
      </c>
      <c r="M25">
        <f>Parameters!$B$17</f>
        <v>5</v>
      </c>
      <c r="N25">
        <f>IF(ROUND(L25*M25/60,0)/4&gt;('Input page'!$D$11-Parameters!$B$21)/3,"it exceeds the time available",ROUND(L25*M25/60,0))</f>
        <v>3</v>
      </c>
      <c r="O25">
        <f>L24*Parameters!$B$12</f>
        <v>10.440000000000001</v>
      </c>
      <c r="P25">
        <f>ROUND(Parameters!$B$18/60,0)*O25</f>
        <v>10.440000000000001</v>
      </c>
      <c r="Q25">
        <f t="shared" si="7"/>
        <v>187.92</v>
      </c>
      <c r="R25">
        <f>ROUND(IF(TRUNC(Q25)*Parameters!$B$13&gt;1,TRUNC(Q25)*Parameters!$B$13,0),0)</f>
        <v>19</v>
      </c>
      <c r="S25">
        <f t="shared" si="8"/>
        <v>18</v>
      </c>
      <c r="T25">
        <f t="shared" si="9"/>
        <v>1</v>
      </c>
      <c r="U25">
        <f>IF(T25=0,0,SUM($T$4:T25))</f>
        <v>19</v>
      </c>
      <c r="V25" t="str">
        <f>IFERROR(IF(P25+N25+K25+H25+E25&lt;'Input page'!$D$11*4,P25+N25+K25+H25+E25,"the time exceeds the budget"),"the time exceeds the budget")</f>
        <v>the time exceeds the budget</v>
      </c>
      <c r="W25" t="e">
        <f>ROUNDUP(V25+Calculations!$D$20+Calculations!$D$21,0)</f>
        <v>#VALUE!</v>
      </c>
      <c r="X25">
        <f t="shared" si="3"/>
        <v>22</v>
      </c>
      <c r="Y25">
        <f>IF($X25=0,0,$X25+'Input page'!$D$9)</f>
        <v>30</v>
      </c>
      <c r="Z25">
        <f t="shared" si="17"/>
        <v>0</v>
      </c>
      <c r="AA25">
        <f t="shared" si="19"/>
        <v>0</v>
      </c>
      <c r="AB25">
        <f t="shared" si="19"/>
        <v>0</v>
      </c>
      <c r="AC25">
        <f t="shared" si="19"/>
        <v>0</v>
      </c>
      <c r="AD25">
        <f t="shared" si="19"/>
        <v>0</v>
      </c>
      <c r="AE25">
        <f t="shared" si="19"/>
        <v>0</v>
      </c>
      <c r="AF25">
        <f t="shared" ref="AA25:BZ29" si="20">IF(AND(AF$3&gt;=$X25,AF$3&lt;$Y25),1,0)</f>
        <v>0</v>
      </c>
      <c r="AG25">
        <f t="shared" si="20"/>
        <v>0</v>
      </c>
      <c r="AH25">
        <f t="shared" si="20"/>
        <v>0</v>
      </c>
      <c r="AI25">
        <f t="shared" si="20"/>
        <v>0</v>
      </c>
      <c r="AJ25">
        <f t="shared" si="20"/>
        <v>0</v>
      </c>
      <c r="AK25">
        <f t="shared" si="20"/>
        <v>0</v>
      </c>
      <c r="AL25">
        <f t="shared" si="20"/>
        <v>0</v>
      </c>
      <c r="AM25">
        <f t="shared" si="20"/>
        <v>0</v>
      </c>
      <c r="AN25">
        <f t="shared" si="20"/>
        <v>0</v>
      </c>
      <c r="AO25">
        <f t="shared" si="20"/>
        <v>0</v>
      </c>
      <c r="AP25">
        <f t="shared" si="20"/>
        <v>0</v>
      </c>
      <c r="AQ25">
        <f t="shared" si="20"/>
        <v>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1</v>
      </c>
      <c r="AV25">
        <f t="shared" si="20"/>
        <v>1</v>
      </c>
      <c r="AW25">
        <f t="shared" si="20"/>
        <v>1</v>
      </c>
      <c r="AX25">
        <f t="shared" si="20"/>
        <v>1</v>
      </c>
      <c r="AY25">
        <f t="shared" si="20"/>
        <v>1</v>
      </c>
      <c r="AZ25">
        <f t="shared" si="20"/>
        <v>1</v>
      </c>
      <c r="BA25">
        <f t="shared" si="20"/>
        <v>1</v>
      </c>
      <c r="BB25">
        <f t="shared" si="20"/>
        <v>1</v>
      </c>
      <c r="BC25">
        <f t="shared" si="20"/>
        <v>0</v>
      </c>
      <c r="BD25">
        <f t="shared" si="20"/>
        <v>0</v>
      </c>
      <c r="BE25">
        <f t="shared" si="20"/>
        <v>0</v>
      </c>
      <c r="BF25">
        <f t="shared" si="20"/>
        <v>0</v>
      </c>
      <c r="BG25">
        <f t="shared" si="20"/>
        <v>0</v>
      </c>
      <c r="BH25">
        <f t="shared" si="20"/>
        <v>0</v>
      </c>
      <c r="BI25">
        <f t="shared" si="20"/>
        <v>0</v>
      </c>
      <c r="BJ25">
        <f t="shared" si="20"/>
        <v>0</v>
      </c>
      <c r="BK25">
        <f t="shared" si="20"/>
        <v>0</v>
      </c>
      <c r="BL25">
        <f t="shared" si="20"/>
        <v>0</v>
      </c>
      <c r="BM25">
        <f t="shared" si="20"/>
        <v>0</v>
      </c>
      <c r="BN25">
        <f t="shared" si="20"/>
        <v>0</v>
      </c>
      <c r="BO25">
        <f t="shared" si="20"/>
        <v>0</v>
      </c>
      <c r="BP25">
        <f t="shared" si="20"/>
        <v>0</v>
      </c>
      <c r="BQ25">
        <f t="shared" si="20"/>
        <v>0</v>
      </c>
      <c r="BR25">
        <f t="shared" si="20"/>
        <v>0</v>
      </c>
      <c r="BS25">
        <f t="shared" si="20"/>
        <v>0</v>
      </c>
      <c r="BT25">
        <f t="shared" si="20"/>
        <v>0</v>
      </c>
      <c r="BU25">
        <f t="shared" si="20"/>
        <v>0</v>
      </c>
      <c r="BV25">
        <f t="shared" si="20"/>
        <v>0</v>
      </c>
      <c r="BW25">
        <f t="shared" si="20"/>
        <v>0</v>
      </c>
      <c r="BX25">
        <f t="shared" si="20"/>
        <v>0</v>
      </c>
      <c r="BY25">
        <f t="shared" si="20"/>
        <v>0</v>
      </c>
      <c r="BZ25">
        <f t="shared" si="20"/>
        <v>0</v>
      </c>
      <c r="CA25">
        <f>HLOOKUP(AU$3,$Z$3:$BZ$57,55)</f>
        <v>8</v>
      </c>
      <c r="CB25" t="e">
        <f t="shared" si="4"/>
        <v>#VALUE!</v>
      </c>
    </row>
    <row r="26" spans="1:80" x14ac:dyDescent="0.3">
      <c r="A26">
        <v>23</v>
      </c>
      <c r="B26">
        <f>IF(C25&lt;Calculations!$B$17,ROUND(Calculations!$B$17/'Input page'!$D$13,0),0)</f>
        <v>174</v>
      </c>
      <c r="C26">
        <f t="shared" si="5"/>
        <v>4002</v>
      </c>
      <c r="D26">
        <f>Parameters!$B$15</f>
        <v>10</v>
      </c>
      <c r="E26" t="str">
        <f>IF(ROUND(((B26*D26)/60)/4,0)&gt;Parameters!$B$21,"it exceeds the time available",ROUND(((B26*D26)/60),0))</f>
        <v>it exceeds the time available</v>
      </c>
      <c r="F26">
        <f>B25*Parameters!$B$11</f>
        <v>34.800000000000004</v>
      </c>
      <c r="G26">
        <f>Parameters!$B$16</f>
        <v>10</v>
      </c>
      <c r="H26" t="str">
        <f>IF(ROUND(F26*G26/60,0)/4&gt;('Input page'!$D$11-Parameters!$B$21)/3,"it exceeds the time available",ROUND(F26*G26/60,0))</f>
        <v>it exceeds the time available</v>
      </c>
      <c r="I26">
        <f t="shared" si="6"/>
        <v>34.800000000000004</v>
      </c>
      <c r="J26">
        <f>Parameters!$B$15</f>
        <v>10</v>
      </c>
      <c r="K26" t="str">
        <f>IF(ROUND(I26*J26/60,0)/4&gt;('Input page'!$D$11-Parameters!$B$21)/3,"it exceeds the time available",ROUND(I26*J26/60,0))</f>
        <v>it exceeds the time available</v>
      </c>
      <c r="L26">
        <f t="shared" si="10"/>
        <v>34.800000000000004</v>
      </c>
      <c r="M26">
        <f>Parameters!$B$17</f>
        <v>5</v>
      </c>
      <c r="N26">
        <f>IF(ROUND(L26*M26/60,0)/4&gt;('Input page'!$D$11-Parameters!$B$21)/3,"it exceeds the time available",ROUND(L26*M26/60,0))</f>
        <v>3</v>
      </c>
      <c r="O26">
        <f>L25*Parameters!$B$12</f>
        <v>10.440000000000001</v>
      </c>
      <c r="P26">
        <f>ROUND(Parameters!$B$18/60,0)*O26</f>
        <v>10.440000000000001</v>
      </c>
      <c r="Q26">
        <f t="shared" si="7"/>
        <v>198.35999999999999</v>
      </c>
      <c r="R26">
        <f>ROUND(IF(TRUNC(Q26)*Parameters!$B$13&gt;1,TRUNC(Q26)*Parameters!$B$13,0),0)</f>
        <v>20</v>
      </c>
      <c r="S26">
        <f t="shared" si="8"/>
        <v>19</v>
      </c>
      <c r="T26">
        <f t="shared" si="9"/>
        <v>1</v>
      </c>
      <c r="U26">
        <f>IF(T26=0,0,SUM($T$4:T26))</f>
        <v>20</v>
      </c>
      <c r="V26" t="str">
        <f>IFERROR(IF(P26+N26+K26+H26+E26&lt;'Input page'!$D$11*4,P26+N26+K26+H26+E26,"the time exceeds the budget"),"the time exceeds the budget")</f>
        <v>the time exceeds the budget</v>
      </c>
      <c r="W26" t="e">
        <f>ROUNDUP(V26+Calculations!$D$20+Calculations!$D$21,0)</f>
        <v>#VALUE!</v>
      </c>
      <c r="X26">
        <f t="shared" si="3"/>
        <v>23</v>
      </c>
      <c r="Y26">
        <f>IF($X26=0,0,$X26+'Input page'!$D$9)</f>
        <v>31</v>
      </c>
      <c r="Z26">
        <f t="shared" si="17"/>
        <v>0</v>
      </c>
      <c r="AA26">
        <f t="shared" si="20"/>
        <v>0</v>
      </c>
      <c r="AB26">
        <f t="shared" si="20"/>
        <v>0</v>
      </c>
      <c r="AC26">
        <f t="shared" si="20"/>
        <v>0</v>
      </c>
      <c r="AD26">
        <f t="shared" si="20"/>
        <v>0</v>
      </c>
      <c r="AE26">
        <f t="shared" si="20"/>
        <v>0</v>
      </c>
      <c r="AF26">
        <f t="shared" si="20"/>
        <v>0</v>
      </c>
      <c r="AG26">
        <f t="shared" si="20"/>
        <v>0</v>
      </c>
      <c r="AH26">
        <f t="shared" si="20"/>
        <v>0</v>
      </c>
      <c r="AI26">
        <f t="shared" si="20"/>
        <v>0</v>
      </c>
      <c r="AJ26">
        <f t="shared" si="20"/>
        <v>0</v>
      </c>
      <c r="AK26">
        <f t="shared" si="20"/>
        <v>0</v>
      </c>
      <c r="AL26">
        <f t="shared" si="20"/>
        <v>0</v>
      </c>
      <c r="AM26">
        <f t="shared" si="20"/>
        <v>0</v>
      </c>
      <c r="AN26">
        <f t="shared" si="20"/>
        <v>0</v>
      </c>
      <c r="AO26">
        <f t="shared" si="20"/>
        <v>0</v>
      </c>
      <c r="AP26">
        <f t="shared" si="20"/>
        <v>0</v>
      </c>
      <c r="AQ26">
        <f t="shared" si="20"/>
        <v>0</v>
      </c>
      <c r="AR26">
        <f t="shared" si="20"/>
        <v>0</v>
      </c>
      <c r="AS26">
        <f t="shared" si="20"/>
        <v>0</v>
      </c>
      <c r="AT26">
        <f t="shared" si="20"/>
        <v>0</v>
      </c>
      <c r="AU26">
        <f t="shared" si="20"/>
        <v>0</v>
      </c>
      <c r="AV26">
        <f t="shared" si="20"/>
        <v>1</v>
      </c>
      <c r="AW26">
        <f t="shared" si="20"/>
        <v>1</v>
      </c>
      <c r="AX26">
        <f t="shared" si="20"/>
        <v>1</v>
      </c>
      <c r="AY26">
        <f t="shared" si="20"/>
        <v>1</v>
      </c>
      <c r="AZ26">
        <f t="shared" si="20"/>
        <v>1</v>
      </c>
      <c r="BA26">
        <f t="shared" si="20"/>
        <v>1</v>
      </c>
      <c r="BB26">
        <f t="shared" si="20"/>
        <v>1</v>
      </c>
      <c r="BC26">
        <f t="shared" si="20"/>
        <v>1</v>
      </c>
      <c r="BD26">
        <f t="shared" si="20"/>
        <v>0</v>
      </c>
      <c r="BE26">
        <f t="shared" si="20"/>
        <v>0</v>
      </c>
      <c r="BF26">
        <f t="shared" si="20"/>
        <v>0</v>
      </c>
      <c r="BG26">
        <f t="shared" si="20"/>
        <v>0</v>
      </c>
      <c r="BH26">
        <f t="shared" si="20"/>
        <v>0</v>
      </c>
      <c r="BI26">
        <f t="shared" si="20"/>
        <v>0</v>
      </c>
      <c r="BJ26">
        <f t="shared" si="20"/>
        <v>0</v>
      </c>
      <c r="BK26">
        <f t="shared" si="20"/>
        <v>0</v>
      </c>
      <c r="BL26">
        <f t="shared" si="20"/>
        <v>0</v>
      </c>
      <c r="BM26">
        <f t="shared" si="20"/>
        <v>0</v>
      </c>
      <c r="BN26">
        <f t="shared" si="20"/>
        <v>0</v>
      </c>
      <c r="BO26">
        <f t="shared" si="20"/>
        <v>0</v>
      </c>
      <c r="BP26">
        <f t="shared" si="20"/>
        <v>0</v>
      </c>
      <c r="BQ26">
        <f t="shared" si="20"/>
        <v>0</v>
      </c>
      <c r="BR26">
        <f t="shared" si="20"/>
        <v>0</v>
      </c>
      <c r="BS26">
        <f t="shared" si="20"/>
        <v>0</v>
      </c>
      <c r="BT26">
        <f t="shared" si="20"/>
        <v>0</v>
      </c>
      <c r="BU26">
        <f t="shared" si="20"/>
        <v>0</v>
      </c>
      <c r="BV26">
        <f t="shared" si="20"/>
        <v>0</v>
      </c>
      <c r="BW26">
        <f t="shared" si="20"/>
        <v>0</v>
      </c>
      <c r="BX26">
        <f t="shared" si="20"/>
        <v>0</v>
      </c>
      <c r="BY26">
        <f t="shared" si="20"/>
        <v>0</v>
      </c>
      <c r="BZ26">
        <f t="shared" si="20"/>
        <v>0</v>
      </c>
      <c r="CA26">
        <f>HLOOKUP(AV$3,$Z$3:$BZ$57,55)</f>
        <v>8</v>
      </c>
      <c r="CB26" t="e">
        <f t="shared" si="4"/>
        <v>#VALUE!</v>
      </c>
    </row>
    <row r="27" spans="1:80" x14ac:dyDescent="0.3">
      <c r="A27">
        <v>24</v>
      </c>
      <c r="B27">
        <f>IF(C26&lt;Calculations!$B$17,ROUND(Calculations!$B$17/'Input page'!$D$13,0),0)</f>
        <v>174</v>
      </c>
      <c r="C27">
        <f t="shared" si="5"/>
        <v>4176</v>
      </c>
      <c r="D27">
        <f>Parameters!$B$15</f>
        <v>10</v>
      </c>
      <c r="E27" t="str">
        <f>IF(ROUND(((B27*D27)/60)/4,0)&gt;Parameters!$B$21,"it exceeds the time available",ROUND(((B27*D27)/60),0))</f>
        <v>it exceeds the time available</v>
      </c>
      <c r="F27">
        <f>B26*Parameters!$B$11</f>
        <v>34.800000000000004</v>
      </c>
      <c r="G27">
        <f>Parameters!$B$16</f>
        <v>10</v>
      </c>
      <c r="H27" t="str">
        <f>IF(ROUND(F27*G27/60,0)/4&gt;('Input page'!$D$11-Parameters!$B$21)/3,"it exceeds the time available",ROUND(F27*G27/60,0))</f>
        <v>it exceeds the time available</v>
      </c>
      <c r="I27">
        <f t="shared" si="6"/>
        <v>34.800000000000004</v>
      </c>
      <c r="J27">
        <f>Parameters!$B$15</f>
        <v>10</v>
      </c>
      <c r="K27" t="str">
        <f>IF(ROUND(I27*J27/60,0)/4&gt;('Input page'!$D$11-Parameters!$B$21)/3,"it exceeds the time available",ROUND(I27*J27/60,0))</f>
        <v>it exceeds the time available</v>
      </c>
      <c r="L27">
        <f t="shared" si="10"/>
        <v>34.800000000000004</v>
      </c>
      <c r="M27">
        <f>Parameters!$B$17</f>
        <v>5</v>
      </c>
      <c r="N27">
        <f>IF(ROUND(L27*M27/60,0)/4&gt;('Input page'!$D$11-Parameters!$B$21)/3,"it exceeds the time available",ROUND(L27*M27/60,0))</f>
        <v>3</v>
      </c>
      <c r="O27">
        <f>L26*Parameters!$B$12</f>
        <v>10.440000000000001</v>
      </c>
      <c r="P27">
        <f>ROUND(Parameters!$B$18/60,0)*O27</f>
        <v>10.440000000000001</v>
      </c>
      <c r="Q27">
        <f t="shared" si="7"/>
        <v>208.79999999999998</v>
      </c>
      <c r="R27">
        <f>ROUND(IF(TRUNC(Q27)*Parameters!$B$13&gt;1,TRUNC(Q27)*Parameters!$B$13,0),0)</f>
        <v>21</v>
      </c>
      <c r="S27">
        <f t="shared" si="8"/>
        <v>20</v>
      </c>
      <c r="T27">
        <f t="shared" si="9"/>
        <v>1</v>
      </c>
      <c r="U27">
        <f>IF(T27=0,0,SUM($T$4:T27))</f>
        <v>21</v>
      </c>
      <c r="V27" t="str">
        <f>IFERROR(IF(P27+N27+K27+H27+E27&lt;'Input page'!$D$11*4,P27+N27+K27+H27+E27,"the time exceeds the budget"),"the time exceeds the budget")</f>
        <v>the time exceeds the budget</v>
      </c>
      <c r="W27" t="e">
        <f>ROUNDUP(V27+Calculations!$D$20+Calculations!$D$21,0)</f>
        <v>#VALUE!</v>
      </c>
      <c r="X27">
        <f t="shared" si="3"/>
        <v>24</v>
      </c>
      <c r="Y27">
        <f>IF($X27=0,0,$X27+'Input page'!$D$9)</f>
        <v>32</v>
      </c>
      <c r="Z27">
        <f t="shared" si="17"/>
        <v>0</v>
      </c>
      <c r="AA27">
        <f t="shared" si="20"/>
        <v>0</v>
      </c>
      <c r="AB27">
        <f t="shared" si="20"/>
        <v>0</v>
      </c>
      <c r="AC27">
        <f t="shared" si="20"/>
        <v>0</v>
      </c>
      <c r="AD27">
        <f t="shared" si="20"/>
        <v>0</v>
      </c>
      <c r="AE27">
        <f t="shared" si="20"/>
        <v>0</v>
      </c>
      <c r="AF27">
        <f t="shared" si="20"/>
        <v>0</v>
      </c>
      <c r="AG27">
        <f t="shared" si="20"/>
        <v>0</v>
      </c>
      <c r="AH27">
        <f t="shared" si="20"/>
        <v>0</v>
      </c>
      <c r="AI27">
        <f t="shared" si="20"/>
        <v>0</v>
      </c>
      <c r="AJ27">
        <f t="shared" si="20"/>
        <v>0</v>
      </c>
      <c r="AK27">
        <f t="shared" si="20"/>
        <v>0</v>
      </c>
      <c r="AL27">
        <f t="shared" si="20"/>
        <v>0</v>
      </c>
      <c r="AM27">
        <f t="shared" si="20"/>
        <v>0</v>
      </c>
      <c r="AN27">
        <f t="shared" si="20"/>
        <v>0</v>
      </c>
      <c r="AO27">
        <f t="shared" si="20"/>
        <v>0</v>
      </c>
      <c r="AP27">
        <f t="shared" si="20"/>
        <v>0</v>
      </c>
      <c r="AQ27">
        <f t="shared" si="20"/>
        <v>0</v>
      </c>
      <c r="AR27">
        <f t="shared" si="20"/>
        <v>0</v>
      </c>
      <c r="AS27">
        <f t="shared" si="20"/>
        <v>0</v>
      </c>
      <c r="AT27">
        <f t="shared" si="20"/>
        <v>0</v>
      </c>
      <c r="AU27">
        <f t="shared" si="20"/>
        <v>0</v>
      </c>
      <c r="AV27">
        <f t="shared" si="20"/>
        <v>0</v>
      </c>
      <c r="AW27">
        <f t="shared" si="20"/>
        <v>1</v>
      </c>
      <c r="AX27">
        <f t="shared" si="20"/>
        <v>1</v>
      </c>
      <c r="AY27">
        <f t="shared" si="20"/>
        <v>1</v>
      </c>
      <c r="AZ27">
        <f t="shared" si="20"/>
        <v>1</v>
      </c>
      <c r="BA27">
        <f t="shared" si="20"/>
        <v>1</v>
      </c>
      <c r="BB27">
        <f t="shared" si="20"/>
        <v>1</v>
      </c>
      <c r="BC27">
        <f t="shared" si="20"/>
        <v>1</v>
      </c>
      <c r="BD27">
        <f t="shared" si="20"/>
        <v>1</v>
      </c>
      <c r="BE27">
        <f t="shared" si="20"/>
        <v>0</v>
      </c>
      <c r="BF27">
        <f t="shared" si="20"/>
        <v>0</v>
      </c>
      <c r="BG27">
        <f t="shared" si="20"/>
        <v>0</v>
      </c>
      <c r="BH27">
        <f t="shared" si="20"/>
        <v>0</v>
      </c>
      <c r="BI27">
        <f t="shared" si="20"/>
        <v>0</v>
      </c>
      <c r="BJ27">
        <f t="shared" si="20"/>
        <v>0</v>
      </c>
      <c r="BK27">
        <f t="shared" si="20"/>
        <v>0</v>
      </c>
      <c r="BL27">
        <f t="shared" si="20"/>
        <v>0</v>
      </c>
      <c r="BM27">
        <f t="shared" si="20"/>
        <v>0</v>
      </c>
      <c r="BN27">
        <f t="shared" si="20"/>
        <v>0</v>
      </c>
      <c r="BO27">
        <f t="shared" si="20"/>
        <v>0</v>
      </c>
      <c r="BP27">
        <f t="shared" si="20"/>
        <v>0</v>
      </c>
      <c r="BQ27">
        <f t="shared" si="20"/>
        <v>0</v>
      </c>
      <c r="BR27">
        <f t="shared" si="20"/>
        <v>0</v>
      </c>
      <c r="BS27">
        <f t="shared" si="20"/>
        <v>0</v>
      </c>
      <c r="BT27">
        <f t="shared" si="20"/>
        <v>0</v>
      </c>
      <c r="BU27">
        <f t="shared" si="20"/>
        <v>0</v>
      </c>
      <c r="BV27">
        <f t="shared" si="20"/>
        <v>0</v>
      </c>
      <c r="BW27">
        <f t="shared" si="20"/>
        <v>0</v>
      </c>
      <c r="BX27">
        <f t="shared" si="20"/>
        <v>0</v>
      </c>
      <c r="BY27">
        <f t="shared" si="20"/>
        <v>0</v>
      </c>
      <c r="BZ27">
        <f t="shared" si="20"/>
        <v>0</v>
      </c>
      <c r="CA27">
        <f>HLOOKUP(AW$3,$Z$3:$BZ$57,55)</f>
        <v>8</v>
      </c>
      <c r="CB27" t="e">
        <f t="shared" si="4"/>
        <v>#VALUE!</v>
      </c>
    </row>
    <row r="28" spans="1:80" x14ac:dyDescent="0.3">
      <c r="A28">
        <v>25</v>
      </c>
      <c r="B28">
        <f>IF(C27&lt;Calculations!$B$17,ROUND(Calculations!$B$17/'Input page'!$D$13,0),0)</f>
        <v>174</v>
      </c>
      <c r="C28">
        <f t="shared" si="5"/>
        <v>4350</v>
      </c>
      <c r="D28">
        <f>Parameters!$B$15</f>
        <v>10</v>
      </c>
      <c r="E28" t="str">
        <f>IF(ROUND(((B28*D28)/60)/4,0)&gt;Parameters!$B$21,"it exceeds the time available",ROUND(((B28*D28)/60),0))</f>
        <v>it exceeds the time available</v>
      </c>
      <c r="F28">
        <f>B27*Parameters!$B$11</f>
        <v>34.800000000000004</v>
      </c>
      <c r="G28">
        <f>Parameters!$B$16</f>
        <v>10</v>
      </c>
      <c r="H28" t="str">
        <f>IF(ROUND(F28*G28/60,0)/4&gt;('Input page'!$D$11-Parameters!$B$21)/3,"it exceeds the time available",ROUND(F28*G28/60,0))</f>
        <v>it exceeds the time available</v>
      </c>
      <c r="I28">
        <f t="shared" si="6"/>
        <v>34.800000000000004</v>
      </c>
      <c r="J28">
        <f>Parameters!$B$15</f>
        <v>10</v>
      </c>
      <c r="K28" t="str">
        <f>IF(ROUND(I28*J28/60,0)/4&gt;('Input page'!$D$11-Parameters!$B$21)/3,"it exceeds the time available",ROUND(I28*J28/60,0))</f>
        <v>it exceeds the time available</v>
      </c>
      <c r="L28">
        <f t="shared" si="10"/>
        <v>34.800000000000004</v>
      </c>
      <c r="M28">
        <f>Parameters!$B$17</f>
        <v>5</v>
      </c>
      <c r="N28">
        <f>IF(ROUND(L28*M28/60,0)/4&gt;('Input page'!$D$11-Parameters!$B$21)/3,"it exceeds the time available",ROUND(L28*M28/60,0))</f>
        <v>3</v>
      </c>
      <c r="O28">
        <f>L27*Parameters!$B$12</f>
        <v>10.440000000000001</v>
      </c>
      <c r="P28">
        <f>ROUND(Parameters!$B$18/60,0)*O28</f>
        <v>10.440000000000001</v>
      </c>
      <c r="Q28">
        <f t="shared" si="7"/>
        <v>219.23999999999998</v>
      </c>
      <c r="R28">
        <f>ROUND(IF(TRUNC(Q28)*Parameters!$B$13&gt;1,TRUNC(Q28)*Parameters!$B$13,0),0)</f>
        <v>22</v>
      </c>
      <c r="S28">
        <f t="shared" si="8"/>
        <v>21</v>
      </c>
      <c r="T28">
        <f t="shared" si="9"/>
        <v>1</v>
      </c>
      <c r="U28">
        <f>IF(T28=0,0,SUM($T$4:T28))</f>
        <v>22</v>
      </c>
      <c r="V28" t="str">
        <f>IFERROR(IF(P28+N28+K28+H28+E28&lt;'Input page'!$D$11*4,P28+N28+K28+H28+E28,"the time exceeds the budget"),"the time exceeds the budget")</f>
        <v>the time exceeds the budget</v>
      </c>
      <c r="W28" t="e">
        <f>ROUNDUP(V28+Calculations!$D$20+Calculations!$D$21,0)</f>
        <v>#VALUE!</v>
      </c>
      <c r="X28">
        <f t="shared" si="3"/>
        <v>25</v>
      </c>
      <c r="Y28">
        <f>IF($X28=0,0,$X28+'Input page'!$D$9)</f>
        <v>33</v>
      </c>
      <c r="Z28">
        <f t="shared" si="17"/>
        <v>0</v>
      </c>
      <c r="AA28">
        <f t="shared" si="20"/>
        <v>0</v>
      </c>
      <c r="AB28">
        <f t="shared" si="20"/>
        <v>0</v>
      </c>
      <c r="AC28">
        <f t="shared" si="20"/>
        <v>0</v>
      </c>
      <c r="AD28">
        <f t="shared" si="20"/>
        <v>0</v>
      </c>
      <c r="AE28">
        <f t="shared" si="20"/>
        <v>0</v>
      </c>
      <c r="AF28">
        <f t="shared" si="20"/>
        <v>0</v>
      </c>
      <c r="AG28">
        <f t="shared" si="20"/>
        <v>0</v>
      </c>
      <c r="AH28">
        <f t="shared" si="20"/>
        <v>0</v>
      </c>
      <c r="AI28">
        <f t="shared" si="20"/>
        <v>0</v>
      </c>
      <c r="AJ28">
        <f t="shared" si="20"/>
        <v>0</v>
      </c>
      <c r="AK28">
        <f t="shared" si="20"/>
        <v>0</v>
      </c>
      <c r="AL28">
        <f t="shared" si="20"/>
        <v>0</v>
      </c>
      <c r="AM28">
        <f t="shared" si="20"/>
        <v>0</v>
      </c>
      <c r="AN28">
        <f t="shared" si="20"/>
        <v>0</v>
      </c>
      <c r="AO28">
        <f t="shared" si="20"/>
        <v>0</v>
      </c>
      <c r="AP28">
        <f t="shared" si="20"/>
        <v>0</v>
      </c>
      <c r="AQ28">
        <f t="shared" si="20"/>
        <v>0</v>
      </c>
      <c r="AR28">
        <f t="shared" si="20"/>
        <v>0</v>
      </c>
      <c r="AS28">
        <f t="shared" si="20"/>
        <v>0</v>
      </c>
      <c r="AT28">
        <f t="shared" si="20"/>
        <v>0</v>
      </c>
      <c r="AU28">
        <f t="shared" si="20"/>
        <v>0</v>
      </c>
      <c r="AV28">
        <f t="shared" si="20"/>
        <v>0</v>
      </c>
      <c r="AW28">
        <f t="shared" si="20"/>
        <v>0</v>
      </c>
      <c r="AX28">
        <f t="shared" si="20"/>
        <v>1</v>
      </c>
      <c r="AY28">
        <f t="shared" si="20"/>
        <v>1</v>
      </c>
      <c r="AZ28">
        <f t="shared" si="20"/>
        <v>1</v>
      </c>
      <c r="BA28">
        <f t="shared" si="20"/>
        <v>1</v>
      </c>
      <c r="BB28">
        <f t="shared" si="20"/>
        <v>1</v>
      </c>
      <c r="BC28">
        <f t="shared" si="20"/>
        <v>1</v>
      </c>
      <c r="BD28">
        <f t="shared" si="20"/>
        <v>1</v>
      </c>
      <c r="BE28">
        <f t="shared" si="20"/>
        <v>1</v>
      </c>
      <c r="BF28">
        <f t="shared" si="20"/>
        <v>0</v>
      </c>
      <c r="BG28">
        <f t="shared" si="20"/>
        <v>0</v>
      </c>
      <c r="BH28">
        <f t="shared" si="20"/>
        <v>0</v>
      </c>
      <c r="BI28">
        <f t="shared" si="20"/>
        <v>0</v>
      </c>
      <c r="BJ28">
        <f t="shared" si="20"/>
        <v>0</v>
      </c>
      <c r="BK28">
        <f t="shared" si="20"/>
        <v>0</v>
      </c>
      <c r="BL28">
        <f t="shared" si="20"/>
        <v>0</v>
      </c>
      <c r="BM28">
        <f t="shared" si="20"/>
        <v>0</v>
      </c>
      <c r="BN28">
        <f t="shared" si="20"/>
        <v>0</v>
      </c>
      <c r="BO28">
        <f t="shared" si="20"/>
        <v>0</v>
      </c>
      <c r="BP28">
        <f t="shared" si="20"/>
        <v>0</v>
      </c>
      <c r="BQ28">
        <f t="shared" si="20"/>
        <v>0</v>
      </c>
      <c r="BR28">
        <f t="shared" si="20"/>
        <v>0</v>
      </c>
      <c r="BS28">
        <f t="shared" si="20"/>
        <v>0</v>
      </c>
      <c r="BT28">
        <f t="shared" si="20"/>
        <v>0</v>
      </c>
      <c r="BU28">
        <f t="shared" si="20"/>
        <v>0</v>
      </c>
      <c r="BV28">
        <f t="shared" si="20"/>
        <v>0</v>
      </c>
      <c r="BW28">
        <f t="shared" si="20"/>
        <v>0</v>
      </c>
      <c r="BX28">
        <f t="shared" si="20"/>
        <v>0</v>
      </c>
      <c r="BY28">
        <f t="shared" si="20"/>
        <v>0</v>
      </c>
      <c r="BZ28">
        <f t="shared" si="20"/>
        <v>0</v>
      </c>
      <c r="CA28">
        <f>HLOOKUP(AX$3,$Z$3:$BZ$57,55)</f>
        <v>8</v>
      </c>
      <c r="CB28" t="e">
        <f t="shared" si="4"/>
        <v>#VALUE!</v>
      </c>
    </row>
    <row r="29" spans="1:80" x14ac:dyDescent="0.3">
      <c r="A29">
        <v>26</v>
      </c>
      <c r="B29">
        <f>IF(C28&lt;Calculations!$B$17,ROUND(Calculations!$B$17/'Input page'!$D$13,0),0)</f>
        <v>174</v>
      </c>
      <c r="C29">
        <f t="shared" si="5"/>
        <v>4524</v>
      </c>
      <c r="D29">
        <f>Parameters!$B$15</f>
        <v>10</v>
      </c>
      <c r="E29" t="str">
        <f>IF(ROUND(((B29*D29)/60)/4,0)&gt;Parameters!$B$21,"it exceeds the time available",ROUND(((B29*D29)/60),0))</f>
        <v>it exceeds the time available</v>
      </c>
      <c r="F29">
        <f>B28*Parameters!$B$11</f>
        <v>34.800000000000004</v>
      </c>
      <c r="G29">
        <f>Parameters!$B$16</f>
        <v>10</v>
      </c>
      <c r="H29" t="str">
        <f>IF(ROUND(F29*G29/60,0)/4&gt;('Input page'!$D$11-Parameters!$B$21)/3,"it exceeds the time available",ROUND(F29*G29/60,0))</f>
        <v>it exceeds the time available</v>
      </c>
      <c r="I29">
        <f t="shared" si="6"/>
        <v>34.800000000000004</v>
      </c>
      <c r="J29">
        <f>Parameters!$B$15</f>
        <v>10</v>
      </c>
      <c r="K29" t="str">
        <f>IF(ROUND(I29*J29/60,0)/4&gt;('Input page'!$D$11-Parameters!$B$21)/3,"it exceeds the time available",ROUND(I29*J29/60,0))</f>
        <v>it exceeds the time available</v>
      </c>
      <c r="L29">
        <f t="shared" si="10"/>
        <v>34.800000000000004</v>
      </c>
      <c r="M29">
        <f>Parameters!$B$17</f>
        <v>5</v>
      </c>
      <c r="N29">
        <f>IF(ROUND(L29*M29/60,0)/4&gt;('Input page'!$D$11-Parameters!$B$21)/3,"it exceeds the time available",ROUND(L29*M29/60,0))</f>
        <v>3</v>
      </c>
      <c r="O29">
        <f>L28*Parameters!$B$12</f>
        <v>10.440000000000001</v>
      </c>
      <c r="P29">
        <f>ROUND(Parameters!$B$18/60,0)*O29</f>
        <v>10.440000000000001</v>
      </c>
      <c r="Q29">
        <f t="shared" si="7"/>
        <v>229.67999999999998</v>
      </c>
      <c r="R29">
        <f>ROUND(IF(TRUNC(Q29)*Parameters!$B$13&gt;1,TRUNC(Q29)*Parameters!$B$13,0),0)</f>
        <v>23</v>
      </c>
      <c r="S29">
        <f t="shared" si="8"/>
        <v>22</v>
      </c>
      <c r="T29">
        <f t="shared" si="9"/>
        <v>1</v>
      </c>
      <c r="U29">
        <f>IF(T29=0,0,SUM($T$4:T29))</f>
        <v>23</v>
      </c>
      <c r="V29" t="str">
        <f>IFERROR(IF(P29+N29+K29+H29+E29&lt;'Input page'!$D$11*4,P29+N29+K29+H29+E29,"the time exceeds the budget"),"the time exceeds the budget")</f>
        <v>the time exceeds the budget</v>
      </c>
      <c r="W29" t="e">
        <f>ROUNDUP(V29+Calculations!$D$20+Calculations!$D$21,0)</f>
        <v>#VALUE!</v>
      </c>
      <c r="X29">
        <f t="shared" si="3"/>
        <v>26</v>
      </c>
      <c r="Y29">
        <f>IF($X29=0,0,$X29+'Input page'!$D$9)</f>
        <v>34</v>
      </c>
      <c r="Z29">
        <f t="shared" si="17"/>
        <v>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20"/>
        <v>0</v>
      </c>
      <c r="AE29">
        <f t="shared" si="20"/>
        <v>0</v>
      </c>
      <c r="AF29">
        <f t="shared" si="20"/>
        <v>0</v>
      </c>
      <c r="AG29">
        <f t="shared" si="20"/>
        <v>0</v>
      </c>
      <c r="AH29">
        <f t="shared" si="20"/>
        <v>0</v>
      </c>
      <c r="AI29">
        <f t="shared" si="20"/>
        <v>0</v>
      </c>
      <c r="AJ29">
        <f t="shared" si="20"/>
        <v>0</v>
      </c>
      <c r="AK29">
        <f t="shared" si="20"/>
        <v>0</v>
      </c>
      <c r="AL29">
        <f t="shared" si="20"/>
        <v>0</v>
      </c>
      <c r="AM29">
        <f t="shared" si="20"/>
        <v>0</v>
      </c>
      <c r="AN29">
        <f t="shared" si="20"/>
        <v>0</v>
      </c>
      <c r="AO29">
        <f t="shared" si="20"/>
        <v>0</v>
      </c>
      <c r="AP29">
        <f t="shared" si="20"/>
        <v>0</v>
      </c>
      <c r="AQ29">
        <f t="shared" si="20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0</v>
      </c>
      <c r="AV29">
        <f t="shared" si="20"/>
        <v>0</v>
      </c>
      <c r="AW29">
        <f t="shared" si="20"/>
        <v>0</v>
      </c>
      <c r="AX29">
        <f t="shared" si="20"/>
        <v>0</v>
      </c>
      <c r="AY29">
        <f t="shared" si="20"/>
        <v>1</v>
      </c>
      <c r="AZ29">
        <f t="shared" si="20"/>
        <v>1</v>
      </c>
      <c r="BA29">
        <f t="shared" si="20"/>
        <v>1</v>
      </c>
      <c r="BB29">
        <f t="shared" si="20"/>
        <v>1</v>
      </c>
      <c r="BC29">
        <f t="shared" si="20"/>
        <v>1</v>
      </c>
      <c r="BD29">
        <f t="shared" si="20"/>
        <v>1</v>
      </c>
      <c r="BE29">
        <f t="shared" si="20"/>
        <v>1</v>
      </c>
      <c r="BF29">
        <f t="shared" si="20"/>
        <v>1</v>
      </c>
      <c r="BG29">
        <f t="shared" si="20"/>
        <v>0</v>
      </c>
      <c r="BH29">
        <f t="shared" si="20"/>
        <v>0</v>
      </c>
      <c r="BI29">
        <f t="shared" si="20"/>
        <v>0</v>
      </c>
      <c r="BJ29">
        <f t="shared" si="20"/>
        <v>0</v>
      </c>
      <c r="BK29">
        <f t="shared" si="20"/>
        <v>0</v>
      </c>
      <c r="BL29">
        <f t="shared" si="20"/>
        <v>0</v>
      </c>
      <c r="BM29">
        <f t="shared" si="20"/>
        <v>0</v>
      </c>
      <c r="BN29">
        <f t="shared" si="20"/>
        <v>0</v>
      </c>
      <c r="BO29">
        <f t="shared" si="20"/>
        <v>0</v>
      </c>
      <c r="BP29">
        <f t="shared" si="20"/>
        <v>0</v>
      </c>
      <c r="BQ29">
        <f t="shared" si="20"/>
        <v>0</v>
      </c>
      <c r="BR29">
        <f t="shared" si="20"/>
        <v>0</v>
      </c>
      <c r="BS29">
        <f t="shared" si="20"/>
        <v>0</v>
      </c>
      <c r="BT29">
        <f t="shared" si="20"/>
        <v>0</v>
      </c>
      <c r="BU29">
        <f t="shared" si="20"/>
        <v>0</v>
      </c>
      <c r="BV29">
        <f t="shared" si="20"/>
        <v>0</v>
      </c>
      <c r="BW29">
        <f t="shared" si="20"/>
        <v>0</v>
      </c>
      <c r="BX29">
        <f t="shared" si="20"/>
        <v>0</v>
      </c>
      <c r="BY29">
        <f t="shared" si="20"/>
        <v>0</v>
      </c>
      <c r="BZ29">
        <f t="shared" si="20"/>
        <v>0</v>
      </c>
      <c r="CA29">
        <f>HLOOKUP(AY$3,$Z$3:$BZ$57,55)</f>
        <v>8</v>
      </c>
      <c r="CB29" t="e">
        <f t="shared" si="4"/>
        <v>#VALUE!</v>
      </c>
    </row>
    <row r="30" spans="1:80" x14ac:dyDescent="0.3">
      <c r="A30">
        <v>27</v>
      </c>
      <c r="B30">
        <f>IF(C29&lt;Calculations!$B$17,ROUND(Calculations!$B$17/'Input page'!$D$13,0),0)</f>
        <v>174</v>
      </c>
      <c r="C30">
        <f t="shared" si="5"/>
        <v>4698</v>
      </c>
      <c r="D30">
        <f>Parameters!$B$15</f>
        <v>10</v>
      </c>
      <c r="E30" t="str">
        <f>IF(ROUND(((B30*D30)/60)/4,0)&gt;Parameters!$B$21,"it exceeds the time available",ROUND(((B30*D30)/60),0))</f>
        <v>it exceeds the time available</v>
      </c>
      <c r="F30">
        <f>B29*Parameters!$B$11</f>
        <v>34.800000000000004</v>
      </c>
      <c r="G30">
        <f>Parameters!$B$16</f>
        <v>10</v>
      </c>
      <c r="H30" t="str">
        <f>IF(ROUND(F30*G30/60,0)/4&gt;('Input page'!$D$11-Parameters!$B$21)/3,"it exceeds the time available",ROUND(F30*G30/60,0))</f>
        <v>it exceeds the time available</v>
      </c>
      <c r="I30">
        <f t="shared" si="6"/>
        <v>34.800000000000004</v>
      </c>
      <c r="J30">
        <f>Parameters!$B$15</f>
        <v>10</v>
      </c>
      <c r="K30" t="str">
        <f>IF(ROUND(I30*J30/60,0)/4&gt;('Input page'!$D$11-Parameters!$B$21)/3,"it exceeds the time available",ROUND(I30*J30/60,0))</f>
        <v>it exceeds the time available</v>
      </c>
      <c r="L30">
        <f t="shared" si="10"/>
        <v>34.800000000000004</v>
      </c>
      <c r="M30">
        <f>Parameters!$B$17</f>
        <v>5</v>
      </c>
      <c r="N30">
        <f>IF(ROUND(L30*M30/60,0)/4&gt;('Input page'!$D$11-Parameters!$B$21)/3,"it exceeds the time available",ROUND(L30*M30/60,0))</f>
        <v>3</v>
      </c>
      <c r="O30">
        <f>L29*Parameters!$B$12</f>
        <v>10.440000000000001</v>
      </c>
      <c r="P30">
        <f>ROUND(Parameters!$B$18/60,0)*O30</f>
        <v>10.440000000000001</v>
      </c>
      <c r="Q30">
        <f t="shared" si="7"/>
        <v>240.11999999999998</v>
      </c>
      <c r="R30">
        <f>ROUND(IF(TRUNC(Q30)*Parameters!$B$13&gt;1,TRUNC(Q30)*Parameters!$B$13,0),0)</f>
        <v>24</v>
      </c>
      <c r="S30">
        <f t="shared" si="8"/>
        <v>23</v>
      </c>
      <c r="T30">
        <f t="shared" si="9"/>
        <v>1</v>
      </c>
      <c r="U30">
        <f>IF(T30=0,0,SUM($T$4:T30))</f>
        <v>24</v>
      </c>
      <c r="V30" t="str">
        <f>IFERROR(IF(P30+N30+K30+H30+E30&lt;'Input page'!$D$11*4,P30+N30+K30+H30+E30,"the time exceeds the budget"),"the time exceeds the budget")</f>
        <v>the time exceeds the budget</v>
      </c>
      <c r="W30" t="e">
        <f>ROUNDUP(V30+Calculations!$D$20+Calculations!$D$21,0)</f>
        <v>#VALUE!</v>
      </c>
      <c r="X30">
        <f t="shared" si="3"/>
        <v>27</v>
      </c>
      <c r="Y30">
        <f>IF($X30=0,0,$X30+'Input page'!$D$9)</f>
        <v>35</v>
      </c>
      <c r="Z30">
        <f t="shared" si="17"/>
        <v>0</v>
      </c>
      <c r="AA30">
        <f t="shared" ref="AA30:BZ35" si="21">IF(AND(AA$3&gt;=$X30,AA$3&lt;$Y30),1,0)</f>
        <v>0</v>
      </c>
      <c r="AB30">
        <f t="shared" si="21"/>
        <v>0</v>
      </c>
      <c r="AC30">
        <f t="shared" si="21"/>
        <v>0</v>
      </c>
      <c r="AD30">
        <f t="shared" si="21"/>
        <v>0</v>
      </c>
      <c r="AE30">
        <f t="shared" si="21"/>
        <v>0</v>
      </c>
      <c r="AF30">
        <f t="shared" si="21"/>
        <v>0</v>
      </c>
      <c r="AG30">
        <f t="shared" si="21"/>
        <v>0</v>
      </c>
      <c r="AH30">
        <f t="shared" si="21"/>
        <v>0</v>
      </c>
      <c r="AI30">
        <f t="shared" si="21"/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0</v>
      </c>
      <c r="AN30">
        <f t="shared" si="21"/>
        <v>0</v>
      </c>
      <c r="AO30">
        <f t="shared" si="21"/>
        <v>0</v>
      </c>
      <c r="AP30">
        <f t="shared" si="21"/>
        <v>0</v>
      </c>
      <c r="AQ30">
        <f t="shared" si="21"/>
        <v>0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0</v>
      </c>
      <c r="AZ30">
        <f t="shared" si="21"/>
        <v>1</v>
      </c>
      <c r="BA30">
        <f t="shared" si="21"/>
        <v>1</v>
      </c>
      <c r="BB30">
        <f t="shared" si="21"/>
        <v>1</v>
      </c>
      <c r="BC30">
        <f t="shared" si="21"/>
        <v>1</v>
      </c>
      <c r="BD30">
        <f t="shared" si="21"/>
        <v>1</v>
      </c>
      <c r="BE30">
        <f t="shared" si="21"/>
        <v>1</v>
      </c>
      <c r="BF30">
        <f t="shared" si="21"/>
        <v>1</v>
      </c>
      <c r="BG30">
        <f t="shared" si="21"/>
        <v>1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f t="shared" si="21"/>
        <v>0</v>
      </c>
      <c r="BL30">
        <f t="shared" si="21"/>
        <v>0</v>
      </c>
      <c r="BM30">
        <f t="shared" si="21"/>
        <v>0</v>
      </c>
      <c r="BN30">
        <f t="shared" si="21"/>
        <v>0</v>
      </c>
      <c r="BO30">
        <f t="shared" si="21"/>
        <v>0</v>
      </c>
      <c r="BP30">
        <f t="shared" si="21"/>
        <v>0</v>
      </c>
      <c r="BQ30">
        <f t="shared" si="21"/>
        <v>0</v>
      </c>
      <c r="BR30">
        <f t="shared" si="21"/>
        <v>0</v>
      </c>
      <c r="BS30">
        <f t="shared" si="21"/>
        <v>0</v>
      </c>
      <c r="BT30">
        <f t="shared" si="21"/>
        <v>0</v>
      </c>
      <c r="BU30">
        <f t="shared" si="21"/>
        <v>0</v>
      </c>
      <c r="BV30">
        <f t="shared" si="21"/>
        <v>0</v>
      </c>
      <c r="BW30">
        <f t="shared" si="21"/>
        <v>0</v>
      </c>
      <c r="BX30">
        <f t="shared" si="21"/>
        <v>0</v>
      </c>
      <c r="BY30">
        <f t="shared" si="21"/>
        <v>0</v>
      </c>
      <c r="BZ30">
        <f t="shared" si="21"/>
        <v>0</v>
      </c>
      <c r="CA30">
        <f>HLOOKUP(AZ$3,$Z$3:$BZ$57,55)</f>
        <v>8</v>
      </c>
      <c r="CB30" t="e">
        <f t="shared" si="4"/>
        <v>#VALUE!</v>
      </c>
    </row>
    <row r="31" spans="1:80" x14ac:dyDescent="0.3">
      <c r="A31">
        <v>28</v>
      </c>
      <c r="B31">
        <f>IF(C30&lt;Calculations!$B$17,ROUND(Calculations!$B$17/'Input page'!$D$13,0),0)</f>
        <v>174</v>
      </c>
      <c r="C31">
        <f t="shared" si="5"/>
        <v>4872</v>
      </c>
      <c r="D31">
        <f>Parameters!$B$15</f>
        <v>10</v>
      </c>
      <c r="E31" t="str">
        <f>IF(ROUND(((B31*D31)/60)/4,0)&gt;Parameters!$B$21,"it exceeds the time available",ROUND(((B31*D31)/60),0))</f>
        <v>it exceeds the time available</v>
      </c>
      <c r="F31">
        <f>B30*Parameters!$B$11</f>
        <v>34.800000000000004</v>
      </c>
      <c r="G31">
        <f>Parameters!$B$16</f>
        <v>10</v>
      </c>
      <c r="H31" t="str">
        <f>IF(ROUND(F31*G31/60,0)/4&gt;('Input page'!$D$11-Parameters!$B$21)/3,"it exceeds the time available",ROUND(F31*G31/60,0))</f>
        <v>it exceeds the time available</v>
      </c>
      <c r="I31">
        <f t="shared" si="6"/>
        <v>34.800000000000004</v>
      </c>
      <c r="J31">
        <f>Parameters!$B$15</f>
        <v>10</v>
      </c>
      <c r="K31" t="str">
        <f>IF(ROUND(I31*J31/60,0)/4&gt;('Input page'!$D$11-Parameters!$B$21)/3,"it exceeds the time available",ROUND(I31*J31/60,0))</f>
        <v>it exceeds the time available</v>
      </c>
      <c r="L31">
        <f t="shared" si="10"/>
        <v>34.800000000000004</v>
      </c>
      <c r="M31">
        <f>Parameters!$B$17</f>
        <v>5</v>
      </c>
      <c r="N31">
        <f>IF(ROUND(L31*M31/60,0)/4&gt;('Input page'!$D$11-Parameters!$B$21)/3,"it exceeds the time available",ROUND(L31*M31/60,0))</f>
        <v>3</v>
      </c>
      <c r="O31">
        <f>L30*Parameters!$B$12</f>
        <v>10.440000000000001</v>
      </c>
      <c r="P31">
        <f>ROUND(Parameters!$B$18/60,0)*O31</f>
        <v>10.440000000000001</v>
      </c>
      <c r="Q31">
        <f t="shared" si="7"/>
        <v>250.55999999999997</v>
      </c>
      <c r="R31">
        <f>ROUND(IF(TRUNC(Q31)*Parameters!$B$13&gt;1,TRUNC(Q31)*Parameters!$B$13,0),0)</f>
        <v>25</v>
      </c>
      <c r="S31">
        <f t="shared" si="8"/>
        <v>24</v>
      </c>
      <c r="T31">
        <f t="shared" si="9"/>
        <v>1</v>
      </c>
      <c r="U31">
        <f>IF(T31=0,0,SUM($T$4:T31))</f>
        <v>25</v>
      </c>
      <c r="V31" t="str">
        <f>IFERROR(IF(P31+N31+K31+H31+E31&lt;'Input page'!$D$11*4,P31+N31+K31+H31+E31,"the time exceeds the budget"),"the time exceeds the budget")</f>
        <v>the time exceeds the budget</v>
      </c>
      <c r="W31" t="e">
        <f>ROUNDUP(V31+Calculations!$D$20+Calculations!$D$21,0)</f>
        <v>#VALUE!</v>
      </c>
      <c r="X31">
        <f t="shared" si="3"/>
        <v>28</v>
      </c>
      <c r="Y31">
        <f>IF($X31=0,0,$X31+'Input page'!$D$9)</f>
        <v>36</v>
      </c>
      <c r="Z31">
        <f t="shared" ref="Z31:AO46" si="22">IF(AND(Z$3&gt;=$X31,Z$3&lt;$Y31),1,0)</f>
        <v>0</v>
      </c>
      <c r="AA31">
        <f t="shared" si="22"/>
        <v>0</v>
      </c>
      <c r="AB31">
        <f t="shared" si="22"/>
        <v>0</v>
      </c>
      <c r="AC31">
        <f t="shared" si="22"/>
        <v>0</v>
      </c>
      <c r="AD31">
        <f t="shared" si="22"/>
        <v>0</v>
      </c>
      <c r="AE31">
        <f t="shared" si="22"/>
        <v>0</v>
      </c>
      <c r="AF31">
        <f t="shared" si="22"/>
        <v>0</v>
      </c>
      <c r="AG31">
        <f t="shared" si="22"/>
        <v>0</v>
      </c>
      <c r="AH31">
        <f t="shared" si="22"/>
        <v>0</v>
      </c>
      <c r="AI31">
        <f t="shared" si="22"/>
        <v>0</v>
      </c>
      <c r="AJ31">
        <f t="shared" si="22"/>
        <v>0</v>
      </c>
      <c r="AK31">
        <f t="shared" si="22"/>
        <v>0</v>
      </c>
      <c r="AL31">
        <f t="shared" si="22"/>
        <v>0</v>
      </c>
      <c r="AM31">
        <f t="shared" si="22"/>
        <v>0</v>
      </c>
      <c r="AN31">
        <f t="shared" si="22"/>
        <v>0</v>
      </c>
      <c r="AO31">
        <f t="shared" si="22"/>
        <v>0</v>
      </c>
      <c r="AP31">
        <f t="shared" si="21"/>
        <v>0</v>
      </c>
      <c r="AQ31">
        <f t="shared" si="21"/>
        <v>0</v>
      </c>
      <c r="AR31">
        <f t="shared" si="21"/>
        <v>0</v>
      </c>
      <c r="AS31">
        <f t="shared" si="21"/>
        <v>0</v>
      </c>
      <c r="AT31">
        <f t="shared" si="21"/>
        <v>0</v>
      </c>
      <c r="AU31">
        <f t="shared" si="21"/>
        <v>0</v>
      </c>
      <c r="AV31">
        <f t="shared" si="21"/>
        <v>0</v>
      </c>
      <c r="AW31">
        <f t="shared" si="21"/>
        <v>0</v>
      </c>
      <c r="AX31">
        <f t="shared" si="21"/>
        <v>0</v>
      </c>
      <c r="AY31">
        <f t="shared" si="21"/>
        <v>0</v>
      </c>
      <c r="AZ31">
        <f t="shared" si="21"/>
        <v>0</v>
      </c>
      <c r="BA31">
        <f t="shared" si="21"/>
        <v>1</v>
      </c>
      <c r="BB31">
        <f t="shared" si="21"/>
        <v>1</v>
      </c>
      <c r="BC31">
        <f t="shared" si="21"/>
        <v>1</v>
      </c>
      <c r="BD31">
        <f t="shared" si="21"/>
        <v>1</v>
      </c>
      <c r="BE31">
        <f t="shared" si="21"/>
        <v>1</v>
      </c>
      <c r="BF31">
        <f t="shared" si="21"/>
        <v>1</v>
      </c>
      <c r="BG31">
        <f t="shared" si="21"/>
        <v>1</v>
      </c>
      <c r="BH31">
        <f t="shared" si="21"/>
        <v>1</v>
      </c>
      <c r="BI31">
        <f t="shared" si="21"/>
        <v>0</v>
      </c>
      <c r="BJ31">
        <f t="shared" si="21"/>
        <v>0</v>
      </c>
      <c r="BK31">
        <f t="shared" si="21"/>
        <v>0</v>
      </c>
      <c r="BL31">
        <f t="shared" si="21"/>
        <v>0</v>
      </c>
      <c r="BM31">
        <f t="shared" si="21"/>
        <v>0</v>
      </c>
      <c r="BN31">
        <f t="shared" si="21"/>
        <v>0</v>
      </c>
      <c r="BO31">
        <f t="shared" si="21"/>
        <v>0</v>
      </c>
      <c r="BP31">
        <f t="shared" si="21"/>
        <v>0</v>
      </c>
      <c r="BQ31">
        <f t="shared" si="21"/>
        <v>0</v>
      </c>
      <c r="BR31">
        <f t="shared" si="21"/>
        <v>0</v>
      </c>
      <c r="BS31">
        <f t="shared" si="21"/>
        <v>0</v>
      </c>
      <c r="BT31">
        <f t="shared" si="21"/>
        <v>0</v>
      </c>
      <c r="BU31">
        <f t="shared" si="21"/>
        <v>0</v>
      </c>
      <c r="BV31">
        <f t="shared" si="21"/>
        <v>0</v>
      </c>
      <c r="BW31">
        <f t="shared" si="21"/>
        <v>0</v>
      </c>
      <c r="BX31">
        <f t="shared" si="21"/>
        <v>0</v>
      </c>
      <c r="BY31">
        <f t="shared" si="21"/>
        <v>0</v>
      </c>
      <c r="BZ31">
        <f t="shared" si="21"/>
        <v>0</v>
      </c>
      <c r="CA31">
        <f>HLOOKUP(BA$3,$Z$3:$BZ$57,55)</f>
        <v>8</v>
      </c>
      <c r="CB31" t="e">
        <f t="shared" si="4"/>
        <v>#VALUE!</v>
      </c>
    </row>
    <row r="32" spans="1:80" x14ac:dyDescent="0.3">
      <c r="A32">
        <v>29</v>
      </c>
      <c r="B32">
        <f>IF(C31&lt;Calculations!$B$17,ROUND(Calculations!$B$17/'Input page'!$D$13,0),0)</f>
        <v>174</v>
      </c>
      <c r="C32">
        <f t="shared" si="5"/>
        <v>5046</v>
      </c>
      <c r="D32">
        <f>Parameters!$B$15</f>
        <v>10</v>
      </c>
      <c r="E32" t="str">
        <f>IF(ROUND(((B32*D32)/60)/4,0)&gt;Parameters!$B$21,"it exceeds the time available",ROUND(((B32*D32)/60),0))</f>
        <v>it exceeds the time available</v>
      </c>
      <c r="F32">
        <f>B31*Parameters!$B$11</f>
        <v>34.800000000000004</v>
      </c>
      <c r="G32">
        <f>Parameters!$B$16</f>
        <v>10</v>
      </c>
      <c r="H32" t="str">
        <f>IF(ROUND(F32*G32/60,0)/4&gt;('Input page'!$D$11-Parameters!$B$21)/3,"it exceeds the time available",ROUND(F32*G32/60,0))</f>
        <v>it exceeds the time available</v>
      </c>
      <c r="I32">
        <f t="shared" si="6"/>
        <v>34.800000000000004</v>
      </c>
      <c r="J32">
        <f>Parameters!$B$15</f>
        <v>10</v>
      </c>
      <c r="K32" t="str">
        <f>IF(ROUND(I32*J32/60,0)/4&gt;('Input page'!$D$11-Parameters!$B$21)/3,"it exceeds the time available",ROUND(I32*J32/60,0))</f>
        <v>it exceeds the time available</v>
      </c>
      <c r="L32">
        <f t="shared" si="10"/>
        <v>34.800000000000004</v>
      </c>
      <c r="M32">
        <f>Parameters!$B$17</f>
        <v>5</v>
      </c>
      <c r="N32">
        <f>IF(ROUND(L32*M32/60,0)/4&gt;('Input page'!$D$11-Parameters!$B$21)/3,"it exceeds the time available",ROUND(L32*M32/60,0))</f>
        <v>3</v>
      </c>
      <c r="O32">
        <f>L31*Parameters!$B$12</f>
        <v>10.440000000000001</v>
      </c>
      <c r="P32">
        <f>ROUND(Parameters!$B$18/60,0)*O32</f>
        <v>10.440000000000001</v>
      </c>
      <c r="Q32">
        <f t="shared" si="7"/>
        <v>261</v>
      </c>
      <c r="R32">
        <f>ROUND(IF(TRUNC(Q32)*Parameters!$B$13&gt;1,TRUNC(Q32)*Parameters!$B$13,0),0)</f>
        <v>26</v>
      </c>
      <c r="S32">
        <f t="shared" si="8"/>
        <v>25</v>
      </c>
      <c r="T32">
        <f t="shared" si="9"/>
        <v>1</v>
      </c>
      <c r="U32">
        <f>IF(T32=0,0,SUM($T$4:T32))</f>
        <v>26</v>
      </c>
      <c r="V32" t="str">
        <f>IFERROR(IF(P32+N32+K32+H32+E32&lt;'Input page'!$D$11*4,P32+N32+K32+H32+E32,"the time exceeds the budget"),"the time exceeds the budget")</f>
        <v>the time exceeds the budget</v>
      </c>
      <c r="W32" t="e">
        <f>ROUNDUP(V32+Calculations!$D$20+Calculations!$D$21,0)</f>
        <v>#VALUE!</v>
      </c>
      <c r="X32">
        <f t="shared" si="3"/>
        <v>29</v>
      </c>
      <c r="Y32">
        <f>IF($X32=0,0,$X32+'Input page'!$D$9)</f>
        <v>37</v>
      </c>
      <c r="Z32">
        <f t="shared" si="22"/>
        <v>0</v>
      </c>
      <c r="AA32">
        <f t="shared" si="21"/>
        <v>0</v>
      </c>
      <c r="AB32">
        <f t="shared" si="21"/>
        <v>0</v>
      </c>
      <c r="AC32">
        <f t="shared" si="21"/>
        <v>0</v>
      </c>
      <c r="AD32">
        <f t="shared" si="21"/>
        <v>0</v>
      </c>
      <c r="AE32">
        <f t="shared" si="21"/>
        <v>0</v>
      </c>
      <c r="AF32">
        <f t="shared" si="21"/>
        <v>0</v>
      </c>
      <c r="AG32">
        <f t="shared" si="21"/>
        <v>0</v>
      </c>
      <c r="AH32">
        <f t="shared" si="21"/>
        <v>0</v>
      </c>
      <c r="AI32">
        <f t="shared" si="21"/>
        <v>0</v>
      </c>
      <c r="AJ32">
        <f t="shared" si="21"/>
        <v>0</v>
      </c>
      <c r="AK32">
        <f t="shared" si="21"/>
        <v>0</v>
      </c>
      <c r="AL32">
        <f t="shared" si="21"/>
        <v>0</v>
      </c>
      <c r="AM32">
        <f t="shared" si="21"/>
        <v>0</v>
      </c>
      <c r="AN32">
        <f t="shared" si="21"/>
        <v>0</v>
      </c>
      <c r="AO32">
        <f t="shared" si="21"/>
        <v>0</v>
      </c>
      <c r="AP32">
        <f t="shared" si="21"/>
        <v>0</v>
      </c>
      <c r="AQ32">
        <f t="shared" si="21"/>
        <v>0</v>
      </c>
      <c r="AR32">
        <f t="shared" si="21"/>
        <v>0</v>
      </c>
      <c r="AS32">
        <f t="shared" si="21"/>
        <v>0</v>
      </c>
      <c r="AT32">
        <f t="shared" si="21"/>
        <v>0</v>
      </c>
      <c r="AU32">
        <f t="shared" si="21"/>
        <v>0</v>
      </c>
      <c r="AV32">
        <f t="shared" si="21"/>
        <v>0</v>
      </c>
      <c r="AW32">
        <f t="shared" si="21"/>
        <v>0</v>
      </c>
      <c r="AX32">
        <f t="shared" si="21"/>
        <v>0</v>
      </c>
      <c r="AY32">
        <f t="shared" si="21"/>
        <v>0</v>
      </c>
      <c r="AZ32">
        <f t="shared" si="21"/>
        <v>0</v>
      </c>
      <c r="BA32">
        <f t="shared" si="21"/>
        <v>0</v>
      </c>
      <c r="BB32">
        <f t="shared" si="21"/>
        <v>1</v>
      </c>
      <c r="BC32">
        <f t="shared" si="21"/>
        <v>1</v>
      </c>
      <c r="BD32">
        <f t="shared" si="21"/>
        <v>1</v>
      </c>
      <c r="BE32">
        <f t="shared" si="21"/>
        <v>1</v>
      </c>
      <c r="BF32">
        <f t="shared" si="21"/>
        <v>1</v>
      </c>
      <c r="BG32">
        <f t="shared" si="21"/>
        <v>1</v>
      </c>
      <c r="BH32">
        <f t="shared" si="21"/>
        <v>1</v>
      </c>
      <c r="BI32">
        <f t="shared" si="21"/>
        <v>1</v>
      </c>
      <c r="BJ32">
        <f t="shared" si="21"/>
        <v>0</v>
      </c>
      <c r="BK32">
        <f t="shared" si="21"/>
        <v>0</v>
      </c>
      <c r="BL32">
        <f t="shared" si="21"/>
        <v>0</v>
      </c>
      <c r="BM32">
        <f t="shared" si="21"/>
        <v>0</v>
      </c>
      <c r="BN32">
        <f t="shared" si="21"/>
        <v>0</v>
      </c>
      <c r="BO32">
        <f t="shared" si="21"/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>HLOOKUP(BB$3,$Z$3:$BZ$57,55)</f>
        <v>8</v>
      </c>
      <c r="CB32" t="e">
        <f t="shared" si="4"/>
        <v>#VALUE!</v>
      </c>
    </row>
    <row r="33" spans="1:80" x14ac:dyDescent="0.3">
      <c r="A33">
        <v>30</v>
      </c>
      <c r="B33">
        <f>IF(C32&lt;Calculations!$B$17,ROUND(Calculations!$B$17/'Input page'!$D$13,0),0)</f>
        <v>174</v>
      </c>
      <c r="C33">
        <f t="shared" si="5"/>
        <v>5220</v>
      </c>
      <c r="D33">
        <f>Parameters!$B$15</f>
        <v>10</v>
      </c>
      <c r="E33" t="str">
        <f>IF(ROUND(((B33*D33)/60)/4,0)&gt;Parameters!$B$21,"it exceeds the time available",ROUND(((B33*D33)/60),0))</f>
        <v>it exceeds the time available</v>
      </c>
      <c r="F33">
        <f>B32*Parameters!$B$11</f>
        <v>34.800000000000004</v>
      </c>
      <c r="G33">
        <f>Parameters!$B$16</f>
        <v>10</v>
      </c>
      <c r="H33" t="str">
        <f>IF(ROUND(F33*G33/60,0)/4&gt;('Input page'!$D$11-Parameters!$B$21)/3,"it exceeds the time available",ROUND(F33*G33/60,0))</f>
        <v>it exceeds the time available</v>
      </c>
      <c r="I33">
        <f t="shared" si="6"/>
        <v>34.800000000000004</v>
      </c>
      <c r="J33">
        <f>Parameters!$B$15</f>
        <v>10</v>
      </c>
      <c r="K33" t="str">
        <f>IF(ROUND(I33*J33/60,0)/4&gt;('Input page'!$D$11-Parameters!$B$21)/3,"it exceeds the time available",ROUND(I33*J33/60,0))</f>
        <v>it exceeds the time available</v>
      </c>
      <c r="L33">
        <f t="shared" si="10"/>
        <v>34.800000000000004</v>
      </c>
      <c r="M33">
        <f>Parameters!$B$17</f>
        <v>5</v>
      </c>
      <c r="N33">
        <f>IF(ROUND(L33*M33/60,0)/4&gt;('Input page'!$D$11-Parameters!$B$21)/3,"it exceeds the time available",ROUND(L33*M33/60,0))</f>
        <v>3</v>
      </c>
      <c r="O33">
        <f>L32*Parameters!$B$12</f>
        <v>10.440000000000001</v>
      </c>
      <c r="P33">
        <f>ROUND(Parameters!$B$18/60,0)*O33</f>
        <v>10.440000000000001</v>
      </c>
      <c r="Q33">
        <f t="shared" si="7"/>
        <v>271.44</v>
      </c>
      <c r="R33">
        <f>ROUND(IF(TRUNC(Q33)*Parameters!$B$13&gt;1,TRUNC(Q33)*Parameters!$B$13,0),0)</f>
        <v>27</v>
      </c>
      <c r="S33">
        <f t="shared" si="8"/>
        <v>26</v>
      </c>
      <c r="T33">
        <f t="shared" si="9"/>
        <v>1</v>
      </c>
      <c r="U33">
        <f>IF(T33=0,0,SUM($T$4:T33))</f>
        <v>27</v>
      </c>
      <c r="V33" t="str">
        <f>IFERROR(IF(P33+N33+K33+H33+E33&lt;'Input page'!$D$11*4,P33+N33+K33+H33+E33,"the time exceeds the budget"),"the time exceeds the budget")</f>
        <v>the time exceeds the budget</v>
      </c>
      <c r="W33" t="e">
        <f>ROUNDUP(V33+Calculations!$D$20+Calculations!$D$21,0)</f>
        <v>#VALUE!</v>
      </c>
      <c r="X33">
        <f t="shared" si="3"/>
        <v>30</v>
      </c>
      <c r="Y33">
        <f>IF($X33=0,0,$X33+'Input page'!$D$9)</f>
        <v>38</v>
      </c>
      <c r="Z33">
        <f t="shared" si="22"/>
        <v>0</v>
      </c>
      <c r="AA33">
        <f t="shared" si="21"/>
        <v>0</v>
      </c>
      <c r="AB33">
        <f t="shared" si="21"/>
        <v>0</v>
      </c>
      <c r="AC33">
        <f t="shared" si="21"/>
        <v>0</v>
      </c>
      <c r="AD33">
        <f t="shared" si="21"/>
        <v>0</v>
      </c>
      <c r="AE33">
        <f t="shared" si="21"/>
        <v>0</v>
      </c>
      <c r="AF33">
        <f t="shared" si="21"/>
        <v>0</v>
      </c>
      <c r="AG33">
        <f t="shared" si="21"/>
        <v>0</v>
      </c>
      <c r="AH33">
        <f t="shared" si="21"/>
        <v>0</v>
      </c>
      <c r="AI33">
        <f t="shared" si="21"/>
        <v>0</v>
      </c>
      <c r="AJ33">
        <f t="shared" si="21"/>
        <v>0</v>
      </c>
      <c r="AK33">
        <f t="shared" si="21"/>
        <v>0</v>
      </c>
      <c r="AL33">
        <f t="shared" si="21"/>
        <v>0</v>
      </c>
      <c r="AM33">
        <f t="shared" si="21"/>
        <v>0</v>
      </c>
      <c r="AN33">
        <f t="shared" si="21"/>
        <v>0</v>
      </c>
      <c r="AO33">
        <f t="shared" si="21"/>
        <v>0</v>
      </c>
      <c r="AP33">
        <f t="shared" si="21"/>
        <v>0</v>
      </c>
      <c r="AQ33">
        <f t="shared" si="21"/>
        <v>0</v>
      </c>
      <c r="AR33">
        <f t="shared" si="21"/>
        <v>0</v>
      </c>
      <c r="AS33">
        <f t="shared" si="21"/>
        <v>0</v>
      </c>
      <c r="AT33">
        <f t="shared" si="21"/>
        <v>0</v>
      </c>
      <c r="AU33">
        <f t="shared" si="21"/>
        <v>0</v>
      </c>
      <c r="AV33">
        <f t="shared" si="21"/>
        <v>0</v>
      </c>
      <c r="AW33">
        <f t="shared" si="21"/>
        <v>0</v>
      </c>
      <c r="AX33">
        <f t="shared" si="21"/>
        <v>0</v>
      </c>
      <c r="AY33">
        <f t="shared" si="21"/>
        <v>0</v>
      </c>
      <c r="AZ33">
        <f t="shared" si="21"/>
        <v>0</v>
      </c>
      <c r="BA33">
        <f t="shared" si="21"/>
        <v>0</v>
      </c>
      <c r="BB33">
        <f t="shared" si="21"/>
        <v>0</v>
      </c>
      <c r="BC33">
        <f t="shared" si="21"/>
        <v>1</v>
      </c>
      <c r="BD33">
        <f t="shared" si="21"/>
        <v>1</v>
      </c>
      <c r="BE33">
        <f t="shared" si="21"/>
        <v>1</v>
      </c>
      <c r="BF33">
        <f t="shared" si="21"/>
        <v>1</v>
      </c>
      <c r="BG33">
        <f t="shared" si="21"/>
        <v>1</v>
      </c>
      <c r="BH33">
        <f t="shared" si="21"/>
        <v>1</v>
      </c>
      <c r="BI33">
        <f t="shared" si="21"/>
        <v>1</v>
      </c>
      <c r="BJ33">
        <f t="shared" si="21"/>
        <v>1</v>
      </c>
      <c r="BK33">
        <f t="shared" si="21"/>
        <v>0</v>
      </c>
      <c r="BL33">
        <f t="shared" si="21"/>
        <v>0</v>
      </c>
      <c r="BM33">
        <f t="shared" si="21"/>
        <v>0</v>
      </c>
      <c r="BN33">
        <f t="shared" si="21"/>
        <v>0</v>
      </c>
      <c r="BO33">
        <f t="shared" si="21"/>
        <v>0</v>
      </c>
      <c r="BP33">
        <f t="shared" si="21"/>
        <v>0</v>
      </c>
      <c r="BQ33">
        <f t="shared" si="21"/>
        <v>0</v>
      </c>
      <c r="BR33">
        <f t="shared" si="21"/>
        <v>0</v>
      </c>
      <c r="BS33">
        <f t="shared" si="21"/>
        <v>0</v>
      </c>
      <c r="BT33">
        <f t="shared" si="21"/>
        <v>0</v>
      </c>
      <c r="BU33">
        <f t="shared" si="21"/>
        <v>0</v>
      </c>
      <c r="BV33">
        <f t="shared" si="21"/>
        <v>0</v>
      </c>
      <c r="BW33">
        <f t="shared" si="21"/>
        <v>0</v>
      </c>
      <c r="BX33">
        <f t="shared" si="21"/>
        <v>0</v>
      </c>
      <c r="BY33">
        <f t="shared" si="21"/>
        <v>0</v>
      </c>
      <c r="BZ33">
        <f t="shared" si="21"/>
        <v>0</v>
      </c>
      <c r="CA33">
        <f>HLOOKUP(BC$3,$Z$3:$BZ$57,55)</f>
        <v>8</v>
      </c>
      <c r="CB33" t="e">
        <f t="shared" si="4"/>
        <v>#VALUE!</v>
      </c>
    </row>
    <row r="34" spans="1:80" x14ac:dyDescent="0.3">
      <c r="A34">
        <v>31</v>
      </c>
      <c r="B34">
        <f>IF(C33&lt;Calculations!$B$17,ROUND(Calculations!$B$17/'Input page'!$D$13,0),0)</f>
        <v>174</v>
      </c>
      <c r="C34">
        <f t="shared" si="5"/>
        <v>5394</v>
      </c>
      <c r="D34">
        <f>Parameters!$B$15</f>
        <v>10</v>
      </c>
      <c r="E34" t="str">
        <f>IF(ROUND(((B34*D34)/60)/4,0)&gt;Parameters!$B$21,"it exceeds the time available",ROUND(((B34*D34)/60),0))</f>
        <v>it exceeds the time available</v>
      </c>
      <c r="F34">
        <f>B33*Parameters!$B$11</f>
        <v>34.800000000000004</v>
      </c>
      <c r="G34">
        <f>Parameters!$B$16</f>
        <v>10</v>
      </c>
      <c r="H34" t="str">
        <f>IF(ROUND(F34*G34/60,0)/4&gt;('Input page'!$D$11-Parameters!$B$21)/3,"it exceeds the time available",ROUND(F34*G34/60,0))</f>
        <v>it exceeds the time available</v>
      </c>
      <c r="I34">
        <f t="shared" si="6"/>
        <v>34.800000000000004</v>
      </c>
      <c r="J34">
        <f>Parameters!$B$15</f>
        <v>10</v>
      </c>
      <c r="K34" t="str">
        <f>IF(ROUND(I34*J34/60,0)/4&gt;('Input page'!$D$11-Parameters!$B$21)/3,"it exceeds the time available",ROUND(I34*J34/60,0))</f>
        <v>it exceeds the time available</v>
      </c>
      <c r="L34">
        <f t="shared" si="10"/>
        <v>34.800000000000004</v>
      </c>
      <c r="M34">
        <f>Parameters!$B$17</f>
        <v>5</v>
      </c>
      <c r="N34">
        <f>IF(ROUND(L34*M34/60,0)/4&gt;('Input page'!$D$11-Parameters!$B$21)/3,"it exceeds the time available",ROUND(L34*M34/60,0))</f>
        <v>3</v>
      </c>
      <c r="O34">
        <f>L33*Parameters!$B$12</f>
        <v>10.440000000000001</v>
      </c>
      <c r="P34">
        <f>ROUND(Parameters!$B$18/60,0)*O34</f>
        <v>10.440000000000001</v>
      </c>
      <c r="Q34">
        <f t="shared" si="7"/>
        <v>281.88</v>
      </c>
      <c r="R34">
        <f>ROUND(IF(TRUNC(Q34)*Parameters!$B$13&gt;1,TRUNC(Q34)*Parameters!$B$13,0),0)</f>
        <v>28</v>
      </c>
      <c r="S34">
        <f t="shared" si="8"/>
        <v>27</v>
      </c>
      <c r="T34">
        <f t="shared" si="9"/>
        <v>1</v>
      </c>
      <c r="U34">
        <f>IF(T34=0,0,SUM($T$4:T34))</f>
        <v>28</v>
      </c>
      <c r="V34" t="str">
        <f>IFERROR(IF(P34+N34+K34+H34+E34&lt;'Input page'!$D$11*4,P34+N34+K34+H34+E34,"the time exceeds the budget"),"the time exceeds the budget")</f>
        <v>the time exceeds the budget</v>
      </c>
      <c r="W34" t="e">
        <f>ROUNDUP(V34+Calculations!$D$20+Calculations!$D$21,0)</f>
        <v>#VALUE!</v>
      </c>
      <c r="X34">
        <f t="shared" si="3"/>
        <v>31</v>
      </c>
      <c r="Y34">
        <f>IF($X34=0,0,$X34+'Input page'!$D$9)</f>
        <v>39</v>
      </c>
      <c r="Z34">
        <f t="shared" si="22"/>
        <v>0</v>
      </c>
      <c r="AA34">
        <f t="shared" si="21"/>
        <v>0</v>
      </c>
      <c r="AB34">
        <f t="shared" si="21"/>
        <v>0</v>
      </c>
      <c r="AC34">
        <f t="shared" si="21"/>
        <v>0</v>
      </c>
      <c r="AD34">
        <f t="shared" si="21"/>
        <v>0</v>
      </c>
      <c r="AE34">
        <f t="shared" si="21"/>
        <v>0</v>
      </c>
      <c r="AF34">
        <f t="shared" si="21"/>
        <v>0</v>
      </c>
      <c r="AG34">
        <f t="shared" si="21"/>
        <v>0</v>
      </c>
      <c r="AH34">
        <f t="shared" si="21"/>
        <v>0</v>
      </c>
      <c r="AI34">
        <f t="shared" si="21"/>
        <v>0</v>
      </c>
      <c r="AJ34">
        <f t="shared" si="21"/>
        <v>0</v>
      </c>
      <c r="AK34">
        <f t="shared" si="21"/>
        <v>0</v>
      </c>
      <c r="AL34">
        <f t="shared" si="21"/>
        <v>0</v>
      </c>
      <c r="AM34">
        <f t="shared" si="21"/>
        <v>0</v>
      </c>
      <c r="AN34">
        <f t="shared" si="21"/>
        <v>0</v>
      </c>
      <c r="AO34">
        <f t="shared" si="21"/>
        <v>0</v>
      </c>
      <c r="AP34">
        <f t="shared" si="21"/>
        <v>0</v>
      </c>
      <c r="AQ34">
        <f t="shared" si="21"/>
        <v>0</v>
      </c>
      <c r="AR34">
        <f t="shared" si="21"/>
        <v>0</v>
      </c>
      <c r="AS34">
        <f t="shared" si="21"/>
        <v>0</v>
      </c>
      <c r="AT34">
        <f t="shared" si="21"/>
        <v>0</v>
      </c>
      <c r="AU34">
        <f t="shared" si="21"/>
        <v>0</v>
      </c>
      <c r="AV34">
        <f t="shared" si="21"/>
        <v>0</v>
      </c>
      <c r="AW34">
        <f t="shared" si="21"/>
        <v>0</v>
      </c>
      <c r="AX34">
        <f t="shared" si="21"/>
        <v>0</v>
      </c>
      <c r="AY34">
        <f t="shared" si="21"/>
        <v>0</v>
      </c>
      <c r="AZ34">
        <f t="shared" si="21"/>
        <v>0</v>
      </c>
      <c r="BA34">
        <f t="shared" si="21"/>
        <v>0</v>
      </c>
      <c r="BB34">
        <f t="shared" si="21"/>
        <v>0</v>
      </c>
      <c r="BC34">
        <f t="shared" si="21"/>
        <v>0</v>
      </c>
      <c r="BD34">
        <f t="shared" si="21"/>
        <v>1</v>
      </c>
      <c r="BE34">
        <f t="shared" si="21"/>
        <v>1</v>
      </c>
      <c r="BF34">
        <f t="shared" si="21"/>
        <v>1</v>
      </c>
      <c r="BG34">
        <f t="shared" si="21"/>
        <v>1</v>
      </c>
      <c r="BH34">
        <f t="shared" si="21"/>
        <v>1</v>
      </c>
      <c r="BI34">
        <f t="shared" si="21"/>
        <v>1</v>
      </c>
      <c r="BJ34">
        <f t="shared" si="21"/>
        <v>1</v>
      </c>
      <c r="BK34">
        <f t="shared" si="21"/>
        <v>1</v>
      </c>
      <c r="BL34">
        <f t="shared" si="21"/>
        <v>0</v>
      </c>
      <c r="BM34">
        <f t="shared" si="21"/>
        <v>0</v>
      </c>
      <c r="BN34">
        <f t="shared" si="21"/>
        <v>0</v>
      </c>
      <c r="BO34">
        <f t="shared" si="21"/>
        <v>0</v>
      </c>
      <c r="BP34">
        <f t="shared" si="21"/>
        <v>0</v>
      </c>
      <c r="BQ34">
        <f t="shared" si="21"/>
        <v>0</v>
      </c>
      <c r="BR34">
        <f t="shared" si="21"/>
        <v>0</v>
      </c>
      <c r="BS34">
        <f t="shared" si="21"/>
        <v>0</v>
      </c>
      <c r="BT34">
        <f t="shared" si="21"/>
        <v>0</v>
      </c>
      <c r="BU34">
        <f t="shared" si="21"/>
        <v>0</v>
      </c>
      <c r="BV34">
        <f t="shared" si="21"/>
        <v>0</v>
      </c>
      <c r="BW34">
        <f t="shared" si="21"/>
        <v>0</v>
      </c>
      <c r="BX34">
        <f t="shared" si="21"/>
        <v>0</v>
      </c>
      <c r="BY34">
        <f t="shared" si="21"/>
        <v>0</v>
      </c>
      <c r="BZ34">
        <f t="shared" si="21"/>
        <v>0</v>
      </c>
      <c r="CA34">
        <f>HLOOKUP(BD$3,$Z$3:$BZ$57,55)</f>
        <v>8</v>
      </c>
      <c r="CB34" t="e">
        <f t="shared" si="4"/>
        <v>#VALUE!</v>
      </c>
    </row>
    <row r="35" spans="1:80" x14ac:dyDescent="0.3">
      <c r="A35">
        <v>32</v>
      </c>
      <c r="B35">
        <f>IF(C34&lt;Calculations!$B$17,ROUND(Calculations!$B$17/'Input page'!$D$13,0),0)</f>
        <v>174</v>
      </c>
      <c r="C35">
        <f t="shared" si="5"/>
        <v>5568</v>
      </c>
      <c r="D35">
        <f>Parameters!$B$15</f>
        <v>10</v>
      </c>
      <c r="E35" t="str">
        <f>IF(ROUND(((B35*D35)/60)/4,0)&gt;Parameters!$B$21,"it exceeds the time available",ROUND(((B35*D35)/60),0))</f>
        <v>it exceeds the time available</v>
      </c>
      <c r="F35">
        <f>B34*Parameters!$B$11</f>
        <v>34.800000000000004</v>
      </c>
      <c r="G35">
        <f>Parameters!$B$16</f>
        <v>10</v>
      </c>
      <c r="H35" t="str">
        <f>IF(ROUND(F35*G35/60,0)/4&gt;('Input page'!$D$11-Parameters!$B$21)/3,"it exceeds the time available",ROUND(F35*G35/60,0))</f>
        <v>it exceeds the time available</v>
      </c>
      <c r="I35">
        <f t="shared" si="6"/>
        <v>34.800000000000004</v>
      </c>
      <c r="J35">
        <f>Parameters!$B$15</f>
        <v>10</v>
      </c>
      <c r="K35" t="str">
        <f>IF(ROUND(I35*J35/60,0)/4&gt;('Input page'!$D$11-Parameters!$B$21)/3,"it exceeds the time available",ROUND(I35*J35/60,0))</f>
        <v>it exceeds the time available</v>
      </c>
      <c r="L35">
        <f t="shared" si="10"/>
        <v>34.800000000000004</v>
      </c>
      <c r="M35">
        <f>Parameters!$B$17</f>
        <v>5</v>
      </c>
      <c r="N35">
        <f>IF(ROUND(L35*M35/60,0)/4&gt;('Input page'!$D$11-Parameters!$B$21)/3,"it exceeds the time available",ROUND(L35*M35/60,0))</f>
        <v>3</v>
      </c>
      <c r="O35">
        <f>L34*Parameters!$B$12</f>
        <v>10.440000000000001</v>
      </c>
      <c r="P35">
        <f>ROUND(Parameters!$B$18/60,0)*O35</f>
        <v>10.440000000000001</v>
      </c>
      <c r="Q35">
        <f t="shared" si="7"/>
        <v>292.32</v>
      </c>
      <c r="R35">
        <f>ROUND(IF(TRUNC(Q35)*Parameters!$B$13&gt;1,TRUNC(Q35)*Parameters!$B$13,0),0)</f>
        <v>29</v>
      </c>
      <c r="S35">
        <f t="shared" si="8"/>
        <v>28</v>
      </c>
      <c r="T35">
        <f t="shared" si="9"/>
        <v>1</v>
      </c>
      <c r="U35">
        <f>IF(T35=0,0,SUM($T$4:T35))</f>
        <v>29</v>
      </c>
      <c r="V35" t="str">
        <f>IFERROR(IF(P35+N35+K35+H35+E35&lt;'Input page'!$D$11*4,P35+N35+K35+H35+E35,"the time exceeds the budget"),"the time exceeds the budget")</f>
        <v>the time exceeds the budget</v>
      </c>
      <c r="W35" t="e">
        <f>ROUNDUP(V35+Calculations!$D$20+Calculations!$D$21,0)</f>
        <v>#VALUE!</v>
      </c>
      <c r="X35">
        <f t="shared" si="3"/>
        <v>32</v>
      </c>
      <c r="Y35">
        <f>IF($X35=0,0,$X35+'Input page'!$D$9)</f>
        <v>40</v>
      </c>
      <c r="Z35">
        <f t="shared" si="22"/>
        <v>0</v>
      </c>
      <c r="AA35">
        <f t="shared" si="21"/>
        <v>0</v>
      </c>
      <c r="AB35">
        <f t="shared" si="21"/>
        <v>0</v>
      </c>
      <c r="AC35">
        <f t="shared" si="21"/>
        <v>0</v>
      </c>
      <c r="AD35">
        <f t="shared" si="21"/>
        <v>0</v>
      </c>
      <c r="AE35">
        <f t="shared" si="21"/>
        <v>0</v>
      </c>
      <c r="AF35">
        <f t="shared" si="21"/>
        <v>0</v>
      </c>
      <c r="AG35">
        <f t="shared" si="21"/>
        <v>0</v>
      </c>
      <c r="AH35">
        <f t="shared" si="21"/>
        <v>0</v>
      </c>
      <c r="AI35">
        <f t="shared" si="21"/>
        <v>0</v>
      </c>
      <c r="AJ35">
        <f t="shared" si="21"/>
        <v>0</v>
      </c>
      <c r="AK35">
        <f t="shared" ref="AA35:BZ40" si="23">IF(AND(AK$3&gt;=$X35,AK$3&lt;$Y35),1,0)</f>
        <v>0</v>
      </c>
      <c r="AL35">
        <f t="shared" si="23"/>
        <v>0</v>
      </c>
      <c r="AM35">
        <f t="shared" si="23"/>
        <v>0</v>
      </c>
      <c r="AN35">
        <f t="shared" si="23"/>
        <v>0</v>
      </c>
      <c r="AO35">
        <f t="shared" si="23"/>
        <v>0</v>
      </c>
      <c r="AP35">
        <f t="shared" si="23"/>
        <v>0</v>
      </c>
      <c r="AQ35">
        <f t="shared" si="23"/>
        <v>0</v>
      </c>
      <c r="AR35">
        <f t="shared" si="23"/>
        <v>0</v>
      </c>
      <c r="AS35">
        <f t="shared" si="23"/>
        <v>0</v>
      </c>
      <c r="AT35">
        <f t="shared" si="23"/>
        <v>0</v>
      </c>
      <c r="AU35">
        <f t="shared" si="23"/>
        <v>0</v>
      </c>
      <c r="AV35">
        <f t="shared" si="23"/>
        <v>0</v>
      </c>
      <c r="AW35">
        <f t="shared" si="23"/>
        <v>0</v>
      </c>
      <c r="AX35">
        <f t="shared" si="23"/>
        <v>0</v>
      </c>
      <c r="AY35">
        <f t="shared" si="23"/>
        <v>0</v>
      </c>
      <c r="AZ35">
        <f t="shared" si="23"/>
        <v>0</v>
      </c>
      <c r="BA35">
        <f t="shared" si="23"/>
        <v>0</v>
      </c>
      <c r="BB35">
        <f t="shared" si="23"/>
        <v>0</v>
      </c>
      <c r="BC35">
        <f t="shared" si="23"/>
        <v>0</v>
      </c>
      <c r="BD35">
        <f t="shared" si="23"/>
        <v>0</v>
      </c>
      <c r="BE35">
        <f t="shared" si="23"/>
        <v>1</v>
      </c>
      <c r="BF35">
        <f t="shared" si="23"/>
        <v>1</v>
      </c>
      <c r="BG35">
        <f t="shared" si="23"/>
        <v>1</v>
      </c>
      <c r="BH35">
        <f t="shared" si="23"/>
        <v>1</v>
      </c>
      <c r="BI35">
        <f t="shared" si="23"/>
        <v>1</v>
      </c>
      <c r="BJ35">
        <f t="shared" si="23"/>
        <v>1</v>
      </c>
      <c r="BK35">
        <f t="shared" si="23"/>
        <v>1</v>
      </c>
      <c r="BL35">
        <f t="shared" si="23"/>
        <v>1</v>
      </c>
      <c r="BM35">
        <f t="shared" si="23"/>
        <v>0</v>
      </c>
      <c r="BN35">
        <f t="shared" si="23"/>
        <v>0</v>
      </c>
      <c r="BO35">
        <f t="shared" si="23"/>
        <v>0</v>
      </c>
      <c r="BP35">
        <f t="shared" si="23"/>
        <v>0</v>
      </c>
      <c r="BQ35">
        <f t="shared" si="23"/>
        <v>0</v>
      </c>
      <c r="BR35">
        <f t="shared" si="23"/>
        <v>0</v>
      </c>
      <c r="BS35">
        <f t="shared" si="23"/>
        <v>0</v>
      </c>
      <c r="BT35">
        <f t="shared" si="23"/>
        <v>0</v>
      </c>
      <c r="BU35">
        <f t="shared" si="23"/>
        <v>0</v>
      </c>
      <c r="BV35">
        <f t="shared" si="23"/>
        <v>0</v>
      </c>
      <c r="BW35">
        <f t="shared" si="23"/>
        <v>0</v>
      </c>
      <c r="BX35">
        <f t="shared" si="23"/>
        <v>0</v>
      </c>
      <c r="BY35">
        <f t="shared" si="23"/>
        <v>0</v>
      </c>
      <c r="BZ35">
        <f t="shared" si="23"/>
        <v>0</v>
      </c>
      <c r="CA35">
        <f>HLOOKUP(BE$3,$Z$3:$BZ$57,55)</f>
        <v>8</v>
      </c>
      <c r="CB35" t="e">
        <f t="shared" si="4"/>
        <v>#VALUE!</v>
      </c>
    </row>
    <row r="36" spans="1:80" x14ac:dyDescent="0.3">
      <c r="A36">
        <v>33</v>
      </c>
      <c r="B36">
        <f>IF(C35&lt;Calculations!$B$17,ROUND(Calculations!$B$17/'Input page'!$D$13,0),0)</f>
        <v>174</v>
      </c>
      <c r="C36">
        <f t="shared" si="5"/>
        <v>5742</v>
      </c>
      <c r="D36">
        <f>Parameters!$B$15</f>
        <v>10</v>
      </c>
      <c r="E36" t="str">
        <f>IF(ROUND(((B36*D36)/60)/4,0)&gt;Parameters!$B$21,"it exceeds the time available",ROUND(((B36*D36)/60),0))</f>
        <v>it exceeds the time available</v>
      </c>
      <c r="F36">
        <f>B35*Parameters!$B$11</f>
        <v>34.800000000000004</v>
      </c>
      <c r="G36">
        <f>Parameters!$B$16</f>
        <v>10</v>
      </c>
      <c r="H36" t="str">
        <f>IF(ROUND(F36*G36/60,0)/4&gt;('Input page'!$D$11-Parameters!$B$21)/3,"it exceeds the time available",ROUND(F36*G36/60,0))</f>
        <v>it exceeds the time available</v>
      </c>
      <c r="I36">
        <f t="shared" si="6"/>
        <v>34.800000000000004</v>
      </c>
      <c r="J36">
        <f>Parameters!$B$15</f>
        <v>10</v>
      </c>
      <c r="K36" t="str">
        <f>IF(ROUND(I36*J36/60,0)/4&gt;('Input page'!$D$11-Parameters!$B$21)/3,"it exceeds the time available",ROUND(I36*J36/60,0))</f>
        <v>it exceeds the time available</v>
      </c>
      <c r="L36">
        <f t="shared" si="10"/>
        <v>34.800000000000004</v>
      </c>
      <c r="M36">
        <f>Parameters!$B$17</f>
        <v>5</v>
      </c>
      <c r="N36">
        <f>IF(ROUND(L36*M36/60,0)/4&gt;('Input page'!$D$11-Parameters!$B$21)/3,"it exceeds the time available",ROUND(L36*M36/60,0))</f>
        <v>3</v>
      </c>
      <c r="O36">
        <f>L35*Parameters!$B$12</f>
        <v>10.440000000000001</v>
      </c>
      <c r="P36">
        <f>ROUND(Parameters!$B$18/60,0)*O36</f>
        <v>10.440000000000001</v>
      </c>
      <c r="Q36">
        <f t="shared" si="7"/>
        <v>302.76</v>
      </c>
      <c r="R36">
        <f>ROUND(IF(TRUNC(Q36)*Parameters!$B$13&gt;1,TRUNC(Q36)*Parameters!$B$13,0),0)</f>
        <v>30</v>
      </c>
      <c r="S36">
        <f t="shared" si="8"/>
        <v>29</v>
      </c>
      <c r="T36">
        <f t="shared" si="9"/>
        <v>1</v>
      </c>
      <c r="U36">
        <f>IF(T36=0,0,SUM($T$4:T36))</f>
        <v>30</v>
      </c>
      <c r="V36" t="str">
        <f>IFERROR(IF(P36+N36+K36+H36+E36&lt;'Input page'!$D$11*4,P36+N36+K36+H36+E36,"the time exceeds the budget"),"the time exceeds the budget")</f>
        <v>the time exceeds the budget</v>
      </c>
      <c r="W36" t="e">
        <f>ROUNDUP(V36+Calculations!$D$20+Calculations!$D$21,0)</f>
        <v>#VALUE!</v>
      </c>
      <c r="X36">
        <f t="shared" si="3"/>
        <v>33</v>
      </c>
      <c r="Y36">
        <f>IF($X36=0,0,$X36+'Input page'!$D$9)</f>
        <v>41</v>
      </c>
      <c r="Z36">
        <f t="shared" si="22"/>
        <v>0</v>
      </c>
      <c r="AA36">
        <f t="shared" si="23"/>
        <v>0</v>
      </c>
      <c r="AB36">
        <f t="shared" si="23"/>
        <v>0</v>
      </c>
      <c r="AC36">
        <f t="shared" si="23"/>
        <v>0</v>
      </c>
      <c r="AD36">
        <f t="shared" si="23"/>
        <v>0</v>
      </c>
      <c r="AE36">
        <f t="shared" si="23"/>
        <v>0</v>
      </c>
      <c r="AF36">
        <f t="shared" si="23"/>
        <v>0</v>
      </c>
      <c r="AG36">
        <f t="shared" si="23"/>
        <v>0</v>
      </c>
      <c r="AH36">
        <f t="shared" si="23"/>
        <v>0</v>
      </c>
      <c r="AI36">
        <f t="shared" si="23"/>
        <v>0</v>
      </c>
      <c r="AJ36">
        <f t="shared" si="23"/>
        <v>0</v>
      </c>
      <c r="AK36">
        <f t="shared" si="23"/>
        <v>0</v>
      </c>
      <c r="AL36">
        <f t="shared" si="23"/>
        <v>0</v>
      </c>
      <c r="AM36">
        <f t="shared" si="23"/>
        <v>0</v>
      </c>
      <c r="AN36">
        <f t="shared" si="23"/>
        <v>0</v>
      </c>
      <c r="AO36">
        <f t="shared" si="23"/>
        <v>0</v>
      </c>
      <c r="AP36">
        <f t="shared" si="23"/>
        <v>0</v>
      </c>
      <c r="AQ36">
        <f t="shared" si="23"/>
        <v>0</v>
      </c>
      <c r="AR36">
        <f t="shared" si="23"/>
        <v>0</v>
      </c>
      <c r="AS36">
        <f t="shared" si="23"/>
        <v>0</v>
      </c>
      <c r="AT36">
        <f t="shared" si="23"/>
        <v>0</v>
      </c>
      <c r="AU36">
        <f t="shared" si="23"/>
        <v>0</v>
      </c>
      <c r="AV36">
        <f t="shared" si="23"/>
        <v>0</v>
      </c>
      <c r="AW36">
        <f t="shared" si="23"/>
        <v>0</v>
      </c>
      <c r="AX36">
        <f t="shared" si="23"/>
        <v>0</v>
      </c>
      <c r="AY36">
        <f t="shared" si="23"/>
        <v>0</v>
      </c>
      <c r="AZ36">
        <f t="shared" si="23"/>
        <v>0</v>
      </c>
      <c r="BA36">
        <f t="shared" si="23"/>
        <v>0</v>
      </c>
      <c r="BB36">
        <f t="shared" si="23"/>
        <v>0</v>
      </c>
      <c r="BC36">
        <f t="shared" si="23"/>
        <v>0</v>
      </c>
      <c r="BD36">
        <f t="shared" si="23"/>
        <v>0</v>
      </c>
      <c r="BE36">
        <f t="shared" si="23"/>
        <v>0</v>
      </c>
      <c r="BF36">
        <f t="shared" si="23"/>
        <v>1</v>
      </c>
      <c r="BG36">
        <f t="shared" si="23"/>
        <v>1</v>
      </c>
      <c r="BH36">
        <f t="shared" si="23"/>
        <v>1</v>
      </c>
      <c r="BI36">
        <f t="shared" si="23"/>
        <v>1</v>
      </c>
      <c r="BJ36">
        <f t="shared" si="23"/>
        <v>1</v>
      </c>
      <c r="BK36">
        <f t="shared" si="23"/>
        <v>1</v>
      </c>
      <c r="BL36">
        <f t="shared" si="23"/>
        <v>1</v>
      </c>
      <c r="BM36">
        <f t="shared" si="23"/>
        <v>1</v>
      </c>
      <c r="BN36">
        <f t="shared" si="23"/>
        <v>0</v>
      </c>
      <c r="BO36">
        <f t="shared" si="23"/>
        <v>0</v>
      </c>
      <c r="BP36">
        <f t="shared" si="23"/>
        <v>0</v>
      </c>
      <c r="BQ36">
        <f t="shared" si="23"/>
        <v>0</v>
      </c>
      <c r="BR36">
        <f t="shared" si="23"/>
        <v>0</v>
      </c>
      <c r="BS36">
        <f t="shared" si="23"/>
        <v>0</v>
      </c>
      <c r="BT36">
        <f t="shared" si="23"/>
        <v>0</v>
      </c>
      <c r="BU36">
        <f t="shared" si="23"/>
        <v>0</v>
      </c>
      <c r="BV36">
        <f t="shared" si="23"/>
        <v>0</v>
      </c>
      <c r="BW36">
        <f t="shared" si="23"/>
        <v>0</v>
      </c>
      <c r="BX36">
        <f t="shared" si="23"/>
        <v>0</v>
      </c>
      <c r="BY36">
        <f t="shared" si="23"/>
        <v>0</v>
      </c>
      <c r="BZ36">
        <f t="shared" si="23"/>
        <v>0</v>
      </c>
      <c r="CA36">
        <f>HLOOKUP(BF$3,$Z$3:$BZ$57,55)</f>
        <v>8</v>
      </c>
      <c r="CB36" t="e">
        <f t="shared" si="4"/>
        <v>#VALUE!</v>
      </c>
    </row>
    <row r="37" spans="1:80" x14ac:dyDescent="0.3">
      <c r="A37">
        <v>34</v>
      </c>
      <c r="B37">
        <f>IF(C36&lt;Calculations!$B$17,ROUND(Calculations!$B$17/'Input page'!$D$13,0),0)</f>
        <v>174</v>
      </c>
      <c r="C37">
        <f t="shared" si="5"/>
        <v>5916</v>
      </c>
      <c r="D37">
        <f>Parameters!$B$15</f>
        <v>10</v>
      </c>
      <c r="E37" t="str">
        <f>IF(ROUND(((B37*D37)/60)/4,0)&gt;Parameters!$B$21,"it exceeds the time available",ROUND(((B37*D37)/60),0))</f>
        <v>it exceeds the time available</v>
      </c>
      <c r="F37">
        <f>B36*Parameters!$B$11</f>
        <v>34.800000000000004</v>
      </c>
      <c r="G37">
        <f>Parameters!$B$16</f>
        <v>10</v>
      </c>
      <c r="H37" t="str">
        <f>IF(ROUND(F37*G37/60,0)/4&gt;('Input page'!$D$11-Parameters!$B$21)/3,"it exceeds the time available",ROUND(F37*G37/60,0))</f>
        <v>it exceeds the time available</v>
      </c>
      <c r="I37">
        <f t="shared" si="6"/>
        <v>34.800000000000004</v>
      </c>
      <c r="J37">
        <f>Parameters!$B$15</f>
        <v>10</v>
      </c>
      <c r="K37" t="str">
        <f>IF(ROUND(I37*J37/60,0)/4&gt;('Input page'!$D$11-Parameters!$B$21)/3,"it exceeds the time available",ROUND(I37*J37/60,0))</f>
        <v>it exceeds the time available</v>
      </c>
      <c r="L37">
        <f t="shared" si="10"/>
        <v>34.800000000000004</v>
      </c>
      <c r="M37">
        <f>Parameters!$B$17</f>
        <v>5</v>
      </c>
      <c r="N37">
        <f>IF(ROUND(L37*M37/60,0)/4&gt;('Input page'!$D$11-Parameters!$B$21)/3,"it exceeds the time available",ROUND(L37*M37/60,0))</f>
        <v>3</v>
      </c>
      <c r="O37">
        <f>L36*Parameters!$B$12</f>
        <v>10.440000000000001</v>
      </c>
      <c r="P37">
        <f>ROUND(Parameters!$B$18/60,0)*O37</f>
        <v>10.440000000000001</v>
      </c>
      <c r="Q37">
        <f t="shared" si="7"/>
        <v>313.2</v>
      </c>
      <c r="R37">
        <f>ROUND(IF(TRUNC(Q37)*Parameters!$B$13&gt;1,TRUNC(Q37)*Parameters!$B$13,0),0)</f>
        <v>31</v>
      </c>
      <c r="S37">
        <f t="shared" si="8"/>
        <v>30</v>
      </c>
      <c r="T37">
        <f t="shared" si="9"/>
        <v>1</v>
      </c>
      <c r="U37">
        <f>IF(T37=0,0,SUM($T$4:T37))</f>
        <v>31</v>
      </c>
      <c r="V37" t="str">
        <f>IFERROR(IF(P37+N37+K37+H37+E37&lt;'Input page'!$D$11*4,P37+N37+K37+H37+E37,"the time exceeds the budget"),"the time exceeds the budget")</f>
        <v>the time exceeds the budget</v>
      </c>
      <c r="W37" t="e">
        <f>ROUNDUP(V37+Calculations!$D$20+Calculations!$D$21,0)</f>
        <v>#VALUE!</v>
      </c>
      <c r="X37">
        <f t="shared" si="3"/>
        <v>34</v>
      </c>
      <c r="Y37">
        <f>IF($X37=0,0,$X37+'Input page'!$D$9)</f>
        <v>42</v>
      </c>
      <c r="Z37">
        <f t="shared" si="22"/>
        <v>0</v>
      </c>
      <c r="AA37">
        <f t="shared" si="23"/>
        <v>0</v>
      </c>
      <c r="AB37">
        <f t="shared" si="23"/>
        <v>0</v>
      </c>
      <c r="AC37">
        <f t="shared" si="23"/>
        <v>0</v>
      </c>
      <c r="AD37">
        <f t="shared" si="23"/>
        <v>0</v>
      </c>
      <c r="AE37">
        <f t="shared" si="23"/>
        <v>0</v>
      </c>
      <c r="AF37">
        <f t="shared" si="23"/>
        <v>0</v>
      </c>
      <c r="AG37">
        <f t="shared" si="23"/>
        <v>0</v>
      </c>
      <c r="AH37">
        <f t="shared" si="23"/>
        <v>0</v>
      </c>
      <c r="AI37">
        <f t="shared" si="23"/>
        <v>0</v>
      </c>
      <c r="AJ37">
        <f t="shared" si="23"/>
        <v>0</v>
      </c>
      <c r="AK37">
        <f t="shared" si="23"/>
        <v>0</v>
      </c>
      <c r="AL37">
        <f t="shared" si="23"/>
        <v>0</v>
      </c>
      <c r="AM37">
        <f t="shared" si="23"/>
        <v>0</v>
      </c>
      <c r="AN37">
        <f t="shared" si="23"/>
        <v>0</v>
      </c>
      <c r="AO37">
        <f t="shared" si="23"/>
        <v>0</v>
      </c>
      <c r="AP37">
        <f t="shared" si="23"/>
        <v>0</v>
      </c>
      <c r="AQ37">
        <f t="shared" si="23"/>
        <v>0</v>
      </c>
      <c r="AR37">
        <f t="shared" si="23"/>
        <v>0</v>
      </c>
      <c r="AS37">
        <f t="shared" si="23"/>
        <v>0</v>
      </c>
      <c r="AT37">
        <f t="shared" si="23"/>
        <v>0</v>
      </c>
      <c r="AU37">
        <f t="shared" si="23"/>
        <v>0</v>
      </c>
      <c r="AV37">
        <f t="shared" si="23"/>
        <v>0</v>
      </c>
      <c r="AW37">
        <f t="shared" si="23"/>
        <v>0</v>
      </c>
      <c r="AX37">
        <f t="shared" si="23"/>
        <v>0</v>
      </c>
      <c r="AY37">
        <f t="shared" si="23"/>
        <v>0</v>
      </c>
      <c r="AZ37">
        <f t="shared" si="23"/>
        <v>0</v>
      </c>
      <c r="BA37">
        <f t="shared" si="23"/>
        <v>0</v>
      </c>
      <c r="BB37">
        <f t="shared" si="23"/>
        <v>0</v>
      </c>
      <c r="BC37">
        <f t="shared" si="23"/>
        <v>0</v>
      </c>
      <c r="BD37">
        <f t="shared" si="23"/>
        <v>0</v>
      </c>
      <c r="BE37">
        <f t="shared" si="23"/>
        <v>0</v>
      </c>
      <c r="BF37">
        <f t="shared" si="23"/>
        <v>0</v>
      </c>
      <c r="BG37">
        <f t="shared" si="23"/>
        <v>1</v>
      </c>
      <c r="BH37">
        <f t="shared" si="23"/>
        <v>1</v>
      </c>
      <c r="BI37">
        <f t="shared" si="23"/>
        <v>1</v>
      </c>
      <c r="BJ37">
        <f t="shared" si="23"/>
        <v>1</v>
      </c>
      <c r="BK37">
        <f t="shared" si="23"/>
        <v>1</v>
      </c>
      <c r="BL37">
        <f t="shared" si="23"/>
        <v>1</v>
      </c>
      <c r="BM37">
        <f t="shared" si="23"/>
        <v>1</v>
      </c>
      <c r="BN37">
        <f t="shared" si="23"/>
        <v>1</v>
      </c>
      <c r="BO37">
        <f t="shared" si="23"/>
        <v>0</v>
      </c>
      <c r="BP37">
        <f t="shared" si="23"/>
        <v>0</v>
      </c>
      <c r="BQ37">
        <f t="shared" si="23"/>
        <v>0</v>
      </c>
      <c r="BR37">
        <f t="shared" si="23"/>
        <v>0</v>
      </c>
      <c r="BS37">
        <f t="shared" si="23"/>
        <v>0</v>
      </c>
      <c r="BT37">
        <f t="shared" si="23"/>
        <v>0</v>
      </c>
      <c r="BU37">
        <f t="shared" si="23"/>
        <v>0</v>
      </c>
      <c r="BV37">
        <f t="shared" si="23"/>
        <v>0</v>
      </c>
      <c r="BW37">
        <f t="shared" si="23"/>
        <v>0</v>
      </c>
      <c r="BX37">
        <f t="shared" si="23"/>
        <v>0</v>
      </c>
      <c r="BY37">
        <f t="shared" si="23"/>
        <v>0</v>
      </c>
      <c r="BZ37">
        <f t="shared" si="23"/>
        <v>0</v>
      </c>
      <c r="CA37">
        <f>HLOOKUP(BG$3,$Z$3:$BZ$57,55)</f>
        <v>8</v>
      </c>
      <c r="CB37" t="e">
        <f t="shared" si="4"/>
        <v>#VALUE!</v>
      </c>
    </row>
    <row r="38" spans="1:80" x14ac:dyDescent="0.3">
      <c r="A38">
        <v>35</v>
      </c>
      <c r="B38">
        <f>IF(C37&lt;Calculations!$B$17,ROUND(Calculations!$B$17/'Input page'!$D$13,0),0)</f>
        <v>174</v>
      </c>
      <c r="C38">
        <f t="shared" si="5"/>
        <v>6090</v>
      </c>
      <c r="D38">
        <f>Parameters!$B$15</f>
        <v>10</v>
      </c>
      <c r="E38" t="str">
        <f>IF(ROUND(((B38*D38)/60)/4,0)&gt;Parameters!$B$21,"it exceeds the time available",ROUND(((B38*D38)/60),0))</f>
        <v>it exceeds the time available</v>
      </c>
      <c r="F38">
        <f>B37*Parameters!$B$11</f>
        <v>34.800000000000004</v>
      </c>
      <c r="G38">
        <f>Parameters!$B$16</f>
        <v>10</v>
      </c>
      <c r="H38" t="str">
        <f>IF(ROUND(F38*G38/60,0)/4&gt;('Input page'!$D$11-Parameters!$B$21)/3,"it exceeds the time available",ROUND(F38*G38/60,0))</f>
        <v>it exceeds the time available</v>
      </c>
      <c r="I38">
        <f t="shared" si="6"/>
        <v>34.800000000000004</v>
      </c>
      <c r="J38">
        <f>Parameters!$B$15</f>
        <v>10</v>
      </c>
      <c r="K38" t="str">
        <f>IF(ROUND(I38*J38/60,0)/4&gt;('Input page'!$D$11-Parameters!$B$21)/3,"it exceeds the time available",ROUND(I38*J38/60,0))</f>
        <v>it exceeds the time available</v>
      </c>
      <c r="L38">
        <f t="shared" si="10"/>
        <v>34.800000000000004</v>
      </c>
      <c r="M38">
        <f>Parameters!$B$17</f>
        <v>5</v>
      </c>
      <c r="N38">
        <f>IF(ROUND(L38*M38/60,0)/4&gt;('Input page'!$D$11-Parameters!$B$21)/3,"it exceeds the time available",ROUND(L38*M38/60,0))</f>
        <v>3</v>
      </c>
      <c r="O38">
        <f>L37*Parameters!$B$12</f>
        <v>10.440000000000001</v>
      </c>
      <c r="P38">
        <f>ROUND(Parameters!$B$18/60,0)*O38</f>
        <v>10.440000000000001</v>
      </c>
      <c r="Q38">
        <f t="shared" si="7"/>
        <v>323.64</v>
      </c>
      <c r="R38">
        <f>ROUND(IF(TRUNC(Q38)*Parameters!$B$13&gt;1,TRUNC(Q38)*Parameters!$B$13,0),0)</f>
        <v>32</v>
      </c>
      <c r="S38">
        <f t="shared" si="8"/>
        <v>31</v>
      </c>
      <c r="T38">
        <f t="shared" si="9"/>
        <v>1</v>
      </c>
      <c r="U38">
        <f>IF(T38=0,0,SUM($T$4:T38))</f>
        <v>32</v>
      </c>
      <c r="V38" t="str">
        <f>IFERROR(IF(P38+N38+K38+H38+E38&lt;'Input page'!$D$11*4,P38+N38+K38+H38+E38,"the time exceeds the budget"),"the time exceeds the budget")</f>
        <v>the time exceeds the budget</v>
      </c>
      <c r="W38" t="e">
        <f>ROUNDUP(V38+Calculations!$D$20+Calculations!$D$21,0)</f>
        <v>#VALUE!</v>
      </c>
      <c r="X38">
        <f t="shared" si="3"/>
        <v>35</v>
      </c>
      <c r="Y38">
        <f>IF($X38=0,0,$X38+'Input page'!$D$9)</f>
        <v>43</v>
      </c>
      <c r="Z38">
        <f t="shared" si="22"/>
        <v>0</v>
      </c>
      <c r="AA38">
        <f t="shared" si="23"/>
        <v>0</v>
      </c>
      <c r="AB38">
        <f t="shared" si="23"/>
        <v>0</v>
      </c>
      <c r="AC38">
        <f t="shared" si="23"/>
        <v>0</v>
      </c>
      <c r="AD38">
        <f t="shared" si="23"/>
        <v>0</v>
      </c>
      <c r="AE38">
        <f t="shared" si="23"/>
        <v>0</v>
      </c>
      <c r="AF38">
        <f t="shared" si="23"/>
        <v>0</v>
      </c>
      <c r="AG38">
        <f t="shared" si="23"/>
        <v>0</v>
      </c>
      <c r="AH38">
        <f t="shared" si="23"/>
        <v>0</v>
      </c>
      <c r="AI38">
        <f t="shared" si="23"/>
        <v>0</v>
      </c>
      <c r="AJ38">
        <f t="shared" si="23"/>
        <v>0</v>
      </c>
      <c r="AK38">
        <f t="shared" si="23"/>
        <v>0</v>
      </c>
      <c r="AL38">
        <f t="shared" si="23"/>
        <v>0</v>
      </c>
      <c r="AM38">
        <f t="shared" si="23"/>
        <v>0</v>
      </c>
      <c r="AN38">
        <f t="shared" si="23"/>
        <v>0</v>
      </c>
      <c r="AO38">
        <f t="shared" si="23"/>
        <v>0</v>
      </c>
      <c r="AP38">
        <f t="shared" si="23"/>
        <v>0</v>
      </c>
      <c r="AQ38">
        <f t="shared" si="23"/>
        <v>0</v>
      </c>
      <c r="AR38">
        <f t="shared" si="23"/>
        <v>0</v>
      </c>
      <c r="AS38">
        <f t="shared" si="23"/>
        <v>0</v>
      </c>
      <c r="AT38">
        <f t="shared" si="23"/>
        <v>0</v>
      </c>
      <c r="AU38">
        <f t="shared" si="23"/>
        <v>0</v>
      </c>
      <c r="AV38">
        <f t="shared" si="23"/>
        <v>0</v>
      </c>
      <c r="AW38">
        <f t="shared" si="23"/>
        <v>0</v>
      </c>
      <c r="AX38">
        <f t="shared" si="23"/>
        <v>0</v>
      </c>
      <c r="AY38">
        <f t="shared" si="23"/>
        <v>0</v>
      </c>
      <c r="AZ38">
        <f t="shared" si="23"/>
        <v>0</v>
      </c>
      <c r="BA38">
        <f t="shared" si="23"/>
        <v>0</v>
      </c>
      <c r="BB38">
        <f t="shared" si="23"/>
        <v>0</v>
      </c>
      <c r="BC38">
        <f t="shared" si="23"/>
        <v>0</v>
      </c>
      <c r="BD38">
        <f t="shared" si="23"/>
        <v>0</v>
      </c>
      <c r="BE38">
        <f t="shared" si="23"/>
        <v>0</v>
      </c>
      <c r="BF38">
        <f t="shared" si="23"/>
        <v>0</v>
      </c>
      <c r="BG38">
        <f t="shared" si="23"/>
        <v>0</v>
      </c>
      <c r="BH38">
        <f t="shared" si="23"/>
        <v>1</v>
      </c>
      <c r="BI38">
        <f t="shared" si="23"/>
        <v>1</v>
      </c>
      <c r="BJ38">
        <f t="shared" si="23"/>
        <v>1</v>
      </c>
      <c r="BK38">
        <f t="shared" si="23"/>
        <v>1</v>
      </c>
      <c r="BL38">
        <f t="shared" si="23"/>
        <v>1</v>
      </c>
      <c r="BM38">
        <f t="shared" si="23"/>
        <v>1</v>
      </c>
      <c r="BN38">
        <f t="shared" si="23"/>
        <v>1</v>
      </c>
      <c r="BO38">
        <f t="shared" si="23"/>
        <v>1</v>
      </c>
      <c r="BP38">
        <f t="shared" si="23"/>
        <v>0</v>
      </c>
      <c r="BQ38">
        <f t="shared" si="23"/>
        <v>0</v>
      </c>
      <c r="BR38">
        <f t="shared" si="23"/>
        <v>0</v>
      </c>
      <c r="BS38">
        <f t="shared" si="23"/>
        <v>0</v>
      </c>
      <c r="BT38">
        <f t="shared" si="23"/>
        <v>0</v>
      </c>
      <c r="BU38">
        <f t="shared" si="23"/>
        <v>0</v>
      </c>
      <c r="BV38">
        <f t="shared" si="23"/>
        <v>0</v>
      </c>
      <c r="BW38">
        <f t="shared" si="23"/>
        <v>0</v>
      </c>
      <c r="BX38">
        <f t="shared" si="23"/>
        <v>0</v>
      </c>
      <c r="BY38">
        <f t="shared" si="23"/>
        <v>0</v>
      </c>
      <c r="BZ38">
        <f t="shared" si="23"/>
        <v>0</v>
      </c>
      <c r="CA38">
        <f>HLOOKUP(BH$3,$Z$3:$BZ$57,55)</f>
        <v>8</v>
      </c>
      <c r="CB38" t="e">
        <f t="shared" si="4"/>
        <v>#VALUE!</v>
      </c>
    </row>
    <row r="39" spans="1:80" x14ac:dyDescent="0.3">
      <c r="A39">
        <v>36</v>
      </c>
      <c r="B39">
        <f>IF(C38&lt;Calculations!$B$17,ROUND(Calculations!$B$17/'Input page'!$D$13,0),0)</f>
        <v>174</v>
      </c>
      <c r="C39">
        <f t="shared" si="5"/>
        <v>6264</v>
      </c>
      <c r="D39">
        <f>Parameters!$B$15</f>
        <v>10</v>
      </c>
      <c r="E39" t="str">
        <f>IF(ROUND(((B39*D39)/60)/4,0)&gt;Parameters!$B$21,"it exceeds the time available",ROUND(((B39*D39)/60),0))</f>
        <v>it exceeds the time available</v>
      </c>
      <c r="F39">
        <f>B38*Parameters!$B$11</f>
        <v>34.800000000000004</v>
      </c>
      <c r="G39">
        <f>Parameters!$B$16</f>
        <v>10</v>
      </c>
      <c r="H39" t="str">
        <f>IF(ROUND(F39*G39/60,0)/4&gt;('Input page'!$D$11-Parameters!$B$21)/3,"it exceeds the time available",ROUND(F39*G39/60,0))</f>
        <v>it exceeds the time available</v>
      </c>
      <c r="I39">
        <f t="shared" si="6"/>
        <v>34.800000000000004</v>
      </c>
      <c r="J39">
        <f>Parameters!$B$15</f>
        <v>10</v>
      </c>
      <c r="K39" t="str">
        <f>IF(ROUND(I39*J39/60,0)/4&gt;('Input page'!$D$11-Parameters!$B$21)/3,"it exceeds the time available",ROUND(I39*J39/60,0))</f>
        <v>it exceeds the time available</v>
      </c>
      <c r="L39">
        <f t="shared" si="10"/>
        <v>34.800000000000004</v>
      </c>
      <c r="M39">
        <f>Parameters!$B$17</f>
        <v>5</v>
      </c>
      <c r="N39">
        <f>IF(ROUND(L39*M39/60,0)/4&gt;('Input page'!$D$11-Parameters!$B$21)/3,"it exceeds the time available",ROUND(L39*M39/60,0))</f>
        <v>3</v>
      </c>
      <c r="O39">
        <f>L38*Parameters!$B$12</f>
        <v>10.440000000000001</v>
      </c>
      <c r="P39">
        <f>ROUND(Parameters!$B$18/60,0)*O39</f>
        <v>10.440000000000001</v>
      </c>
      <c r="Q39">
        <f t="shared" si="7"/>
        <v>334.08</v>
      </c>
      <c r="R39">
        <f>ROUND(IF(TRUNC(Q39)*Parameters!$B$13&gt;1,TRUNC(Q39)*Parameters!$B$13,0),0)</f>
        <v>33</v>
      </c>
      <c r="S39">
        <f t="shared" si="8"/>
        <v>32</v>
      </c>
      <c r="T39">
        <f t="shared" si="9"/>
        <v>1</v>
      </c>
      <c r="U39">
        <f>IF(T39=0,0,SUM($T$4:T39))</f>
        <v>33</v>
      </c>
      <c r="V39" t="str">
        <f>IFERROR(IF(P39+N39+K39+H39+E39&lt;'Input page'!$D$11*4,P39+N39+K39+H39+E39,"the time exceeds the budget"),"the time exceeds the budget")</f>
        <v>the time exceeds the budget</v>
      </c>
      <c r="W39" t="e">
        <f>ROUNDUP(V39+Calculations!$D$20+Calculations!$D$21,0)</f>
        <v>#VALUE!</v>
      </c>
      <c r="X39">
        <f t="shared" si="3"/>
        <v>36</v>
      </c>
      <c r="Y39">
        <f>IF($X39=0,0,$X39+'Input page'!$D$9)</f>
        <v>44</v>
      </c>
      <c r="Z39">
        <f t="shared" si="22"/>
        <v>0</v>
      </c>
      <c r="AA39">
        <f t="shared" si="23"/>
        <v>0</v>
      </c>
      <c r="AB39">
        <f t="shared" si="23"/>
        <v>0</v>
      </c>
      <c r="AC39">
        <f t="shared" si="23"/>
        <v>0</v>
      </c>
      <c r="AD39">
        <f t="shared" si="23"/>
        <v>0</v>
      </c>
      <c r="AE39">
        <f t="shared" si="23"/>
        <v>0</v>
      </c>
      <c r="AF39">
        <f t="shared" si="23"/>
        <v>0</v>
      </c>
      <c r="AG39">
        <f t="shared" si="23"/>
        <v>0</v>
      </c>
      <c r="AH39">
        <f t="shared" si="23"/>
        <v>0</v>
      </c>
      <c r="AI39">
        <f t="shared" si="23"/>
        <v>0</v>
      </c>
      <c r="AJ39">
        <f t="shared" si="23"/>
        <v>0</v>
      </c>
      <c r="AK39">
        <f t="shared" si="23"/>
        <v>0</v>
      </c>
      <c r="AL39">
        <f t="shared" si="23"/>
        <v>0</v>
      </c>
      <c r="AM39">
        <f t="shared" si="23"/>
        <v>0</v>
      </c>
      <c r="AN39">
        <f t="shared" si="23"/>
        <v>0</v>
      </c>
      <c r="AO39">
        <f t="shared" si="23"/>
        <v>0</v>
      </c>
      <c r="AP39">
        <f t="shared" si="23"/>
        <v>0</v>
      </c>
      <c r="AQ39">
        <f t="shared" si="23"/>
        <v>0</v>
      </c>
      <c r="AR39">
        <f t="shared" si="23"/>
        <v>0</v>
      </c>
      <c r="AS39">
        <f t="shared" si="23"/>
        <v>0</v>
      </c>
      <c r="AT39">
        <f t="shared" si="23"/>
        <v>0</v>
      </c>
      <c r="AU39">
        <f t="shared" si="23"/>
        <v>0</v>
      </c>
      <c r="AV39">
        <f t="shared" si="23"/>
        <v>0</v>
      </c>
      <c r="AW39">
        <f t="shared" si="23"/>
        <v>0</v>
      </c>
      <c r="AX39">
        <f t="shared" si="23"/>
        <v>0</v>
      </c>
      <c r="AY39">
        <f t="shared" si="23"/>
        <v>0</v>
      </c>
      <c r="AZ39">
        <f t="shared" si="23"/>
        <v>0</v>
      </c>
      <c r="BA39">
        <f t="shared" si="23"/>
        <v>0</v>
      </c>
      <c r="BB39">
        <f t="shared" si="23"/>
        <v>0</v>
      </c>
      <c r="BC39">
        <f t="shared" si="23"/>
        <v>0</v>
      </c>
      <c r="BD39">
        <f t="shared" si="23"/>
        <v>0</v>
      </c>
      <c r="BE39">
        <f t="shared" si="23"/>
        <v>0</v>
      </c>
      <c r="BF39">
        <f t="shared" si="23"/>
        <v>0</v>
      </c>
      <c r="BG39">
        <f t="shared" si="23"/>
        <v>0</v>
      </c>
      <c r="BH39">
        <f t="shared" si="23"/>
        <v>0</v>
      </c>
      <c r="BI39">
        <f t="shared" si="23"/>
        <v>1</v>
      </c>
      <c r="BJ39">
        <f t="shared" si="23"/>
        <v>1</v>
      </c>
      <c r="BK39">
        <f t="shared" si="23"/>
        <v>1</v>
      </c>
      <c r="BL39">
        <f t="shared" si="23"/>
        <v>1</v>
      </c>
      <c r="BM39">
        <f t="shared" si="23"/>
        <v>1</v>
      </c>
      <c r="BN39">
        <f t="shared" si="23"/>
        <v>1</v>
      </c>
      <c r="BO39">
        <f t="shared" si="23"/>
        <v>1</v>
      </c>
      <c r="BP39">
        <f t="shared" si="23"/>
        <v>1</v>
      </c>
      <c r="BQ39">
        <f t="shared" si="23"/>
        <v>0</v>
      </c>
      <c r="BR39">
        <f t="shared" si="23"/>
        <v>0</v>
      </c>
      <c r="BS39">
        <f t="shared" si="23"/>
        <v>0</v>
      </c>
      <c r="BT39">
        <f t="shared" si="23"/>
        <v>0</v>
      </c>
      <c r="BU39">
        <f t="shared" si="23"/>
        <v>0</v>
      </c>
      <c r="BV39">
        <f t="shared" si="23"/>
        <v>0</v>
      </c>
      <c r="BW39">
        <f t="shared" si="23"/>
        <v>0</v>
      </c>
      <c r="BX39">
        <f t="shared" si="23"/>
        <v>0</v>
      </c>
      <c r="BY39">
        <f t="shared" si="23"/>
        <v>0</v>
      </c>
      <c r="BZ39">
        <f t="shared" si="23"/>
        <v>0</v>
      </c>
      <c r="CA39">
        <f>HLOOKUP(BI$3,$Z$3:$BZ$57,55)</f>
        <v>8</v>
      </c>
      <c r="CB39" t="e">
        <f t="shared" si="4"/>
        <v>#VALUE!</v>
      </c>
    </row>
    <row r="40" spans="1:80" x14ac:dyDescent="0.3">
      <c r="A40">
        <v>37</v>
      </c>
      <c r="B40">
        <f>IF(C39&lt;Calculations!$B$17,ROUND(Calculations!$B$17/'Input page'!$D$13,0),0)</f>
        <v>174</v>
      </c>
      <c r="C40">
        <f t="shared" si="5"/>
        <v>6438</v>
      </c>
      <c r="D40">
        <f>Parameters!$B$15</f>
        <v>10</v>
      </c>
      <c r="E40" t="str">
        <f>IF(ROUND(((B40*D40)/60)/4,0)&gt;Parameters!$B$21,"it exceeds the time available",ROUND(((B40*D40)/60),0))</f>
        <v>it exceeds the time available</v>
      </c>
      <c r="F40">
        <f>B39*Parameters!$B$11</f>
        <v>34.800000000000004</v>
      </c>
      <c r="G40">
        <f>Parameters!$B$16</f>
        <v>10</v>
      </c>
      <c r="H40" t="str">
        <f>IF(ROUND(F40*G40/60,0)/4&gt;('Input page'!$D$11-Parameters!$B$21)/3,"it exceeds the time available",ROUND(F40*G40/60,0))</f>
        <v>it exceeds the time available</v>
      </c>
      <c r="I40">
        <f t="shared" si="6"/>
        <v>34.800000000000004</v>
      </c>
      <c r="J40">
        <f>Parameters!$B$15</f>
        <v>10</v>
      </c>
      <c r="K40" t="str">
        <f>IF(ROUND(I40*J40/60,0)/4&gt;('Input page'!$D$11-Parameters!$B$21)/3,"it exceeds the time available",ROUND(I40*J40/60,0))</f>
        <v>it exceeds the time available</v>
      </c>
      <c r="L40">
        <f t="shared" si="10"/>
        <v>34.800000000000004</v>
      </c>
      <c r="M40">
        <f>Parameters!$B$17</f>
        <v>5</v>
      </c>
      <c r="N40">
        <f>IF(ROUND(L40*M40/60,0)/4&gt;('Input page'!$D$11-Parameters!$B$21)/3,"it exceeds the time available",ROUND(L40*M40/60,0))</f>
        <v>3</v>
      </c>
      <c r="O40">
        <f>L39*Parameters!$B$12</f>
        <v>10.440000000000001</v>
      </c>
      <c r="P40">
        <f>ROUND(Parameters!$B$18/60,0)*O40</f>
        <v>10.440000000000001</v>
      </c>
      <c r="Q40">
        <f t="shared" si="7"/>
        <v>344.52</v>
      </c>
      <c r="R40">
        <f>ROUND(IF(TRUNC(Q40)*Parameters!$B$13&gt;1,TRUNC(Q40)*Parameters!$B$13,0),0)</f>
        <v>34</v>
      </c>
      <c r="S40">
        <f t="shared" si="8"/>
        <v>33</v>
      </c>
      <c r="T40">
        <f t="shared" si="9"/>
        <v>1</v>
      </c>
      <c r="U40">
        <f>IF(T40=0,0,SUM($T$4:T40))</f>
        <v>34</v>
      </c>
      <c r="V40" t="str">
        <f>IFERROR(IF(P40+N40+K40+H40+E40&lt;'Input page'!$D$11*4,P40+N40+K40+H40+E40,"the time exceeds the budget"),"the time exceeds the budget")</f>
        <v>the time exceeds the budget</v>
      </c>
      <c r="W40" t="e">
        <f>ROUNDUP(V40+Calculations!$D$20+Calculations!$D$21,0)</f>
        <v>#VALUE!</v>
      </c>
      <c r="X40">
        <f t="shared" si="3"/>
        <v>37</v>
      </c>
      <c r="Y40">
        <f>IF($X40=0,0,$X40+'Input page'!$D$9)</f>
        <v>45</v>
      </c>
      <c r="Z40">
        <f t="shared" si="22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0</v>
      </c>
      <c r="AF40">
        <f t="shared" ref="AA40:BZ44" si="24">IF(AND(AF$3&gt;=$X40,AF$3&lt;$Y40),1,0)</f>
        <v>0</v>
      </c>
      <c r="AG40">
        <f t="shared" si="24"/>
        <v>0</v>
      </c>
      <c r="AH40">
        <f t="shared" si="24"/>
        <v>0</v>
      </c>
      <c r="AI40">
        <f t="shared" si="24"/>
        <v>0</v>
      </c>
      <c r="AJ40">
        <f t="shared" si="24"/>
        <v>0</v>
      </c>
      <c r="AK40">
        <f t="shared" si="24"/>
        <v>0</v>
      </c>
      <c r="AL40">
        <f t="shared" si="24"/>
        <v>0</v>
      </c>
      <c r="AM40">
        <f t="shared" si="24"/>
        <v>0</v>
      </c>
      <c r="AN40">
        <f t="shared" si="24"/>
        <v>0</v>
      </c>
      <c r="AO40">
        <f t="shared" si="24"/>
        <v>0</v>
      </c>
      <c r="AP40">
        <f t="shared" si="24"/>
        <v>0</v>
      </c>
      <c r="AQ40">
        <f t="shared" si="24"/>
        <v>0</v>
      </c>
      <c r="AR40">
        <f t="shared" si="24"/>
        <v>0</v>
      </c>
      <c r="AS40">
        <f t="shared" si="24"/>
        <v>0</v>
      </c>
      <c r="AT40">
        <f t="shared" si="24"/>
        <v>0</v>
      </c>
      <c r="AU40">
        <f t="shared" si="24"/>
        <v>0</v>
      </c>
      <c r="AV40">
        <f t="shared" si="24"/>
        <v>0</v>
      </c>
      <c r="AW40">
        <f t="shared" si="24"/>
        <v>0</v>
      </c>
      <c r="AX40">
        <f t="shared" si="24"/>
        <v>0</v>
      </c>
      <c r="AY40">
        <f t="shared" si="24"/>
        <v>0</v>
      </c>
      <c r="AZ40">
        <f t="shared" si="24"/>
        <v>0</v>
      </c>
      <c r="BA40">
        <f t="shared" si="24"/>
        <v>0</v>
      </c>
      <c r="BB40">
        <f t="shared" si="24"/>
        <v>0</v>
      </c>
      <c r="BC40">
        <f t="shared" si="24"/>
        <v>0</v>
      </c>
      <c r="BD40">
        <f t="shared" si="24"/>
        <v>0</v>
      </c>
      <c r="BE40">
        <f t="shared" si="24"/>
        <v>0</v>
      </c>
      <c r="BF40">
        <f t="shared" si="24"/>
        <v>0</v>
      </c>
      <c r="BG40">
        <f t="shared" si="24"/>
        <v>0</v>
      </c>
      <c r="BH40">
        <f t="shared" si="24"/>
        <v>0</v>
      </c>
      <c r="BI40">
        <f t="shared" si="24"/>
        <v>0</v>
      </c>
      <c r="BJ40">
        <f t="shared" si="24"/>
        <v>1</v>
      </c>
      <c r="BK40">
        <f t="shared" si="24"/>
        <v>1</v>
      </c>
      <c r="BL40">
        <f t="shared" si="24"/>
        <v>1</v>
      </c>
      <c r="BM40">
        <f t="shared" si="24"/>
        <v>1</v>
      </c>
      <c r="BN40">
        <f t="shared" si="24"/>
        <v>1</v>
      </c>
      <c r="BO40">
        <f t="shared" si="24"/>
        <v>1</v>
      </c>
      <c r="BP40">
        <f t="shared" si="24"/>
        <v>1</v>
      </c>
      <c r="BQ40">
        <f t="shared" si="24"/>
        <v>1</v>
      </c>
      <c r="BR40">
        <f t="shared" si="24"/>
        <v>0</v>
      </c>
      <c r="BS40">
        <f t="shared" si="24"/>
        <v>0</v>
      </c>
      <c r="BT40">
        <f t="shared" si="24"/>
        <v>0</v>
      </c>
      <c r="BU40">
        <f t="shared" si="24"/>
        <v>0</v>
      </c>
      <c r="BV40">
        <f t="shared" si="24"/>
        <v>0</v>
      </c>
      <c r="BW40">
        <f t="shared" si="24"/>
        <v>0</v>
      </c>
      <c r="BX40">
        <f t="shared" si="24"/>
        <v>0</v>
      </c>
      <c r="BY40">
        <f t="shared" si="24"/>
        <v>0</v>
      </c>
      <c r="BZ40">
        <f t="shared" si="24"/>
        <v>0</v>
      </c>
      <c r="CA40">
        <f>HLOOKUP(BJ$3,$Z$3:$BZ$57,55)</f>
        <v>8</v>
      </c>
      <c r="CB40" t="e">
        <f t="shared" si="4"/>
        <v>#VALUE!</v>
      </c>
    </row>
    <row r="41" spans="1:80" x14ac:dyDescent="0.3">
      <c r="A41">
        <v>38</v>
      </c>
      <c r="B41">
        <f>IF(C40&lt;Calculations!$B$17,ROUND(Calculations!$B$17/'Input page'!$D$13,0),0)</f>
        <v>174</v>
      </c>
      <c r="C41">
        <f t="shared" si="5"/>
        <v>6612</v>
      </c>
      <c r="D41">
        <f>Parameters!$B$15</f>
        <v>10</v>
      </c>
      <c r="E41" t="str">
        <f>IF(ROUND(((B41*D41)/60)/4,0)&gt;Parameters!$B$21,"it exceeds the time available",ROUND(((B41*D41)/60),0))</f>
        <v>it exceeds the time available</v>
      </c>
      <c r="F41">
        <f>B40*Parameters!$B$11</f>
        <v>34.800000000000004</v>
      </c>
      <c r="G41">
        <f>Parameters!$B$16</f>
        <v>10</v>
      </c>
      <c r="H41" t="str">
        <f>IF(ROUND(F41*G41/60,0)/4&gt;('Input page'!$D$11-Parameters!$B$21)/3,"it exceeds the time available",ROUND(F41*G41/60,0))</f>
        <v>it exceeds the time available</v>
      </c>
      <c r="I41">
        <f t="shared" si="6"/>
        <v>34.800000000000004</v>
      </c>
      <c r="J41">
        <f>Parameters!$B$15</f>
        <v>10</v>
      </c>
      <c r="K41" t="str">
        <f>IF(ROUND(I41*J41/60,0)/4&gt;('Input page'!$D$11-Parameters!$B$21)/3,"it exceeds the time available",ROUND(I41*J41/60,0))</f>
        <v>it exceeds the time available</v>
      </c>
      <c r="L41">
        <f t="shared" si="10"/>
        <v>34.800000000000004</v>
      </c>
      <c r="M41">
        <f>Parameters!$B$17</f>
        <v>5</v>
      </c>
      <c r="N41">
        <f>IF(ROUND(L41*M41/60,0)/4&gt;('Input page'!$D$11-Parameters!$B$21)/3,"it exceeds the time available",ROUND(L41*M41/60,0))</f>
        <v>3</v>
      </c>
      <c r="O41">
        <f>L40*Parameters!$B$12</f>
        <v>10.440000000000001</v>
      </c>
      <c r="P41">
        <f>ROUND(Parameters!$B$18/60,0)*O41</f>
        <v>10.440000000000001</v>
      </c>
      <c r="Q41">
        <f t="shared" si="7"/>
        <v>354.96</v>
      </c>
      <c r="R41">
        <f>ROUND(IF(TRUNC(Q41)*Parameters!$B$13&gt;1,TRUNC(Q41)*Parameters!$B$13,0),0)</f>
        <v>35</v>
      </c>
      <c r="S41">
        <f t="shared" si="8"/>
        <v>34</v>
      </c>
      <c r="T41">
        <f t="shared" si="9"/>
        <v>1</v>
      </c>
      <c r="U41">
        <f>IF(T41=0,0,SUM($T$4:T41))</f>
        <v>35</v>
      </c>
      <c r="V41" t="str">
        <f>IFERROR(IF(P41+N41+K41+H41+E41&lt;'Input page'!$D$11*4,P41+N41+K41+H41+E41,"the time exceeds the budget"),"the time exceeds the budget")</f>
        <v>the time exceeds the budget</v>
      </c>
      <c r="W41" t="e">
        <f>ROUNDUP(V41+Calculations!$D$20+Calculations!$D$21,0)</f>
        <v>#VALUE!</v>
      </c>
      <c r="X41">
        <f t="shared" si="3"/>
        <v>38</v>
      </c>
      <c r="Y41">
        <f>IF($X41=0,0,$X41+'Input page'!$D$9)</f>
        <v>46</v>
      </c>
      <c r="Z41">
        <f t="shared" si="22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  <c r="AF41">
        <f t="shared" si="24"/>
        <v>0</v>
      </c>
      <c r="AG41">
        <f t="shared" si="24"/>
        <v>0</v>
      </c>
      <c r="AH41">
        <f t="shared" si="24"/>
        <v>0</v>
      </c>
      <c r="AI41">
        <f t="shared" si="24"/>
        <v>0</v>
      </c>
      <c r="AJ41">
        <f t="shared" si="24"/>
        <v>0</v>
      </c>
      <c r="AK41">
        <f t="shared" si="24"/>
        <v>0</v>
      </c>
      <c r="AL41">
        <f t="shared" si="24"/>
        <v>0</v>
      </c>
      <c r="AM41">
        <f t="shared" si="24"/>
        <v>0</v>
      </c>
      <c r="AN41">
        <f t="shared" si="24"/>
        <v>0</v>
      </c>
      <c r="AO41">
        <f t="shared" si="24"/>
        <v>0</v>
      </c>
      <c r="AP41">
        <f t="shared" si="24"/>
        <v>0</v>
      </c>
      <c r="AQ41">
        <f t="shared" si="24"/>
        <v>0</v>
      </c>
      <c r="AR41">
        <f t="shared" si="24"/>
        <v>0</v>
      </c>
      <c r="AS41">
        <f t="shared" si="24"/>
        <v>0</v>
      </c>
      <c r="AT41">
        <f t="shared" si="24"/>
        <v>0</v>
      </c>
      <c r="AU41">
        <f t="shared" si="24"/>
        <v>0</v>
      </c>
      <c r="AV41">
        <f t="shared" si="24"/>
        <v>0</v>
      </c>
      <c r="AW41">
        <f t="shared" si="24"/>
        <v>0</v>
      </c>
      <c r="AX41">
        <f t="shared" si="24"/>
        <v>0</v>
      </c>
      <c r="AY41">
        <f t="shared" si="24"/>
        <v>0</v>
      </c>
      <c r="AZ41">
        <f t="shared" si="24"/>
        <v>0</v>
      </c>
      <c r="BA41">
        <f t="shared" si="24"/>
        <v>0</v>
      </c>
      <c r="BB41">
        <f t="shared" si="24"/>
        <v>0</v>
      </c>
      <c r="BC41">
        <f t="shared" si="24"/>
        <v>0</v>
      </c>
      <c r="BD41">
        <f t="shared" si="24"/>
        <v>0</v>
      </c>
      <c r="BE41">
        <f t="shared" si="24"/>
        <v>0</v>
      </c>
      <c r="BF41">
        <f t="shared" si="24"/>
        <v>0</v>
      </c>
      <c r="BG41">
        <f t="shared" si="24"/>
        <v>0</v>
      </c>
      <c r="BH41">
        <f t="shared" si="24"/>
        <v>0</v>
      </c>
      <c r="BI41">
        <f t="shared" si="24"/>
        <v>0</v>
      </c>
      <c r="BJ41">
        <f t="shared" si="24"/>
        <v>0</v>
      </c>
      <c r="BK41">
        <f t="shared" si="24"/>
        <v>1</v>
      </c>
      <c r="BL41">
        <f t="shared" si="24"/>
        <v>1</v>
      </c>
      <c r="BM41">
        <f t="shared" si="24"/>
        <v>1</v>
      </c>
      <c r="BN41">
        <f t="shared" si="24"/>
        <v>1</v>
      </c>
      <c r="BO41">
        <f t="shared" si="24"/>
        <v>1</v>
      </c>
      <c r="BP41">
        <f t="shared" si="24"/>
        <v>1</v>
      </c>
      <c r="BQ41">
        <f t="shared" si="24"/>
        <v>1</v>
      </c>
      <c r="BR41">
        <f t="shared" si="24"/>
        <v>1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>HLOOKUP(BK$3,$Z$3:$BZ$57,55)</f>
        <v>8</v>
      </c>
      <c r="CB41" t="e">
        <f t="shared" si="4"/>
        <v>#VALUE!</v>
      </c>
    </row>
    <row r="42" spans="1:80" x14ac:dyDescent="0.3">
      <c r="A42">
        <v>39</v>
      </c>
      <c r="B42">
        <f>IF(C41&lt;Calculations!$B$17,ROUND(Calculations!$B$17/'Input page'!$D$13,0),0)</f>
        <v>174</v>
      </c>
      <c r="C42">
        <f t="shared" si="5"/>
        <v>6786</v>
      </c>
      <c r="D42">
        <f>Parameters!$B$15</f>
        <v>10</v>
      </c>
      <c r="E42" t="str">
        <f>IF(ROUND(((B42*D42)/60)/4,0)&gt;Parameters!$B$21,"it exceeds the time available",ROUND(((B42*D42)/60),0))</f>
        <v>it exceeds the time available</v>
      </c>
      <c r="F42">
        <f>B41*Parameters!$B$11</f>
        <v>34.800000000000004</v>
      </c>
      <c r="G42">
        <f>Parameters!$B$16</f>
        <v>10</v>
      </c>
      <c r="H42" t="str">
        <f>IF(ROUND(F42*G42/60,0)/4&gt;('Input page'!$D$11-Parameters!$B$21)/3,"it exceeds the time available",ROUND(F42*G42/60,0))</f>
        <v>it exceeds the time available</v>
      </c>
      <c r="I42">
        <f t="shared" si="6"/>
        <v>34.800000000000004</v>
      </c>
      <c r="J42">
        <f>Parameters!$B$15</f>
        <v>10</v>
      </c>
      <c r="K42" t="str">
        <f>IF(ROUND(I42*J42/60,0)/4&gt;('Input page'!$D$11-Parameters!$B$21)/3,"it exceeds the time available",ROUND(I42*J42/60,0))</f>
        <v>it exceeds the time available</v>
      </c>
      <c r="L42">
        <f t="shared" si="10"/>
        <v>34.800000000000004</v>
      </c>
      <c r="M42">
        <f>Parameters!$B$17</f>
        <v>5</v>
      </c>
      <c r="N42">
        <f>IF(ROUND(L42*M42/60,0)/4&gt;('Input page'!$D$11-Parameters!$B$21)/3,"it exceeds the time available",ROUND(L42*M42/60,0))</f>
        <v>3</v>
      </c>
      <c r="O42">
        <f>L41*Parameters!$B$12</f>
        <v>10.440000000000001</v>
      </c>
      <c r="P42">
        <f>ROUND(Parameters!$B$18/60,0)*O42</f>
        <v>10.440000000000001</v>
      </c>
      <c r="Q42">
        <f t="shared" si="7"/>
        <v>365.4</v>
      </c>
      <c r="R42">
        <f>ROUND(IF(TRUNC(Q42)*Parameters!$B$13&gt;1,TRUNC(Q42)*Parameters!$B$13,0),0)</f>
        <v>37</v>
      </c>
      <c r="S42">
        <f t="shared" si="8"/>
        <v>35</v>
      </c>
      <c r="T42">
        <f t="shared" si="9"/>
        <v>2</v>
      </c>
      <c r="U42">
        <f>IF(T42=0,0,SUM($T$4:T42))</f>
        <v>37</v>
      </c>
      <c r="V42" t="str">
        <f>IFERROR(IF(P42+N42+K42+H42+E42&lt;'Input page'!$D$11*4,P42+N42+K42+H42+E42,"the time exceeds the budget"),"the time exceeds the budget")</f>
        <v>the time exceeds the budget</v>
      </c>
      <c r="W42" t="e">
        <f>ROUNDUP(V42+Calculations!$D$20+Calculations!$D$21,0)</f>
        <v>#VALUE!</v>
      </c>
      <c r="X42">
        <f t="shared" si="3"/>
        <v>39</v>
      </c>
      <c r="Y42">
        <f>IF($X42=0,0,$X42+'Input page'!$D$9)</f>
        <v>47</v>
      </c>
      <c r="Z42">
        <f t="shared" si="22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si="24"/>
        <v>0</v>
      </c>
      <c r="AJ42">
        <f t="shared" si="24"/>
        <v>0</v>
      </c>
      <c r="AK42">
        <f t="shared" si="24"/>
        <v>0</v>
      </c>
      <c r="AL42">
        <f t="shared" si="24"/>
        <v>0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0</v>
      </c>
      <c r="BA42">
        <f t="shared" si="24"/>
        <v>0</v>
      </c>
      <c r="BB42">
        <f t="shared" si="24"/>
        <v>0</v>
      </c>
      <c r="BC42">
        <f t="shared" si="24"/>
        <v>0</v>
      </c>
      <c r="BD42">
        <f t="shared" si="24"/>
        <v>0</v>
      </c>
      <c r="BE42">
        <f t="shared" si="24"/>
        <v>0</v>
      </c>
      <c r="BF42">
        <f t="shared" si="24"/>
        <v>0</v>
      </c>
      <c r="BG42">
        <f t="shared" si="24"/>
        <v>0</v>
      </c>
      <c r="BH42">
        <f t="shared" si="24"/>
        <v>0</v>
      </c>
      <c r="BI42">
        <f t="shared" si="24"/>
        <v>0</v>
      </c>
      <c r="BJ42">
        <f t="shared" si="24"/>
        <v>0</v>
      </c>
      <c r="BK42">
        <f t="shared" si="24"/>
        <v>0</v>
      </c>
      <c r="BL42">
        <f t="shared" si="24"/>
        <v>1</v>
      </c>
      <c r="BM42">
        <f t="shared" si="24"/>
        <v>1</v>
      </c>
      <c r="BN42">
        <f t="shared" si="24"/>
        <v>1</v>
      </c>
      <c r="BO42">
        <f t="shared" si="24"/>
        <v>1</v>
      </c>
      <c r="BP42">
        <f t="shared" si="24"/>
        <v>1</v>
      </c>
      <c r="BQ42">
        <f t="shared" si="24"/>
        <v>1</v>
      </c>
      <c r="BR42">
        <f t="shared" si="24"/>
        <v>1</v>
      </c>
      <c r="BS42">
        <f t="shared" si="24"/>
        <v>1</v>
      </c>
      <c r="BT42">
        <f t="shared" si="24"/>
        <v>0</v>
      </c>
      <c r="BU42">
        <f t="shared" si="24"/>
        <v>0</v>
      </c>
      <c r="BV42">
        <f t="shared" si="24"/>
        <v>0</v>
      </c>
      <c r="BW42">
        <f t="shared" si="24"/>
        <v>0</v>
      </c>
      <c r="BX42">
        <f t="shared" si="24"/>
        <v>0</v>
      </c>
      <c r="BY42">
        <f t="shared" si="24"/>
        <v>0</v>
      </c>
      <c r="BZ42">
        <f t="shared" si="24"/>
        <v>0</v>
      </c>
      <c r="CA42">
        <f>HLOOKUP(BL$3,$Z$3:$BZ$57,55)</f>
        <v>8</v>
      </c>
      <c r="CB42" t="e">
        <f t="shared" si="4"/>
        <v>#VALUE!</v>
      </c>
    </row>
    <row r="43" spans="1:80" x14ac:dyDescent="0.3">
      <c r="A43">
        <v>40</v>
      </c>
      <c r="B43">
        <f>IF(C42&lt;Calculations!$B$17,ROUND(Calculations!$B$17/'Input page'!$D$13,0),0)</f>
        <v>174</v>
      </c>
      <c r="C43">
        <f t="shared" si="5"/>
        <v>6960</v>
      </c>
      <c r="D43">
        <f>Parameters!$B$15</f>
        <v>10</v>
      </c>
      <c r="E43" t="str">
        <f>IF(ROUND(((B43*D43)/60)/4,0)&gt;Parameters!$B$21,"it exceeds the time available",ROUND(((B43*D43)/60),0))</f>
        <v>it exceeds the time available</v>
      </c>
      <c r="F43">
        <f>B42*Parameters!$B$11</f>
        <v>34.800000000000004</v>
      </c>
      <c r="G43">
        <f>Parameters!$B$16</f>
        <v>10</v>
      </c>
      <c r="H43" t="str">
        <f>IF(ROUND(F43*G43/60,0)/4&gt;('Input page'!$D$11-Parameters!$B$21)/3,"it exceeds the time available",ROUND(F43*G43/60,0))</f>
        <v>it exceeds the time available</v>
      </c>
      <c r="I43">
        <f t="shared" si="6"/>
        <v>34.800000000000004</v>
      </c>
      <c r="J43">
        <f>Parameters!$B$15</f>
        <v>10</v>
      </c>
      <c r="K43" t="str">
        <f>IF(ROUND(I43*J43/60,0)/4&gt;('Input page'!$D$11-Parameters!$B$21)/3,"it exceeds the time available",ROUND(I43*J43/60,0))</f>
        <v>it exceeds the time available</v>
      </c>
      <c r="L43">
        <f t="shared" si="10"/>
        <v>34.800000000000004</v>
      </c>
      <c r="M43">
        <f>Parameters!$B$17</f>
        <v>5</v>
      </c>
      <c r="N43">
        <f>IF(ROUND(L43*M43/60,0)/4&gt;('Input page'!$D$11-Parameters!$B$21)/3,"it exceeds the time available",ROUND(L43*M43/60,0))</f>
        <v>3</v>
      </c>
      <c r="O43">
        <f>L42*Parameters!$B$12</f>
        <v>10.440000000000001</v>
      </c>
      <c r="P43">
        <f>ROUND(Parameters!$B$18/60,0)*O43</f>
        <v>10.440000000000001</v>
      </c>
      <c r="Q43">
        <f t="shared" si="7"/>
        <v>375.84</v>
      </c>
      <c r="R43">
        <f>ROUND(IF(TRUNC(Q43)*Parameters!$B$13&gt;1,TRUNC(Q43)*Parameters!$B$13,0),0)</f>
        <v>38</v>
      </c>
      <c r="S43">
        <f t="shared" si="8"/>
        <v>37</v>
      </c>
      <c r="T43">
        <f t="shared" si="9"/>
        <v>1</v>
      </c>
      <c r="U43">
        <f>IF(T43=0,0,SUM($T$4:T43))</f>
        <v>38</v>
      </c>
      <c r="V43" t="str">
        <f>IFERROR(IF(P43+N43+K43+H43+E43&lt;'Input page'!$D$11*4,P43+N43+K43+H43+E43,"the time exceeds the budget"),"the time exceeds the budget")</f>
        <v>the time exceeds the budget</v>
      </c>
      <c r="W43" t="e">
        <f>ROUNDUP(V43+Calculations!$D$20+Calculations!$D$21,0)</f>
        <v>#VALUE!</v>
      </c>
      <c r="X43">
        <f t="shared" si="3"/>
        <v>40</v>
      </c>
      <c r="Y43">
        <f>IF($X43=0,0,$X43+'Input page'!$D$9)</f>
        <v>48</v>
      </c>
      <c r="Z43">
        <f t="shared" si="22"/>
        <v>0</v>
      </c>
      <c r="AA43">
        <f t="shared" si="24"/>
        <v>0</v>
      </c>
      <c r="AB43">
        <f t="shared" si="24"/>
        <v>0</v>
      </c>
      <c r="AC43">
        <f t="shared" si="24"/>
        <v>0</v>
      </c>
      <c r="AD43">
        <f t="shared" si="24"/>
        <v>0</v>
      </c>
      <c r="AE43">
        <f t="shared" si="24"/>
        <v>0</v>
      </c>
      <c r="AF43">
        <f t="shared" si="24"/>
        <v>0</v>
      </c>
      <c r="AG43">
        <f t="shared" si="24"/>
        <v>0</v>
      </c>
      <c r="AH43">
        <f t="shared" si="24"/>
        <v>0</v>
      </c>
      <c r="AI43">
        <f t="shared" si="24"/>
        <v>0</v>
      </c>
      <c r="AJ43">
        <f t="shared" si="24"/>
        <v>0</v>
      </c>
      <c r="AK43">
        <f t="shared" si="24"/>
        <v>0</v>
      </c>
      <c r="AL43">
        <f t="shared" si="24"/>
        <v>0</v>
      </c>
      <c r="AM43">
        <f t="shared" si="24"/>
        <v>0</v>
      </c>
      <c r="AN43">
        <f t="shared" si="24"/>
        <v>0</v>
      </c>
      <c r="AO43">
        <f t="shared" si="24"/>
        <v>0</v>
      </c>
      <c r="AP43">
        <f t="shared" si="24"/>
        <v>0</v>
      </c>
      <c r="AQ43">
        <f t="shared" si="24"/>
        <v>0</v>
      </c>
      <c r="AR43">
        <f t="shared" si="24"/>
        <v>0</v>
      </c>
      <c r="AS43">
        <f t="shared" si="24"/>
        <v>0</v>
      </c>
      <c r="AT43">
        <f t="shared" si="24"/>
        <v>0</v>
      </c>
      <c r="AU43">
        <f t="shared" si="24"/>
        <v>0</v>
      </c>
      <c r="AV43">
        <f t="shared" si="24"/>
        <v>0</v>
      </c>
      <c r="AW43">
        <f t="shared" si="24"/>
        <v>0</v>
      </c>
      <c r="AX43">
        <f t="shared" si="24"/>
        <v>0</v>
      </c>
      <c r="AY43">
        <f t="shared" si="24"/>
        <v>0</v>
      </c>
      <c r="AZ43">
        <f t="shared" si="24"/>
        <v>0</v>
      </c>
      <c r="BA43">
        <f t="shared" si="24"/>
        <v>0</v>
      </c>
      <c r="BB43">
        <f t="shared" si="24"/>
        <v>0</v>
      </c>
      <c r="BC43">
        <f t="shared" si="24"/>
        <v>0</v>
      </c>
      <c r="BD43">
        <f t="shared" si="24"/>
        <v>0</v>
      </c>
      <c r="BE43">
        <f t="shared" si="24"/>
        <v>0</v>
      </c>
      <c r="BF43">
        <f t="shared" si="24"/>
        <v>0</v>
      </c>
      <c r="BG43">
        <f t="shared" si="24"/>
        <v>0</v>
      </c>
      <c r="BH43">
        <f t="shared" si="24"/>
        <v>0</v>
      </c>
      <c r="BI43">
        <f t="shared" si="24"/>
        <v>0</v>
      </c>
      <c r="BJ43">
        <f t="shared" si="24"/>
        <v>0</v>
      </c>
      <c r="BK43">
        <f t="shared" si="24"/>
        <v>0</v>
      </c>
      <c r="BL43">
        <f t="shared" si="24"/>
        <v>0</v>
      </c>
      <c r="BM43">
        <f t="shared" si="24"/>
        <v>1</v>
      </c>
      <c r="BN43">
        <f t="shared" si="24"/>
        <v>1</v>
      </c>
      <c r="BO43">
        <f t="shared" si="24"/>
        <v>1</v>
      </c>
      <c r="BP43">
        <f t="shared" si="24"/>
        <v>1</v>
      </c>
      <c r="BQ43">
        <f t="shared" si="24"/>
        <v>1</v>
      </c>
      <c r="BR43">
        <f t="shared" si="24"/>
        <v>1</v>
      </c>
      <c r="BS43">
        <f t="shared" si="24"/>
        <v>1</v>
      </c>
      <c r="BT43">
        <f t="shared" si="24"/>
        <v>1</v>
      </c>
      <c r="BU43">
        <f t="shared" si="24"/>
        <v>0</v>
      </c>
      <c r="BV43">
        <f t="shared" si="24"/>
        <v>0</v>
      </c>
      <c r="BW43">
        <f t="shared" si="24"/>
        <v>0</v>
      </c>
      <c r="BX43">
        <f t="shared" si="24"/>
        <v>0</v>
      </c>
      <c r="BY43">
        <f t="shared" si="24"/>
        <v>0</v>
      </c>
      <c r="BZ43">
        <f t="shared" si="24"/>
        <v>0</v>
      </c>
      <c r="CA43">
        <f>HLOOKUP(BM$3,$Z$3:$BZ$57,55)</f>
        <v>8</v>
      </c>
      <c r="CB43" t="e">
        <f t="shared" si="4"/>
        <v>#VALUE!</v>
      </c>
    </row>
    <row r="44" spans="1:80" x14ac:dyDescent="0.3">
      <c r="A44">
        <v>41</v>
      </c>
      <c r="B44">
        <f>IF(C43&lt;Calculations!$B$17,ROUND(Calculations!$B$17/'Input page'!$D$13,0),0)</f>
        <v>174</v>
      </c>
      <c r="C44">
        <f t="shared" si="5"/>
        <v>7134</v>
      </c>
      <c r="D44">
        <f>Parameters!$B$15</f>
        <v>10</v>
      </c>
      <c r="E44" t="str">
        <f>IF(ROUND(((B44*D44)/60)/4,0)&gt;Parameters!$B$21,"it exceeds the time available",ROUND(((B44*D44)/60),0))</f>
        <v>it exceeds the time available</v>
      </c>
      <c r="F44">
        <f>B43*Parameters!$B$11</f>
        <v>34.800000000000004</v>
      </c>
      <c r="G44">
        <f>Parameters!$B$16</f>
        <v>10</v>
      </c>
      <c r="H44" t="str">
        <f>IF(ROUND(F44*G44/60,0)/4&gt;('Input page'!$D$11-Parameters!$B$21)/3,"it exceeds the time available",ROUND(F44*G44/60,0))</f>
        <v>it exceeds the time available</v>
      </c>
      <c r="I44">
        <f t="shared" si="6"/>
        <v>34.800000000000004</v>
      </c>
      <c r="J44">
        <f>Parameters!$B$15</f>
        <v>10</v>
      </c>
      <c r="K44" t="str">
        <f>IF(ROUND(I44*J44/60,0)/4&gt;('Input page'!$D$11-Parameters!$B$21)/3,"it exceeds the time available",ROUND(I44*J44/60,0))</f>
        <v>it exceeds the time available</v>
      </c>
      <c r="L44">
        <f t="shared" si="10"/>
        <v>34.800000000000004</v>
      </c>
      <c r="M44">
        <f>Parameters!$B$17</f>
        <v>5</v>
      </c>
      <c r="N44">
        <f>IF(ROUND(L44*M44/60,0)/4&gt;('Input page'!$D$11-Parameters!$B$21)/3,"it exceeds the time available",ROUND(L44*M44/60,0))</f>
        <v>3</v>
      </c>
      <c r="O44">
        <f>L43*Parameters!$B$12</f>
        <v>10.440000000000001</v>
      </c>
      <c r="P44">
        <f>ROUND(Parameters!$B$18/60,0)*O44</f>
        <v>10.440000000000001</v>
      </c>
      <c r="Q44">
        <f t="shared" si="7"/>
        <v>386.28</v>
      </c>
      <c r="R44">
        <f>ROUND(IF(TRUNC(Q44)*Parameters!$B$13&gt;1,TRUNC(Q44)*Parameters!$B$13,0),0)</f>
        <v>39</v>
      </c>
      <c r="S44">
        <f t="shared" si="8"/>
        <v>38</v>
      </c>
      <c r="T44">
        <f t="shared" si="9"/>
        <v>1</v>
      </c>
      <c r="U44">
        <f>IF(T44=0,0,SUM($T$4:T44))</f>
        <v>39</v>
      </c>
      <c r="V44" t="str">
        <f>IFERROR(IF(P44+N44+K44+H44+E44&lt;'Input page'!$D$11*4,P44+N44+K44+H44+E44,"the time exceeds the budget"),"the time exceeds the budget")</f>
        <v>the time exceeds the budget</v>
      </c>
      <c r="W44" t="e">
        <f>ROUNDUP(V44+Calculations!$D$20+Calculations!$D$21,0)</f>
        <v>#VALUE!</v>
      </c>
      <c r="X44">
        <f t="shared" si="3"/>
        <v>41</v>
      </c>
      <c r="Y44">
        <f>IF($X44=0,0,$X44+'Input page'!$D$9)</f>
        <v>49</v>
      </c>
      <c r="Z44">
        <f t="shared" si="22"/>
        <v>0</v>
      </c>
      <c r="AA44">
        <f t="shared" si="24"/>
        <v>0</v>
      </c>
      <c r="AB44">
        <f t="shared" si="24"/>
        <v>0</v>
      </c>
      <c r="AC44">
        <f t="shared" si="24"/>
        <v>0</v>
      </c>
      <c r="AD44">
        <f t="shared" si="24"/>
        <v>0</v>
      </c>
      <c r="AE44">
        <f t="shared" si="24"/>
        <v>0</v>
      </c>
      <c r="AF44">
        <f t="shared" si="24"/>
        <v>0</v>
      </c>
      <c r="AG44">
        <f t="shared" si="24"/>
        <v>0</v>
      </c>
      <c r="AH44">
        <f t="shared" si="24"/>
        <v>0</v>
      </c>
      <c r="AI44">
        <f t="shared" si="24"/>
        <v>0</v>
      </c>
      <c r="AJ44">
        <f t="shared" si="24"/>
        <v>0</v>
      </c>
      <c r="AK44">
        <f t="shared" si="24"/>
        <v>0</v>
      </c>
      <c r="AL44">
        <f t="shared" si="24"/>
        <v>0</v>
      </c>
      <c r="AM44">
        <f t="shared" si="24"/>
        <v>0</v>
      </c>
      <c r="AN44">
        <f t="shared" si="24"/>
        <v>0</v>
      </c>
      <c r="AO44">
        <f t="shared" si="24"/>
        <v>0</v>
      </c>
      <c r="AP44">
        <f t="shared" si="24"/>
        <v>0</v>
      </c>
      <c r="AQ44">
        <f t="shared" si="24"/>
        <v>0</v>
      </c>
      <c r="AR44">
        <f t="shared" si="24"/>
        <v>0</v>
      </c>
      <c r="AS44">
        <f t="shared" si="24"/>
        <v>0</v>
      </c>
      <c r="AT44">
        <f t="shared" si="24"/>
        <v>0</v>
      </c>
      <c r="AU44">
        <f t="shared" si="24"/>
        <v>0</v>
      </c>
      <c r="AV44">
        <f t="shared" si="24"/>
        <v>0</v>
      </c>
      <c r="AW44">
        <f t="shared" si="24"/>
        <v>0</v>
      </c>
      <c r="AX44">
        <f t="shared" si="24"/>
        <v>0</v>
      </c>
      <c r="AY44">
        <f t="shared" si="24"/>
        <v>0</v>
      </c>
      <c r="AZ44">
        <f t="shared" si="24"/>
        <v>0</v>
      </c>
      <c r="BA44">
        <f t="shared" si="24"/>
        <v>0</v>
      </c>
      <c r="BB44">
        <f t="shared" si="24"/>
        <v>0</v>
      </c>
      <c r="BC44">
        <f t="shared" si="24"/>
        <v>0</v>
      </c>
      <c r="BD44">
        <f t="shared" si="24"/>
        <v>0</v>
      </c>
      <c r="BE44">
        <f t="shared" si="24"/>
        <v>0</v>
      </c>
      <c r="BF44">
        <f t="shared" si="24"/>
        <v>0</v>
      </c>
      <c r="BG44">
        <f t="shared" si="24"/>
        <v>0</v>
      </c>
      <c r="BH44">
        <f t="shared" si="24"/>
        <v>0</v>
      </c>
      <c r="BI44">
        <f t="shared" si="24"/>
        <v>0</v>
      </c>
      <c r="BJ44">
        <f t="shared" si="24"/>
        <v>0</v>
      </c>
      <c r="BK44">
        <f t="shared" si="24"/>
        <v>0</v>
      </c>
      <c r="BL44">
        <f t="shared" si="24"/>
        <v>0</v>
      </c>
      <c r="BM44">
        <f t="shared" si="24"/>
        <v>0</v>
      </c>
      <c r="BN44">
        <f t="shared" si="24"/>
        <v>1</v>
      </c>
      <c r="BO44">
        <f t="shared" si="24"/>
        <v>1</v>
      </c>
      <c r="BP44">
        <f t="shared" si="24"/>
        <v>1</v>
      </c>
      <c r="BQ44">
        <f t="shared" si="24"/>
        <v>1</v>
      </c>
      <c r="BR44">
        <f t="shared" si="24"/>
        <v>1</v>
      </c>
      <c r="BS44">
        <f t="shared" si="24"/>
        <v>1</v>
      </c>
      <c r="BT44">
        <f t="shared" si="24"/>
        <v>1</v>
      </c>
      <c r="BU44">
        <f t="shared" si="24"/>
        <v>1</v>
      </c>
      <c r="BV44">
        <f t="shared" si="24"/>
        <v>0</v>
      </c>
      <c r="BW44">
        <f t="shared" si="24"/>
        <v>0</v>
      </c>
      <c r="BX44">
        <f t="shared" si="24"/>
        <v>0</v>
      </c>
      <c r="BY44">
        <f t="shared" si="24"/>
        <v>0</v>
      </c>
      <c r="BZ44">
        <f t="shared" si="24"/>
        <v>0</v>
      </c>
      <c r="CA44">
        <f>HLOOKUP(BN$3,$Z$3:$BZ$57,55)</f>
        <v>8</v>
      </c>
      <c r="CB44" t="e">
        <f t="shared" si="4"/>
        <v>#VALUE!</v>
      </c>
    </row>
    <row r="45" spans="1:80" x14ac:dyDescent="0.3">
      <c r="A45">
        <v>42</v>
      </c>
      <c r="B45">
        <f>IF(C44&lt;Calculations!$B$17,ROUND(Calculations!$B$17/'Input page'!$D$13,0),0)</f>
        <v>174</v>
      </c>
      <c r="C45">
        <f t="shared" si="5"/>
        <v>7308</v>
      </c>
      <c r="D45">
        <f>Parameters!$B$15</f>
        <v>10</v>
      </c>
      <c r="E45" t="str">
        <f>IF(ROUND(((B45*D45)/60)/4,0)&gt;Parameters!$B$21,"it exceeds the time available",ROUND(((B45*D45)/60),0))</f>
        <v>it exceeds the time available</v>
      </c>
      <c r="F45">
        <f>B44*Parameters!$B$11</f>
        <v>34.800000000000004</v>
      </c>
      <c r="G45">
        <f>Parameters!$B$16</f>
        <v>10</v>
      </c>
      <c r="H45" t="str">
        <f>IF(ROUND(F45*G45/60,0)/4&gt;('Input page'!$D$11-Parameters!$B$21)/3,"it exceeds the time available",ROUND(F45*G45/60,0))</f>
        <v>it exceeds the time available</v>
      </c>
      <c r="I45">
        <f t="shared" si="6"/>
        <v>34.800000000000004</v>
      </c>
      <c r="J45">
        <f>Parameters!$B$15</f>
        <v>10</v>
      </c>
      <c r="K45" t="str">
        <f>IF(ROUND(I45*J45/60,0)/4&gt;('Input page'!$D$11-Parameters!$B$21)/3,"it exceeds the time available",ROUND(I45*J45/60,0))</f>
        <v>it exceeds the time available</v>
      </c>
      <c r="L45">
        <f t="shared" si="10"/>
        <v>34.800000000000004</v>
      </c>
      <c r="M45">
        <f>Parameters!$B$17</f>
        <v>5</v>
      </c>
      <c r="N45">
        <f>IF(ROUND(L45*M45/60,0)/4&gt;('Input page'!$D$11-Parameters!$B$21)/3,"it exceeds the time available",ROUND(L45*M45/60,0))</f>
        <v>3</v>
      </c>
      <c r="O45">
        <f>L44*Parameters!$B$12</f>
        <v>10.440000000000001</v>
      </c>
      <c r="P45">
        <f>ROUND(Parameters!$B$18/60,0)*O45</f>
        <v>10.440000000000001</v>
      </c>
      <c r="Q45">
        <f t="shared" si="7"/>
        <v>396.71999999999997</v>
      </c>
      <c r="R45">
        <f>ROUND(IF(TRUNC(Q45)*Parameters!$B$13&gt;1,TRUNC(Q45)*Parameters!$B$13,0),0)</f>
        <v>40</v>
      </c>
      <c r="S45">
        <f t="shared" si="8"/>
        <v>39</v>
      </c>
      <c r="T45">
        <f t="shared" si="9"/>
        <v>1</v>
      </c>
      <c r="U45">
        <f>IF(T45=0,0,SUM($T$4:T45))</f>
        <v>40</v>
      </c>
      <c r="V45" t="str">
        <f>IFERROR(IF(P45+N45+K45+H45+E45&lt;'Input page'!$D$11*4,P45+N45+K45+H45+E45,"the time exceeds the budget"),"the time exceeds the budget")</f>
        <v>the time exceeds the budget</v>
      </c>
      <c r="W45" t="e">
        <f>ROUNDUP(V45+Calculations!$D$20+Calculations!$D$21,0)</f>
        <v>#VALUE!</v>
      </c>
      <c r="X45">
        <f t="shared" si="3"/>
        <v>42</v>
      </c>
      <c r="Y45">
        <f>IF($X45=0,0,$X45+'Input page'!$D$9)</f>
        <v>50</v>
      </c>
      <c r="Z45">
        <f t="shared" si="22"/>
        <v>0</v>
      </c>
      <c r="AA45">
        <f t="shared" ref="AA45:BZ50" si="25">IF(AND(AA$3&gt;=$X45,AA$3&lt;$Y45),1,0)</f>
        <v>0</v>
      </c>
      <c r="AB45">
        <f t="shared" si="25"/>
        <v>0</v>
      </c>
      <c r="AC45">
        <f t="shared" si="25"/>
        <v>0</v>
      </c>
      <c r="AD45">
        <f t="shared" si="25"/>
        <v>0</v>
      </c>
      <c r="AE45">
        <f t="shared" si="25"/>
        <v>0</v>
      </c>
      <c r="AF45">
        <f t="shared" si="25"/>
        <v>0</v>
      </c>
      <c r="AG45">
        <f t="shared" si="25"/>
        <v>0</v>
      </c>
      <c r="AH45">
        <f t="shared" si="25"/>
        <v>0</v>
      </c>
      <c r="AI45">
        <f t="shared" si="25"/>
        <v>0</v>
      </c>
      <c r="AJ45">
        <f t="shared" si="25"/>
        <v>0</v>
      </c>
      <c r="AK45">
        <f t="shared" si="25"/>
        <v>0</v>
      </c>
      <c r="AL45">
        <f t="shared" si="25"/>
        <v>0</v>
      </c>
      <c r="AM45">
        <f t="shared" si="25"/>
        <v>0</v>
      </c>
      <c r="AN45">
        <f t="shared" si="25"/>
        <v>0</v>
      </c>
      <c r="AO45">
        <f t="shared" si="25"/>
        <v>0</v>
      </c>
      <c r="AP45">
        <f t="shared" si="25"/>
        <v>0</v>
      </c>
      <c r="AQ45">
        <f t="shared" si="25"/>
        <v>0</v>
      </c>
      <c r="AR45">
        <f t="shared" si="25"/>
        <v>0</v>
      </c>
      <c r="AS45">
        <f t="shared" si="25"/>
        <v>0</v>
      </c>
      <c r="AT45">
        <f t="shared" si="25"/>
        <v>0</v>
      </c>
      <c r="AU45">
        <f t="shared" si="25"/>
        <v>0</v>
      </c>
      <c r="AV45">
        <f t="shared" si="25"/>
        <v>0</v>
      </c>
      <c r="AW45">
        <f t="shared" si="25"/>
        <v>0</v>
      </c>
      <c r="AX45">
        <f t="shared" si="25"/>
        <v>0</v>
      </c>
      <c r="AY45">
        <f t="shared" si="25"/>
        <v>0</v>
      </c>
      <c r="AZ45">
        <f t="shared" si="25"/>
        <v>0</v>
      </c>
      <c r="BA45">
        <f t="shared" si="25"/>
        <v>0</v>
      </c>
      <c r="BB45">
        <f t="shared" si="25"/>
        <v>0</v>
      </c>
      <c r="BC45">
        <f t="shared" si="25"/>
        <v>0</v>
      </c>
      <c r="BD45">
        <f t="shared" si="25"/>
        <v>0</v>
      </c>
      <c r="BE45">
        <f t="shared" si="25"/>
        <v>0</v>
      </c>
      <c r="BF45">
        <f t="shared" si="25"/>
        <v>0</v>
      </c>
      <c r="BG45">
        <f t="shared" si="25"/>
        <v>0</v>
      </c>
      <c r="BH45">
        <f t="shared" si="25"/>
        <v>0</v>
      </c>
      <c r="BI45">
        <f t="shared" si="25"/>
        <v>0</v>
      </c>
      <c r="BJ45">
        <f t="shared" si="25"/>
        <v>0</v>
      </c>
      <c r="BK45">
        <f t="shared" si="25"/>
        <v>0</v>
      </c>
      <c r="BL45">
        <f t="shared" si="25"/>
        <v>0</v>
      </c>
      <c r="BM45">
        <f t="shared" si="25"/>
        <v>0</v>
      </c>
      <c r="BN45">
        <f t="shared" si="25"/>
        <v>0</v>
      </c>
      <c r="BO45">
        <f t="shared" si="25"/>
        <v>1</v>
      </c>
      <c r="BP45">
        <f t="shared" si="25"/>
        <v>1</v>
      </c>
      <c r="BQ45">
        <f t="shared" si="25"/>
        <v>1</v>
      </c>
      <c r="BR45">
        <f t="shared" si="25"/>
        <v>1</v>
      </c>
      <c r="BS45">
        <f t="shared" si="25"/>
        <v>1</v>
      </c>
      <c r="BT45">
        <f t="shared" si="25"/>
        <v>1</v>
      </c>
      <c r="BU45">
        <f t="shared" si="25"/>
        <v>1</v>
      </c>
      <c r="BV45">
        <f t="shared" si="25"/>
        <v>1</v>
      </c>
      <c r="BW45">
        <f t="shared" si="25"/>
        <v>0</v>
      </c>
      <c r="BX45">
        <f t="shared" si="25"/>
        <v>0</v>
      </c>
      <c r="BY45">
        <f t="shared" si="25"/>
        <v>0</v>
      </c>
      <c r="BZ45">
        <f t="shared" si="25"/>
        <v>0</v>
      </c>
      <c r="CA45">
        <f>HLOOKUP(BO$3,$Z$3:$BZ$57,55)</f>
        <v>8</v>
      </c>
      <c r="CB45" t="e">
        <f t="shared" si="4"/>
        <v>#VALUE!</v>
      </c>
    </row>
    <row r="46" spans="1:80" x14ac:dyDescent="0.3">
      <c r="A46">
        <v>43</v>
      </c>
      <c r="B46">
        <f>IF(C45&lt;Calculations!$B$17,ROUND(Calculations!$B$17/'Input page'!$D$13,0),0)</f>
        <v>174</v>
      </c>
      <c r="C46">
        <f t="shared" si="5"/>
        <v>7482</v>
      </c>
      <c r="D46">
        <f>Parameters!$B$15</f>
        <v>10</v>
      </c>
      <c r="E46" t="str">
        <f>IF(ROUND(((B46*D46)/60)/4,0)&gt;Parameters!$B$21,"it exceeds the time available",ROUND(((B46*D46)/60),0))</f>
        <v>it exceeds the time available</v>
      </c>
      <c r="F46">
        <f>B45*Parameters!$B$11</f>
        <v>34.800000000000004</v>
      </c>
      <c r="G46">
        <f>Parameters!$B$16</f>
        <v>10</v>
      </c>
      <c r="H46" t="str">
        <f>IF(ROUND(F46*G46/60,0)/4&gt;('Input page'!$D$11-Parameters!$B$21)/3,"it exceeds the time available",ROUND(F46*G46/60,0))</f>
        <v>it exceeds the time available</v>
      </c>
      <c r="I46">
        <f t="shared" si="6"/>
        <v>34.800000000000004</v>
      </c>
      <c r="J46">
        <f>Parameters!$B$15</f>
        <v>10</v>
      </c>
      <c r="K46" t="str">
        <f>IF(ROUND(I46*J46/60,0)/4&gt;('Input page'!$D$11-Parameters!$B$21)/3,"it exceeds the time available",ROUND(I46*J46/60,0))</f>
        <v>it exceeds the time available</v>
      </c>
      <c r="L46">
        <f t="shared" si="10"/>
        <v>34.800000000000004</v>
      </c>
      <c r="M46">
        <f>Parameters!$B$17</f>
        <v>5</v>
      </c>
      <c r="N46">
        <f>IF(ROUND(L46*M46/60,0)/4&gt;('Input page'!$D$11-Parameters!$B$21)/3,"it exceeds the time available",ROUND(L46*M46/60,0))</f>
        <v>3</v>
      </c>
      <c r="O46">
        <f>L45*Parameters!$B$12</f>
        <v>10.440000000000001</v>
      </c>
      <c r="P46">
        <f>ROUND(Parameters!$B$18/60,0)*O46</f>
        <v>10.440000000000001</v>
      </c>
      <c r="Q46">
        <f t="shared" si="7"/>
        <v>407.15999999999997</v>
      </c>
      <c r="R46">
        <f>ROUND(IF(TRUNC(Q46)*Parameters!$B$13&gt;1,TRUNC(Q46)*Parameters!$B$13,0),0)</f>
        <v>41</v>
      </c>
      <c r="S46">
        <f t="shared" si="8"/>
        <v>40</v>
      </c>
      <c r="T46">
        <f t="shared" si="9"/>
        <v>1</v>
      </c>
      <c r="U46">
        <f>IF(T46=0,0,SUM($T$4:T46))</f>
        <v>41</v>
      </c>
      <c r="V46" t="str">
        <f>IFERROR(IF(P46+N46+K46+H46+E46&lt;'Input page'!$D$11*4,P46+N46+K46+H46+E46,"the time exceeds the budget"),"the time exceeds the budget")</f>
        <v>the time exceeds the budget</v>
      </c>
      <c r="W46" t="e">
        <f>ROUNDUP(V46+Calculations!$D$20+Calculations!$D$21,0)</f>
        <v>#VALUE!</v>
      </c>
      <c r="X46">
        <f t="shared" si="3"/>
        <v>43</v>
      </c>
      <c r="Y46">
        <f>IF($X46=0,0,$X46+'Input page'!$D$9)</f>
        <v>51</v>
      </c>
      <c r="Z46">
        <f t="shared" si="22"/>
        <v>0</v>
      </c>
      <c r="AA46">
        <f t="shared" si="25"/>
        <v>0</v>
      </c>
      <c r="AB46">
        <f t="shared" si="25"/>
        <v>0</v>
      </c>
      <c r="AC46">
        <f t="shared" si="25"/>
        <v>0</v>
      </c>
      <c r="AD46">
        <f t="shared" si="25"/>
        <v>0</v>
      </c>
      <c r="AE46">
        <f t="shared" si="25"/>
        <v>0</v>
      </c>
      <c r="AF46">
        <f t="shared" si="25"/>
        <v>0</v>
      </c>
      <c r="AG46">
        <f t="shared" si="25"/>
        <v>0</v>
      </c>
      <c r="AH46">
        <f t="shared" si="25"/>
        <v>0</v>
      </c>
      <c r="AI46">
        <f t="shared" si="25"/>
        <v>0</v>
      </c>
      <c r="AJ46">
        <f t="shared" si="25"/>
        <v>0</v>
      </c>
      <c r="AK46">
        <f t="shared" si="25"/>
        <v>0</v>
      </c>
      <c r="AL46">
        <f t="shared" si="25"/>
        <v>0</v>
      </c>
      <c r="AM46">
        <f t="shared" si="25"/>
        <v>0</v>
      </c>
      <c r="AN46">
        <f t="shared" si="25"/>
        <v>0</v>
      </c>
      <c r="AO46">
        <f t="shared" si="25"/>
        <v>0</v>
      </c>
      <c r="AP46">
        <f t="shared" si="25"/>
        <v>0</v>
      </c>
      <c r="AQ46">
        <f t="shared" si="25"/>
        <v>0</v>
      </c>
      <c r="AR46">
        <f t="shared" si="25"/>
        <v>0</v>
      </c>
      <c r="AS46">
        <f t="shared" si="25"/>
        <v>0</v>
      </c>
      <c r="AT46">
        <f t="shared" si="25"/>
        <v>0</v>
      </c>
      <c r="AU46">
        <f t="shared" si="25"/>
        <v>0</v>
      </c>
      <c r="AV46">
        <f t="shared" si="25"/>
        <v>0</v>
      </c>
      <c r="AW46">
        <f t="shared" si="25"/>
        <v>0</v>
      </c>
      <c r="AX46">
        <f t="shared" si="25"/>
        <v>0</v>
      </c>
      <c r="AY46">
        <f t="shared" si="25"/>
        <v>0</v>
      </c>
      <c r="AZ46">
        <f t="shared" si="25"/>
        <v>0</v>
      </c>
      <c r="BA46">
        <f t="shared" si="25"/>
        <v>0</v>
      </c>
      <c r="BB46">
        <f t="shared" si="25"/>
        <v>0</v>
      </c>
      <c r="BC46">
        <f t="shared" si="25"/>
        <v>0</v>
      </c>
      <c r="BD46">
        <f t="shared" si="25"/>
        <v>0</v>
      </c>
      <c r="BE46">
        <f t="shared" si="25"/>
        <v>0</v>
      </c>
      <c r="BF46">
        <f t="shared" si="25"/>
        <v>0</v>
      </c>
      <c r="BG46">
        <f t="shared" si="25"/>
        <v>0</v>
      </c>
      <c r="BH46">
        <f t="shared" si="25"/>
        <v>0</v>
      </c>
      <c r="BI46">
        <f t="shared" si="25"/>
        <v>0</v>
      </c>
      <c r="BJ46">
        <f t="shared" si="25"/>
        <v>0</v>
      </c>
      <c r="BK46">
        <f t="shared" si="25"/>
        <v>0</v>
      </c>
      <c r="BL46">
        <f t="shared" si="25"/>
        <v>0</v>
      </c>
      <c r="BM46">
        <f t="shared" si="25"/>
        <v>0</v>
      </c>
      <c r="BN46">
        <f t="shared" si="25"/>
        <v>0</v>
      </c>
      <c r="BO46">
        <f t="shared" si="25"/>
        <v>0</v>
      </c>
      <c r="BP46">
        <f t="shared" si="25"/>
        <v>1</v>
      </c>
      <c r="BQ46">
        <f t="shared" si="25"/>
        <v>1</v>
      </c>
      <c r="BR46">
        <f t="shared" si="25"/>
        <v>1</v>
      </c>
      <c r="BS46">
        <f t="shared" si="25"/>
        <v>1</v>
      </c>
      <c r="BT46">
        <f t="shared" si="25"/>
        <v>1</v>
      </c>
      <c r="BU46">
        <f t="shared" si="25"/>
        <v>1</v>
      </c>
      <c r="BV46">
        <f t="shared" si="25"/>
        <v>1</v>
      </c>
      <c r="BW46">
        <f t="shared" si="25"/>
        <v>1</v>
      </c>
      <c r="BX46">
        <f t="shared" si="25"/>
        <v>0</v>
      </c>
      <c r="BY46">
        <f t="shared" si="25"/>
        <v>0</v>
      </c>
      <c r="BZ46">
        <f t="shared" si="25"/>
        <v>0</v>
      </c>
      <c r="CA46">
        <f>HLOOKUP(BP$3,$Z$3:$BZ$57,55)</f>
        <v>8</v>
      </c>
      <c r="CB46" t="e">
        <f t="shared" si="4"/>
        <v>#VALUE!</v>
      </c>
    </row>
    <row r="47" spans="1:80" x14ac:dyDescent="0.3">
      <c r="A47">
        <v>44</v>
      </c>
      <c r="B47">
        <f>IF(C46&lt;Calculations!$B$17,ROUND(Calculations!$B$17/'Input page'!$D$13,0),0)</f>
        <v>174</v>
      </c>
      <c r="C47">
        <f t="shared" si="5"/>
        <v>7656</v>
      </c>
      <c r="D47">
        <f>Parameters!$B$15</f>
        <v>10</v>
      </c>
      <c r="E47" t="str">
        <f>IF(ROUND(((B47*D47)/60)/4,0)&gt;Parameters!$B$21,"it exceeds the time available",ROUND(((B47*D47)/60),0))</f>
        <v>it exceeds the time available</v>
      </c>
      <c r="F47">
        <f>B46*Parameters!$B$11</f>
        <v>34.800000000000004</v>
      </c>
      <c r="G47">
        <f>Parameters!$B$16</f>
        <v>10</v>
      </c>
      <c r="H47" t="str">
        <f>IF(ROUND(F47*G47/60,0)/4&gt;('Input page'!$D$11-Parameters!$B$21)/3,"it exceeds the time available",ROUND(F47*G47/60,0))</f>
        <v>it exceeds the time available</v>
      </c>
      <c r="I47">
        <f t="shared" si="6"/>
        <v>34.800000000000004</v>
      </c>
      <c r="J47">
        <f>Parameters!$B$15</f>
        <v>10</v>
      </c>
      <c r="K47" t="str">
        <f>IF(ROUND(I47*J47/60,0)/4&gt;('Input page'!$D$11-Parameters!$B$21)/3,"it exceeds the time available",ROUND(I47*J47/60,0))</f>
        <v>it exceeds the time available</v>
      </c>
      <c r="L47">
        <f t="shared" si="10"/>
        <v>34.800000000000004</v>
      </c>
      <c r="M47">
        <f>Parameters!$B$17</f>
        <v>5</v>
      </c>
      <c r="N47">
        <f>IF(ROUND(L47*M47/60,0)/4&gt;('Input page'!$D$11-Parameters!$B$21)/3,"it exceeds the time available",ROUND(L47*M47/60,0))</f>
        <v>3</v>
      </c>
      <c r="O47">
        <f>L46*Parameters!$B$12</f>
        <v>10.440000000000001</v>
      </c>
      <c r="P47">
        <f>ROUND(Parameters!$B$18/60,0)*O47</f>
        <v>10.440000000000001</v>
      </c>
      <c r="Q47">
        <f t="shared" si="7"/>
        <v>417.59999999999997</v>
      </c>
      <c r="R47">
        <f>ROUND(IF(TRUNC(Q47)*Parameters!$B$13&gt;1,TRUNC(Q47)*Parameters!$B$13,0),0)</f>
        <v>42</v>
      </c>
      <c r="S47">
        <f t="shared" si="8"/>
        <v>41</v>
      </c>
      <c r="T47">
        <f t="shared" si="9"/>
        <v>1</v>
      </c>
      <c r="U47">
        <f>IF(T47=0,0,SUM($T$4:T47))</f>
        <v>42</v>
      </c>
      <c r="V47" t="str">
        <f>IFERROR(IF(P47+N47+K47+H47+E47&lt;'Input page'!$D$11*4,P47+N47+K47+H47+E47,"the time exceeds the budget"),"the time exceeds the budget")</f>
        <v>the time exceeds the budget</v>
      </c>
      <c r="W47" t="e">
        <f>ROUNDUP(V47+Calculations!$D$20+Calculations!$D$21,0)</f>
        <v>#VALUE!</v>
      </c>
      <c r="X47">
        <f t="shared" si="3"/>
        <v>44</v>
      </c>
      <c r="Y47">
        <f>IF($X47=0,0,$X47+'Input page'!$D$9)</f>
        <v>52</v>
      </c>
      <c r="Z47">
        <f t="shared" ref="Z47:AO56" si="26">IF(AND(Z$3&gt;=$X47,Z$3&lt;$Y47),1,0)</f>
        <v>0</v>
      </c>
      <c r="AA47">
        <f t="shared" si="26"/>
        <v>0</v>
      </c>
      <c r="AB47">
        <f t="shared" si="26"/>
        <v>0</v>
      </c>
      <c r="AC47">
        <f t="shared" si="26"/>
        <v>0</v>
      </c>
      <c r="AD47">
        <f t="shared" si="26"/>
        <v>0</v>
      </c>
      <c r="AE47">
        <f t="shared" si="26"/>
        <v>0</v>
      </c>
      <c r="AF47">
        <f t="shared" si="26"/>
        <v>0</v>
      </c>
      <c r="AG47">
        <f t="shared" si="26"/>
        <v>0</v>
      </c>
      <c r="AH47">
        <f t="shared" si="26"/>
        <v>0</v>
      </c>
      <c r="AI47">
        <f t="shared" si="26"/>
        <v>0</v>
      </c>
      <c r="AJ47">
        <f t="shared" si="26"/>
        <v>0</v>
      </c>
      <c r="AK47">
        <f t="shared" si="26"/>
        <v>0</v>
      </c>
      <c r="AL47">
        <f t="shared" si="26"/>
        <v>0</v>
      </c>
      <c r="AM47">
        <f t="shared" si="26"/>
        <v>0</v>
      </c>
      <c r="AN47">
        <f t="shared" si="26"/>
        <v>0</v>
      </c>
      <c r="AO47">
        <f t="shared" si="26"/>
        <v>0</v>
      </c>
      <c r="AP47">
        <f t="shared" si="25"/>
        <v>0</v>
      </c>
      <c r="AQ47">
        <f t="shared" si="25"/>
        <v>0</v>
      </c>
      <c r="AR47">
        <f t="shared" si="25"/>
        <v>0</v>
      </c>
      <c r="AS47">
        <f t="shared" si="25"/>
        <v>0</v>
      </c>
      <c r="AT47">
        <f t="shared" si="25"/>
        <v>0</v>
      </c>
      <c r="AU47">
        <f t="shared" si="25"/>
        <v>0</v>
      </c>
      <c r="AV47">
        <f t="shared" si="25"/>
        <v>0</v>
      </c>
      <c r="AW47">
        <f t="shared" si="25"/>
        <v>0</v>
      </c>
      <c r="AX47">
        <f t="shared" si="25"/>
        <v>0</v>
      </c>
      <c r="AY47">
        <f t="shared" si="25"/>
        <v>0</v>
      </c>
      <c r="AZ47">
        <f t="shared" si="25"/>
        <v>0</v>
      </c>
      <c r="BA47">
        <f t="shared" si="25"/>
        <v>0</v>
      </c>
      <c r="BB47">
        <f t="shared" si="25"/>
        <v>0</v>
      </c>
      <c r="BC47">
        <f t="shared" si="25"/>
        <v>0</v>
      </c>
      <c r="BD47">
        <f t="shared" si="25"/>
        <v>0</v>
      </c>
      <c r="BE47">
        <f t="shared" si="25"/>
        <v>0</v>
      </c>
      <c r="BF47">
        <f t="shared" si="25"/>
        <v>0</v>
      </c>
      <c r="BG47">
        <f t="shared" si="25"/>
        <v>0</v>
      </c>
      <c r="BH47">
        <f t="shared" si="25"/>
        <v>0</v>
      </c>
      <c r="BI47">
        <f t="shared" si="25"/>
        <v>0</v>
      </c>
      <c r="BJ47">
        <f t="shared" si="25"/>
        <v>0</v>
      </c>
      <c r="BK47">
        <f t="shared" si="25"/>
        <v>0</v>
      </c>
      <c r="BL47">
        <f t="shared" si="25"/>
        <v>0</v>
      </c>
      <c r="BM47">
        <f t="shared" si="25"/>
        <v>0</v>
      </c>
      <c r="BN47">
        <f t="shared" si="25"/>
        <v>0</v>
      </c>
      <c r="BO47">
        <f t="shared" si="25"/>
        <v>0</v>
      </c>
      <c r="BP47">
        <f t="shared" si="25"/>
        <v>0</v>
      </c>
      <c r="BQ47">
        <f t="shared" si="25"/>
        <v>1</v>
      </c>
      <c r="BR47">
        <f t="shared" si="25"/>
        <v>1</v>
      </c>
      <c r="BS47">
        <f t="shared" si="25"/>
        <v>1</v>
      </c>
      <c r="BT47">
        <f t="shared" si="25"/>
        <v>1</v>
      </c>
      <c r="BU47">
        <f t="shared" si="25"/>
        <v>1</v>
      </c>
      <c r="BV47">
        <f t="shared" si="25"/>
        <v>1</v>
      </c>
      <c r="BW47">
        <f t="shared" si="25"/>
        <v>1</v>
      </c>
      <c r="BX47">
        <f t="shared" si="25"/>
        <v>1</v>
      </c>
      <c r="BY47">
        <f t="shared" si="25"/>
        <v>0</v>
      </c>
      <c r="BZ47">
        <f t="shared" si="25"/>
        <v>0</v>
      </c>
      <c r="CA47">
        <f>HLOOKUP(BQ$3,$Z$3:$BZ$57,55)</f>
        <v>8</v>
      </c>
      <c r="CB47" t="e">
        <f t="shared" si="4"/>
        <v>#VALUE!</v>
      </c>
    </row>
    <row r="48" spans="1:80" x14ac:dyDescent="0.3">
      <c r="A48">
        <v>45</v>
      </c>
      <c r="B48">
        <f>IF(C47&lt;Calculations!$B$17,ROUND(Calculations!$B$17/'Input page'!$D$13,0),0)</f>
        <v>174</v>
      </c>
      <c r="C48">
        <f t="shared" si="5"/>
        <v>7830</v>
      </c>
      <c r="D48">
        <f>Parameters!$B$15</f>
        <v>10</v>
      </c>
      <c r="E48" t="str">
        <f>IF(ROUND(((B48*D48)/60)/4,0)&gt;Parameters!$B$21,"it exceeds the time available",ROUND(((B48*D48)/60),0))</f>
        <v>it exceeds the time available</v>
      </c>
      <c r="F48">
        <f>B47*Parameters!$B$11</f>
        <v>34.800000000000004</v>
      </c>
      <c r="G48">
        <f>Parameters!$B$16</f>
        <v>10</v>
      </c>
      <c r="H48" t="str">
        <f>IF(ROUND(F48*G48/60,0)/4&gt;('Input page'!$D$11-Parameters!$B$21)/3,"it exceeds the time available",ROUND(F48*G48/60,0))</f>
        <v>it exceeds the time available</v>
      </c>
      <c r="I48">
        <f t="shared" si="6"/>
        <v>34.800000000000004</v>
      </c>
      <c r="J48">
        <f>Parameters!$B$15</f>
        <v>10</v>
      </c>
      <c r="K48" t="str">
        <f>IF(ROUND(I48*J48/60,0)/4&gt;('Input page'!$D$11-Parameters!$B$21)/3,"it exceeds the time available",ROUND(I48*J48/60,0))</f>
        <v>it exceeds the time available</v>
      </c>
      <c r="L48">
        <f t="shared" si="10"/>
        <v>34.800000000000004</v>
      </c>
      <c r="M48">
        <f>Parameters!$B$17</f>
        <v>5</v>
      </c>
      <c r="N48">
        <f>IF(ROUND(L48*M48/60,0)/4&gt;('Input page'!$D$11-Parameters!$B$21)/3,"it exceeds the time available",ROUND(L48*M48/60,0))</f>
        <v>3</v>
      </c>
      <c r="O48">
        <f>L47*Parameters!$B$12</f>
        <v>10.440000000000001</v>
      </c>
      <c r="P48">
        <f>ROUND(Parameters!$B$18/60,0)*O48</f>
        <v>10.440000000000001</v>
      </c>
      <c r="Q48">
        <f t="shared" si="7"/>
        <v>428.03999999999996</v>
      </c>
      <c r="R48">
        <f>ROUND(IF(TRUNC(Q48)*Parameters!$B$13&gt;1,TRUNC(Q48)*Parameters!$B$13,0),0)</f>
        <v>43</v>
      </c>
      <c r="S48">
        <f t="shared" si="8"/>
        <v>42</v>
      </c>
      <c r="T48">
        <f t="shared" si="9"/>
        <v>1</v>
      </c>
      <c r="U48">
        <f>IF(T48=0,0,SUM($T$4:T48))</f>
        <v>43</v>
      </c>
      <c r="V48" t="str">
        <f>IFERROR(IF(P48+N48+K48+H48+E48&lt;'Input page'!$D$11*4,P48+N48+K48+H48+E48,"the time exceeds the budget"),"the time exceeds the budget")</f>
        <v>the time exceeds the budget</v>
      </c>
      <c r="W48" t="e">
        <f>ROUNDUP(V48+Calculations!$D$20+Calculations!$D$21,0)</f>
        <v>#VALUE!</v>
      </c>
      <c r="X48">
        <f t="shared" si="3"/>
        <v>45</v>
      </c>
      <c r="Y48">
        <f>IF($X48=0,0,$X48+'Input page'!$D$9)</f>
        <v>53</v>
      </c>
      <c r="Z48">
        <f t="shared" si="26"/>
        <v>0</v>
      </c>
      <c r="AA48">
        <f t="shared" si="25"/>
        <v>0</v>
      </c>
      <c r="AB48">
        <f t="shared" si="25"/>
        <v>0</v>
      </c>
      <c r="AC48">
        <f t="shared" si="25"/>
        <v>0</v>
      </c>
      <c r="AD48">
        <f t="shared" si="25"/>
        <v>0</v>
      </c>
      <c r="AE48">
        <f t="shared" si="25"/>
        <v>0</v>
      </c>
      <c r="AF48">
        <f t="shared" si="25"/>
        <v>0</v>
      </c>
      <c r="AG48">
        <f t="shared" si="25"/>
        <v>0</v>
      </c>
      <c r="AH48">
        <f t="shared" si="25"/>
        <v>0</v>
      </c>
      <c r="AI48">
        <f t="shared" si="25"/>
        <v>0</v>
      </c>
      <c r="AJ48">
        <f t="shared" si="25"/>
        <v>0</v>
      </c>
      <c r="AK48">
        <f t="shared" si="25"/>
        <v>0</v>
      </c>
      <c r="AL48">
        <f t="shared" si="25"/>
        <v>0</v>
      </c>
      <c r="AM48">
        <f t="shared" si="25"/>
        <v>0</v>
      </c>
      <c r="AN48">
        <f t="shared" si="25"/>
        <v>0</v>
      </c>
      <c r="AO48">
        <f t="shared" si="25"/>
        <v>0</v>
      </c>
      <c r="AP48">
        <f t="shared" si="25"/>
        <v>0</v>
      </c>
      <c r="AQ48">
        <f t="shared" si="25"/>
        <v>0</v>
      </c>
      <c r="AR48">
        <f t="shared" si="25"/>
        <v>0</v>
      </c>
      <c r="AS48">
        <f t="shared" si="25"/>
        <v>0</v>
      </c>
      <c r="AT48">
        <f t="shared" si="25"/>
        <v>0</v>
      </c>
      <c r="AU48">
        <f t="shared" si="25"/>
        <v>0</v>
      </c>
      <c r="AV48">
        <f t="shared" si="25"/>
        <v>0</v>
      </c>
      <c r="AW48">
        <f t="shared" si="25"/>
        <v>0</v>
      </c>
      <c r="AX48">
        <f t="shared" si="25"/>
        <v>0</v>
      </c>
      <c r="AY48">
        <f t="shared" si="25"/>
        <v>0</v>
      </c>
      <c r="AZ48">
        <f t="shared" si="25"/>
        <v>0</v>
      </c>
      <c r="BA48">
        <f t="shared" si="25"/>
        <v>0</v>
      </c>
      <c r="BB48">
        <f t="shared" si="25"/>
        <v>0</v>
      </c>
      <c r="BC48">
        <f t="shared" si="25"/>
        <v>0</v>
      </c>
      <c r="BD48">
        <f t="shared" si="25"/>
        <v>0</v>
      </c>
      <c r="BE48">
        <f t="shared" si="25"/>
        <v>0</v>
      </c>
      <c r="BF48">
        <f t="shared" si="25"/>
        <v>0</v>
      </c>
      <c r="BG48">
        <f t="shared" si="25"/>
        <v>0</v>
      </c>
      <c r="BH48">
        <f t="shared" si="25"/>
        <v>0</v>
      </c>
      <c r="BI48">
        <f t="shared" si="25"/>
        <v>0</v>
      </c>
      <c r="BJ48">
        <f t="shared" si="25"/>
        <v>0</v>
      </c>
      <c r="BK48">
        <f t="shared" si="25"/>
        <v>0</v>
      </c>
      <c r="BL48">
        <f t="shared" si="25"/>
        <v>0</v>
      </c>
      <c r="BM48">
        <f t="shared" si="25"/>
        <v>0</v>
      </c>
      <c r="BN48">
        <f t="shared" si="25"/>
        <v>0</v>
      </c>
      <c r="BO48">
        <f t="shared" si="25"/>
        <v>0</v>
      </c>
      <c r="BP48">
        <f t="shared" si="25"/>
        <v>0</v>
      </c>
      <c r="BQ48">
        <f t="shared" si="25"/>
        <v>0</v>
      </c>
      <c r="BR48">
        <f t="shared" si="25"/>
        <v>1</v>
      </c>
      <c r="BS48">
        <f t="shared" si="25"/>
        <v>1</v>
      </c>
      <c r="BT48">
        <f t="shared" si="25"/>
        <v>1</v>
      </c>
      <c r="BU48">
        <f t="shared" si="25"/>
        <v>1</v>
      </c>
      <c r="BV48">
        <f t="shared" si="25"/>
        <v>1</v>
      </c>
      <c r="BW48">
        <f t="shared" si="25"/>
        <v>1</v>
      </c>
      <c r="BX48">
        <f t="shared" si="25"/>
        <v>1</v>
      </c>
      <c r="BY48">
        <f t="shared" si="25"/>
        <v>1</v>
      </c>
      <c r="BZ48">
        <f t="shared" si="25"/>
        <v>0</v>
      </c>
      <c r="CA48">
        <f>HLOOKUP(BR$3,$Z$3:$BZ$57,55)</f>
        <v>8</v>
      </c>
      <c r="CB48" t="e">
        <f t="shared" si="4"/>
        <v>#VALUE!</v>
      </c>
    </row>
    <row r="49" spans="1:80" x14ac:dyDescent="0.3">
      <c r="A49">
        <v>46</v>
      </c>
      <c r="B49">
        <f>IF(C48&lt;Calculations!$B$17,ROUND(Calculations!$B$17/'Input page'!$D$13,0),0)</f>
        <v>174</v>
      </c>
      <c r="C49">
        <f t="shared" si="5"/>
        <v>8004</v>
      </c>
      <c r="D49">
        <f>Parameters!$B$15</f>
        <v>10</v>
      </c>
      <c r="E49" t="str">
        <f>IF(ROUND(((B49*D49)/60)/4,0)&gt;Parameters!$B$21,"it exceeds the time available",ROUND(((B49*D49)/60),0))</f>
        <v>it exceeds the time available</v>
      </c>
      <c r="F49">
        <f>B48*Parameters!$B$11</f>
        <v>34.800000000000004</v>
      </c>
      <c r="G49">
        <f>Parameters!$B$16</f>
        <v>10</v>
      </c>
      <c r="H49" t="str">
        <f>IF(ROUND(F49*G49/60,0)/4&gt;('Input page'!$D$11-Parameters!$B$21)/3,"it exceeds the time available",ROUND(F49*G49/60,0))</f>
        <v>it exceeds the time available</v>
      </c>
      <c r="I49">
        <f t="shared" si="6"/>
        <v>34.800000000000004</v>
      </c>
      <c r="J49">
        <f>Parameters!$B$15</f>
        <v>10</v>
      </c>
      <c r="K49" t="str">
        <f>IF(ROUND(I49*J49/60,0)/4&gt;('Input page'!$D$11-Parameters!$B$21)/3,"it exceeds the time available",ROUND(I49*J49/60,0))</f>
        <v>it exceeds the time available</v>
      </c>
      <c r="L49">
        <f t="shared" si="10"/>
        <v>34.800000000000004</v>
      </c>
      <c r="M49">
        <f>Parameters!$B$17</f>
        <v>5</v>
      </c>
      <c r="N49">
        <f>IF(ROUND(L49*M49/60,0)/4&gt;('Input page'!$D$11-Parameters!$B$21)/3,"it exceeds the time available",ROUND(L49*M49/60,0))</f>
        <v>3</v>
      </c>
      <c r="O49">
        <f>L48*Parameters!$B$12</f>
        <v>10.440000000000001</v>
      </c>
      <c r="P49">
        <f>ROUND(Parameters!$B$18/60,0)*O49</f>
        <v>10.440000000000001</v>
      </c>
      <c r="Q49">
        <f t="shared" si="7"/>
        <v>438.47999999999996</v>
      </c>
      <c r="R49">
        <f>ROUND(IF(TRUNC(Q49)*Parameters!$B$13&gt;1,TRUNC(Q49)*Parameters!$B$13,0),0)</f>
        <v>44</v>
      </c>
      <c r="S49">
        <f t="shared" si="8"/>
        <v>43</v>
      </c>
      <c r="T49">
        <f t="shared" si="9"/>
        <v>1</v>
      </c>
      <c r="U49">
        <f>IF(T49=0,0,SUM($T$4:T49))</f>
        <v>44</v>
      </c>
      <c r="V49" t="str">
        <f>IFERROR(IF(P49+N49+K49+H49+E49&lt;'Input page'!$D$11*4,P49+N49+K49+H49+E49,"the time exceeds the budget"),"the time exceeds the budget")</f>
        <v>the time exceeds the budget</v>
      </c>
      <c r="W49" t="e">
        <f>ROUNDUP(V49+Calculations!$D$20+Calculations!$D$21,0)</f>
        <v>#VALUE!</v>
      </c>
      <c r="X49">
        <f t="shared" si="3"/>
        <v>46</v>
      </c>
      <c r="Y49">
        <f>IF($X49=0,0,$X49+'Input page'!$D$9)</f>
        <v>54</v>
      </c>
      <c r="Z49">
        <f t="shared" si="26"/>
        <v>0</v>
      </c>
      <c r="AA49">
        <f t="shared" si="25"/>
        <v>0</v>
      </c>
      <c r="AB49">
        <f t="shared" si="25"/>
        <v>0</v>
      </c>
      <c r="AC49">
        <f t="shared" si="25"/>
        <v>0</v>
      </c>
      <c r="AD49">
        <f t="shared" si="25"/>
        <v>0</v>
      </c>
      <c r="AE49">
        <f t="shared" si="25"/>
        <v>0</v>
      </c>
      <c r="AF49">
        <f t="shared" si="25"/>
        <v>0</v>
      </c>
      <c r="AG49">
        <f t="shared" si="25"/>
        <v>0</v>
      </c>
      <c r="AH49">
        <f t="shared" si="25"/>
        <v>0</v>
      </c>
      <c r="AI49">
        <f t="shared" si="25"/>
        <v>0</v>
      </c>
      <c r="AJ49">
        <f t="shared" si="25"/>
        <v>0</v>
      </c>
      <c r="AK49">
        <f t="shared" si="25"/>
        <v>0</v>
      </c>
      <c r="AL49">
        <f t="shared" si="25"/>
        <v>0</v>
      </c>
      <c r="AM49">
        <f t="shared" si="25"/>
        <v>0</v>
      </c>
      <c r="AN49">
        <f t="shared" si="25"/>
        <v>0</v>
      </c>
      <c r="AO49">
        <f t="shared" si="25"/>
        <v>0</v>
      </c>
      <c r="AP49">
        <f t="shared" si="25"/>
        <v>0</v>
      </c>
      <c r="AQ49">
        <f t="shared" si="25"/>
        <v>0</v>
      </c>
      <c r="AR49">
        <f t="shared" si="25"/>
        <v>0</v>
      </c>
      <c r="AS49">
        <f t="shared" si="25"/>
        <v>0</v>
      </c>
      <c r="AT49">
        <f t="shared" si="25"/>
        <v>0</v>
      </c>
      <c r="AU49">
        <f t="shared" si="25"/>
        <v>0</v>
      </c>
      <c r="AV49">
        <f t="shared" si="25"/>
        <v>0</v>
      </c>
      <c r="AW49">
        <f t="shared" si="25"/>
        <v>0</v>
      </c>
      <c r="AX49">
        <f t="shared" si="25"/>
        <v>0</v>
      </c>
      <c r="AY49">
        <f t="shared" si="25"/>
        <v>0</v>
      </c>
      <c r="AZ49">
        <f t="shared" si="25"/>
        <v>0</v>
      </c>
      <c r="BA49">
        <f t="shared" si="25"/>
        <v>0</v>
      </c>
      <c r="BB49">
        <f t="shared" si="25"/>
        <v>0</v>
      </c>
      <c r="BC49">
        <f t="shared" si="25"/>
        <v>0</v>
      </c>
      <c r="BD49">
        <f t="shared" si="25"/>
        <v>0</v>
      </c>
      <c r="BE49">
        <f t="shared" si="25"/>
        <v>0</v>
      </c>
      <c r="BF49">
        <f t="shared" si="25"/>
        <v>0</v>
      </c>
      <c r="BG49">
        <f t="shared" si="25"/>
        <v>0</v>
      </c>
      <c r="BH49">
        <f t="shared" si="25"/>
        <v>0</v>
      </c>
      <c r="BI49">
        <f t="shared" si="25"/>
        <v>0</v>
      </c>
      <c r="BJ49">
        <f t="shared" si="25"/>
        <v>0</v>
      </c>
      <c r="BK49">
        <f t="shared" si="25"/>
        <v>0</v>
      </c>
      <c r="BL49">
        <f t="shared" si="25"/>
        <v>0</v>
      </c>
      <c r="BM49">
        <f t="shared" si="25"/>
        <v>0</v>
      </c>
      <c r="BN49">
        <f t="shared" si="25"/>
        <v>0</v>
      </c>
      <c r="BO49">
        <f t="shared" si="25"/>
        <v>0</v>
      </c>
      <c r="BP49">
        <f t="shared" si="25"/>
        <v>0</v>
      </c>
      <c r="BQ49">
        <f t="shared" si="25"/>
        <v>0</v>
      </c>
      <c r="BR49">
        <f t="shared" si="25"/>
        <v>0</v>
      </c>
      <c r="BS49">
        <f t="shared" si="25"/>
        <v>1</v>
      </c>
      <c r="BT49">
        <f t="shared" si="25"/>
        <v>1</v>
      </c>
      <c r="BU49">
        <f t="shared" si="25"/>
        <v>1</v>
      </c>
      <c r="BV49">
        <f t="shared" si="25"/>
        <v>1</v>
      </c>
      <c r="BW49">
        <f t="shared" si="25"/>
        <v>1</v>
      </c>
      <c r="BX49">
        <f t="shared" si="25"/>
        <v>1</v>
      </c>
      <c r="BY49">
        <f t="shared" si="25"/>
        <v>1</v>
      </c>
      <c r="BZ49">
        <f t="shared" si="25"/>
        <v>1</v>
      </c>
      <c r="CA49">
        <f>HLOOKUP(BS$3,$Z$3:$BZ$57,55)</f>
        <v>8</v>
      </c>
      <c r="CB49" t="e">
        <f t="shared" si="4"/>
        <v>#VALUE!</v>
      </c>
    </row>
    <row r="50" spans="1:80" x14ac:dyDescent="0.3">
      <c r="A50">
        <v>47</v>
      </c>
      <c r="B50">
        <f>IF(C49&lt;Calculations!$B$17,ROUND(Calculations!$B$17/'Input page'!$D$13,0),0)</f>
        <v>174</v>
      </c>
      <c r="C50">
        <f t="shared" si="5"/>
        <v>8178</v>
      </c>
      <c r="D50">
        <f>Parameters!$B$15</f>
        <v>10</v>
      </c>
      <c r="E50" t="str">
        <f>IF(ROUND(((B50*D50)/60)/4,0)&gt;Parameters!$B$21,"it exceeds the time available",ROUND(((B50*D50)/60),0))</f>
        <v>it exceeds the time available</v>
      </c>
      <c r="F50">
        <f>B49*Parameters!$B$11</f>
        <v>34.800000000000004</v>
      </c>
      <c r="G50">
        <f>Parameters!$B$16</f>
        <v>10</v>
      </c>
      <c r="H50" t="str">
        <f>IF(ROUND(F50*G50/60,0)/4&gt;('Input page'!$D$11-Parameters!$B$21)/3,"it exceeds the time available",ROUND(F50*G50/60,0))</f>
        <v>it exceeds the time available</v>
      </c>
      <c r="I50">
        <f t="shared" si="6"/>
        <v>34.800000000000004</v>
      </c>
      <c r="J50">
        <f>Parameters!$B$15</f>
        <v>10</v>
      </c>
      <c r="K50" t="str">
        <f>IF(ROUND(I50*J50/60,0)/4&gt;('Input page'!$D$11-Parameters!$B$21)/3,"it exceeds the time available",ROUND(I50*J50/60,0))</f>
        <v>it exceeds the time available</v>
      </c>
      <c r="L50">
        <f t="shared" si="10"/>
        <v>34.800000000000004</v>
      </c>
      <c r="M50">
        <f>Parameters!$B$17</f>
        <v>5</v>
      </c>
      <c r="N50">
        <f>IF(ROUND(L50*M50/60,0)/4&gt;('Input page'!$D$11-Parameters!$B$21)/3,"it exceeds the time available",ROUND(L50*M50/60,0))</f>
        <v>3</v>
      </c>
      <c r="O50">
        <f>L49*Parameters!$B$12</f>
        <v>10.440000000000001</v>
      </c>
      <c r="P50">
        <f>ROUND(Parameters!$B$18/60,0)*O50</f>
        <v>10.440000000000001</v>
      </c>
      <c r="Q50">
        <f t="shared" si="7"/>
        <v>448.91999999999996</v>
      </c>
      <c r="R50">
        <f>ROUND(IF(TRUNC(Q50)*Parameters!$B$13&gt;1,TRUNC(Q50)*Parameters!$B$13,0),0)</f>
        <v>45</v>
      </c>
      <c r="S50">
        <f t="shared" si="8"/>
        <v>44</v>
      </c>
      <c r="T50">
        <f t="shared" si="9"/>
        <v>1</v>
      </c>
      <c r="U50">
        <f>IF(T50=0,0,SUM($T$4:T50))</f>
        <v>45</v>
      </c>
      <c r="V50" t="str">
        <f>IFERROR(IF(P50+N50+K50+H50+E50&lt;'Input page'!$D$11*4,P50+N50+K50+H50+E50,"the time exceeds the budget"),"the time exceeds the budget")</f>
        <v>the time exceeds the budget</v>
      </c>
      <c r="W50" t="e">
        <f>ROUNDUP(V50+Calculations!$D$20+Calculations!$D$21,0)</f>
        <v>#VALUE!</v>
      </c>
      <c r="X50">
        <f t="shared" si="3"/>
        <v>47</v>
      </c>
      <c r="Y50">
        <f>IF($X50=0,0,$X50+'Input page'!$D$9)</f>
        <v>55</v>
      </c>
      <c r="Z50">
        <f t="shared" si="26"/>
        <v>0</v>
      </c>
      <c r="AA50">
        <f t="shared" si="25"/>
        <v>0</v>
      </c>
      <c r="AB50">
        <f t="shared" si="25"/>
        <v>0</v>
      </c>
      <c r="AC50">
        <f t="shared" si="25"/>
        <v>0</v>
      </c>
      <c r="AD50">
        <f t="shared" si="25"/>
        <v>0</v>
      </c>
      <c r="AE50">
        <f t="shared" si="25"/>
        <v>0</v>
      </c>
      <c r="AF50">
        <f t="shared" si="25"/>
        <v>0</v>
      </c>
      <c r="AG50">
        <f t="shared" si="25"/>
        <v>0</v>
      </c>
      <c r="AH50">
        <f t="shared" si="25"/>
        <v>0</v>
      </c>
      <c r="AI50">
        <f t="shared" si="25"/>
        <v>0</v>
      </c>
      <c r="AJ50">
        <f t="shared" si="25"/>
        <v>0</v>
      </c>
      <c r="AK50">
        <f t="shared" ref="AA50:BZ55" si="27">IF(AND(AK$3&gt;=$X50,AK$3&lt;$Y50),1,0)</f>
        <v>0</v>
      </c>
      <c r="AL50">
        <f t="shared" si="27"/>
        <v>0</v>
      </c>
      <c r="AM50">
        <f t="shared" si="27"/>
        <v>0</v>
      </c>
      <c r="AN50">
        <f t="shared" si="27"/>
        <v>0</v>
      </c>
      <c r="AO50">
        <f t="shared" si="27"/>
        <v>0</v>
      </c>
      <c r="AP50">
        <f t="shared" si="27"/>
        <v>0</v>
      </c>
      <c r="AQ50">
        <f t="shared" si="27"/>
        <v>0</v>
      </c>
      <c r="AR50">
        <f t="shared" si="27"/>
        <v>0</v>
      </c>
      <c r="AS50">
        <f t="shared" si="27"/>
        <v>0</v>
      </c>
      <c r="AT50">
        <f t="shared" si="27"/>
        <v>0</v>
      </c>
      <c r="AU50">
        <f t="shared" si="27"/>
        <v>0</v>
      </c>
      <c r="AV50">
        <f t="shared" si="27"/>
        <v>0</v>
      </c>
      <c r="AW50">
        <f t="shared" si="27"/>
        <v>0</v>
      </c>
      <c r="AX50">
        <f t="shared" si="27"/>
        <v>0</v>
      </c>
      <c r="AY50">
        <f t="shared" si="27"/>
        <v>0</v>
      </c>
      <c r="AZ50">
        <f t="shared" si="27"/>
        <v>0</v>
      </c>
      <c r="BA50">
        <f t="shared" si="27"/>
        <v>0</v>
      </c>
      <c r="BB50">
        <f t="shared" si="27"/>
        <v>0</v>
      </c>
      <c r="BC50">
        <f t="shared" si="27"/>
        <v>0</v>
      </c>
      <c r="BD50">
        <f t="shared" si="27"/>
        <v>0</v>
      </c>
      <c r="BE50">
        <f t="shared" si="27"/>
        <v>0</v>
      </c>
      <c r="BF50">
        <f t="shared" si="27"/>
        <v>0</v>
      </c>
      <c r="BG50">
        <f t="shared" si="27"/>
        <v>0</v>
      </c>
      <c r="BH50">
        <f t="shared" si="27"/>
        <v>0</v>
      </c>
      <c r="BI50">
        <f t="shared" si="27"/>
        <v>0</v>
      </c>
      <c r="BJ50">
        <f t="shared" si="27"/>
        <v>0</v>
      </c>
      <c r="BK50">
        <f t="shared" si="27"/>
        <v>0</v>
      </c>
      <c r="BL50">
        <f t="shared" si="27"/>
        <v>0</v>
      </c>
      <c r="BM50">
        <f t="shared" si="27"/>
        <v>0</v>
      </c>
      <c r="BN50">
        <f t="shared" si="27"/>
        <v>0</v>
      </c>
      <c r="BO50">
        <f t="shared" si="27"/>
        <v>0</v>
      </c>
      <c r="BP50">
        <f t="shared" si="27"/>
        <v>0</v>
      </c>
      <c r="BQ50">
        <f t="shared" si="27"/>
        <v>0</v>
      </c>
      <c r="BR50">
        <f t="shared" si="27"/>
        <v>0</v>
      </c>
      <c r="BS50">
        <f t="shared" si="27"/>
        <v>0</v>
      </c>
      <c r="BT50">
        <f t="shared" si="27"/>
        <v>1</v>
      </c>
      <c r="BU50">
        <f t="shared" si="27"/>
        <v>1</v>
      </c>
      <c r="BV50">
        <f t="shared" si="27"/>
        <v>1</v>
      </c>
      <c r="BW50">
        <f t="shared" si="27"/>
        <v>1</v>
      </c>
      <c r="BX50">
        <f t="shared" si="27"/>
        <v>1</v>
      </c>
      <c r="BY50">
        <f t="shared" si="27"/>
        <v>1</v>
      </c>
      <c r="BZ50">
        <f t="shared" si="27"/>
        <v>1</v>
      </c>
      <c r="CA50">
        <f>HLOOKUP(BT$3,$Z$3:$BZ$57,55)</f>
        <v>8</v>
      </c>
      <c r="CB50" t="e">
        <f t="shared" si="4"/>
        <v>#VALUE!</v>
      </c>
    </row>
    <row r="51" spans="1:80" x14ac:dyDescent="0.3">
      <c r="A51">
        <v>48</v>
      </c>
      <c r="B51">
        <f>IF(C50&lt;Calculations!$B$17,ROUND(Calculations!$B$17/'Input page'!$D$13,0),0)</f>
        <v>174</v>
      </c>
      <c r="C51">
        <f t="shared" si="5"/>
        <v>8352</v>
      </c>
      <c r="D51">
        <f>Parameters!$B$15</f>
        <v>10</v>
      </c>
      <c r="E51" t="str">
        <f>IF(ROUND(((B51*D51)/60)/4,0)&gt;Parameters!$B$21,"it exceeds the time available",ROUND(((B51*D51)/60),0))</f>
        <v>it exceeds the time available</v>
      </c>
      <c r="F51">
        <f>B50*Parameters!$B$11</f>
        <v>34.800000000000004</v>
      </c>
      <c r="G51">
        <f>Parameters!$B$16</f>
        <v>10</v>
      </c>
      <c r="H51" t="str">
        <f>IF(ROUND(F51*G51/60,0)/4&gt;('Input page'!$D$11-Parameters!$B$21)/3,"it exceeds the time available",ROUND(F51*G51/60,0))</f>
        <v>it exceeds the time available</v>
      </c>
      <c r="I51">
        <f t="shared" si="6"/>
        <v>34.800000000000004</v>
      </c>
      <c r="J51">
        <f>Parameters!$B$15</f>
        <v>10</v>
      </c>
      <c r="K51" t="str">
        <f>IF(ROUND(I51*J51/60,0)/4&gt;('Input page'!$D$11-Parameters!$B$21)/3,"it exceeds the time available",ROUND(I51*J51/60,0))</f>
        <v>it exceeds the time available</v>
      </c>
      <c r="L51">
        <f t="shared" si="10"/>
        <v>34.800000000000004</v>
      </c>
      <c r="M51">
        <f>Parameters!$B$17</f>
        <v>5</v>
      </c>
      <c r="N51">
        <f>IF(ROUND(L51*M51/60,0)/4&gt;('Input page'!$D$11-Parameters!$B$21)/3,"it exceeds the time available",ROUND(L51*M51/60,0))</f>
        <v>3</v>
      </c>
      <c r="O51">
        <f>L50*Parameters!$B$12</f>
        <v>10.440000000000001</v>
      </c>
      <c r="P51">
        <f>ROUND(Parameters!$B$18/60,0)*O51</f>
        <v>10.440000000000001</v>
      </c>
      <c r="Q51">
        <f t="shared" si="7"/>
        <v>459.35999999999996</v>
      </c>
      <c r="R51">
        <f>ROUND(IF(TRUNC(Q51)*Parameters!$B$13&gt;1,TRUNC(Q51)*Parameters!$B$13,0),0)</f>
        <v>46</v>
      </c>
      <c r="S51">
        <f t="shared" si="8"/>
        <v>45</v>
      </c>
      <c r="T51">
        <f t="shared" si="9"/>
        <v>1</v>
      </c>
      <c r="U51">
        <f>IF(T51=0,0,SUM($T$4:T51))</f>
        <v>46</v>
      </c>
      <c r="V51" t="str">
        <f>IFERROR(IF(P51+N51+K51+H51+E51&lt;'Input page'!$D$11*4,P51+N51+K51+H51+E51,"the time exceeds the budget"),"the time exceeds the budget")</f>
        <v>the time exceeds the budget</v>
      </c>
      <c r="W51" t="e">
        <f>ROUNDUP(V51+Calculations!$D$20+Calculations!$D$21,0)</f>
        <v>#VALUE!</v>
      </c>
      <c r="X51">
        <f t="shared" si="3"/>
        <v>48</v>
      </c>
      <c r="Y51">
        <f>IF($X51=0,0,$X51+'Input page'!$D$9)</f>
        <v>56</v>
      </c>
      <c r="Z51">
        <f t="shared" si="26"/>
        <v>0</v>
      </c>
      <c r="AA51">
        <f t="shared" si="27"/>
        <v>0</v>
      </c>
      <c r="AB51">
        <f t="shared" si="27"/>
        <v>0</v>
      </c>
      <c r="AC51">
        <f t="shared" si="27"/>
        <v>0</v>
      </c>
      <c r="AD51">
        <f t="shared" si="27"/>
        <v>0</v>
      </c>
      <c r="AE51">
        <f t="shared" si="27"/>
        <v>0</v>
      </c>
      <c r="AF51">
        <f t="shared" si="27"/>
        <v>0</v>
      </c>
      <c r="AG51">
        <f t="shared" si="27"/>
        <v>0</v>
      </c>
      <c r="AH51">
        <f t="shared" si="27"/>
        <v>0</v>
      </c>
      <c r="AI51">
        <f t="shared" si="27"/>
        <v>0</v>
      </c>
      <c r="AJ51">
        <f t="shared" si="27"/>
        <v>0</v>
      </c>
      <c r="AK51">
        <f t="shared" si="27"/>
        <v>0</v>
      </c>
      <c r="AL51">
        <f t="shared" si="27"/>
        <v>0</v>
      </c>
      <c r="AM51">
        <f t="shared" si="27"/>
        <v>0</v>
      </c>
      <c r="AN51">
        <f t="shared" si="27"/>
        <v>0</v>
      </c>
      <c r="AO51">
        <f t="shared" si="27"/>
        <v>0</v>
      </c>
      <c r="AP51">
        <f t="shared" si="27"/>
        <v>0</v>
      </c>
      <c r="AQ51">
        <f t="shared" si="27"/>
        <v>0</v>
      </c>
      <c r="AR51">
        <f t="shared" si="27"/>
        <v>0</v>
      </c>
      <c r="AS51">
        <f t="shared" si="27"/>
        <v>0</v>
      </c>
      <c r="AT51">
        <f t="shared" si="27"/>
        <v>0</v>
      </c>
      <c r="AU51">
        <f t="shared" si="27"/>
        <v>0</v>
      </c>
      <c r="AV51">
        <f t="shared" si="27"/>
        <v>0</v>
      </c>
      <c r="AW51">
        <f t="shared" si="27"/>
        <v>0</v>
      </c>
      <c r="AX51">
        <f t="shared" si="27"/>
        <v>0</v>
      </c>
      <c r="AY51">
        <f t="shared" si="27"/>
        <v>0</v>
      </c>
      <c r="AZ51">
        <f t="shared" si="27"/>
        <v>0</v>
      </c>
      <c r="BA51">
        <f t="shared" si="27"/>
        <v>0</v>
      </c>
      <c r="BB51">
        <f t="shared" si="27"/>
        <v>0</v>
      </c>
      <c r="BC51">
        <f t="shared" si="27"/>
        <v>0</v>
      </c>
      <c r="BD51">
        <f t="shared" si="27"/>
        <v>0</v>
      </c>
      <c r="BE51">
        <f t="shared" si="27"/>
        <v>0</v>
      </c>
      <c r="BF51">
        <f t="shared" si="27"/>
        <v>0</v>
      </c>
      <c r="BG51">
        <f t="shared" si="27"/>
        <v>0</v>
      </c>
      <c r="BH51">
        <f t="shared" si="27"/>
        <v>0</v>
      </c>
      <c r="BI51">
        <f t="shared" si="27"/>
        <v>0</v>
      </c>
      <c r="BJ51">
        <f t="shared" si="27"/>
        <v>0</v>
      </c>
      <c r="BK51">
        <f t="shared" si="27"/>
        <v>0</v>
      </c>
      <c r="BL51">
        <f t="shared" si="27"/>
        <v>0</v>
      </c>
      <c r="BM51">
        <f t="shared" si="27"/>
        <v>0</v>
      </c>
      <c r="BN51">
        <f t="shared" si="27"/>
        <v>0</v>
      </c>
      <c r="BO51">
        <f t="shared" si="27"/>
        <v>0</v>
      </c>
      <c r="BP51">
        <f t="shared" si="27"/>
        <v>0</v>
      </c>
      <c r="BQ51">
        <f t="shared" si="27"/>
        <v>0</v>
      </c>
      <c r="BR51">
        <f t="shared" si="27"/>
        <v>0</v>
      </c>
      <c r="BS51">
        <f t="shared" si="27"/>
        <v>0</v>
      </c>
      <c r="BT51">
        <f t="shared" si="27"/>
        <v>0</v>
      </c>
      <c r="BU51">
        <f t="shared" si="27"/>
        <v>1</v>
      </c>
      <c r="BV51">
        <f t="shared" si="27"/>
        <v>1</v>
      </c>
      <c r="BW51">
        <f t="shared" si="27"/>
        <v>1</v>
      </c>
      <c r="BX51">
        <f t="shared" si="27"/>
        <v>1</v>
      </c>
      <c r="BY51">
        <f t="shared" si="27"/>
        <v>1</v>
      </c>
      <c r="BZ51">
        <f t="shared" si="27"/>
        <v>1</v>
      </c>
      <c r="CA51">
        <f>HLOOKUP(BU$3,$Z$3:$BZ$57,55)</f>
        <v>8</v>
      </c>
      <c r="CB51" t="e">
        <f t="shared" si="4"/>
        <v>#VALUE!</v>
      </c>
    </row>
    <row r="52" spans="1:80" x14ac:dyDescent="0.3">
      <c r="A52">
        <v>49</v>
      </c>
      <c r="B52">
        <f>IF(C51&lt;Calculations!$B$17,ROUND(Calculations!$B$17/'Input page'!$D$13,0),0)</f>
        <v>0</v>
      </c>
      <c r="C52">
        <f t="shared" si="5"/>
        <v>8352</v>
      </c>
      <c r="D52">
        <f>Parameters!$B$15</f>
        <v>10</v>
      </c>
      <c r="E52">
        <f>IF(ROUND(((B52*D52)/60)/4,0)&gt;Parameters!$B$21,"it exceeds the time available",ROUND(((B52*D52)/60),0))</f>
        <v>0</v>
      </c>
      <c r="F52">
        <f>B51*Parameters!$B$11</f>
        <v>34.800000000000004</v>
      </c>
      <c r="G52">
        <f>Parameters!$B$16</f>
        <v>10</v>
      </c>
      <c r="H52" t="str">
        <f>IF(ROUND(F52*G52/60,0)/4&gt;('Input page'!$D$11-Parameters!$B$21)/3,"it exceeds the time available",ROUND(F52*G52/60,0))</f>
        <v>it exceeds the time available</v>
      </c>
      <c r="I52">
        <f t="shared" si="6"/>
        <v>34.800000000000004</v>
      </c>
      <c r="J52">
        <f>Parameters!$B$15</f>
        <v>10</v>
      </c>
      <c r="K52" t="str">
        <f>IF(ROUND(I52*J52/60,0)/4&gt;('Input page'!$D$11-Parameters!$B$21)/3,"it exceeds the time available",ROUND(I52*J52/60,0))</f>
        <v>it exceeds the time available</v>
      </c>
      <c r="L52">
        <f t="shared" si="10"/>
        <v>34.800000000000004</v>
      </c>
      <c r="M52">
        <f>Parameters!$B$17</f>
        <v>5</v>
      </c>
      <c r="N52">
        <f>IF(ROUND(L52*M52/60,0)/4&gt;('Input page'!$D$11-Parameters!$B$21)/3,"it exceeds the time available",ROUND(L52*M52/60,0))</f>
        <v>3</v>
      </c>
      <c r="O52">
        <f>L51*Parameters!$B$12</f>
        <v>10.440000000000001</v>
      </c>
      <c r="P52">
        <f>ROUND(Parameters!$B$18/60,0)*O52</f>
        <v>10.440000000000001</v>
      </c>
      <c r="Q52">
        <f t="shared" si="7"/>
        <v>469.79999999999995</v>
      </c>
      <c r="R52">
        <f>ROUND(IF(TRUNC(Q52)*Parameters!$B$13&gt;1,TRUNC(Q52)*Parameters!$B$13,0),0)</f>
        <v>47</v>
      </c>
      <c r="S52">
        <f t="shared" si="8"/>
        <v>46</v>
      </c>
      <c r="T52">
        <f t="shared" si="9"/>
        <v>1</v>
      </c>
      <c r="U52">
        <f>IF(T52=0,0,SUM($T$4:T52))</f>
        <v>47</v>
      </c>
      <c r="V52" t="str">
        <f>IFERROR(IF(P52+N52+K52+H52+E52&lt;'Input page'!$D$11*4,P52+N52+K52+H52+E52,"the time exceeds the budget"),"the time exceeds the budget")</f>
        <v>the time exceeds the budget</v>
      </c>
      <c r="W52" t="e">
        <f>ROUNDUP(V52+Calculations!$D$20+Calculations!$D$21,0)</f>
        <v>#VALUE!</v>
      </c>
      <c r="X52">
        <f t="shared" si="3"/>
        <v>49</v>
      </c>
      <c r="Y52">
        <f>IF($X52=0,0,$X52+'Input page'!$D$9)</f>
        <v>57</v>
      </c>
      <c r="Z52">
        <f t="shared" si="26"/>
        <v>0</v>
      </c>
      <c r="AA52">
        <f t="shared" si="27"/>
        <v>0</v>
      </c>
      <c r="AB52">
        <f t="shared" si="27"/>
        <v>0</v>
      </c>
      <c r="AC52">
        <f t="shared" si="27"/>
        <v>0</v>
      </c>
      <c r="AD52">
        <f t="shared" si="27"/>
        <v>0</v>
      </c>
      <c r="AE52">
        <f t="shared" si="27"/>
        <v>0</v>
      </c>
      <c r="AF52">
        <f t="shared" si="27"/>
        <v>0</v>
      </c>
      <c r="AG52">
        <f t="shared" si="27"/>
        <v>0</v>
      </c>
      <c r="AH52">
        <f t="shared" si="27"/>
        <v>0</v>
      </c>
      <c r="AI52">
        <f t="shared" si="27"/>
        <v>0</v>
      </c>
      <c r="AJ52">
        <f t="shared" si="27"/>
        <v>0</v>
      </c>
      <c r="AK52">
        <f t="shared" si="27"/>
        <v>0</v>
      </c>
      <c r="AL52">
        <f t="shared" si="27"/>
        <v>0</v>
      </c>
      <c r="AM52">
        <f t="shared" si="27"/>
        <v>0</v>
      </c>
      <c r="AN52">
        <f t="shared" si="27"/>
        <v>0</v>
      </c>
      <c r="AO52">
        <f t="shared" si="27"/>
        <v>0</v>
      </c>
      <c r="AP52">
        <f t="shared" si="27"/>
        <v>0</v>
      </c>
      <c r="AQ52">
        <f t="shared" si="27"/>
        <v>0</v>
      </c>
      <c r="AR52">
        <f t="shared" si="27"/>
        <v>0</v>
      </c>
      <c r="AS52">
        <f t="shared" si="27"/>
        <v>0</v>
      </c>
      <c r="AT52">
        <f t="shared" si="27"/>
        <v>0</v>
      </c>
      <c r="AU52">
        <f t="shared" si="27"/>
        <v>0</v>
      </c>
      <c r="AV52">
        <f t="shared" si="27"/>
        <v>0</v>
      </c>
      <c r="AW52">
        <f t="shared" si="27"/>
        <v>0</v>
      </c>
      <c r="AX52">
        <f t="shared" si="27"/>
        <v>0</v>
      </c>
      <c r="AY52">
        <f t="shared" si="27"/>
        <v>0</v>
      </c>
      <c r="AZ52">
        <f t="shared" si="27"/>
        <v>0</v>
      </c>
      <c r="BA52">
        <f t="shared" si="27"/>
        <v>0</v>
      </c>
      <c r="BB52">
        <f t="shared" si="27"/>
        <v>0</v>
      </c>
      <c r="BC52">
        <f t="shared" si="27"/>
        <v>0</v>
      </c>
      <c r="BD52">
        <f t="shared" si="27"/>
        <v>0</v>
      </c>
      <c r="BE52">
        <f t="shared" si="27"/>
        <v>0</v>
      </c>
      <c r="BF52">
        <f t="shared" si="27"/>
        <v>0</v>
      </c>
      <c r="BG52">
        <f t="shared" si="27"/>
        <v>0</v>
      </c>
      <c r="BH52">
        <f t="shared" si="27"/>
        <v>0</v>
      </c>
      <c r="BI52">
        <f t="shared" si="27"/>
        <v>0</v>
      </c>
      <c r="BJ52">
        <f t="shared" si="27"/>
        <v>0</v>
      </c>
      <c r="BK52">
        <f t="shared" si="27"/>
        <v>0</v>
      </c>
      <c r="BL52">
        <f t="shared" si="27"/>
        <v>0</v>
      </c>
      <c r="BM52">
        <f t="shared" si="27"/>
        <v>0</v>
      </c>
      <c r="BN52">
        <f t="shared" si="27"/>
        <v>0</v>
      </c>
      <c r="BO52">
        <f t="shared" si="27"/>
        <v>0</v>
      </c>
      <c r="BP52">
        <f t="shared" si="27"/>
        <v>0</v>
      </c>
      <c r="BQ52">
        <f t="shared" si="27"/>
        <v>0</v>
      </c>
      <c r="BR52">
        <f t="shared" si="27"/>
        <v>0</v>
      </c>
      <c r="BS52">
        <f t="shared" si="27"/>
        <v>0</v>
      </c>
      <c r="BT52">
        <f t="shared" si="27"/>
        <v>0</v>
      </c>
      <c r="BU52">
        <f t="shared" si="27"/>
        <v>0</v>
      </c>
      <c r="BV52">
        <f t="shared" si="27"/>
        <v>1</v>
      </c>
      <c r="BW52">
        <f t="shared" si="27"/>
        <v>1</v>
      </c>
      <c r="BX52">
        <f t="shared" si="27"/>
        <v>1</v>
      </c>
      <c r="BY52">
        <f t="shared" si="27"/>
        <v>1</v>
      </c>
      <c r="BZ52">
        <f t="shared" si="27"/>
        <v>1</v>
      </c>
      <c r="CA52">
        <f>HLOOKUP(BV$3,$Z$3:$BZ$57,55)</f>
        <v>8</v>
      </c>
      <c r="CB52" t="e">
        <f t="shared" si="4"/>
        <v>#VALUE!</v>
      </c>
    </row>
    <row r="53" spans="1:80" x14ac:dyDescent="0.3">
      <c r="A53">
        <v>50</v>
      </c>
      <c r="B53">
        <f>IF(C52&lt;Calculations!$B$17,ROUND(Calculations!$B$17/'Input page'!$D$13,0),0)</f>
        <v>0</v>
      </c>
      <c r="C53">
        <f t="shared" si="5"/>
        <v>8352</v>
      </c>
      <c r="D53">
        <f>Parameters!$B$15</f>
        <v>10</v>
      </c>
      <c r="E53">
        <f>IF(ROUND(((B53*D53)/60)/4,0)&gt;Parameters!$B$21,"it exceeds the time available",ROUND(((B53*D53)/60),0))</f>
        <v>0</v>
      </c>
      <c r="F53">
        <f>B52*Parameters!$B$11</f>
        <v>0</v>
      </c>
      <c r="G53">
        <f>Parameters!$B$16</f>
        <v>10</v>
      </c>
      <c r="H53">
        <f>IF(ROUND(F53*G53/60,0)/4&gt;('Input page'!$D$11-Parameters!$B$21)/3,"it exceeds the time available",ROUND(F53*G53/60,0))</f>
        <v>0</v>
      </c>
      <c r="I53">
        <f t="shared" si="6"/>
        <v>34.800000000000004</v>
      </c>
      <c r="J53">
        <f>Parameters!$B$15</f>
        <v>10</v>
      </c>
      <c r="K53" t="str">
        <f>IF(ROUND(I53*J53/60,0)/4&gt;('Input page'!$D$11-Parameters!$B$21)/3,"it exceeds the time available",ROUND(I53*J53/60,0))</f>
        <v>it exceeds the time available</v>
      </c>
      <c r="L53">
        <f t="shared" si="10"/>
        <v>34.800000000000004</v>
      </c>
      <c r="M53">
        <f>Parameters!$B$17</f>
        <v>5</v>
      </c>
      <c r="N53">
        <f>IF(ROUND(L53*M53/60,0)/4&gt;('Input page'!$D$11-Parameters!$B$21)/3,"it exceeds the time available",ROUND(L53*M53/60,0))</f>
        <v>3</v>
      </c>
      <c r="O53">
        <f>L52*Parameters!$B$12</f>
        <v>10.440000000000001</v>
      </c>
      <c r="P53">
        <f>ROUND(Parameters!$B$18/60,0)*O53</f>
        <v>10.440000000000001</v>
      </c>
      <c r="Q53">
        <f t="shared" si="7"/>
        <v>480.23999999999995</v>
      </c>
      <c r="R53">
        <f>ROUND(IF(TRUNC(Q53)*Parameters!$B$13&gt;1,TRUNC(Q53)*Parameters!$B$13,0),0)</f>
        <v>48</v>
      </c>
      <c r="S53">
        <f t="shared" si="8"/>
        <v>47</v>
      </c>
      <c r="T53">
        <f t="shared" si="9"/>
        <v>1</v>
      </c>
      <c r="U53">
        <f>IF(T53=0,0,SUM($T$4:T53))</f>
        <v>48</v>
      </c>
      <c r="V53" t="str">
        <f>IFERROR(IF(P53+N53+K53+H53+E53&lt;'Input page'!$D$11*4,P53+N53+K53+H53+E53,"the time exceeds the budget"),"the time exceeds the budget")</f>
        <v>the time exceeds the budget</v>
      </c>
      <c r="W53" t="e">
        <f>ROUNDUP(V53+Calculations!$D$20+Calculations!$D$21,0)</f>
        <v>#VALUE!</v>
      </c>
      <c r="X53">
        <f t="shared" si="3"/>
        <v>50</v>
      </c>
      <c r="Y53">
        <f>IF($X53=0,0,$X53+'Input page'!$D$9)</f>
        <v>58</v>
      </c>
      <c r="Z53">
        <f t="shared" si="26"/>
        <v>0</v>
      </c>
      <c r="AA53">
        <f t="shared" si="27"/>
        <v>0</v>
      </c>
      <c r="AB53">
        <f t="shared" si="27"/>
        <v>0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0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0</v>
      </c>
      <c r="AL53">
        <f t="shared" si="27"/>
        <v>0</v>
      </c>
      <c r="AM53">
        <f t="shared" si="27"/>
        <v>0</v>
      </c>
      <c r="AN53">
        <f t="shared" si="27"/>
        <v>0</v>
      </c>
      <c r="AO53">
        <f t="shared" si="27"/>
        <v>0</v>
      </c>
      <c r="AP53">
        <f t="shared" si="27"/>
        <v>0</v>
      </c>
      <c r="AQ53">
        <f t="shared" si="27"/>
        <v>0</v>
      </c>
      <c r="AR53">
        <f t="shared" si="27"/>
        <v>0</v>
      </c>
      <c r="AS53">
        <f t="shared" si="27"/>
        <v>0</v>
      </c>
      <c r="AT53">
        <f t="shared" si="27"/>
        <v>0</v>
      </c>
      <c r="AU53">
        <f t="shared" si="27"/>
        <v>0</v>
      </c>
      <c r="AV53">
        <f t="shared" si="27"/>
        <v>0</v>
      </c>
      <c r="AW53">
        <f t="shared" si="27"/>
        <v>0</v>
      </c>
      <c r="AX53">
        <f t="shared" si="27"/>
        <v>0</v>
      </c>
      <c r="AY53">
        <f t="shared" si="27"/>
        <v>0</v>
      </c>
      <c r="AZ53">
        <f t="shared" si="27"/>
        <v>0</v>
      </c>
      <c r="BA53">
        <f t="shared" si="27"/>
        <v>0</v>
      </c>
      <c r="BB53">
        <f t="shared" si="27"/>
        <v>0</v>
      </c>
      <c r="BC53">
        <f t="shared" si="27"/>
        <v>0</v>
      </c>
      <c r="BD53">
        <f t="shared" si="27"/>
        <v>0</v>
      </c>
      <c r="BE53">
        <f t="shared" si="27"/>
        <v>0</v>
      </c>
      <c r="BF53">
        <f t="shared" si="27"/>
        <v>0</v>
      </c>
      <c r="BG53">
        <f t="shared" si="27"/>
        <v>0</v>
      </c>
      <c r="BH53">
        <f t="shared" si="27"/>
        <v>0</v>
      </c>
      <c r="BI53">
        <f t="shared" si="27"/>
        <v>0</v>
      </c>
      <c r="BJ53">
        <f t="shared" si="27"/>
        <v>0</v>
      </c>
      <c r="BK53">
        <f t="shared" si="27"/>
        <v>0</v>
      </c>
      <c r="BL53">
        <f t="shared" si="27"/>
        <v>0</v>
      </c>
      <c r="BM53">
        <f t="shared" si="27"/>
        <v>0</v>
      </c>
      <c r="BN53">
        <f t="shared" si="27"/>
        <v>0</v>
      </c>
      <c r="BO53">
        <f t="shared" si="27"/>
        <v>0</v>
      </c>
      <c r="BP53">
        <f t="shared" si="27"/>
        <v>0</v>
      </c>
      <c r="BQ53">
        <f t="shared" si="27"/>
        <v>0</v>
      </c>
      <c r="BR53">
        <f t="shared" si="27"/>
        <v>0</v>
      </c>
      <c r="BS53">
        <f t="shared" si="27"/>
        <v>0</v>
      </c>
      <c r="BT53">
        <f t="shared" si="27"/>
        <v>0</v>
      </c>
      <c r="BU53">
        <f t="shared" si="27"/>
        <v>0</v>
      </c>
      <c r="BV53">
        <f t="shared" si="27"/>
        <v>0</v>
      </c>
      <c r="BW53">
        <f t="shared" si="27"/>
        <v>1</v>
      </c>
      <c r="BX53">
        <f t="shared" si="27"/>
        <v>1</v>
      </c>
      <c r="BY53">
        <f t="shared" si="27"/>
        <v>1</v>
      </c>
      <c r="BZ53">
        <f t="shared" si="27"/>
        <v>1</v>
      </c>
      <c r="CA53">
        <f>HLOOKUP(BW$3,$Z$3:$BZ$57,55)</f>
        <v>8</v>
      </c>
      <c r="CB53" t="e">
        <f t="shared" si="4"/>
        <v>#VALUE!</v>
      </c>
    </row>
    <row r="54" spans="1:80" x14ac:dyDescent="0.3">
      <c r="A54">
        <v>51</v>
      </c>
      <c r="B54">
        <f>IF(C53&lt;Calculations!$B$17,ROUND(Calculations!$B$17/'Input page'!$D$13,0),0)</f>
        <v>0</v>
      </c>
      <c r="C54">
        <f t="shared" si="5"/>
        <v>8352</v>
      </c>
      <c r="D54">
        <f>Parameters!$B$15</f>
        <v>10</v>
      </c>
      <c r="E54">
        <f>IF(ROUND(((B54*D54)/60)/4,0)&gt;Parameters!$B$21,"it exceeds the time available",ROUND(((B54*D54)/60),0))</f>
        <v>0</v>
      </c>
      <c r="F54">
        <f>B53*Parameters!$B$11</f>
        <v>0</v>
      </c>
      <c r="G54">
        <f>Parameters!$B$16</f>
        <v>10</v>
      </c>
      <c r="H54">
        <f>IF(ROUND(F54*G54/60,0)/4&gt;('Input page'!$D$11-Parameters!$B$21)/3,"it exceeds the time available",ROUND(F54*G54/60,0))</f>
        <v>0</v>
      </c>
      <c r="I54">
        <f t="shared" si="6"/>
        <v>0</v>
      </c>
      <c r="J54">
        <f>Parameters!$B$15</f>
        <v>10</v>
      </c>
      <c r="K54">
        <f>IF(ROUND(I54*J54/60,0)/4&gt;('Input page'!$D$11-Parameters!$B$21)/3,"it exceeds the time available",ROUND(I54*J54/60,0))</f>
        <v>0</v>
      </c>
      <c r="L54">
        <f t="shared" si="10"/>
        <v>34.800000000000004</v>
      </c>
      <c r="M54">
        <f>Parameters!$B$17</f>
        <v>5</v>
      </c>
      <c r="N54">
        <f>IF(ROUND(L54*M54/60,0)/4&gt;('Input page'!$D$11-Parameters!$B$21)/3,"it exceeds the time available",ROUND(L54*M54/60,0))</f>
        <v>3</v>
      </c>
      <c r="O54">
        <f>L53*Parameters!$B$12</f>
        <v>10.440000000000001</v>
      </c>
      <c r="P54">
        <f>ROUND(Parameters!$B$18/60,0)*O54</f>
        <v>10.440000000000001</v>
      </c>
      <c r="Q54">
        <f t="shared" si="7"/>
        <v>490.67999999999995</v>
      </c>
      <c r="R54">
        <f>ROUND(IF(TRUNC(Q54)*Parameters!$B$13&gt;1,TRUNC(Q54)*Parameters!$B$13,0),0)</f>
        <v>49</v>
      </c>
      <c r="S54">
        <f t="shared" si="8"/>
        <v>48</v>
      </c>
      <c r="T54">
        <f t="shared" si="9"/>
        <v>1</v>
      </c>
      <c r="U54">
        <f>IF(T54=0,0,SUM($T$4:T54))</f>
        <v>49</v>
      </c>
      <c r="V54">
        <f>IFERROR(IF(P54+N54+K54+H54+E54&lt;'Input page'!$D$11*4,P54+N54+K54+H54+E54,"the time exceeds the budget"),"the time exceeds the budget")</f>
        <v>13.440000000000001</v>
      </c>
      <c r="W54">
        <f>ROUNDUP(V54+Calculations!$D$20+Calculations!$D$21,0)</f>
        <v>29</v>
      </c>
      <c r="X54">
        <f t="shared" si="3"/>
        <v>51</v>
      </c>
      <c r="Y54">
        <f>IF($X54=0,0,$X54+'Input page'!$D$9)</f>
        <v>59</v>
      </c>
      <c r="Z54">
        <f t="shared" si="26"/>
        <v>0</v>
      </c>
      <c r="AA54">
        <f t="shared" si="27"/>
        <v>0</v>
      </c>
      <c r="AB54">
        <f t="shared" si="27"/>
        <v>0</v>
      </c>
      <c r="AC54">
        <f t="shared" si="27"/>
        <v>0</v>
      </c>
      <c r="AD54">
        <f t="shared" si="27"/>
        <v>0</v>
      </c>
      <c r="AE54">
        <f t="shared" si="27"/>
        <v>0</v>
      </c>
      <c r="AF54">
        <f t="shared" si="27"/>
        <v>0</v>
      </c>
      <c r="AG54">
        <f t="shared" si="27"/>
        <v>0</v>
      </c>
      <c r="AH54">
        <f t="shared" si="27"/>
        <v>0</v>
      </c>
      <c r="AI54">
        <f t="shared" si="27"/>
        <v>0</v>
      </c>
      <c r="AJ54">
        <f t="shared" si="27"/>
        <v>0</v>
      </c>
      <c r="AK54">
        <f t="shared" si="27"/>
        <v>0</v>
      </c>
      <c r="AL54">
        <f t="shared" si="27"/>
        <v>0</v>
      </c>
      <c r="AM54">
        <f t="shared" si="27"/>
        <v>0</v>
      </c>
      <c r="AN54">
        <f t="shared" si="27"/>
        <v>0</v>
      </c>
      <c r="AO54">
        <f t="shared" si="27"/>
        <v>0</v>
      </c>
      <c r="AP54">
        <f t="shared" si="27"/>
        <v>0</v>
      </c>
      <c r="AQ54">
        <f t="shared" si="27"/>
        <v>0</v>
      </c>
      <c r="AR54">
        <f t="shared" si="27"/>
        <v>0</v>
      </c>
      <c r="AS54">
        <f t="shared" si="27"/>
        <v>0</v>
      </c>
      <c r="AT54">
        <f t="shared" si="27"/>
        <v>0</v>
      </c>
      <c r="AU54">
        <f t="shared" si="27"/>
        <v>0</v>
      </c>
      <c r="AV54">
        <f t="shared" si="27"/>
        <v>0</v>
      </c>
      <c r="AW54">
        <f t="shared" si="27"/>
        <v>0</v>
      </c>
      <c r="AX54">
        <f t="shared" si="27"/>
        <v>0</v>
      </c>
      <c r="AY54">
        <f t="shared" si="27"/>
        <v>0</v>
      </c>
      <c r="AZ54">
        <f t="shared" si="27"/>
        <v>0</v>
      </c>
      <c r="BA54">
        <f t="shared" si="27"/>
        <v>0</v>
      </c>
      <c r="BB54">
        <f t="shared" si="27"/>
        <v>0</v>
      </c>
      <c r="BC54">
        <f t="shared" si="27"/>
        <v>0</v>
      </c>
      <c r="BD54">
        <f t="shared" si="27"/>
        <v>0</v>
      </c>
      <c r="BE54">
        <f t="shared" si="27"/>
        <v>0</v>
      </c>
      <c r="BF54">
        <f t="shared" si="27"/>
        <v>0</v>
      </c>
      <c r="BG54">
        <f t="shared" si="27"/>
        <v>0</v>
      </c>
      <c r="BH54">
        <f t="shared" si="27"/>
        <v>0</v>
      </c>
      <c r="BI54">
        <f t="shared" si="27"/>
        <v>0</v>
      </c>
      <c r="BJ54">
        <f t="shared" si="27"/>
        <v>0</v>
      </c>
      <c r="BK54">
        <f t="shared" si="27"/>
        <v>0</v>
      </c>
      <c r="BL54">
        <f t="shared" si="27"/>
        <v>0</v>
      </c>
      <c r="BM54">
        <f t="shared" si="27"/>
        <v>0</v>
      </c>
      <c r="BN54">
        <f t="shared" si="27"/>
        <v>0</v>
      </c>
      <c r="BO54">
        <f t="shared" si="27"/>
        <v>0</v>
      </c>
      <c r="BP54">
        <f t="shared" si="27"/>
        <v>0</v>
      </c>
      <c r="BQ54">
        <f t="shared" si="27"/>
        <v>0</v>
      </c>
      <c r="BR54">
        <f t="shared" si="27"/>
        <v>0</v>
      </c>
      <c r="BS54">
        <f t="shared" si="27"/>
        <v>0</v>
      </c>
      <c r="BT54">
        <f t="shared" si="27"/>
        <v>0</v>
      </c>
      <c r="BU54">
        <f t="shared" si="27"/>
        <v>0</v>
      </c>
      <c r="BV54">
        <f t="shared" si="27"/>
        <v>0</v>
      </c>
      <c r="BW54">
        <f t="shared" si="27"/>
        <v>0</v>
      </c>
      <c r="BX54">
        <f t="shared" si="27"/>
        <v>1</v>
      </c>
      <c r="BY54">
        <f t="shared" si="27"/>
        <v>1</v>
      </c>
      <c r="BZ54">
        <f t="shared" si="27"/>
        <v>1</v>
      </c>
      <c r="CA54">
        <f>HLOOKUP(BX$3,$Z$3:$BZ$57,55)</f>
        <v>8</v>
      </c>
      <c r="CB54">
        <f t="shared" si="4"/>
        <v>37</v>
      </c>
    </row>
    <row r="55" spans="1:80" x14ac:dyDescent="0.3">
      <c r="A55">
        <v>52</v>
      </c>
      <c r="B55">
        <f>IF(C54&lt;Calculations!$B$17,ROUND(Calculations!$B$17/'Input page'!$D$13,0),0)</f>
        <v>0</v>
      </c>
      <c r="C55">
        <f t="shared" si="5"/>
        <v>8352</v>
      </c>
      <c r="D55">
        <f>Parameters!$B$15</f>
        <v>10</v>
      </c>
      <c r="E55">
        <f>IF(ROUND(((B55*D55)/60)/4,0)&gt;Parameters!$B$21,"it exceeds the time available",ROUND(((B55*D55)/60),0))</f>
        <v>0</v>
      </c>
      <c r="F55">
        <f>B54*Parameters!$B$11</f>
        <v>0</v>
      </c>
      <c r="G55">
        <f>Parameters!$B$16</f>
        <v>10</v>
      </c>
      <c r="H55">
        <f>IF(ROUND(F55*G55/60,0)/4&gt;('Input page'!$D$11-Parameters!$B$21)/3,"it exceeds the time available",ROUND(F55*G55/60,0))</f>
        <v>0</v>
      </c>
      <c r="I55">
        <f t="shared" si="6"/>
        <v>0</v>
      </c>
      <c r="J55">
        <f>Parameters!$B$15</f>
        <v>10</v>
      </c>
      <c r="K55">
        <f>IF(ROUND(I55*J55/60,0)/4&gt;('Input page'!$D$11-Parameters!$B$21)/3,"it exceeds the time available",ROUND(I55*J55/60,0))</f>
        <v>0</v>
      </c>
      <c r="L55">
        <f t="shared" si="10"/>
        <v>0</v>
      </c>
      <c r="M55">
        <f>Parameters!$B$17</f>
        <v>5</v>
      </c>
      <c r="N55">
        <f>IF(ROUND(L55*M55/60,0)/4&gt;('Input page'!$D$11-Parameters!$B$21)/3,"it exceeds the time available",ROUND(L55*M55/60,0))</f>
        <v>0</v>
      </c>
      <c r="O55">
        <f>L54*Parameters!$B$12</f>
        <v>10.440000000000001</v>
      </c>
      <c r="P55">
        <f>ROUND(Parameters!$B$18/60,0)*O55</f>
        <v>10.440000000000001</v>
      </c>
      <c r="Q55">
        <f t="shared" si="7"/>
        <v>501.11999999999995</v>
      </c>
      <c r="R55">
        <f>ROUND(IF(TRUNC(Q55)*Parameters!$B$13&gt;1,TRUNC(Q55)*Parameters!$B$13,0),0)</f>
        <v>50</v>
      </c>
      <c r="S55">
        <f t="shared" si="8"/>
        <v>49</v>
      </c>
      <c r="T55">
        <f t="shared" si="9"/>
        <v>1</v>
      </c>
      <c r="U55">
        <f>IF(T55=0,0,SUM($T$4:T55))</f>
        <v>50</v>
      </c>
      <c r="V55">
        <f>IFERROR(IF(P55+N55+K55+H55+E55&lt;'Input page'!$D$11*4,P55+N55+K55+H55+E55,"the time exceeds the budget"),"the time exceeds the budget")</f>
        <v>10.440000000000001</v>
      </c>
      <c r="W55">
        <f>ROUNDUP(V55+Calculations!$D$20+Calculations!$D$21,0)</f>
        <v>26</v>
      </c>
      <c r="X55">
        <f t="shared" si="3"/>
        <v>52</v>
      </c>
      <c r="Y55">
        <f>IF($X55=0,0,$X55+'Input page'!$D$9)</f>
        <v>60</v>
      </c>
      <c r="Z55">
        <f t="shared" si="26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ref="AA55:BZ56" si="28">IF(AND(AF$3&gt;=$X55,AF$3&lt;$Y55),1,0)</f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si="28"/>
        <v>0</v>
      </c>
      <c r="AO55">
        <f t="shared" si="28"/>
        <v>0</v>
      </c>
      <c r="AP55">
        <f t="shared" si="28"/>
        <v>0</v>
      </c>
      <c r="AQ55">
        <f t="shared" si="28"/>
        <v>0</v>
      </c>
      <c r="AR55">
        <f t="shared" si="28"/>
        <v>0</v>
      </c>
      <c r="AS55">
        <f t="shared" si="28"/>
        <v>0</v>
      </c>
      <c r="AT55">
        <f t="shared" si="28"/>
        <v>0</v>
      </c>
      <c r="AU55">
        <f t="shared" si="28"/>
        <v>0</v>
      </c>
      <c r="AV55">
        <f t="shared" si="28"/>
        <v>0</v>
      </c>
      <c r="AW55">
        <f t="shared" si="28"/>
        <v>0</v>
      </c>
      <c r="AX55">
        <f t="shared" si="28"/>
        <v>0</v>
      </c>
      <c r="AY55">
        <f t="shared" si="28"/>
        <v>0</v>
      </c>
      <c r="AZ55">
        <f t="shared" si="28"/>
        <v>0</v>
      </c>
      <c r="BA55">
        <f t="shared" si="28"/>
        <v>0</v>
      </c>
      <c r="BB55">
        <f t="shared" si="28"/>
        <v>0</v>
      </c>
      <c r="BC55">
        <f t="shared" si="28"/>
        <v>0</v>
      </c>
      <c r="BD55">
        <f t="shared" si="28"/>
        <v>0</v>
      </c>
      <c r="BE55">
        <f t="shared" si="28"/>
        <v>0</v>
      </c>
      <c r="BF55">
        <f t="shared" si="28"/>
        <v>0</v>
      </c>
      <c r="BG55">
        <f t="shared" si="28"/>
        <v>0</v>
      </c>
      <c r="BH55">
        <f t="shared" si="28"/>
        <v>0</v>
      </c>
      <c r="BI55">
        <f t="shared" si="28"/>
        <v>0</v>
      </c>
      <c r="BJ55">
        <f t="shared" si="28"/>
        <v>0</v>
      </c>
      <c r="BK55">
        <f t="shared" si="28"/>
        <v>0</v>
      </c>
      <c r="BL55">
        <f t="shared" si="28"/>
        <v>0</v>
      </c>
      <c r="BM55">
        <f t="shared" si="28"/>
        <v>0</v>
      </c>
      <c r="BN55">
        <f t="shared" si="28"/>
        <v>0</v>
      </c>
      <c r="BO55">
        <f t="shared" si="28"/>
        <v>0</v>
      </c>
      <c r="BP55">
        <f t="shared" si="28"/>
        <v>0</v>
      </c>
      <c r="BQ55">
        <f t="shared" si="28"/>
        <v>0</v>
      </c>
      <c r="BR55">
        <f t="shared" si="28"/>
        <v>0</v>
      </c>
      <c r="BS55">
        <f t="shared" si="28"/>
        <v>0</v>
      </c>
      <c r="BT55">
        <f t="shared" si="28"/>
        <v>0</v>
      </c>
      <c r="BU55">
        <f t="shared" si="28"/>
        <v>0</v>
      </c>
      <c r="BV55">
        <f t="shared" si="28"/>
        <v>0</v>
      </c>
      <c r="BW55">
        <f t="shared" si="28"/>
        <v>0</v>
      </c>
      <c r="BX55">
        <f t="shared" si="28"/>
        <v>0</v>
      </c>
      <c r="BY55">
        <f t="shared" si="28"/>
        <v>1</v>
      </c>
      <c r="BZ55">
        <f t="shared" si="28"/>
        <v>1</v>
      </c>
      <c r="CA55">
        <f>HLOOKUP(BY$3,$Z$3:$BZ$57,55)</f>
        <v>8</v>
      </c>
      <c r="CB55">
        <f t="shared" si="4"/>
        <v>34</v>
      </c>
    </row>
    <row r="56" spans="1:80" x14ac:dyDescent="0.3">
      <c r="A56">
        <v>53</v>
      </c>
      <c r="B56">
        <f>IF(C55&lt;Calculations!$B$17,ROUND(Calculations!$B$17/'Input page'!$D$13,0),0)</f>
        <v>0</v>
      </c>
      <c r="C56">
        <f t="shared" si="5"/>
        <v>8352</v>
      </c>
      <c r="D56">
        <f>Parameters!$B$15</f>
        <v>10</v>
      </c>
      <c r="E56">
        <f>IF(ROUND(((B56*D56)/60)/4,0)&gt;Parameters!$B$21,"it exceeds the time available",ROUND(((B56*D56)/60),0))</f>
        <v>0</v>
      </c>
      <c r="F56">
        <f>B55*Parameters!$B$11</f>
        <v>0</v>
      </c>
      <c r="G56">
        <f>Parameters!$B$16</f>
        <v>10</v>
      </c>
      <c r="H56">
        <f>IF(ROUND(F56*G56/60,0)/4&gt;('Input page'!$D$11-Parameters!$B$21)/3,"it exceeds the time available",ROUND(F56*G56/60,0))</f>
        <v>0</v>
      </c>
      <c r="I56">
        <f t="shared" si="6"/>
        <v>0</v>
      </c>
      <c r="J56">
        <f>Parameters!$B$15</f>
        <v>10</v>
      </c>
      <c r="K56">
        <f>IF(ROUND(I56*J56/60,0)/4&gt;('Input page'!$D$11-Parameters!$B$21)/3,"it exceeds the time available",ROUND(I56*J56/60,0))</f>
        <v>0</v>
      </c>
      <c r="L56">
        <f t="shared" si="10"/>
        <v>0</v>
      </c>
      <c r="M56">
        <f>Parameters!$B$17</f>
        <v>5</v>
      </c>
      <c r="N56">
        <f>IF(ROUND(L56*M56/60,0)/4&gt;('Input page'!$D$11-Parameters!$B$21)/3,"it exceeds the time available",ROUND(L56*M56/60,0))</f>
        <v>0</v>
      </c>
      <c r="O56">
        <f>L55*Parameters!$B$12</f>
        <v>0</v>
      </c>
      <c r="P56">
        <f>ROUND(Parameters!$B$18/60,0)*O56</f>
        <v>0</v>
      </c>
      <c r="Q56">
        <f t="shared" si="7"/>
        <v>501.11999999999995</v>
      </c>
      <c r="R56">
        <f>ROUND(IF(TRUNC(Q56)*Parameters!$B$13&gt;1,TRUNC(Q56)*Parameters!$B$13,0),0)</f>
        <v>50</v>
      </c>
      <c r="S56">
        <f t="shared" si="8"/>
        <v>50</v>
      </c>
      <c r="T56">
        <f t="shared" si="9"/>
        <v>0</v>
      </c>
      <c r="U56">
        <f>IF(T56=0,0,SUM($T$4:T56))</f>
        <v>0</v>
      </c>
      <c r="V56">
        <f>IFERROR(IF(P56+N56+K56+H56+E56&lt;'Input page'!$D$11*4,P56+N56+K56+H56+E56,"the time exceeds the budget"),"the time exceeds the budget")</f>
        <v>0</v>
      </c>
      <c r="W56">
        <f>ROUNDUP(V56+Calculations!$D$20+Calculations!$D$21,0)</f>
        <v>15</v>
      </c>
      <c r="X56">
        <f t="shared" si="3"/>
        <v>0</v>
      </c>
      <c r="Y56">
        <f>IF($X56=0,0,$X56+'Input page'!$D$9)</f>
        <v>0</v>
      </c>
      <c r="Z56">
        <f t="shared" si="26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</v>
      </c>
      <c r="AG56">
        <f t="shared" si="28"/>
        <v>0</v>
      </c>
      <c r="AH56">
        <f t="shared" si="28"/>
        <v>0</v>
      </c>
      <c r="AI56">
        <f t="shared" si="28"/>
        <v>0</v>
      </c>
      <c r="AJ56">
        <f t="shared" si="28"/>
        <v>0</v>
      </c>
      <c r="AK56">
        <f t="shared" si="28"/>
        <v>0</v>
      </c>
      <c r="AL56">
        <f t="shared" si="28"/>
        <v>0</v>
      </c>
      <c r="AM56">
        <f t="shared" si="28"/>
        <v>0</v>
      </c>
      <c r="AN56">
        <f t="shared" si="28"/>
        <v>0</v>
      </c>
      <c r="AO56">
        <f t="shared" si="28"/>
        <v>0</v>
      </c>
      <c r="AP56">
        <f t="shared" si="28"/>
        <v>0</v>
      </c>
      <c r="AQ56">
        <f t="shared" si="28"/>
        <v>0</v>
      </c>
      <c r="AR56">
        <f t="shared" si="28"/>
        <v>0</v>
      </c>
      <c r="AS56">
        <f t="shared" si="28"/>
        <v>0</v>
      </c>
      <c r="AT56">
        <f t="shared" si="28"/>
        <v>0</v>
      </c>
      <c r="AU56">
        <f t="shared" si="28"/>
        <v>0</v>
      </c>
      <c r="AV56">
        <f t="shared" si="28"/>
        <v>0</v>
      </c>
      <c r="AW56">
        <f t="shared" si="28"/>
        <v>0</v>
      </c>
      <c r="AX56">
        <f t="shared" si="28"/>
        <v>0</v>
      </c>
      <c r="AY56">
        <f t="shared" si="28"/>
        <v>0</v>
      </c>
      <c r="AZ56">
        <f t="shared" si="28"/>
        <v>0</v>
      </c>
      <c r="BA56">
        <f t="shared" si="28"/>
        <v>0</v>
      </c>
      <c r="BB56">
        <f t="shared" si="28"/>
        <v>0</v>
      </c>
      <c r="BC56">
        <f t="shared" si="28"/>
        <v>0</v>
      </c>
      <c r="BD56">
        <f t="shared" si="28"/>
        <v>0</v>
      </c>
      <c r="BE56">
        <f t="shared" si="28"/>
        <v>0</v>
      </c>
      <c r="BF56">
        <f t="shared" si="28"/>
        <v>0</v>
      </c>
      <c r="BG56">
        <f t="shared" si="28"/>
        <v>0</v>
      </c>
      <c r="BH56">
        <f t="shared" si="28"/>
        <v>0</v>
      </c>
      <c r="BI56">
        <f t="shared" si="28"/>
        <v>0</v>
      </c>
      <c r="BJ56">
        <f t="shared" si="28"/>
        <v>0</v>
      </c>
      <c r="BK56">
        <f t="shared" si="28"/>
        <v>0</v>
      </c>
      <c r="BL56">
        <f t="shared" si="28"/>
        <v>0</v>
      </c>
      <c r="BM56">
        <f t="shared" si="28"/>
        <v>0</v>
      </c>
      <c r="BN56">
        <f t="shared" si="28"/>
        <v>0</v>
      </c>
      <c r="BO56">
        <f t="shared" si="28"/>
        <v>0</v>
      </c>
      <c r="BP56">
        <f t="shared" si="28"/>
        <v>0</v>
      </c>
      <c r="BQ56">
        <f t="shared" si="28"/>
        <v>0</v>
      </c>
      <c r="BR56">
        <f t="shared" si="28"/>
        <v>0</v>
      </c>
      <c r="BS56">
        <f t="shared" si="28"/>
        <v>0</v>
      </c>
      <c r="BT56">
        <f t="shared" si="28"/>
        <v>0</v>
      </c>
      <c r="BU56">
        <f t="shared" si="28"/>
        <v>0</v>
      </c>
      <c r="BV56">
        <f t="shared" si="28"/>
        <v>0</v>
      </c>
      <c r="BW56">
        <f t="shared" si="28"/>
        <v>0</v>
      </c>
      <c r="BX56">
        <f t="shared" si="28"/>
        <v>0</v>
      </c>
      <c r="BY56">
        <f t="shared" si="28"/>
        <v>0</v>
      </c>
      <c r="BZ56">
        <f t="shared" si="28"/>
        <v>0</v>
      </c>
      <c r="CA56">
        <f>HLOOKUP(BZ$3,$Z$3:$BZ$57,55)</f>
        <v>7</v>
      </c>
      <c r="CB56">
        <f t="shared" si="4"/>
        <v>22</v>
      </c>
    </row>
    <row r="57" spans="1:80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f t="shared" ref="Z57:BY57" si="29">SUM(Z4:Z56)</f>
        <v>0</v>
      </c>
      <c r="AA57" s="15">
        <f t="shared" si="29"/>
        <v>0</v>
      </c>
      <c r="AB57" s="15">
        <f t="shared" si="29"/>
        <v>0</v>
      </c>
      <c r="AC57" s="15">
        <f t="shared" si="29"/>
        <v>0</v>
      </c>
      <c r="AD57" s="15">
        <f t="shared" si="29"/>
        <v>0</v>
      </c>
      <c r="AE57" s="15">
        <f t="shared" si="29"/>
        <v>2</v>
      </c>
      <c r="AF57" s="15">
        <f t="shared" si="29"/>
        <v>3</v>
      </c>
      <c r="AG57" s="15">
        <f t="shared" si="29"/>
        <v>4</v>
      </c>
      <c r="AH57" s="15">
        <f t="shared" si="29"/>
        <v>5</v>
      </c>
      <c r="AI57" s="15">
        <f t="shared" si="29"/>
        <v>6</v>
      </c>
      <c r="AJ57" s="15">
        <f t="shared" si="29"/>
        <v>6</v>
      </c>
      <c r="AK57" s="15">
        <f t="shared" si="29"/>
        <v>7</v>
      </c>
      <c r="AL57" s="15">
        <f t="shared" si="29"/>
        <v>8</v>
      </c>
      <c r="AM57" s="15">
        <f t="shared" si="29"/>
        <v>7</v>
      </c>
      <c r="AN57" s="15">
        <f t="shared" si="29"/>
        <v>7</v>
      </c>
      <c r="AO57" s="15">
        <f t="shared" si="29"/>
        <v>7</v>
      </c>
      <c r="AP57" s="15">
        <f t="shared" si="29"/>
        <v>7</v>
      </c>
      <c r="AQ57" s="15">
        <f t="shared" si="29"/>
        <v>7</v>
      </c>
      <c r="AR57" s="15">
        <f t="shared" si="29"/>
        <v>8</v>
      </c>
      <c r="AS57" s="15">
        <f t="shared" si="29"/>
        <v>8</v>
      </c>
      <c r="AT57" s="15">
        <f t="shared" si="29"/>
        <v>8</v>
      </c>
      <c r="AU57" s="15">
        <f t="shared" si="29"/>
        <v>8</v>
      </c>
      <c r="AV57" s="15">
        <f t="shared" si="29"/>
        <v>8</v>
      </c>
      <c r="AW57" s="15">
        <f t="shared" si="29"/>
        <v>8</v>
      </c>
      <c r="AX57" s="15">
        <f t="shared" si="29"/>
        <v>8</v>
      </c>
      <c r="AY57" s="15">
        <f t="shared" si="29"/>
        <v>8</v>
      </c>
      <c r="AZ57" s="15">
        <f t="shared" si="29"/>
        <v>8</v>
      </c>
      <c r="BA57" s="15">
        <f t="shared" si="29"/>
        <v>8</v>
      </c>
      <c r="BB57" s="15">
        <f t="shared" si="29"/>
        <v>8</v>
      </c>
      <c r="BC57" s="15">
        <f t="shared" si="29"/>
        <v>8</v>
      </c>
      <c r="BD57" s="15">
        <f t="shared" si="29"/>
        <v>8</v>
      </c>
      <c r="BE57" s="15">
        <f t="shared" si="29"/>
        <v>8</v>
      </c>
      <c r="BF57" s="15">
        <f t="shared" si="29"/>
        <v>8</v>
      </c>
      <c r="BG57" s="15">
        <f t="shared" si="29"/>
        <v>8</v>
      </c>
      <c r="BH57" s="15">
        <f t="shared" si="29"/>
        <v>8</v>
      </c>
      <c r="BI57" s="15">
        <f t="shared" si="29"/>
        <v>8</v>
      </c>
      <c r="BJ57" s="15">
        <f t="shared" si="29"/>
        <v>8</v>
      </c>
      <c r="BK57" s="15">
        <f t="shared" si="29"/>
        <v>8</v>
      </c>
      <c r="BL57" s="15">
        <f t="shared" si="29"/>
        <v>8</v>
      </c>
      <c r="BM57" s="15">
        <f t="shared" si="29"/>
        <v>8</v>
      </c>
      <c r="BN57" s="15">
        <f t="shared" si="29"/>
        <v>8</v>
      </c>
      <c r="BO57" s="15">
        <f t="shared" si="29"/>
        <v>8</v>
      </c>
      <c r="BP57" s="15">
        <f t="shared" si="29"/>
        <v>8</v>
      </c>
      <c r="BQ57" s="15">
        <f t="shared" si="29"/>
        <v>8</v>
      </c>
      <c r="BR57" s="15">
        <f t="shared" si="29"/>
        <v>8</v>
      </c>
      <c r="BS57" s="15">
        <f t="shared" si="29"/>
        <v>8</v>
      </c>
      <c r="BT57" s="15">
        <f t="shared" si="29"/>
        <v>8</v>
      </c>
      <c r="BU57" s="15">
        <f t="shared" si="29"/>
        <v>8</v>
      </c>
      <c r="BV57" s="15">
        <f t="shared" si="29"/>
        <v>8</v>
      </c>
      <c r="BW57" s="15">
        <f t="shared" si="29"/>
        <v>8</v>
      </c>
      <c r="BX57" s="15">
        <f t="shared" si="29"/>
        <v>8</v>
      </c>
      <c r="BY57" s="15">
        <f t="shared" si="29"/>
        <v>8</v>
      </c>
      <c r="BZ57" s="15">
        <f>SUM(BZ4:BZ56)</f>
        <v>7</v>
      </c>
      <c r="CA57" s="15"/>
      <c r="CB57" s="15" t="e">
        <f>SUM(CB4:CB56)</f>
        <v>#VALUE!</v>
      </c>
    </row>
  </sheetData>
  <pageMargins left="0.7" right="0.7" top="0.75" bottom="0.75" header="0.3" footer="0.3"/>
  <ignoredErrors>
    <ignoredError sqref="AE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78"/>
  <sheetViews>
    <sheetView topLeftCell="A17" workbookViewId="0">
      <selection activeCell="E26" sqref="E26"/>
    </sheetView>
  </sheetViews>
  <sheetFormatPr defaultRowHeight="14.4" x14ac:dyDescent="0.3"/>
  <cols>
    <col min="1" max="3" width="8.88671875" style="8"/>
    <col min="4" max="4" width="3" style="8" customWidth="1"/>
    <col min="5" max="16384" width="8.88671875" style="8"/>
  </cols>
  <sheetData>
    <row r="3" spans="2:55" x14ac:dyDescent="0.3">
      <c r="B3" s="8" t="s">
        <v>33</v>
      </c>
    </row>
    <row r="4" spans="2:55" x14ac:dyDescent="0.3">
      <c r="B4" s="8" t="s">
        <v>34</v>
      </c>
    </row>
    <row r="5" spans="2:55" s="12" customFormat="1" x14ac:dyDescent="0.3">
      <c r="D5" s="12" t="s">
        <v>48</v>
      </c>
      <c r="E5" s="12" t="s">
        <v>49</v>
      </c>
      <c r="F5" s="12" t="s">
        <v>50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55</v>
      </c>
      <c r="L5" s="12" t="s">
        <v>56</v>
      </c>
      <c r="M5" s="12" t="s">
        <v>57</v>
      </c>
      <c r="N5" s="12" t="s">
        <v>58</v>
      </c>
      <c r="O5" s="12" t="s">
        <v>59</v>
      </c>
      <c r="P5" s="12" t="s">
        <v>60</v>
      </c>
      <c r="Q5" s="12" t="s">
        <v>61</v>
      </c>
      <c r="R5" s="12" t="s">
        <v>62</v>
      </c>
      <c r="S5" s="12" t="s">
        <v>63</v>
      </c>
      <c r="T5" s="12" t="s">
        <v>64</v>
      </c>
      <c r="U5" s="12" t="s">
        <v>65</v>
      </c>
      <c r="V5" s="12" t="s">
        <v>66</v>
      </c>
      <c r="W5" s="12" t="s">
        <v>67</v>
      </c>
      <c r="X5" s="12" t="s">
        <v>68</v>
      </c>
      <c r="Y5" s="12" t="s">
        <v>69</v>
      </c>
      <c r="Z5" s="12" t="s">
        <v>70</v>
      </c>
      <c r="AA5" s="12" t="s">
        <v>71</v>
      </c>
      <c r="AB5" s="12" t="s">
        <v>72</v>
      </c>
      <c r="AC5" s="12" t="s">
        <v>73</v>
      </c>
      <c r="AD5" s="12" t="s">
        <v>74</v>
      </c>
      <c r="AE5" s="12" t="s">
        <v>75</v>
      </c>
      <c r="AF5" s="12" t="s">
        <v>76</v>
      </c>
      <c r="AG5" s="12" t="s">
        <v>77</v>
      </c>
      <c r="AH5" s="12" t="s">
        <v>78</v>
      </c>
      <c r="AI5" s="12" t="s">
        <v>79</v>
      </c>
      <c r="AJ5" s="12" t="s">
        <v>80</v>
      </c>
      <c r="AK5" s="12" t="s">
        <v>81</v>
      </c>
      <c r="AL5" s="12" t="s">
        <v>82</v>
      </c>
      <c r="AM5" s="12" t="s">
        <v>83</v>
      </c>
      <c r="AN5" s="12" t="s">
        <v>84</v>
      </c>
      <c r="AO5" s="12" t="s">
        <v>85</v>
      </c>
      <c r="AP5" s="12" t="s">
        <v>86</v>
      </c>
      <c r="AQ5" s="12" t="s">
        <v>87</v>
      </c>
      <c r="AR5" s="12" t="s">
        <v>88</v>
      </c>
      <c r="AS5" s="12" t="s">
        <v>89</v>
      </c>
      <c r="AT5" s="12" t="s">
        <v>90</v>
      </c>
      <c r="AU5" s="12" t="s">
        <v>91</v>
      </c>
      <c r="AV5" s="12" t="s">
        <v>92</v>
      </c>
      <c r="AW5" s="12" t="s">
        <v>93</v>
      </c>
      <c r="AX5" s="12" t="s">
        <v>94</v>
      </c>
      <c r="AY5" s="12" t="s">
        <v>95</v>
      </c>
      <c r="AZ5" s="12" t="s">
        <v>96</v>
      </c>
      <c r="BA5" s="12" t="s">
        <v>97</v>
      </c>
      <c r="BB5" s="12" t="s">
        <v>98</v>
      </c>
      <c r="BC5" s="12" t="s">
        <v>99</v>
      </c>
    </row>
    <row r="6" spans="2:55" x14ac:dyDescent="0.3">
      <c r="C6" s="8" t="s">
        <v>100</v>
      </c>
    </row>
    <row r="7" spans="2:55" x14ac:dyDescent="0.3">
      <c r="C7" s="8" t="s">
        <v>101</v>
      </c>
    </row>
    <row r="8" spans="2:55" x14ac:dyDescent="0.3">
      <c r="C8" s="8" t="s">
        <v>102</v>
      </c>
    </row>
    <row r="9" spans="2:55" x14ac:dyDescent="0.3">
      <c r="C9" s="8" t="s">
        <v>103</v>
      </c>
    </row>
    <row r="10" spans="2:55" x14ac:dyDescent="0.3">
      <c r="C10" s="8" t="s">
        <v>104</v>
      </c>
    </row>
    <row r="11" spans="2:55" x14ac:dyDescent="0.3">
      <c r="C11" s="8" t="s">
        <v>105</v>
      </c>
    </row>
    <row r="12" spans="2:55" x14ac:dyDescent="0.3">
      <c r="C12" s="8" t="s">
        <v>106</v>
      </c>
    </row>
    <row r="13" spans="2:55" x14ac:dyDescent="0.3">
      <c r="C13" s="8" t="s">
        <v>107</v>
      </c>
    </row>
    <row r="14" spans="2:55" x14ac:dyDescent="0.3">
      <c r="C14" s="8" t="s">
        <v>108</v>
      </c>
    </row>
    <row r="15" spans="2:55" x14ac:dyDescent="0.3">
      <c r="C15" s="8" t="s">
        <v>109</v>
      </c>
    </row>
    <row r="16" spans="2:55" x14ac:dyDescent="0.3">
      <c r="C16" s="8" t="s">
        <v>110</v>
      </c>
    </row>
    <row r="17" spans="3:4" x14ac:dyDescent="0.3">
      <c r="C17" s="8" t="s">
        <v>111</v>
      </c>
    </row>
    <row r="18" spans="3:4" x14ac:dyDescent="0.3">
      <c r="C18" s="8" t="s">
        <v>112</v>
      </c>
    </row>
    <row r="19" spans="3:4" x14ac:dyDescent="0.3">
      <c r="C19" s="8" t="s">
        <v>113</v>
      </c>
    </row>
    <row r="20" spans="3:4" x14ac:dyDescent="0.3">
      <c r="C20" s="8" t="s">
        <v>114</v>
      </c>
    </row>
    <row r="21" spans="3:4" x14ac:dyDescent="0.3">
      <c r="C21" s="8" t="s">
        <v>115</v>
      </c>
    </row>
    <row r="22" spans="3:4" x14ac:dyDescent="0.3">
      <c r="C22" s="8" t="s">
        <v>116</v>
      </c>
    </row>
    <row r="26" spans="3:4" x14ac:dyDescent="0.3">
      <c r="C26" s="8" t="s">
        <v>118</v>
      </c>
      <c r="D26" s="8">
        <v>1</v>
      </c>
    </row>
    <row r="27" spans="3:4" x14ac:dyDescent="0.3">
      <c r="C27" s="8" t="s">
        <v>118</v>
      </c>
      <c r="D27" s="8">
        <v>2</v>
      </c>
    </row>
    <row r="28" spans="3:4" x14ac:dyDescent="0.3">
      <c r="C28" s="8" t="s">
        <v>118</v>
      </c>
      <c r="D28" s="8">
        <v>3</v>
      </c>
    </row>
    <row r="29" spans="3:4" x14ac:dyDescent="0.3">
      <c r="C29" s="8" t="s">
        <v>118</v>
      </c>
      <c r="D29" s="8">
        <v>4</v>
      </c>
    </row>
    <row r="30" spans="3:4" x14ac:dyDescent="0.3">
      <c r="C30" s="8" t="s">
        <v>118</v>
      </c>
      <c r="D30" s="8">
        <v>5</v>
      </c>
    </row>
    <row r="31" spans="3:4" x14ac:dyDescent="0.3">
      <c r="C31" s="8" t="s">
        <v>118</v>
      </c>
      <c r="D31" s="8">
        <v>6</v>
      </c>
    </row>
    <row r="32" spans="3:4" x14ac:dyDescent="0.3">
      <c r="C32" s="8" t="s">
        <v>118</v>
      </c>
      <c r="D32" s="8">
        <v>7</v>
      </c>
    </row>
    <row r="33" spans="3:4" x14ac:dyDescent="0.3">
      <c r="C33" s="8" t="s">
        <v>118</v>
      </c>
      <c r="D33" s="8">
        <v>8</v>
      </c>
    </row>
    <row r="34" spans="3:4" x14ac:dyDescent="0.3">
      <c r="C34" s="8" t="s">
        <v>118</v>
      </c>
      <c r="D34" s="8">
        <v>9</v>
      </c>
    </row>
    <row r="35" spans="3:4" x14ac:dyDescent="0.3">
      <c r="C35" s="8" t="s">
        <v>118</v>
      </c>
      <c r="D35" s="8">
        <v>10</v>
      </c>
    </row>
    <row r="36" spans="3:4" x14ac:dyDescent="0.3">
      <c r="C36" s="8" t="s">
        <v>118</v>
      </c>
      <c r="D36" s="8">
        <v>11</v>
      </c>
    </row>
    <row r="37" spans="3:4" x14ac:dyDescent="0.3">
      <c r="C37" s="8" t="s">
        <v>118</v>
      </c>
      <c r="D37" s="8">
        <v>12</v>
      </c>
    </row>
    <row r="38" spans="3:4" x14ac:dyDescent="0.3">
      <c r="C38" s="8" t="s">
        <v>118</v>
      </c>
      <c r="D38" s="8">
        <v>13</v>
      </c>
    </row>
    <row r="39" spans="3:4" x14ac:dyDescent="0.3">
      <c r="C39" s="8" t="s">
        <v>118</v>
      </c>
      <c r="D39" s="8">
        <v>14</v>
      </c>
    </row>
    <row r="40" spans="3:4" x14ac:dyDescent="0.3">
      <c r="C40" s="8" t="s">
        <v>118</v>
      </c>
      <c r="D40" s="8">
        <v>15</v>
      </c>
    </row>
    <row r="41" spans="3:4" x14ac:dyDescent="0.3">
      <c r="C41" s="8" t="s">
        <v>118</v>
      </c>
      <c r="D41" s="8">
        <v>16</v>
      </c>
    </row>
    <row r="42" spans="3:4" x14ac:dyDescent="0.3">
      <c r="C42" s="8" t="s">
        <v>118</v>
      </c>
      <c r="D42" s="8">
        <v>17</v>
      </c>
    </row>
    <row r="43" spans="3:4" x14ac:dyDescent="0.3">
      <c r="C43" s="8" t="s">
        <v>118</v>
      </c>
      <c r="D43" s="8">
        <v>18</v>
      </c>
    </row>
    <row r="44" spans="3:4" x14ac:dyDescent="0.3">
      <c r="C44" s="8" t="s">
        <v>118</v>
      </c>
      <c r="D44" s="8">
        <v>19</v>
      </c>
    </row>
    <row r="45" spans="3:4" x14ac:dyDescent="0.3">
      <c r="C45" s="8" t="s">
        <v>118</v>
      </c>
      <c r="D45" s="8">
        <v>20</v>
      </c>
    </row>
    <row r="46" spans="3:4" x14ac:dyDescent="0.3">
      <c r="C46" s="8" t="s">
        <v>118</v>
      </c>
      <c r="D46" s="8">
        <v>21</v>
      </c>
    </row>
    <row r="47" spans="3:4" x14ac:dyDescent="0.3">
      <c r="C47" s="8" t="s">
        <v>118</v>
      </c>
      <c r="D47" s="8">
        <v>22</v>
      </c>
    </row>
    <row r="48" spans="3:4" x14ac:dyDescent="0.3">
      <c r="C48" s="8" t="s">
        <v>118</v>
      </c>
      <c r="D48" s="8">
        <v>23</v>
      </c>
    </row>
    <row r="49" spans="3:4" x14ac:dyDescent="0.3">
      <c r="C49" s="8" t="s">
        <v>118</v>
      </c>
      <c r="D49" s="8">
        <v>24</v>
      </c>
    </row>
    <row r="50" spans="3:4" x14ac:dyDescent="0.3">
      <c r="C50" s="8" t="s">
        <v>118</v>
      </c>
      <c r="D50" s="8">
        <v>25</v>
      </c>
    </row>
    <row r="51" spans="3:4" x14ac:dyDescent="0.3">
      <c r="C51" s="8" t="s">
        <v>118</v>
      </c>
      <c r="D51" s="8">
        <v>26</v>
      </c>
    </row>
    <row r="52" spans="3:4" x14ac:dyDescent="0.3">
      <c r="C52" s="8" t="s">
        <v>118</v>
      </c>
      <c r="D52" s="8">
        <v>27</v>
      </c>
    </row>
    <row r="53" spans="3:4" x14ac:dyDescent="0.3">
      <c r="C53" s="8" t="s">
        <v>118</v>
      </c>
      <c r="D53" s="8">
        <v>28</v>
      </c>
    </row>
    <row r="54" spans="3:4" x14ac:dyDescent="0.3">
      <c r="C54" s="8" t="s">
        <v>118</v>
      </c>
      <c r="D54" s="8">
        <v>29</v>
      </c>
    </row>
    <row r="55" spans="3:4" x14ac:dyDescent="0.3">
      <c r="C55" s="8" t="s">
        <v>118</v>
      </c>
      <c r="D55" s="8">
        <v>30</v>
      </c>
    </row>
    <row r="56" spans="3:4" x14ac:dyDescent="0.3">
      <c r="C56" s="8" t="s">
        <v>118</v>
      </c>
      <c r="D56" s="8">
        <v>31</v>
      </c>
    </row>
    <row r="57" spans="3:4" x14ac:dyDescent="0.3">
      <c r="C57" s="8" t="s">
        <v>118</v>
      </c>
      <c r="D57" s="8">
        <v>32</v>
      </c>
    </row>
    <row r="58" spans="3:4" x14ac:dyDescent="0.3">
      <c r="C58" s="8" t="s">
        <v>118</v>
      </c>
      <c r="D58" s="8">
        <v>33</v>
      </c>
    </row>
    <row r="59" spans="3:4" x14ac:dyDescent="0.3">
      <c r="C59" s="8" t="s">
        <v>118</v>
      </c>
      <c r="D59" s="8">
        <v>34</v>
      </c>
    </row>
    <row r="60" spans="3:4" x14ac:dyDescent="0.3">
      <c r="C60" s="8" t="s">
        <v>118</v>
      </c>
      <c r="D60" s="8">
        <v>35</v>
      </c>
    </row>
    <row r="61" spans="3:4" x14ac:dyDescent="0.3">
      <c r="C61" s="8" t="s">
        <v>118</v>
      </c>
      <c r="D61" s="8">
        <v>36</v>
      </c>
    </row>
    <row r="62" spans="3:4" x14ac:dyDescent="0.3">
      <c r="C62" s="8" t="s">
        <v>118</v>
      </c>
      <c r="D62" s="8">
        <v>37</v>
      </c>
    </row>
    <row r="63" spans="3:4" x14ac:dyDescent="0.3">
      <c r="C63" s="8" t="s">
        <v>118</v>
      </c>
      <c r="D63" s="8">
        <v>38</v>
      </c>
    </row>
    <row r="64" spans="3:4" x14ac:dyDescent="0.3">
      <c r="C64" s="8" t="s">
        <v>118</v>
      </c>
      <c r="D64" s="8">
        <v>39</v>
      </c>
    </row>
    <row r="65" spans="3:4" x14ac:dyDescent="0.3">
      <c r="C65" s="8" t="s">
        <v>118</v>
      </c>
      <c r="D65" s="8">
        <v>40</v>
      </c>
    </row>
    <row r="66" spans="3:4" x14ac:dyDescent="0.3">
      <c r="C66" s="8" t="s">
        <v>118</v>
      </c>
      <c r="D66" s="8">
        <v>41</v>
      </c>
    </row>
    <row r="67" spans="3:4" x14ac:dyDescent="0.3">
      <c r="C67" s="8" t="s">
        <v>118</v>
      </c>
      <c r="D67" s="8">
        <v>42</v>
      </c>
    </row>
    <row r="68" spans="3:4" x14ac:dyDescent="0.3">
      <c r="C68" s="8" t="s">
        <v>118</v>
      </c>
      <c r="D68" s="8">
        <v>43</v>
      </c>
    </row>
    <row r="69" spans="3:4" x14ac:dyDescent="0.3">
      <c r="C69" s="8" t="s">
        <v>118</v>
      </c>
      <c r="D69" s="8">
        <v>44</v>
      </c>
    </row>
    <row r="70" spans="3:4" x14ac:dyDescent="0.3">
      <c r="C70" s="8" t="s">
        <v>118</v>
      </c>
      <c r="D70" s="8">
        <v>45</v>
      </c>
    </row>
    <row r="71" spans="3:4" x14ac:dyDescent="0.3">
      <c r="C71" s="8" t="s">
        <v>118</v>
      </c>
      <c r="D71" s="8">
        <v>46</v>
      </c>
    </row>
    <row r="72" spans="3:4" x14ac:dyDescent="0.3">
      <c r="C72" s="8" t="s">
        <v>118</v>
      </c>
      <c r="D72" s="8">
        <v>47</v>
      </c>
    </row>
    <row r="73" spans="3:4" x14ac:dyDescent="0.3">
      <c r="C73" s="8" t="s">
        <v>118</v>
      </c>
      <c r="D73" s="8">
        <v>48</v>
      </c>
    </row>
    <row r="74" spans="3:4" x14ac:dyDescent="0.3">
      <c r="C74" s="8" t="s">
        <v>118</v>
      </c>
      <c r="D74" s="8">
        <v>49</v>
      </c>
    </row>
    <row r="75" spans="3:4" x14ac:dyDescent="0.3">
      <c r="C75" s="8" t="s">
        <v>118</v>
      </c>
      <c r="D75" s="8">
        <v>50</v>
      </c>
    </row>
    <row r="76" spans="3:4" x14ac:dyDescent="0.3">
      <c r="C76" s="8" t="s">
        <v>118</v>
      </c>
      <c r="D76" s="8">
        <v>51</v>
      </c>
    </row>
    <row r="77" spans="3:4" x14ac:dyDescent="0.3">
      <c r="C77" s="8" t="s">
        <v>118</v>
      </c>
      <c r="D77" s="8">
        <v>52</v>
      </c>
    </row>
    <row r="78" spans="3:4" x14ac:dyDescent="0.3">
      <c r="C78" s="8" t="s">
        <v>118</v>
      </c>
      <c r="D78" s="8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page</vt:lpstr>
      <vt:lpstr>Parameters</vt:lpstr>
      <vt:lpstr>Calculations</vt:lpstr>
      <vt:lpstr>Output page - default</vt:lpstr>
      <vt:lpstr>pivot by week</vt:lpstr>
      <vt:lpstr>client landing schedule v1</vt:lpstr>
      <vt:lpstr>Output-time budget wk</vt:lpstr>
      <vt:lpstr>Output- first month schedule</vt:lpstr>
      <vt:lpstr>Output-cashflow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2020-12-15T14:52:59Z</dcterms:created>
  <dcterms:modified xsi:type="dcterms:W3CDTF">2021-02-11T16:59:28Z</dcterms:modified>
</cp:coreProperties>
</file>