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D:\Documents\DSA Files\DSA MO200\Case Study - HR Analytics\"/>
    </mc:Choice>
  </mc:AlternateContent>
  <xr:revisionPtr revIDLastSave="0" documentId="13_ncr:1_{4BBFEF1C-2EDD-46E5-B5AB-71B9BA1B1AD6}" xr6:coauthVersionLast="47" xr6:coauthVersionMax="47" xr10:uidLastSave="{00000000-0000-0000-0000-000000000000}"/>
  <bookViews>
    <workbookView xWindow="-120" yWindow="-120" windowWidth="29040" windowHeight="15720" activeTab="2" xr2:uid="{00000000-000D-0000-FFFF-FFFF00000000}"/>
  </bookViews>
  <sheets>
    <sheet name="HR Data" sheetId="1" r:id="rId1"/>
    <sheet name="Analysis" sheetId="7" r:id="rId2"/>
    <sheet name="Dashboard" sheetId="8" r:id="rId3"/>
    <sheet name="Position" sheetId="4" state="hidden" r:id="rId4"/>
    <sheet name="Department" sheetId="5" state="hidden" r:id="rId5"/>
    <sheet name="Manager" sheetId="6" state="hidden" r:id="rId6"/>
    <sheet name="Source" sheetId="2" state="hidden" r:id="rId7"/>
  </sheets>
  <definedNames>
    <definedName name="_xlnm._FilterDatabase" localSheetId="0" hidden="1">'HR Data'!$A$1:$W$312</definedName>
    <definedName name="_xlcn.WorksheetConnection_T9A2C161" hidden="1">#REF!</definedName>
    <definedName name="hR_DATA2">HR_Data[#All]</definedName>
    <definedName name="Slicer_Department">#N/A</definedName>
    <definedName name="Slicer_Emp_Status">#N/A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I309" i="1" l="1"/>
  <c r="AI306" i="1"/>
  <c r="AI305" i="1"/>
  <c r="AI304" i="1"/>
  <c r="AI303" i="1"/>
  <c r="AI302" i="1"/>
  <c r="AI299" i="1"/>
  <c r="AI298" i="1"/>
  <c r="AI295" i="1"/>
  <c r="AI294" i="1"/>
  <c r="AI291" i="1"/>
  <c r="AI288" i="1"/>
  <c r="AI287" i="1"/>
  <c r="AI286" i="1"/>
  <c r="AI282" i="1"/>
  <c r="AI281" i="1"/>
  <c r="AI279" i="1"/>
  <c r="AI278" i="1"/>
  <c r="AI267" i="1"/>
  <c r="AI261" i="1"/>
  <c r="AI258" i="1"/>
  <c r="AI251" i="1"/>
  <c r="AI249" i="1"/>
  <c r="AI246" i="1"/>
  <c r="AI244" i="1"/>
  <c r="AI241" i="1"/>
  <c r="AI238" i="1"/>
  <c r="AI237" i="1"/>
  <c r="AI236" i="1"/>
  <c r="AI235" i="1"/>
  <c r="AI233" i="1"/>
  <c r="AI231" i="1"/>
  <c r="AI229" i="1"/>
  <c r="AI228" i="1"/>
  <c r="AI226" i="1"/>
  <c r="AI223" i="1"/>
  <c r="AI220" i="1"/>
  <c r="AI219" i="1"/>
  <c r="AI218" i="1"/>
  <c r="AI217" i="1"/>
  <c r="AI216" i="1"/>
  <c r="AI215" i="1"/>
  <c r="AI214" i="1"/>
  <c r="AI213" i="1"/>
  <c r="AI208" i="1"/>
  <c r="AI207" i="1"/>
  <c r="AI201" i="1"/>
  <c r="AI200" i="1"/>
  <c r="AI190" i="1"/>
  <c r="AI187" i="1"/>
  <c r="AI180" i="1"/>
  <c r="AI177" i="1"/>
  <c r="AI176" i="1"/>
  <c r="AI173" i="1"/>
  <c r="AI170" i="1"/>
  <c r="AI165" i="1"/>
  <c r="AI163" i="1"/>
  <c r="AI160" i="1"/>
  <c r="AI159" i="1"/>
  <c r="AI154" i="1"/>
  <c r="AI153" i="1"/>
  <c r="AI149" i="1"/>
  <c r="AI148" i="1"/>
  <c r="AI145" i="1"/>
  <c r="AI139" i="1"/>
  <c r="AI138" i="1"/>
  <c r="AI134" i="1"/>
  <c r="AI131" i="1"/>
  <c r="AI129" i="1"/>
  <c r="AI126" i="1"/>
  <c r="AI123" i="1"/>
  <c r="AI121" i="1"/>
  <c r="AI114" i="1"/>
  <c r="AI110" i="1"/>
  <c r="AI107" i="1"/>
  <c r="AI106" i="1"/>
  <c r="AI105" i="1"/>
  <c r="AI97" i="1"/>
  <c r="AI96" i="1"/>
  <c r="AI95" i="1"/>
  <c r="AI91" i="1"/>
  <c r="AI88" i="1"/>
  <c r="AI87" i="1"/>
  <c r="AI86" i="1"/>
  <c r="AI82" i="1"/>
  <c r="AI70" i="1"/>
  <c r="AI67" i="1"/>
  <c r="AI55" i="1"/>
  <c r="AI52" i="1"/>
  <c r="AI51" i="1"/>
  <c r="AI48" i="1"/>
  <c r="AI34" i="1"/>
  <c r="AI30" i="1"/>
  <c r="AI29" i="1"/>
  <c r="AI27" i="1"/>
  <c r="AI26" i="1"/>
  <c r="AI20" i="1"/>
  <c r="AI17" i="1"/>
  <c r="AI16" i="1"/>
  <c r="AI13" i="1"/>
  <c r="AI12" i="1"/>
  <c r="AI6" i="1"/>
  <c r="AI4" i="1"/>
  <c r="AI3" i="1"/>
  <c r="D23" i="7"/>
  <c r="O46" i="7"/>
  <c r="O47" i="7"/>
  <c r="O48" i="7"/>
  <c r="O49" i="7"/>
  <c r="O50" i="7"/>
  <c r="O51" i="7"/>
  <c r="O52" i="7"/>
  <c r="O53" i="7"/>
  <c r="O54" i="7"/>
  <c r="O55" i="7"/>
  <c r="O56" i="7"/>
  <c r="O45" i="7"/>
  <c r="E28" i="7" l="1"/>
  <c r="E29" i="7" s="1"/>
  <c r="AH3" i="1"/>
  <c r="AH4" i="1"/>
  <c r="AH5" i="1"/>
  <c r="AH6" i="1"/>
  <c r="AH7" i="1"/>
  <c r="AH8" i="1"/>
  <c r="AH9" i="1"/>
  <c r="AH10" i="1"/>
  <c r="AH11" i="1"/>
  <c r="AH12" i="1"/>
  <c r="AH13" i="1"/>
  <c r="AH14" i="1"/>
  <c r="AH15" i="1"/>
  <c r="AH16" i="1"/>
  <c r="AH17" i="1"/>
  <c r="AH18" i="1"/>
  <c r="AH19" i="1"/>
  <c r="AH20" i="1"/>
  <c r="AH21" i="1"/>
  <c r="AH22" i="1"/>
  <c r="AH23" i="1"/>
  <c r="AH24" i="1"/>
  <c r="AH25" i="1"/>
  <c r="AH26" i="1"/>
  <c r="AH27" i="1"/>
  <c r="AH28" i="1"/>
  <c r="AH29" i="1"/>
  <c r="AH30" i="1"/>
  <c r="AH31" i="1"/>
  <c r="AH32" i="1"/>
  <c r="AH33" i="1"/>
  <c r="AH34" i="1"/>
  <c r="AH35" i="1"/>
  <c r="AH36" i="1"/>
  <c r="AH37" i="1"/>
  <c r="AH38" i="1"/>
  <c r="AH39" i="1"/>
  <c r="AH40" i="1"/>
  <c r="AH41" i="1"/>
  <c r="AH42" i="1"/>
  <c r="AH43" i="1"/>
  <c r="AH44" i="1"/>
  <c r="AH45" i="1"/>
  <c r="AH46" i="1"/>
  <c r="AH47" i="1"/>
  <c r="AH48" i="1"/>
  <c r="AH49" i="1"/>
  <c r="AH50" i="1"/>
  <c r="AH51" i="1"/>
  <c r="AH52" i="1"/>
  <c r="AH53" i="1"/>
  <c r="AH54" i="1"/>
  <c r="AH55" i="1"/>
  <c r="AH56" i="1"/>
  <c r="AH57" i="1"/>
  <c r="AH58" i="1"/>
  <c r="AH59" i="1"/>
  <c r="AH60" i="1"/>
  <c r="AH61" i="1"/>
  <c r="AH62" i="1"/>
  <c r="AH63" i="1"/>
  <c r="AH64" i="1"/>
  <c r="AH65" i="1"/>
  <c r="AH66" i="1"/>
  <c r="AH67" i="1"/>
  <c r="AH68" i="1"/>
  <c r="AH69" i="1"/>
  <c r="AH70" i="1"/>
  <c r="AH71" i="1"/>
  <c r="AH72" i="1"/>
  <c r="AH73" i="1"/>
  <c r="AH74" i="1"/>
  <c r="AH75" i="1"/>
  <c r="AH76" i="1"/>
  <c r="AH77" i="1"/>
  <c r="AH78" i="1"/>
  <c r="AH79" i="1"/>
  <c r="AH80" i="1"/>
  <c r="AH81" i="1"/>
  <c r="AH82" i="1"/>
  <c r="AH83" i="1"/>
  <c r="AH84" i="1"/>
  <c r="AH85" i="1"/>
  <c r="AH86" i="1"/>
  <c r="AH87" i="1"/>
  <c r="AH88" i="1"/>
  <c r="AH89" i="1"/>
  <c r="AH90" i="1"/>
  <c r="AH91" i="1"/>
  <c r="AH92" i="1"/>
  <c r="AH93" i="1"/>
  <c r="AH94" i="1"/>
  <c r="AH95" i="1"/>
  <c r="AH96" i="1"/>
  <c r="AH97" i="1"/>
  <c r="AH98" i="1"/>
  <c r="AH99" i="1"/>
  <c r="AH100" i="1"/>
  <c r="AH101" i="1"/>
  <c r="AH102" i="1"/>
  <c r="AH103" i="1"/>
  <c r="AH104" i="1"/>
  <c r="AH105" i="1"/>
  <c r="AH106" i="1"/>
  <c r="AH107" i="1"/>
  <c r="AH108" i="1"/>
  <c r="AH109" i="1"/>
  <c r="AH110" i="1"/>
  <c r="AH111" i="1"/>
  <c r="AH112" i="1"/>
  <c r="AH113" i="1"/>
  <c r="AH114" i="1"/>
  <c r="AH115" i="1"/>
  <c r="AH116" i="1"/>
  <c r="AH117" i="1"/>
  <c r="AH118" i="1"/>
  <c r="AH119" i="1"/>
  <c r="AH120" i="1"/>
  <c r="AH121" i="1"/>
  <c r="AH122" i="1"/>
  <c r="AH123" i="1"/>
  <c r="AH124" i="1"/>
  <c r="AH125" i="1"/>
  <c r="AH126" i="1"/>
  <c r="AH127" i="1"/>
  <c r="AH128" i="1"/>
  <c r="AH129" i="1"/>
  <c r="AH130" i="1"/>
  <c r="AH131" i="1"/>
  <c r="AH132" i="1"/>
  <c r="AH133" i="1"/>
  <c r="AH134" i="1"/>
  <c r="AH135" i="1"/>
  <c r="AH136" i="1"/>
  <c r="AH137" i="1"/>
  <c r="AH138" i="1"/>
  <c r="AH139" i="1"/>
  <c r="AH140" i="1"/>
  <c r="AH141" i="1"/>
  <c r="AH142" i="1"/>
  <c r="AH143" i="1"/>
  <c r="AH144" i="1"/>
  <c r="AH145" i="1"/>
  <c r="AH146" i="1"/>
  <c r="AH147" i="1"/>
  <c r="AH148" i="1"/>
  <c r="AH149" i="1"/>
  <c r="AH150" i="1"/>
  <c r="AH151" i="1"/>
  <c r="AH152" i="1"/>
  <c r="AH153" i="1"/>
  <c r="AH154" i="1"/>
  <c r="AH155" i="1"/>
  <c r="AH156" i="1"/>
  <c r="AH157" i="1"/>
  <c r="AH158" i="1"/>
  <c r="AH159" i="1"/>
  <c r="AH160" i="1"/>
  <c r="AH161" i="1"/>
  <c r="AH162" i="1"/>
  <c r="AH163" i="1"/>
  <c r="AH164" i="1"/>
  <c r="AH165" i="1"/>
  <c r="AH166" i="1"/>
  <c r="AH167" i="1"/>
  <c r="AH168" i="1"/>
  <c r="AH169" i="1"/>
  <c r="AH170" i="1"/>
  <c r="AH171" i="1"/>
  <c r="AH172" i="1"/>
  <c r="AH173" i="1"/>
  <c r="AH174" i="1"/>
  <c r="AH175" i="1"/>
  <c r="AH176" i="1"/>
  <c r="AH177" i="1"/>
  <c r="AH178" i="1"/>
  <c r="AH179" i="1"/>
  <c r="AH180" i="1"/>
  <c r="AH181" i="1"/>
  <c r="AH182" i="1"/>
  <c r="AH183" i="1"/>
  <c r="AH184" i="1"/>
  <c r="AH185" i="1"/>
  <c r="AH186" i="1"/>
  <c r="AH187" i="1"/>
  <c r="AH188" i="1"/>
  <c r="AH189" i="1"/>
  <c r="AH190" i="1"/>
  <c r="AH191" i="1"/>
  <c r="AH192" i="1"/>
  <c r="AH193" i="1"/>
  <c r="AH194" i="1"/>
  <c r="AH195" i="1"/>
  <c r="AH196" i="1"/>
  <c r="AH197" i="1"/>
  <c r="AH198" i="1"/>
  <c r="AH199" i="1"/>
  <c r="AH200" i="1"/>
  <c r="AH201" i="1"/>
  <c r="AH202" i="1"/>
  <c r="AH203" i="1"/>
  <c r="AH204" i="1"/>
  <c r="AH205" i="1"/>
  <c r="AH206" i="1"/>
  <c r="AH207" i="1"/>
  <c r="AH208" i="1"/>
  <c r="AH209" i="1"/>
  <c r="AH210" i="1"/>
  <c r="AH211" i="1"/>
  <c r="AH212" i="1"/>
  <c r="AH213" i="1"/>
  <c r="AH214" i="1"/>
  <c r="AH215" i="1"/>
  <c r="AH216" i="1"/>
  <c r="AH217" i="1"/>
  <c r="AH218" i="1"/>
  <c r="AH219" i="1"/>
  <c r="AH220" i="1"/>
  <c r="AH221" i="1"/>
  <c r="AH222" i="1"/>
  <c r="AH223" i="1"/>
  <c r="AH224" i="1"/>
  <c r="AH225" i="1"/>
  <c r="AH226" i="1"/>
  <c r="AH227" i="1"/>
  <c r="AH228" i="1"/>
  <c r="AH229" i="1"/>
  <c r="AH230" i="1"/>
  <c r="AH231" i="1"/>
  <c r="AH232" i="1"/>
  <c r="AH233" i="1"/>
  <c r="AH234" i="1"/>
  <c r="AH235" i="1"/>
  <c r="AH236" i="1"/>
  <c r="AH237" i="1"/>
  <c r="AH238" i="1"/>
  <c r="AH239" i="1"/>
  <c r="AH240" i="1"/>
  <c r="AH241" i="1"/>
  <c r="AH242" i="1"/>
  <c r="AH243" i="1"/>
  <c r="AH244" i="1"/>
  <c r="AH245" i="1"/>
  <c r="AH246" i="1"/>
  <c r="AH247" i="1"/>
  <c r="AH248" i="1"/>
  <c r="AH249" i="1"/>
  <c r="AH250" i="1"/>
  <c r="AH251" i="1"/>
  <c r="AH252" i="1"/>
  <c r="AH253" i="1"/>
  <c r="AH254" i="1"/>
  <c r="AH255" i="1"/>
  <c r="AH256" i="1"/>
  <c r="AH257" i="1"/>
  <c r="AH258" i="1"/>
  <c r="AH259" i="1"/>
  <c r="AH260" i="1"/>
  <c r="AH261" i="1"/>
  <c r="AH262" i="1"/>
  <c r="AH263" i="1"/>
  <c r="AH264" i="1"/>
  <c r="AH265" i="1"/>
  <c r="AH266" i="1"/>
  <c r="AH267" i="1"/>
  <c r="AH268" i="1"/>
  <c r="AH269" i="1"/>
  <c r="AH270" i="1"/>
  <c r="AH271" i="1"/>
  <c r="AH272" i="1"/>
  <c r="AH273" i="1"/>
  <c r="AH274" i="1"/>
  <c r="AH275" i="1"/>
  <c r="AH276" i="1"/>
  <c r="AH277" i="1"/>
  <c r="AH278" i="1"/>
  <c r="AH279" i="1"/>
  <c r="AH280" i="1"/>
  <c r="AH281" i="1"/>
  <c r="AH282" i="1"/>
  <c r="AH283" i="1"/>
  <c r="AH284" i="1"/>
  <c r="AH285" i="1"/>
  <c r="AH286" i="1"/>
  <c r="AH287" i="1"/>
  <c r="AH288" i="1"/>
  <c r="AH289" i="1"/>
  <c r="AH290" i="1"/>
  <c r="AH291" i="1"/>
  <c r="AH292" i="1"/>
  <c r="AH293" i="1"/>
  <c r="AH294" i="1"/>
  <c r="AH295" i="1"/>
  <c r="AH296" i="1"/>
  <c r="AH297" i="1"/>
  <c r="AH298" i="1"/>
  <c r="AH299" i="1"/>
  <c r="AH300" i="1"/>
  <c r="AH301" i="1"/>
  <c r="AH302" i="1"/>
  <c r="AH303" i="1"/>
  <c r="AH304" i="1"/>
  <c r="AH305" i="1"/>
  <c r="AH306" i="1"/>
  <c r="AH307" i="1"/>
  <c r="AH308" i="1"/>
  <c r="AH309" i="1"/>
  <c r="AH310" i="1"/>
  <c r="AH311" i="1"/>
  <c r="AH312" i="1"/>
  <c r="AH2" i="1"/>
  <c r="AG3" i="1"/>
  <c r="AG4" i="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G94" i="1"/>
  <c r="AG95" i="1"/>
  <c r="AG96" i="1"/>
  <c r="AG97" i="1"/>
  <c r="AG98" i="1"/>
  <c r="AG99" i="1"/>
  <c r="AG100" i="1"/>
  <c r="AG101" i="1"/>
  <c r="AG102" i="1"/>
  <c r="AG103" i="1"/>
  <c r="AG104" i="1"/>
  <c r="AG105" i="1"/>
  <c r="AG106" i="1"/>
  <c r="AG107" i="1"/>
  <c r="AG108" i="1"/>
  <c r="AG109" i="1"/>
  <c r="AG110" i="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2" i="1"/>
  <c r="AF3" i="1"/>
  <c r="AF4" i="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F94" i="1"/>
  <c r="AF95" i="1"/>
  <c r="AF96" i="1"/>
  <c r="AF97" i="1"/>
  <c r="AF98" i="1"/>
  <c r="AF99" i="1"/>
  <c r="AF100" i="1"/>
  <c r="AF101" i="1"/>
  <c r="AF102" i="1"/>
  <c r="AF103" i="1"/>
  <c r="AF104" i="1"/>
  <c r="AF105" i="1"/>
  <c r="AF106" i="1"/>
  <c r="AF107" i="1"/>
  <c r="AF108" i="1"/>
  <c r="AF109" i="1"/>
  <c r="AF110" i="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2" i="1"/>
  <c r="AE3" i="1" a="1"/>
  <c r="AE3" i="1" s="1"/>
  <c r="AE4" i="1" a="1"/>
  <c r="AE4" i="1" s="1"/>
  <c r="AE5" i="1" a="1"/>
  <c r="AE5" i="1" s="1"/>
  <c r="AE6" i="1" a="1"/>
  <c r="AE6" i="1" s="1"/>
  <c r="AE7" i="1" a="1"/>
  <c r="AE7" i="1" s="1"/>
  <c r="AE8" i="1" a="1"/>
  <c r="AE8" i="1" s="1"/>
  <c r="AE9" i="1" a="1"/>
  <c r="AE9" i="1" s="1"/>
  <c r="AE10" i="1" a="1"/>
  <c r="AE10" i="1" s="1"/>
  <c r="AE11" i="1" a="1"/>
  <c r="AE11" i="1" s="1"/>
  <c r="AE12" i="1" a="1"/>
  <c r="AE12" i="1" s="1"/>
  <c r="AE13" i="1" a="1"/>
  <c r="AE13" i="1" s="1"/>
  <c r="AE14" i="1" a="1"/>
  <c r="AE14" i="1" s="1"/>
  <c r="AE15" i="1" a="1"/>
  <c r="AE15" i="1" s="1"/>
  <c r="AE16" i="1" a="1"/>
  <c r="AE16" i="1" s="1"/>
  <c r="AE17" i="1" a="1"/>
  <c r="AE17" i="1" s="1"/>
  <c r="AE18" i="1" a="1"/>
  <c r="AE18" i="1" s="1"/>
  <c r="AE19" i="1" a="1"/>
  <c r="AE19" i="1" s="1"/>
  <c r="AE20" i="1" a="1"/>
  <c r="AE20" i="1" s="1"/>
  <c r="AE21" i="1" a="1"/>
  <c r="AE21" i="1" s="1"/>
  <c r="AE22" i="1" a="1"/>
  <c r="AE22" i="1" s="1"/>
  <c r="AE23" i="1" a="1"/>
  <c r="AE23" i="1" s="1"/>
  <c r="AE24" i="1" a="1"/>
  <c r="AE24" i="1" s="1"/>
  <c r="AE25" i="1" a="1"/>
  <c r="AE25" i="1" s="1"/>
  <c r="AE26" i="1" a="1"/>
  <c r="AE26" i="1" s="1"/>
  <c r="AE27" i="1" a="1"/>
  <c r="AE27" i="1" s="1"/>
  <c r="AE28" i="1" a="1"/>
  <c r="AE28" i="1" s="1"/>
  <c r="AE29" i="1" a="1"/>
  <c r="AE29" i="1" s="1"/>
  <c r="AE30" i="1" a="1"/>
  <c r="AE30" i="1" s="1"/>
  <c r="AE31" i="1" a="1"/>
  <c r="AE31" i="1" s="1"/>
  <c r="AE32" i="1" a="1"/>
  <c r="AE32" i="1" s="1"/>
  <c r="AE33" i="1" a="1"/>
  <c r="AE33" i="1" s="1"/>
  <c r="AE34" i="1" a="1"/>
  <c r="AE34" i="1" s="1"/>
  <c r="AE35" i="1" a="1"/>
  <c r="AE35" i="1" s="1"/>
  <c r="AE36" i="1" a="1"/>
  <c r="AE36" i="1" s="1"/>
  <c r="AE37" i="1" a="1"/>
  <c r="AE37" i="1" s="1"/>
  <c r="AE38" i="1" a="1"/>
  <c r="AE38" i="1" s="1"/>
  <c r="AE39" i="1" a="1"/>
  <c r="AE39" i="1" s="1"/>
  <c r="AE40" i="1" a="1"/>
  <c r="AE40" i="1" s="1"/>
  <c r="AE41" i="1" a="1"/>
  <c r="AE41" i="1" s="1"/>
  <c r="AE42" i="1" a="1"/>
  <c r="AE42" i="1" s="1"/>
  <c r="AE43" i="1" a="1"/>
  <c r="AE43" i="1" s="1"/>
  <c r="AE44" i="1" a="1"/>
  <c r="AE44" i="1" s="1"/>
  <c r="AE45" i="1" a="1"/>
  <c r="AE45" i="1" s="1"/>
  <c r="AE46" i="1" a="1"/>
  <c r="AE46" i="1" s="1"/>
  <c r="AE47" i="1" a="1"/>
  <c r="AE47" i="1" s="1"/>
  <c r="AE48" i="1" a="1"/>
  <c r="AE48" i="1" s="1"/>
  <c r="AE49" i="1" a="1"/>
  <c r="AE49" i="1" s="1"/>
  <c r="AE50" i="1" a="1"/>
  <c r="AE50" i="1" s="1"/>
  <c r="AE51" i="1" a="1"/>
  <c r="AE51" i="1" s="1"/>
  <c r="AE52" i="1" a="1"/>
  <c r="AE52" i="1" s="1"/>
  <c r="AE53" i="1" a="1"/>
  <c r="AE53" i="1" s="1"/>
  <c r="AE54" i="1" a="1"/>
  <c r="AE54" i="1" s="1"/>
  <c r="AE55" i="1" a="1"/>
  <c r="AE55" i="1" s="1"/>
  <c r="AE56" i="1" a="1"/>
  <c r="AE56" i="1" s="1"/>
  <c r="AE57" i="1" a="1"/>
  <c r="AE57" i="1" s="1"/>
  <c r="AE58" i="1" a="1"/>
  <c r="AE58" i="1" s="1"/>
  <c r="AE59" i="1" a="1"/>
  <c r="AE59" i="1" s="1"/>
  <c r="AE60" i="1" a="1"/>
  <c r="AE60" i="1" s="1"/>
  <c r="AE61" i="1" a="1"/>
  <c r="AE61" i="1" s="1"/>
  <c r="AE62" i="1" a="1"/>
  <c r="AE62" i="1" s="1"/>
  <c r="AE63" i="1" a="1"/>
  <c r="AE63" i="1" s="1"/>
  <c r="AE64" i="1" a="1"/>
  <c r="AE64" i="1" s="1"/>
  <c r="AE65" i="1" a="1"/>
  <c r="AE65" i="1" s="1"/>
  <c r="AE66" i="1" a="1"/>
  <c r="AE66" i="1" s="1"/>
  <c r="AE67" i="1" a="1"/>
  <c r="AE67" i="1" s="1"/>
  <c r="AE68" i="1" a="1"/>
  <c r="AE68" i="1" s="1"/>
  <c r="AE69" i="1" a="1"/>
  <c r="AE69" i="1" s="1"/>
  <c r="AE70" i="1" a="1"/>
  <c r="AE70" i="1" s="1"/>
  <c r="AE71" i="1" a="1"/>
  <c r="AE71" i="1" s="1"/>
  <c r="AE72" i="1" a="1"/>
  <c r="AE72" i="1" s="1"/>
  <c r="AE73" i="1" a="1"/>
  <c r="AE73" i="1" s="1"/>
  <c r="AE74" i="1" a="1"/>
  <c r="AE74" i="1" s="1"/>
  <c r="AE75" i="1" a="1"/>
  <c r="AE75" i="1" s="1"/>
  <c r="AE76" i="1" a="1"/>
  <c r="AE76" i="1" s="1"/>
  <c r="AE77" i="1" a="1"/>
  <c r="AE77" i="1" s="1"/>
  <c r="AE78" i="1" a="1"/>
  <c r="AE78" i="1" s="1"/>
  <c r="AE79" i="1" a="1"/>
  <c r="AE79" i="1" s="1"/>
  <c r="AE80" i="1" a="1"/>
  <c r="AE80" i="1" s="1"/>
  <c r="AE81" i="1" a="1"/>
  <c r="AE81" i="1" s="1"/>
  <c r="AE82" i="1" a="1"/>
  <c r="AE82" i="1" s="1"/>
  <c r="AE83" i="1" a="1"/>
  <c r="AE83" i="1" s="1"/>
  <c r="AE84" i="1" a="1"/>
  <c r="AE84" i="1" s="1"/>
  <c r="AE85" i="1" a="1"/>
  <c r="AE85" i="1" s="1"/>
  <c r="AE86" i="1" a="1"/>
  <c r="AE86" i="1" s="1"/>
  <c r="AE87" i="1" a="1"/>
  <c r="AE87" i="1" s="1"/>
  <c r="AE88" i="1" a="1"/>
  <c r="AE88" i="1" s="1"/>
  <c r="AE89" i="1" a="1"/>
  <c r="AE89" i="1" s="1"/>
  <c r="AE90" i="1" a="1"/>
  <c r="AE90" i="1" s="1"/>
  <c r="AE91" i="1" a="1"/>
  <c r="AE91" i="1" s="1"/>
  <c r="AE92" i="1" a="1"/>
  <c r="AE92" i="1" s="1"/>
  <c r="AE93" i="1" a="1"/>
  <c r="AE93" i="1" s="1"/>
  <c r="AE94" i="1" a="1"/>
  <c r="AE94" i="1" s="1"/>
  <c r="AE95" i="1" a="1"/>
  <c r="AE95" i="1" s="1"/>
  <c r="AE96" i="1" a="1"/>
  <c r="AE96" i="1" s="1"/>
  <c r="AE97" i="1" a="1"/>
  <c r="AE97" i="1" s="1"/>
  <c r="AE98" i="1" a="1"/>
  <c r="AE98" i="1" s="1"/>
  <c r="AE99" i="1" a="1"/>
  <c r="AE99" i="1" s="1"/>
  <c r="AE100" i="1" a="1"/>
  <c r="AE100" i="1" s="1"/>
  <c r="AE101" i="1" a="1"/>
  <c r="AE101" i="1" s="1"/>
  <c r="AE102" i="1" a="1"/>
  <c r="AE102" i="1" s="1"/>
  <c r="AE103" i="1" a="1"/>
  <c r="AE103" i="1" s="1"/>
  <c r="AE104" i="1" a="1"/>
  <c r="AE104" i="1" s="1"/>
  <c r="AE105" i="1" a="1"/>
  <c r="AE105" i="1" s="1"/>
  <c r="AE106" i="1" a="1"/>
  <c r="AE106" i="1" s="1"/>
  <c r="AE107" i="1" a="1"/>
  <c r="AE107" i="1" s="1"/>
  <c r="AE108" i="1" a="1"/>
  <c r="AE108" i="1" s="1"/>
  <c r="AE109" i="1" a="1"/>
  <c r="AE109" i="1" s="1"/>
  <c r="AE110" i="1" a="1"/>
  <c r="AE110" i="1" s="1"/>
  <c r="AE111" i="1" a="1"/>
  <c r="AE111" i="1" s="1"/>
  <c r="AE112" i="1" a="1"/>
  <c r="AE112" i="1" s="1"/>
  <c r="AE113" i="1" a="1"/>
  <c r="AE113" i="1" s="1"/>
  <c r="AE114" i="1" a="1"/>
  <c r="AE114" i="1" s="1"/>
  <c r="AE115" i="1" a="1"/>
  <c r="AE115" i="1" s="1"/>
  <c r="AE116" i="1" a="1"/>
  <c r="AE116" i="1" s="1"/>
  <c r="AE117" i="1" a="1"/>
  <c r="AE117" i="1" s="1"/>
  <c r="AE118" i="1" a="1"/>
  <c r="AE118" i="1" s="1"/>
  <c r="AE119" i="1" a="1"/>
  <c r="AE119" i="1" s="1"/>
  <c r="AE120" i="1" a="1"/>
  <c r="AE120" i="1" s="1"/>
  <c r="AE121" i="1" a="1"/>
  <c r="AE121" i="1" s="1"/>
  <c r="AE122" i="1" a="1"/>
  <c r="AE122" i="1" s="1"/>
  <c r="AE123" i="1" a="1"/>
  <c r="AE123" i="1" s="1"/>
  <c r="AE124" i="1" a="1"/>
  <c r="AE124" i="1" s="1"/>
  <c r="AE125" i="1" a="1"/>
  <c r="AE125" i="1" s="1"/>
  <c r="AE126" i="1" a="1"/>
  <c r="AE126" i="1" s="1"/>
  <c r="AE127" i="1" a="1"/>
  <c r="AE127" i="1" s="1"/>
  <c r="AE128" i="1" a="1"/>
  <c r="AE128" i="1" s="1"/>
  <c r="AE129" i="1" a="1"/>
  <c r="AE129" i="1" s="1"/>
  <c r="AE130" i="1" a="1"/>
  <c r="AE130" i="1" s="1"/>
  <c r="AE131" i="1" a="1"/>
  <c r="AE131" i="1" s="1"/>
  <c r="AE132" i="1" a="1"/>
  <c r="AE132" i="1" s="1"/>
  <c r="AE133" i="1" a="1"/>
  <c r="AE133" i="1" s="1"/>
  <c r="AE134" i="1" a="1"/>
  <c r="AE134" i="1" s="1"/>
  <c r="AE135" i="1" a="1"/>
  <c r="AE135" i="1" s="1"/>
  <c r="AE136" i="1" a="1"/>
  <c r="AE136" i="1" s="1"/>
  <c r="AE137" i="1" a="1"/>
  <c r="AE137" i="1" s="1"/>
  <c r="AE138" i="1" a="1"/>
  <c r="AE138" i="1" s="1"/>
  <c r="AE139" i="1" a="1"/>
  <c r="AE139" i="1" s="1"/>
  <c r="AE140" i="1" a="1"/>
  <c r="AE140" i="1" s="1"/>
  <c r="AE141" i="1" a="1"/>
  <c r="AE141" i="1" s="1"/>
  <c r="AE142" i="1" a="1"/>
  <c r="AE142" i="1" s="1"/>
  <c r="AE143" i="1" a="1"/>
  <c r="AE143" i="1" s="1"/>
  <c r="AE144" i="1" a="1"/>
  <c r="AE144" i="1" s="1"/>
  <c r="AE145" i="1" a="1"/>
  <c r="AE145" i="1" s="1"/>
  <c r="AE146" i="1" a="1"/>
  <c r="AE146" i="1" s="1"/>
  <c r="AE147" i="1" a="1"/>
  <c r="AE147" i="1" s="1"/>
  <c r="AE148" i="1" a="1"/>
  <c r="AE148" i="1" s="1"/>
  <c r="AE149" i="1" a="1"/>
  <c r="AE149" i="1" s="1"/>
  <c r="AE150" i="1" a="1"/>
  <c r="AE150" i="1" s="1"/>
  <c r="AE151" i="1" a="1"/>
  <c r="AE151" i="1" s="1"/>
  <c r="AE152" i="1" a="1"/>
  <c r="AE152" i="1" s="1"/>
  <c r="AE153" i="1" a="1"/>
  <c r="AE153" i="1" s="1"/>
  <c r="AE154" i="1" a="1"/>
  <c r="AE154" i="1" s="1"/>
  <c r="AE155" i="1" a="1"/>
  <c r="AE155" i="1" s="1"/>
  <c r="AE156" i="1" a="1"/>
  <c r="AE156" i="1" s="1"/>
  <c r="AE157" i="1" a="1"/>
  <c r="AE157" i="1" s="1"/>
  <c r="AE158" i="1" a="1"/>
  <c r="AE158" i="1" s="1"/>
  <c r="AE159" i="1" a="1"/>
  <c r="AE159" i="1" s="1"/>
  <c r="AE160" i="1" a="1"/>
  <c r="AE160" i="1" s="1"/>
  <c r="AE161" i="1" a="1"/>
  <c r="AE161" i="1" s="1"/>
  <c r="AE162" i="1" a="1"/>
  <c r="AE162" i="1" s="1"/>
  <c r="AE163" i="1" a="1"/>
  <c r="AE163" i="1" s="1"/>
  <c r="AE164" i="1" a="1"/>
  <c r="AE164" i="1" s="1"/>
  <c r="AE165" i="1" a="1"/>
  <c r="AE165" i="1" s="1"/>
  <c r="AE166" i="1" a="1"/>
  <c r="AE166" i="1" s="1"/>
  <c r="AE167" i="1" a="1"/>
  <c r="AE167" i="1" s="1"/>
  <c r="AE168" i="1" a="1"/>
  <c r="AE168" i="1" s="1"/>
  <c r="AE169" i="1" a="1"/>
  <c r="AE169" i="1" s="1"/>
  <c r="AE170" i="1" a="1"/>
  <c r="AE170" i="1" s="1"/>
  <c r="AE171" i="1" a="1"/>
  <c r="AE171" i="1" s="1"/>
  <c r="AE172" i="1" a="1"/>
  <c r="AE172" i="1" s="1"/>
  <c r="AE173" i="1" a="1"/>
  <c r="AE173" i="1" s="1"/>
  <c r="AE174" i="1" a="1"/>
  <c r="AE174" i="1" s="1"/>
  <c r="AE175" i="1" a="1"/>
  <c r="AE175" i="1" s="1"/>
  <c r="AE176" i="1" a="1"/>
  <c r="AE176" i="1" s="1"/>
  <c r="AE177" i="1" a="1"/>
  <c r="AE177" i="1" s="1"/>
  <c r="AE178" i="1" a="1"/>
  <c r="AE178" i="1" s="1"/>
  <c r="AE179" i="1" a="1"/>
  <c r="AE179" i="1" s="1"/>
  <c r="AE180" i="1" a="1"/>
  <c r="AE180" i="1" s="1"/>
  <c r="AE181" i="1" a="1"/>
  <c r="AE181" i="1" s="1"/>
  <c r="AE182" i="1" a="1"/>
  <c r="AE182" i="1" s="1"/>
  <c r="AE183" i="1" a="1"/>
  <c r="AE183" i="1" s="1"/>
  <c r="AE184" i="1" a="1"/>
  <c r="AE184" i="1" s="1"/>
  <c r="AE185" i="1" a="1"/>
  <c r="AE185" i="1" s="1"/>
  <c r="AE186" i="1" a="1"/>
  <c r="AE186" i="1" s="1"/>
  <c r="AE187" i="1" a="1"/>
  <c r="AE187" i="1" s="1"/>
  <c r="AE188" i="1" a="1"/>
  <c r="AE188" i="1" s="1"/>
  <c r="AE189" i="1" a="1"/>
  <c r="AE189" i="1" s="1"/>
  <c r="AE190" i="1" a="1"/>
  <c r="AE190" i="1" s="1"/>
  <c r="AE191" i="1" a="1"/>
  <c r="AE191" i="1" s="1"/>
  <c r="AE192" i="1" a="1"/>
  <c r="AE192" i="1" s="1"/>
  <c r="AE193" i="1" a="1"/>
  <c r="AE193" i="1" s="1"/>
  <c r="AE194" i="1" a="1"/>
  <c r="AE194" i="1" s="1"/>
  <c r="AE195" i="1" a="1"/>
  <c r="AE195" i="1" s="1"/>
  <c r="AE196" i="1" a="1"/>
  <c r="AE196" i="1" s="1"/>
  <c r="AE197" i="1" a="1"/>
  <c r="AE197" i="1" s="1"/>
  <c r="AE198" i="1" a="1"/>
  <c r="AE198" i="1" s="1"/>
  <c r="AE199" i="1" a="1"/>
  <c r="AE199" i="1" s="1"/>
  <c r="AE200" i="1" a="1"/>
  <c r="AE200" i="1" s="1"/>
  <c r="AE201" i="1" a="1"/>
  <c r="AE201" i="1" s="1"/>
  <c r="AE202" i="1" a="1"/>
  <c r="AE202" i="1" s="1"/>
  <c r="AE203" i="1" a="1"/>
  <c r="AE203" i="1" s="1"/>
  <c r="AE204" i="1" a="1"/>
  <c r="AE204" i="1" s="1"/>
  <c r="AE205" i="1" a="1"/>
  <c r="AE205" i="1" s="1"/>
  <c r="AE206" i="1" a="1"/>
  <c r="AE206" i="1" s="1"/>
  <c r="AE207" i="1" a="1"/>
  <c r="AE207" i="1" s="1"/>
  <c r="AE208" i="1" a="1"/>
  <c r="AE208" i="1" s="1"/>
  <c r="AE209" i="1" a="1"/>
  <c r="AE209" i="1" s="1"/>
  <c r="AE210" i="1" a="1"/>
  <c r="AE210" i="1" s="1"/>
  <c r="AE211" i="1" a="1"/>
  <c r="AE211" i="1" s="1"/>
  <c r="AE212" i="1" a="1"/>
  <c r="AE212" i="1" s="1"/>
  <c r="AE213" i="1" a="1"/>
  <c r="AE213" i="1" s="1"/>
  <c r="AE214" i="1" a="1"/>
  <c r="AE214" i="1" s="1"/>
  <c r="AE215" i="1" a="1"/>
  <c r="AE215" i="1" s="1"/>
  <c r="AE216" i="1" a="1"/>
  <c r="AE216" i="1" s="1"/>
  <c r="AE217" i="1" a="1"/>
  <c r="AE217" i="1" s="1"/>
  <c r="AE218" i="1" a="1"/>
  <c r="AE218" i="1" s="1"/>
  <c r="AE219" i="1" a="1"/>
  <c r="AE219" i="1" s="1"/>
  <c r="AE220" i="1" a="1"/>
  <c r="AE220" i="1" s="1"/>
  <c r="AE221" i="1" a="1"/>
  <c r="AE221" i="1" s="1"/>
  <c r="AE222" i="1" a="1"/>
  <c r="AE222" i="1" s="1"/>
  <c r="AE223" i="1" a="1"/>
  <c r="AE223" i="1" s="1"/>
  <c r="AE224" i="1" a="1"/>
  <c r="AE224" i="1" s="1"/>
  <c r="AE225" i="1" a="1"/>
  <c r="AE225" i="1" s="1"/>
  <c r="AE226" i="1" a="1"/>
  <c r="AE226" i="1" s="1"/>
  <c r="AE227" i="1" a="1"/>
  <c r="AE227" i="1" s="1"/>
  <c r="AE228" i="1" a="1"/>
  <c r="AE228" i="1" s="1"/>
  <c r="AE229" i="1" a="1"/>
  <c r="AE229" i="1" s="1"/>
  <c r="AE230" i="1" a="1"/>
  <c r="AE230" i="1" s="1"/>
  <c r="AE231" i="1" a="1"/>
  <c r="AE231" i="1" s="1"/>
  <c r="AE232" i="1" a="1"/>
  <c r="AE232" i="1" s="1"/>
  <c r="AE233" i="1" a="1"/>
  <c r="AE233" i="1" s="1"/>
  <c r="AE234" i="1" a="1"/>
  <c r="AE234" i="1" s="1"/>
  <c r="AE235" i="1" a="1"/>
  <c r="AE235" i="1" s="1"/>
  <c r="AE236" i="1" a="1"/>
  <c r="AE236" i="1" s="1"/>
  <c r="AE237" i="1" a="1"/>
  <c r="AE237" i="1" s="1"/>
  <c r="AE238" i="1" a="1"/>
  <c r="AE238" i="1" s="1"/>
  <c r="AE239" i="1" a="1"/>
  <c r="AE239" i="1" s="1"/>
  <c r="AE240" i="1" a="1"/>
  <c r="AE240" i="1" s="1"/>
  <c r="AE241" i="1" a="1"/>
  <c r="AE241" i="1" s="1"/>
  <c r="AE242" i="1" a="1"/>
  <c r="AE242" i="1" s="1"/>
  <c r="AE243" i="1" a="1"/>
  <c r="AE243" i="1" s="1"/>
  <c r="AE244" i="1" a="1"/>
  <c r="AE244" i="1" s="1"/>
  <c r="AE245" i="1" a="1"/>
  <c r="AE245" i="1" s="1"/>
  <c r="AE246" i="1" a="1"/>
  <c r="AE246" i="1" s="1"/>
  <c r="AE247" i="1" a="1"/>
  <c r="AE247" i="1" s="1"/>
  <c r="AE248" i="1" a="1"/>
  <c r="AE248" i="1" s="1"/>
  <c r="AE249" i="1" a="1"/>
  <c r="AE249" i="1" s="1"/>
  <c r="AE250" i="1" a="1"/>
  <c r="AE250" i="1" s="1"/>
  <c r="AE251" i="1" a="1"/>
  <c r="AE251" i="1" s="1"/>
  <c r="AE252" i="1" a="1"/>
  <c r="AE252" i="1" s="1"/>
  <c r="AE253" i="1" a="1"/>
  <c r="AE253" i="1" s="1"/>
  <c r="AE254" i="1" a="1"/>
  <c r="AE254" i="1" s="1"/>
  <c r="AE255" i="1" a="1"/>
  <c r="AE255" i="1" s="1"/>
  <c r="AE256" i="1" a="1"/>
  <c r="AE256" i="1" s="1"/>
  <c r="AE257" i="1" a="1"/>
  <c r="AE257" i="1" s="1"/>
  <c r="AE258" i="1" a="1"/>
  <c r="AE258" i="1" s="1"/>
  <c r="AE259" i="1" a="1"/>
  <c r="AE259" i="1" s="1"/>
  <c r="AE260" i="1" a="1"/>
  <c r="AE260" i="1" s="1"/>
  <c r="AE261" i="1" a="1"/>
  <c r="AE261" i="1" s="1"/>
  <c r="AE262" i="1" a="1"/>
  <c r="AE262" i="1" s="1"/>
  <c r="AE263" i="1" a="1"/>
  <c r="AE263" i="1" s="1"/>
  <c r="AE264" i="1" a="1"/>
  <c r="AE264" i="1" s="1"/>
  <c r="AE265" i="1" a="1"/>
  <c r="AE265" i="1" s="1"/>
  <c r="AE266" i="1" a="1"/>
  <c r="AE266" i="1" s="1"/>
  <c r="AE267" i="1" a="1"/>
  <c r="AE267" i="1" s="1"/>
  <c r="AE268" i="1" a="1"/>
  <c r="AE268" i="1" s="1"/>
  <c r="AE269" i="1" a="1"/>
  <c r="AE269" i="1" s="1"/>
  <c r="AE270" i="1" a="1"/>
  <c r="AE270" i="1" s="1"/>
  <c r="AE271" i="1" a="1"/>
  <c r="AE271" i="1" s="1"/>
  <c r="AE272" i="1" a="1"/>
  <c r="AE272" i="1" s="1"/>
  <c r="AE273" i="1" a="1"/>
  <c r="AE273" i="1" s="1"/>
  <c r="AE274" i="1" a="1"/>
  <c r="AE274" i="1" s="1"/>
  <c r="AE275" i="1" a="1"/>
  <c r="AE275" i="1" s="1"/>
  <c r="AE276" i="1" a="1"/>
  <c r="AE276" i="1" s="1"/>
  <c r="AE277" i="1" a="1"/>
  <c r="AE277" i="1" s="1"/>
  <c r="AE278" i="1" a="1"/>
  <c r="AE278" i="1" s="1"/>
  <c r="AE279" i="1" a="1"/>
  <c r="AE279" i="1" s="1"/>
  <c r="AE280" i="1" a="1"/>
  <c r="AE280" i="1" s="1"/>
  <c r="AE281" i="1" a="1"/>
  <c r="AE281" i="1" s="1"/>
  <c r="AE282" i="1" a="1"/>
  <c r="AE282" i="1" s="1"/>
  <c r="AE283" i="1" a="1"/>
  <c r="AE283" i="1" s="1"/>
  <c r="AE284" i="1" a="1"/>
  <c r="AE284" i="1" s="1"/>
  <c r="AE285" i="1" a="1"/>
  <c r="AE285" i="1" s="1"/>
  <c r="AE286" i="1" a="1"/>
  <c r="AE286" i="1" s="1"/>
  <c r="AE287" i="1" a="1"/>
  <c r="AE287" i="1" s="1"/>
  <c r="AE288" i="1" a="1"/>
  <c r="AE288" i="1" s="1"/>
  <c r="AE289" i="1" a="1"/>
  <c r="AE289" i="1" s="1"/>
  <c r="AE290" i="1" a="1"/>
  <c r="AE290" i="1" s="1"/>
  <c r="AE291" i="1" a="1"/>
  <c r="AE291" i="1" s="1"/>
  <c r="AE292" i="1" a="1"/>
  <c r="AE292" i="1" s="1"/>
  <c r="AE293" i="1" a="1"/>
  <c r="AE293" i="1" s="1"/>
  <c r="AE294" i="1" a="1"/>
  <c r="AE294" i="1" s="1"/>
  <c r="AE295" i="1" a="1"/>
  <c r="AE295" i="1" s="1"/>
  <c r="AE296" i="1" a="1"/>
  <c r="AE296" i="1" s="1"/>
  <c r="AE297" i="1" a="1"/>
  <c r="AE297" i="1" s="1"/>
  <c r="AE298" i="1" a="1"/>
  <c r="AE298" i="1" s="1"/>
  <c r="AE299" i="1" a="1"/>
  <c r="AE299" i="1" s="1"/>
  <c r="AE300" i="1" a="1"/>
  <c r="AE300" i="1" s="1"/>
  <c r="AE301" i="1" a="1"/>
  <c r="AE301" i="1" s="1"/>
  <c r="AE302" i="1" a="1"/>
  <c r="AE302" i="1" s="1"/>
  <c r="AE303" i="1" a="1"/>
  <c r="AE303" i="1" s="1"/>
  <c r="AE304" i="1" a="1"/>
  <c r="AE304" i="1" s="1"/>
  <c r="AE305" i="1" a="1"/>
  <c r="AE305" i="1" s="1"/>
  <c r="AE306" i="1" a="1"/>
  <c r="AE306" i="1" s="1"/>
  <c r="AE307" i="1" a="1"/>
  <c r="AE307" i="1" s="1"/>
  <c r="AE308" i="1" a="1"/>
  <c r="AE308" i="1" s="1"/>
  <c r="AE309" i="1" a="1"/>
  <c r="AE309" i="1" s="1"/>
  <c r="AE310" i="1" a="1"/>
  <c r="AE310" i="1" s="1"/>
  <c r="AE311" i="1" a="1"/>
  <c r="AE311" i="1" s="1"/>
  <c r="AE312" i="1" a="1"/>
  <c r="AE312" i="1" s="1"/>
  <c r="AE2" i="1" a="1"/>
  <c r="AE2" i="1" s="1"/>
  <c r="AB2" i="1"/>
  <c r="AC2" i="1" s="1" a="1"/>
  <c r="AC2" i="1" s="1"/>
  <c r="AB3" i="1"/>
  <c r="AC3" i="1" s="1" a="1"/>
  <c r="AC3" i="1" s="1"/>
  <c r="AB4" i="1"/>
  <c r="AC4" i="1" s="1" a="1"/>
  <c r="AC4" i="1" s="1"/>
  <c r="AB5" i="1"/>
  <c r="AC5" i="1" s="1" a="1"/>
  <c r="AC5" i="1" s="1"/>
  <c r="AB6" i="1"/>
  <c r="AC6" i="1" s="1" a="1"/>
  <c r="AC6" i="1" s="1"/>
  <c r="AB7" i="1"/>
  <c r="AC7" i="1" s="1" a="1"/>
  <c r="AC7" i="1" s="1"/>
  <c r="AB8" i="1"/>
  <c r="AC8" i="1" s="1" a="1"/>
  <c r="AC8" i="1" s="1"/>
  <c r="AB9" i="1"/>
  <c r="AC9" i="1" s="1" a="1"/>
  <c r="AC9" i="1" s="1"/>
  <c r="AB10" i="1"/>
  <c r="AC10" i="1" s="1" a="1"/>
  <c r="AC10" i="1" s="1"/>
  <c r="AB11" i="1"/>
  <c r="AC11" i="1" s="1" a="1"/>
  <c r="AC11" i="1" s="1"/>
  <c r="AB12" i="1"/>
  <c r="AC12" i="1" s="1" a="1"/>
  <c r="AC12" i="1" s="1"/>
  <c r="AB13" i="1"/>
  <c r="AC13" i="1" s="1" a="1"/>
  <c r="AC13" i="1" s="1"/>
  <c r="AB14" i="1"/>
  <c r="AC14" i="1" s="1" a="1"/>
  <c r="AC14" i="1" s="1"/>
  <c r="AB15" i="1"/>
  <c r="AC15" i="1" s="1" a="1"/>
  <c r="AC15" i="1" s="1"/>
  <c r="AB16" i="1"/>
  <c r="AC16" i="1" s="1" a="1"/>
  <c r="AC16" i="1" s="1"/>
  <c r="AB17" i="1"/>
  <c r="AC17" i="1" s="1" a="1"/>
  <c r="AC17" i="1" s="1"/>
  <c r="AB18" i="1"/>
  <c r="AC18" i="1" s="1" a="1"/>
  <c r="AC18" i="1" s="1"/>
  <c r="AB19" i="1"/>
  <c r="AC19" i="1" s="1" a="1"/>
  <c r="AC19" i="1" s="1"/>
  <c r="AB20" i="1"/>
  <c r="AC20" i="1" s="1" a="1"/>
  <c r="AC20" i="1" s="1"/>
  <c r="AB21" i="1"/>
  <c r="AC21" i="1" s="1" a="1"/>
  <c r="AC21" i="1" s="1"/>
  <c r="AB22" i="1"/>
  <c r="AC22" i="1" s="1" a="1"/>
  <c r="AC22" i="1" s="1"/>
  <c r="AB23" i="1"/>
  <c r="AC23" i="1" s="1" a="1"/>
  <c r="AC23" i="1" s="1"/>
  <c r="AB24" i="1"/>
  <c r="AC24" i="1" s="1" a="1"/>
  <c r="AC24" i="1" s="1"/>
  <c r="AB25" i="1"/>
  <c r="AC25" i="1" s="1" a="1"/>
  <c r="AC25" i="1" s="1"/>
  <c r="AB26" i="1"/>
  <c r="AC26" i="1" s="1" a="1"/>
  <c r="AC26" i="1" s="1"/>
  <c r="AB27" i="1"/>
  <c r="AC27" i="1" s="1" a="1"/>
  <c r="AC27" i="1" s="1"/>
  <c r="AB28" i="1"/>
  <c r="AC28" i="1" s="1" a="1"/>
  <c r="AC28" i="1" s="1"/>
  <c r="AB29" i="1"/>
  <c r="AC29" i="1" s="1" a="1"/>
  <c r="AC29" i="1" s="1"/>
  <c r="AB30" i="1"/>
  <c r="AC30" i="1" s="1" a="1"/>
  <c r="AC30" i="1" s="1"/>
  <c r="AB31" i="1"/>
  <c r="AC31" i="1" s="1" a="1"/>
  <c r="AC31" i="1" s="1"/>
  <c r="AB32" i="1"/>
  <c r="AC32" i="1" s="1" a="1"/>
  <c r="AC32" i="1" s="1"/>
  <c r="AB33" i="1"/>
  <c r="AC33" i="1" s="1" a="1"/>
  <c r="AC33" i="1" s="1"/>
  <c r="AB34" i="1"/>
  <c r="AC34" i="1" s="1" a="1"/>
  <c r="AC34" i="1" s="1"/>
  <c r="AB35" i="1"/>
  <c r="AC35" i="1" s="1" a="1"/>
  <c r="AC35" i="1" s="1"/>
  <c r="AB36" i="1"/>
  <c r="AC36" i="1" s="1" a="1"/>
  <c r="AC36" i="1" s="1"/>
  <c r="AB37" i="1"/>
  <c r="AC37" i="1" s="1" a="1"/>
  <c r="AC37" i="1" s="1"/>
  <c r="AB38" i="1"/>
  <c r="AC38" i="1" s="1" a="1"/>
  <c r="AC38" i="1" s="1"/>
  <c r="AB39" i="1"/>
  <c r="AC39" i="1" s="1" a="1"/>
  <c r="AC39" i="1" s="1"/>
  <c r="AB40" i="1"/>
  <c r="AC40" i="1" s="1" a="1"/>
  <c r="AC40" i="1" s="1"/>
  <c r="AB41" i="1"/>
  <c r="AC41" i="1" s="1" a="1"/>
  <c r="AC41" i="1" s="1"/>
  <c r="AB42" i="1"/>
  <c r="AC42" i="1" s="1" a="1"/>
  <c r="AC42" i="1" s="1"/>
  <c r="AB43" i="1"/>
  <c r="AC43" i="1" s="1" a="1"/>
  <c r="AC43" i="1" s="1"/>
  <c r="AB44" i="1"/>
  <c r="AC44" i="1" s="1" a="1"/>
  <c r="AC44" i="1" s="1"/>
  <c r="AB45" i="1"/>
  <c r="AC45" i="1" s="1" a="1"/>
  <c r="AC45" i="1" s="1"/>
  <c r="AB46" i="1"/>
  <c r="AC46" i="1" s="1" a="1"/>
  <c r="AC46" i="1" s="1"/>
  <c r="AB47" i="1"/>
  <c r="AC47" i="1" s="1" a="1"/>
  <c r="AC47" i="1" s="1"/>
  <c r="AB48" i="1"/>
  <c r="AC48" i="1" s="1" a="1"/>
  <c r="AC48" i="1" s="1"/>
  <c r="AB49" i="1"/>
  <c r="AC49" i="1" s="1" a="1"/>
  <c r="AC49" i="1" s="1"/>
  <c r="AB50" i="1"/>
  <c r="AC50" i="1" s="1" a="1"/>
  <c r="AC50" i="1" s="1"/>
  <c r="AB51" i="1"/>
  <c r="AC51" i="1" s="1" a="1"/>
  <c r="AC51" i="1" s="1"/>
  <c r="AB52" i="1"/>
  <c r="AC52" i="1" s="1" a="1"/>
  <c r="AC52" i="1" s="1"/>
  <c r="AB53" i="1"/>
  <c r="AC53" i="1" s="1" a="1"/>
  <c r="AC53" i="1" s="1"/>
  <c r="AB54" i="1"/>
  <c r="AC54" i="1" s="1" a="1"/>
  <c r="AC54" i="1" s="1"/>
  <c r="AB55" i="1"/>
  <c r="AC55" i="1" s="1" a="1"/>
  <c r="AC55" i="1" s="1"/>
  <c r="AB56" i="1"/>
  <c r="AC56" i="1" s="1" a="1"/>
  <c r="AC56" i="1" s="1"/>
  <c r="AB57" i="1"/>
  <c r="AC57" i="1" s="1" a="1"/>
  <c r="AC57" i="1" s="1"/>
  <c r="AB58" i="1"/>
  <c r="AC58" i="1" s="1" a="1"/>
  <c r="AC58" i="1" s="1"/>
  <c r="AB59" i="1"/>
  <c r="AC59" i="1" s="1" a="1"/>
  <c r="AC59" i="1" s="1"/>
  <c r="AB60" i="1"/>
  <c r="AC60" i="1" s="1" a="1"/>
  <c r="AC60" i="1" s="1"/>
  <c r="AB61" i="1"/>
  <c r="AC61" i="1" s="1" a="1"/>
  <c r="AC61" i="1" s="1"/>
  <c r="AB62" i="1"/>
  <c r="AC62" i="1" s="1" a="1"/>
  <c r="AC62" i="1" s="1"/>
  <c r="AB63" i="1"/>
  <c r="AC63" i="1" s="1" a="1"/>
  <c r="AC63" i="1" s="1"/>
  <c r="AB64" i="1"/>
  <c r="AC64" i="1" s="1" a="1"/>
  <c r="AC64" i="1" s="1"/>
  <c r="AB65" i="1"/>
  <c r="AC65" i="1" s="1" a="1"/>
  <c r="AC65" i="1" s="1"/>
  <c r="AB66" i="1"/>
  <c r="AC66" i="1" s="1" a="1"/>
  <c r="AC66" i="1" s="1"/>
  <c r="AB67" i="1"/>
  <c r="AC67" i="1" s="1" a="1"/>
  <c r="AC67" i="1" s="1"/>
  <c r="AB68" i="1"/>
  <c r="AC68" i="1" s="1" a="1"/>
  <c r="AC68" i="1" s="1"/>
  <c r="AB69" i="1"/>
  <c r="AC69" i="1" s="1" a="1"/>
  <c r="AC69" i="1" s="1"/>
  <c r="AB70" i="1"/>
  <c r="AC70" i="1" s="1" a="1"/>
  <c r="AC70" i="1" s="1"/>
  <c r="AB71" i="1"/>
  <c r="AC71" i="1" s="1" a="1"/>
  <c r="AC71" i="1" s="1"/>
  <c r="AB72" i="1"/>
  <c r="AC72" i="1" s="1" a="1"/>
  <c r="AC72" i="1" s="1"/>
  <c r="AB73" i="1"/>
  <c r="AC73" i="1" s="1" a="1"/>
  <c r="AC73" i="1" s="1"/>
  <c r="AB74" i="1"/>
  <c r="AC74" i="1" s="1" a="1"/>
  <c r="AC74" i="1" s="1"/>
  <c r="AB75" i="1"/>
  <c r="AC75" i="1" s="1" a="1"/>
  <c r="AC75" i="1" s="1"/>
  <c r="AB76" i="1"/>
  <c r="AC76" i="1" s="1" a="1"/>
  <c r="AC76" i="1" s="1"/>
  <c r="AB77" i="1"/>
  <c r="AC77" i="1" s="1" a="1"/>
  <c r="AC77" i="1" s="1"/>
  <c r="AB78" i="1"/>
  <c r="AC78" i="1" s="1" a="1"/>
  <c r="AC78" i="1" s="1"/>
  <c r="AB79" i="1"/>
  <c r="AC79" i="1" s="1" a="1"/>
  <c r="AC79" i="1" s="1"/>
  <c r="AB80" i="1"/>
  <c r="AC80" i="1" s="1" a="1"/>
  <c r="AC80" i="1" s="1"/>
  <c r="AB81" i="1"/>
  <c r="AC81" i="1" s="1" a="1"/>
  <c r="AC81" i="1" s="1"/>
  <c r="AB82" i="1"/>
  <c r="AC82" i="1" s="1" a="1"/>
  <c r="AC82" i="1" s="1"/>
  <c r="AB83" i="1"/>
  <c r="AC83" i="1" s="1" a="1"/>
  <c r="AC83" i="1" s="1"/>
  <c r="AB84" i="1"/>
  <c r="AC84" i="1" s="1" a="1"/>
  <c r="AC84" i="1" s="1"/>
  <c r="AB85" i="1"/>
  <c r="AC85" i="1" s="1" a="1"/>
  <c r="AC85" i="1" s="1"/>
  <c r="AB86" i="1"/>
  <c r="AC86" i="1" s="1" a="1"/>
  <c r="AC86" i="1" s="1"/>
  <c r="AB87" i="1"/>
  <c r="AC87" i="1" s="1" a="1"/>
  <c r="AC87" i="1" s="1"/>
  <c r="AB88" i="1"/>
  <c r="AC88" i="1" s="1" a="1"/>
  <c r="AC88" i="1" s="1"/>
  <c r="AB89" i="1"/>
  <c r="AC89" i="1" s="1" a="1"/>
  <c r="AC89" i="1" s="1"/>
  <c r="AB90" i="1"/>
  <c r="AC90" i="1" s="1" a="1"/>
  <c r="AC90" i="1" s="1"/>
  <c r="AB91" i="1"/>
  <c r="AC91" i="1" s="1" a="1"/>
  <c r="AC91" i="1" s="1"/>
  <c r="AB92" i="1"/>
  <c r="AC92" i="1" s="1" a="1"/>
  <c r="AC92" i="1" s="1"/>
  <c r="AB93" i="1"/>
  <c r="AC93" i="1" s="1" a="1"/>
  <c r="AC93" i="1" s="1"/>
  <c r="AB94" i="1"/>
  <c r="AC94" i="1" s="1" a="1"/>
  <c r="AC94" i="1" s="1"/>
  <c r="AB95" i="1"/>
  <c r="AC95" i="1" s="1" a="1"/>
  <c r="AC95" i="1" s="1"/>
  <c r="AB96" i="1"/>
  <c r="AC96" i="1" s="1" a="1"/>
  <c r="AC96" i="1" s="1"/>
  <c r="AB97" i="1"/>
  <c r="AC97" i="1" s="1" a="1"/>
  <c r="AC97" i="1" s="1"/>
  <c r="AB98" i="1"/>
  <c r="AC98" i="1" s="1" a="1"/>
  <c r="AC98" i="1" s="1"/>
  <c r="AB99" i="1"/>
  <c r="AC99" i="1" s="1" a="1"/>
  <c r="AC99" i="1" s="1"/>
  <c r="AB100" i="1"/>
  <c r="AC100" i="1" s="1" a="1"/>
  <c r="AC100" i="1" s="1"/>
  <c r="AB101" i="1"/>
  <c r="AC101" i="1" s="1" a="1"/>
  <c r="AC101" i="1" s="1"/>
  <c r="AB102" i="1"/>
  <c r="AC102" i="1" s="1" a="1"/>
  <c r="AC102" i="1" s="1"/>
  <c r="AB103" i="1"/>
  <c r="AC103" i="1" s="1" a="1"/>
  <c r="AC103" i="1" s="1"/>
  <c r="AB104" i="1"/>
  <c r="AC104" i="1" s="1" a="1"/>
  <c r="AC104" i="1" s="1"/>
  <c r="AB105" i="1"/>
  <c r="AC105" i="1" s="1" a="1"/>
  <c r="AC105" i="1" s="1"/>
  <c r="AB106" i="1"/>
  <c r="AC106" i="1" s="1" a="1"/>
  <c r="AC106" i="1" s="1"/>
  <c r="AB107" i="1"/>
  <c r="AC107" i="1" s="1" a="1"/>
  <c r="AC107" i="1" s="1"/>
  <c r="AB108" i="1"/>
  <c r="AC108" i="1" s="1" a="1"/>
  <c r="AC108" i="1" s="1"/>
  <c r="AB109" i="1"/>
  <c r="AC109" i="1" s="1" a="1"/>
  <c r="AC109" i="1" s="1"/>
  <c r="AB110" i="1"/>
  <c r="AC110" i="1" s="1" a="1"/>
  <c r="AC110" i="1" s="1"/>
  <c r="AB111" i="1"/>
  <c r="AC111" i="1" s="1" a="1"/>
  <c r="AC111" i="1" s="1"/>
  <c r="AB112" i="1"/>
  <c r="AC112" i="1" s="1" a="1"/>
  <c r="AC112" i="1" s="1"/>
  <c r="AB113" i="1"/>
  <c r="AC113" i="1" s="1" a="1"/>
  <c r="AC113" i="1" s="1"/>
  <c r="AB114" i="1"/>
  <c r="AC114" i="1" s="1" a="1"/>
  <c r="AC114" i="1" s="1"/>
  <c r="AB115" i="1"/>
  <c r="AC115" i="1" s="1" a="1"/>
  <c r="AC115" i="1" s="1"/>
  <c r="AB116" i="1"/>
  <c r="AC116" i="1" s="1" a="1"/>
  <c r="AC116" i="1" s="1"/>
  <c r="AB117" i="1"/>
  <c r="AC117" i="1" s="1" a="1"/>
  <c r="AC117" i="1" s="1"/>
  <c r="AB118" i="1"/>
  <c r="AC118" i="1" s="1" a="1"/>
  <c r="AC118" i="1" s="1"/>
  <c r="AB119" i="1"/>
  <c r="AC119" i="1" s="1" a="1"/>
  <c r="AC119" i="1" s="1"/>
  <c r="AB120" i="1"/>
  <c r="AC120" i="1" s="1" a="1"/>
  <c r="AC120" i="1" s="1"/>
  <c r="AB121" i="1"/>
  <c r="AC121" i="1" s="1" a="1"/>
  <c r="AC121" i="1" s="1"/>
  <c r="AB122" i="1"/>
  <c r="AC122" i="1" s="1" a="1"/>
  <c r="AC122" i="1" s="1"/>
  <c r="AB123" i="1"/>
  <c r="AC123" i="1" s="1" a="1"/>
  <c r="AC123" i="1" s="1"/>
  <c r="AB124" i="1"/>
  <c r="AC124" i="1" s="1" a="1"/>
  <c r="AC124" i="1" s="1"/>
  <c r="AB125" i="1"/>
  <c r="AC125" i="1" s="1" a="1"/>
  <c r="AC125" i="1" s="1"/>
  <c r="AB126" i="1"/>
  <c r="AC126" i="1" s="1" a="1"/>
  <c r="AC126" i="1" s="1"/>
  <c r="AB127" i="1"/>
  <c r="AC127" i="1" s="1" a="1"/>
  <c r="AC127" i="1" s="1"/>
  <c r="AB128" i="1"/>
  <c r="AC128" i="1" s="1" a="1"/>
  <c r="AC128" i="1" s="1"/>
  <c r="AB129" i="1"/>
  <c r="AC129" i="1" s="1" a="1"/>
  <c r="AC129" i="1" s="1"/>
  <c r="AB130" i="1"/>
  <c r="AC130" i="1" s="1" a="1"/>
  <c r="AC130" i="1" s="1"/>
  <c r="AB131" i="1"/>
  <c r="AC131" i="1" s="1" a="1"/>
  <c r="AC131" i="1" s="1"/>
  <c r="AB132" i="1"/>
  <c r="AC132" i="1" s="1" a="1"/>
  <c r="AC132" i="1" s="1"/>
  <c r="AB133" i="1"/>
  <c r="AC133" i="1" s="1" a="1"/>
  <c r="AC133" i="1" s="1"/>
  <c r="AB134" i="1"/>
  <c r="AC134" i="1" s="1" a="1"/>
  <c r="AC134" i="1" s="1"/>
  <c r="AB135" i="1"/>
  <c r="AC135" i="1" s="1" a="1"/>
  <c r="AC135" i="1" s="1"/>
  <c r="AB136" i="1"/>
  <c r="AC136" i="1" s="1" a="1"/>
  <c r="AC136" i="1" s="1"/>
  <c r="AB137" i="1"/>
  <c r="AC137" i="1" s="1" a="1"/>
  <c r="AC137" i="1" s="1"/>
  <c r="AB138" i="1"/>
  <c r="AC138" i="1" s="1" a="1"/>
  <c r="AC138" i="1" s="1"/>
  <c r="AB139" i="1"/>
  <c r="AC139" i="1" s="1" a="1"/>
  <c r="AC139" i="1" s="1"/>
  <c r="AB140" i="1"/>
  <c r="AC140" i="1" s="1" a="1"/>
  <c r="AC140" i="1" s="1"/>
  <c r="AB141" i="1"/>
  <c r="AC141" i="1" s="1" a="1"/>
  <c r="AC141" i="1" s="1"/>
  <c r="AB142" i="1"/>
  <c r="AC142" i="1" s="1" a="1"/>
  <c r="AC142" i="1" s="1"/>
  <c r="AB143" i="1"/>
  <c r="AC143" i="1" s="1" a="1"/>
  <c r="AC143" i="1" s="1"/>
  <c r="AB144" i="1"/>
  <c r="AC144" i="1" s="1" a="1"/>
  <c r="AC144" i="1" s="1"/>
  <c r="AB145" i="1"/>
  <c r="AC145" i="1" s="1" a="1"/>
  <c r="AC145" i="1" s="1"/>
  <c r="AB146" i="1"/>
  <c r="AC146" i="1" s="1" a="1"/>
  <c r="AC146" i="1" s="1"/>
  <c r="AB147" i="1"/>
  <c r="AC147" i="1" s="1" a="1"/>
  <c r="AC147" i="1" s="1"/>
  <c r="AB148" i="1"/>
  <c r="AC148" i="1" s="1" a="1"/>
  <c r="AC148" i="1" s="1"/>
  <c r="AB149" i="1"/>
  <c r="AC149" i="1" s="1" a="1"/>
  <c r="AC149" i="1" s="1"/>
  <c r="AB150" i="1"/>
  <c r="AC150" i="1" s="1" a="1"/>
  <c r="AC150" i="1" s="1"/>
  <c r="AB151" i="1"/>
  <c r="AC151" i="1" s="1" a="1"/>
  <c r="AC151" i="1" s="1"/>
  <c r="AB152" i="1"/>
  <c r="AC152" i="1" s="1" a="1"/>
  <c r="AC152" i="1" s="1"/>
  <c r="AB153" i="1"/>
  <c r="AC153" i="1" s="1" a="1"/>
  <c r="AC153" i="1" s="1"/>
  <c r="AB154" i="1"/>
  <c r="AC154" i="1" s="1" a="1"/>
  <c r="AC154" i="1" s="1"/>
  <c r="AB155" i="1"/>
  <c r="AC155" i="1" s="1" a="1"/>
  <c r="AC155" i="1" s="1"/>
  <c r="AB156" i="1"/>
  <c r="AC156" i="1" s="1" a="1"/>
  <c r="AC156" i="1" s="1"/>
  <c r="AB157" i="1"/>
  <c r="AC157" i="1" s="1" a="1"/>
  <c r="AC157" i="1" s="1"/>
  <c r="AB158" i="1"/>
  <c r="AC158" i="1" s="1" a="1"/>
  <c r="AC158" i="1" s="1"/>
  <c r="AB159" i="1"/>
  <c r="AC159" i="1" s="1" a="1"/>
  <c r="AC159" i="1" s="1"/>
  <c r="AB160" i="1"/>
  <c r="AC160" i="1" s="1" a="1"/>
  <c r="AC160" i="1" s="1"/>
  <c r="AB161" i="1"/>
  <c r="AC161" i="1" s="1" a="1"/>
  <c r="AC161" i="1" s="1"/>
  <c r="AB162" i="1"/>
  <c r="AC162" i="1" s="1" a="1"/>
  <c r="AC162" i="1" s="1"/>
  <c r="AB163" i="1"/>
  <c r="AC163" i="1" s="1" a="1"/>
  <c r="AC163" i="1" s="1"/>
  <c r="AB164" i="1"/>
  <c r="AC164" i="1" s="1" a="1"/>
  <c r="AC164" i="1" s="1"/>
  <c r="AB165" i="1"/>
  <c r="AC165" i="1" s="1" a="1"/>
  <c r="AC165" i="1" s="1"/>
  <c r="AB166" i="1"/>
  <c r="AC166" i="1" s="1" a="1"/>
  <c r="AC166" i="1" s="1"/>
  <c r="AB167" i="1"/>
  <c r="AC167" i="1" s="1" a="1"/>
  <c r="AC167" i="1" s="1"/>
  <c r="AB168" i="1"/>
  <c r="AC168" i="1" s="1" a="1"/>
  <c r="AC168" i="1" s="1"/>
  <c r="AB169" i="1"/>
  <c r="AC169" i="1" s="1" a="1"/>
  <c r="AC169" i="1" s="1"/>
  <c r="AB170" i="1"/>
  <c r="AC170" i="1" s="1" a="1"/>
  <c r="AC170" i="1" s="1"/>
  <c r="AB171" i="1"/>
  <c r="AC171" i="1" s="1" a="1"/>
  <c r="AC171" i="1" s="1"/>
  <c r="AB172" i="1"/>
  <c r="AC172" i="1" s="1" a="1"/>
  <c r="AC172" i="1" s="1"/>
  <c r="AB173" i="1"/>
  <c r="AC173" i="1" s="1" a="1"/>
  <c r="AC173" i="1" s="1"/>
  <c r="AB174" i="1"/>
  <c r="AC174" i="1" s="1" a="1"/>
  <c r="AC174" i="1" s="1"/>
  <c r="AB175" i="1"/>
  <c r="AC175" i="1" s="1" a="1"/>
  <c r="AC175" i="1" s="1"/>
  <c r="AB176" i="1"/>
  <c r="AC176" i="1" s="1" a="1"/>
  <c r="AC176" i="1" s="1"/>
  <c r="AB177" i="1"/>
  <c r="AC177" i="1" s="1" a="1"/>
  <c r="AC177" i="1" s="1"/>
  <c r="AB178" i="1"/>
  <c r="AC178" i="1" s="1" a="1"/>
  <c r="AC178" i="1" s="1"/>
  <c r="AB179" i="1"/>
  <c r="AC179" i="1" s="1" a="1"/>
  <c r="AC179" i="1" s="1"/>
  <c r="AB180" i="1"/>
  <c r="AC180" i="1" s="1" a="1"/>
  <c r="AC180" i="1" s="1"/>
  <c r="AB181" i="1"/>
  <c r="AC181" i="1" s="1" a="1"/>
  <c r="AC181" i="1" s="1"/>
  <c r="AB182" i="1"/>
  <c r="AC182" i="1" s="1" a="1"/>
  <c r="AC182" i="1" s="1"/>
  <c r="AB183" i="1"/>
  <c r="AC183" i="1" s="1" a="1"/>
  <c r="AC183" i="1" s="1"/>
  <c r="AB184" i="1"/>
  <c r="AC184" i="1" s="1" a="1"/>
  <c r="AC184" i="1" s="1"/>
  <c r="AB185" i="1"/>
  <c r="AC185" i="1" s="1" a="1"/>
  <c r="AC185" i="1" s="1"/>
  <c r="AB186" i="1"/>
  <c r="AC186" i="1" s="1" a="1"/>
  <c r="AC186" i="1" s="1"/>
  <c r="AB187" i="1"/>
  <c r="AC187" i="1" s="1" a="1"/>
  <c r="AC187" i="1" s="1"/>
  <c r="AB188" i="1"/>
  <c r="AC188" i="1" s="1" a="1"/>
  <c r="AC188" i="1" s="1"/>
  <c r="AB189" i="1"/>
  <c r="AC189" i="1" s="1" a="1"/>
  <c r="AC189" i="1" s="1"/>
  <c r="AB190" i="1"/>
  <c r="AC190" i="1" s="1" a="1"/>
  <c r="AC190" i="1" s="1"/>
  <c r="AB191" i="1"/>
  <c r="AC191" i="1" s="1" a="1"/>
  <c r="AC191" i="1" s="1"/>
  <c r="AB192" i="1"/>
  <c r="AC192" i="1" s="1" a="1"/>
  <c r="AC192" i="1" s="1"/>
  <c r="AB193" i="1"/>
  <c r="AC193" i="1" s="1" a="1"/>
  <c r="AC193" i="1" s="1"/>
  <c r="AB194" i="1"/>
  <c r="AC194" i="1" s="1" a="1"/>
  <c r="AC194" i="1" s="1"/>
  <c r="AB195" i="1"/>
  <c r="AC195" i="1" s="1" a="1"/>
  <c r="AC195" i="1" s="1"/>
  <c r="AB196" i="1"/>
  <c r="AC196" i="1" s="1" a="1"/>
  <c r="AC196" i="1" s="1"/>
  <c r="AB197" i="1"/>
  <c r="AC197" i="1" s="1" a="1"/>
  <c r="AC197" i="1" s="1"/>
  <c r="AB198" i="1"/>
  <c r="AC198" i="1" s="1" a="1"/>
  <c r="AC198" i="1" s="1"/>
  <c r="AB199" i="1"/>
  <c r="AC199" i="1" s="1" a="1"/>
  <c r="AC199" i="1" s="1"/>
  <c r="AB200" i="1"/>
  <c r="AC200" i="1" s="1" a="1"/>
  <c r="AC200" i="1" s="1"/>
  <c r="AB201" i="1"/>
  <c r="AC201" i="1" s="1" a="1"/>
  <c r="AC201" i="1" s="1"/>
  <c r="AB202" i="1"/>
  <c r="AC202" i="1" s="1" a="1"/>
  <c r="AC202" i="1" s="1"/>
  <c r="AB203" i="1"/>
  <c r="AC203" i="1" s="1" a="1"/>
  <c r="AC203" i="1" s="1"/>
  <c r="AB204" i="1"/>
  <c r="AC204" i="1" s="1" a="1"/>
  <c r="AC204" i="1" s="1"/>
  <c r="AB205" i="1"/>
  <c r="AC205" i="1" s="1" a="1"/>
  <c r="AC205" i="1" s="1"/>
  <c r="AB206" i="1"/>
  <c r="AC206" i="1" s="1" a="1"/>
  <c r="AC206" i="1" s="1"/>
  <c r="AB207" i="1"/>
  <c r="AC207" i="1" s="1" a="1"/>
  <c r="AC207" i="1" s="1"/>
  <c r="AB208" i="1"/>
  <c r="AC208" i="1" s="1" a="1"/>
  <c r="AC208" i="1" s="1"/>
  <c r="AB209" i="1"/>
  <c r="AC209" i="1" s="1" a="1"/>
  <c r="AC209" i="1" s="1"/>
  <c r="AB210" i="1"/>
  <c r="AC210" i="1" s="1" a="1"/>
  <c r="AC210" i="1" s="1"/>
  <c r="AB211" i="1"/>
  <c r="AC211" i="1" s="1" a="1"/>
  <c r="AC211" i="1" s="1"/>
  <c r="AB212" i="1"/>
  <c r="AC212" i="1" s="1" a="1"/>
  <c r="AC212" i="1" s="1"/>
  <c r="AB213" i="1"/>
  <c r="AC213" i="1" s="1" a="1"/>
  <c r="AC213" i="1" s="1"/>
  <c r="AB214" i="1"/>
  <c r="AC214" i="1" s="1" a="1"/>
  <c r="AC214" i="1" s="1"/>
  <c r="AB215" i="1"/>
  <c r="AC215" i="1" s="1" a="1"/>
  <c r="AC215" i="1" s="1"/>
  <c r="AB216" i="1"/>
  <c r="AC216" i="1" s="1" a="1"/>
  <c r="AC216" i="1" s="1"/>
  <c r="AB217" i="1"/>
  <c r="AC217" i="1" s="1" a="1"/>
  <c r="AC217" i="1" s="1"/>
  <c r="AB218" i="1"/>
  <c r="AC218" i="1" s="1" a="1"/>
  <c r="AC218" i="1" s="1"/>
  <c r="AB219" i="1"/>
  <c r="AC219" i="1" s="1" a="1"/>
  <c r="AC219" i="1" s="1"/>
  <c r="AB220" i="1"/>
  <c r="AC220" i="1" s="1" a="1"/>
  <c r="AC220" i="1" s="1"/>
  <c r="AB221" i="1"/>
  <c r="AC221" i="1" s="1" a="1"/>
  <c r="AC221" i="1" s="1"/>
  <c r="AB222" i="1"/>
  <c r="AC222" i="1" s="1" a="1"/>
  <c r="AC222" i="1" s="1"/>
  <c r="AB223" i="1"/>
  <c r="AC223" i="1" s="1" a="1"/>
  <c r="AC223" i="1" s="1"/>
  <c r="AB224" i="1"/>
  <c r="AC224" i="1" s="1" a="1"/>
  <c r="AC224" i="1" s="1"/>
  <c r="AB225" i="1"/>
  <c r="AC225" i="1" s="1" a="1"/>
  <c r="AC225" i="1" s="1"/>
  <c r="AB226" i="1"/>
  <c r="AC226" i="1" s="1" a="1"/>
  <c r="AC226" i="1" s="1"/>
  <c r="AB227" i="1"/>
  <c r="AC227" i="1" s="1" a="1"/>
  <c r="AC227" i="1" s="1"/>
  <c r="AB228" i="1"/>
  <c r="AC228" i="1" s="1" a="1"/>
  <c r="AC228" i="1" s="1"/>
  <c r="AB229" i="1"/>
  <c r="AC229" i="1" s="1" a="1"/>
  <c r="AC229" i="1" s="1"/>
  <c r="AB230" i="1"/>
  <c r="AC230" i="1" s="1" a="1"/>
  <c r="AC230" i="1" s="1"/>
  <c r="AB231" i="1"/>
  <c r="AC231" i="1" s="1" a="1"/>
  <c r="AC231" i="1" s="1"/>
  <c r="AB232" i="1"/>
  <c r="AC232" i="1" s="1" a="1"/>
  <c r="AC232" i="1" s="1"/>
  <c r="AB233" i="1"/>
  <c r="AC233" i="1" s="1" a="1"/>
  <c r="AC233" i="1" s="1"/>
  <c r="AB234" i="1"/>
  <c r="AC234" i="1" s="1" a="1"/>
  <c r="AC234" i="1" s="1"/>
  <c r="AB235" i="1"/>
  <c r="AC235" i="1" s="1" a="1"/>
  <c r="AC235" i="1" s="1"/>
  <c r="AB236" i="1"/>
  <c r="AC236" i="1" s="1" a="1"/>
  <c r="AC236" i="1" s="1"/>
  <c r="AB237" i="1"/>
  <c r="AC237" i="1" s="1" a="1"/>
  <c r="AC237" i="1" s="1"/>
  <c r="AB238" i="1"/>
  <c r="AC238" i="1" s="1" a="1"/>
  <c r="AC238" i="1" s="1"/>
  <c r="AB239" i="1"/>
  <c r="AC239" i="1" s="1" a="1"/>
  <c r="AC239" i="1" s="1"/>
  <c r="AB240" i="1"/>
  <c r="AC240" i="1" s="1" a="1"/>
  <c r="AC240" i="1" s="1"/>
  <c r="AB241" i="1"/>
  <c r="AC241" i="1" s="1" a="1"/>
  <c r="AC241" i="1" s="1"/>
  <c r="AB242" i="1"/>
  <c r="AC242" i="1" s="1" a="1"/>
  <c r="AC242" i="1" s="1"/>
  <c r="AB243" i="1"/>
  <c r="AC243" i="1" s="1" a="1"/>
  <c r="AC243" i="1" s="1"/>
  <c r="AB244" i="1"/>
  <c r="AC244" i="1" s="1" a="1"/>
  <c r="AC244" i="1" s="1"/>
  <c r="AB245" i="1"/>
  <c r="AC245" i="1" s="1" a="1"/>
  <c r="AC245" i="1" s="1"/>
  <c r="AB246" i="1"/>
  <c r="AC246" i="1" s="1" a="1"/>
  <c r="AC246" i="1" s="1"/>
  <c r="AB247" i="1"/>
  <c r="AC247" i="1" s="1" a="1"/>
  <c r="AC247" i="1" s="1"/>
  <c r="AB248" i="1"/>
  <c r="AC248" i="1" s="1" a="1"/>
  <c r="AC248" i="1" s="1"/>
  <c r="AB249" i="1"/>
  <c r="AC249" i="1" s="1" a="1"/>
  <c r="AC249" i="1" s="1"/>
  <c r="AB250" i="1"/>
  <c r="AC250" i="1" s="1" a="1"/>
  <c r="AC250" i="1" s="1"/>
  <c r="AB251" i="1"/>
  <c r="AC251" i="1" s="1" a="1"/>
  <c r="AC251" i="1" s="1"/>
  <c r="AB252" i="1"/>
  <c r="AC252" i="1" s="1" a="1"/>
  <c r="AC252" i="1" s="1"/>
  <c r="AB253" i="1"/>
  <c r="AC253" i="1" s="1" a="1"/>
  <c r="AC253" i="1" s="1"/>
  <c r="AB254" i="1"/>
  <c r="AC254" i="1" s="1" a="1"/>
  <c r="AC254" i="1" s="1"/>
  <c r="AB255" i="1"/>
  <c r="AC255" i="1" s="1" a="1"/>
  <c r="AC255" i="1" s="1"/>
  <c r="AB256" i="1"/>
  <c r="AC256" i="1" s="1" a="1"/>
  <c r="AC256" i="1" s="1"/>
  <c r="AB257" i="1"/>
  <c r="AC257" i="1" s="1" a="1"/>
  <c r="AC257" i="1" s="1"/>
  <c r="AB258" i="1"/>
  <c r="AC258" i="1" s="1" a="1"/>
  <c r="AC258" i="1" s="1"/>
  <c r="AB259" i="1"/>
  <c r="AC259" i="1" s="1" a="1"/>
  <c r="AC259" i="1" s="1"/>
  <c r="AB260" i="1"/>
  <c r="AC260" i="1" s="1" a="1"/>
  <c r="AC260" i="1" s="1"/>
  <c r="AB261" i="1"/>
  <c r="AC261" i="1" s="1" a="1"/>
  <c r="AC261" i="1" s="1"/>
  <c r="AB262" i="1"/>
  <c r="AC262" i="1" s="1" a="1"/>
  <c r="AC262" i="1" s="1"/>
  <c r="AB263" i="1"/>
  <c r="AC263" i="1" s="1" a="1"/>
  <c r="AC263" i="1" s="1"/>
  <c r="AB264" i="1"/>
  <c r="AC264" i="1" s="1" a="1"/>
  <c r="AC264" i="1" s="1"/>
  <c r="AB265" i="1"/>
  <c r="AC265" i="1" s="1" a="1"/>
  <c r="AC265" i="1" s="1"/>
  <c r="AB266" i="1"/>
  <c r="AC266" i="1" s="1" a="1"/>
  <c r="AC266" i="1" s="1"/>
  <c r="AB267" i="1"/>
  <c r="AC267" i="1" s="1" a="1"/>
  <c r="AC267" i="1" s="1"/>
  <c r="AB268" i="1"/>
  <c r="AC268" i="1" s="1" a="1"/>
  <c r="AC268" i="1" s="1"/>
  <c r="AB269" i="1"/>
  <c r="AC269" i="1" s="1" a="1"/>
  <c r="AC269" i="1" s="1"/>
  <c r="AB270" i="1"/>
  <c r="AC270" i="1" s="1" a="1"/>
  <c r="AC270" i="1" s="1"/>
  <c r="AB271" i="1"/>
  <c r="AC271" i="1" s="1" a="1"/>
  <c r="AC271" i="1" s="1"/>
  <c r="AB272" i="1"/>
  <c r="AC272" i="1" s="1" a="1"/>
  <c r="AC272" i="1" s="1"/>
  <c r="AB273" i="1"/>
  <c r="AC273" i="1" s="1" a="1"/>
  <c r="AC273" i="1" s="1"/>
  <c r="AB274" i="1"/>
  <c r="AC274" i="1" s="1" a="1"/>
  <c r="AC274" i="1" s="1"/>
  <c r="AB275" i="1"/>
  <c r="AC275" i="1" s="1" a="1"/>
  <c r="AC275" i="1" s="1"/>
  <c r="AB276" i="1"/>
  <c r="AC276" i="1" s="1" a="1"/>
  <c r="AC276" i="1" s="1"/>
  <c r="AB277" i="1"/>
  <c r="AC277" i="1" s="1" a="1"/>
  <c r="AC277" i="1" s="1"/>
  <c r="AB278" i="1"/>
  <c r="AC278" i="1" s="1" a="1"/>
  <c r="AC278" i="1" s="1"/>
  <c r="AB279" i="1"/>
  <c r="AC279" i="1" s="1" a="1"/>
  <c r="AC279" i="1" s="1"/>
  <c r="AB280" i="1"/>
  <c r="AC280" i="1" s="1" a="1"/>
  <c r="AC280" i="1" s="1"/>
  <c r="AB281" i="1"/>
  <c r="AC281" i="1" s="1" a="1"/>
  <c r="AC281" i="1" s="1"/>
  <c r="AB282" i="1"/>
  <c r="AC282" i="1" s="1" a="1"/>
  <c r="AC282" i="1" s="1"/>
  <c r="AB283" i="1"/>
  <c r="AC283" i="1" s="1" a="1"/>
  <c r="AC283" i="1" s="1"/>
  <c r="AB284" i="1"/>
  <c r="AC284" i="1" s="1" a="1"/>
  <c r="AC284" i="1" s="1"/>
  <c r="AB285" i="1"/>
  <c r="AC285" i="1" s="1" a="1"/>
  <c r="AC285" i="1" s="1"/>
  <c r="AB286" i="1"/>
  <c r="AC286" i="1" s="1" a="1"/>
  <c r="AC286" i="1" s="1"/>
  <c r="AB287" i="1"/>
  <c r="AC287" i="1" s="1" a="1"/>
  <c r="AC287" i="1" s="1"/>
  <c r="AB288" i="1"/>
  <c r="AC288" i="1" s="1" a="1"/>
  <c r="AC288" i="1" s="1"/>
  <c r="AB289" i="1"/>
  <c r="AC289" i="1" s="1" a="1"/>
  <c r="AC289" i="1" s="1"/>
  <c r="AB290" i="1"/>
  <c r="AC290" i="1" s="1" a="1"/>
  <c r="AC290" i="1" s="1"/>
  <c r="AB291" i="1"/>
  <c r="AC291" i="1" s="1" a="1"/>
  <c r="AC291" i="1" s="1"/>
  <c r="AB292" i="1"/>
  <c r="AC292" i="1" s="1" a="1"/>
  <c r="AC292" i="1" s="1"/>
  <c r="AB293" i="1"/>
  <c r="AC293" i="1" s="1" a="1"/>
  <c r="AC293" i="1" s="1"/>
  <c r="AB294" i="1"/>
  <c r="AC294" i="1" s="1" a="1"/>
  <c r="AC294" i="1" s="1"/>
  <c r="AB295" i="1"/>
  <c r="AC295" i="1" s="1" a="1"/>
  <c r="AC295" i="1" s="1"/>
  <c r="AB296" i="1"/>
  <c r="AC296" i="1" s="1" a="1"/>
  <c r="AC296" i="1" s="1"/>
  <c r="AB297" i="1"/>
  <c r="AC297" i="1" s="1" a="1"/>
  <c r="AC297" i="1" s="1"/>
  <c r="AB298" i="1"/>
  <c r="AC298" i="1" s="1" a="1"/>
  <c r="AC298" i="1" s="1"/>
  <c r="AB299" i="1"/>
  <c r="AC299" i="1" s="1" a="1"/>
  <c r="AC299" i="1" s="1"/>
  <c r="AB300" i="1"/>
  <c r="AC300" i="1" s="1" a="1"/>
  <c r="AC300" i="1" s="1"/>
  <c r="AB301" i="1"/>
  <c r="AC301" i="1" s="1" a="1"/>
  <c r="AC301" i="1" s="1"/>
  <c r="AB302" i="1"/>
  <c r="AC302" i="1" s="1" a="1"/>
  <c r="AC302" i="1" s="1"/>
  <c r="AB303" i="1"/>
  <c r="AC303" i="1" s="1" a="1"/>
  <c r="AC303" i="1" s="1"/>
  <c r="AB304" i="1"/>
  <c r="AC304" i="1" s="1" a="1"/>
  <c r="AC304" i="1" s="1"/>
  <c r="AB305" i="1"/>
  <c r="AC305" i="1" s="1" a="1"/>
  <c r="AC305" i="1" s="1"/>
  <c r="AB306" i="1"/>
  <c r="AC306" i="1" s="1" a="1"/>
  <c r="AC306" i="1" s="1"/>
  <c r="AB307" i="1"/>
  <c r="AC307" i="1" s="1" a="1"/>
  <c r="AC307" i="1" s="1"/>
  <c r="AB308" i="1"/>
  <c r="AC308" i="1" s="1" a="1"/>
  <c r="AC308" i="1" s="1"/>
  <c r="AB309" i="1"/>
  <c r="AC309" i="1" s="1" a="1"/>
  <c r="AC309" i="1" s="1"/>
  <c r="AB310" i="1"/>
  <c r="AC310" i="1" s="1" a="1"/>
  <c r="AC310" i="1" s="1"/>
  <c r="AB311" i="1"/>
  <c r="AC311" i="1" s="1" a="1"/>
  <c r="AC311" i="1" s="1"/>
  <c r="AB312" i="1"/>
  <c r="AC312" i="1" s="1" a="1"/>
  <c r="AC312" i="1" s="1"/>
  <c r="AA2" i="1"/>
  <c r="AA3" i="1"/>
  <c r="AD3" i="1" s="1" a="1"/>
  <c r="AD3" i="1" s="1"/>
  <c r="AA4" i="1"/>
  <c r="AD4" i="1" s="1" a="1"/>
  <c r="AD4" i="1" s="1"/>
  <c r="AA5" i="1"/>
  <c r="AD5" i="1" s="1" a="1"/>
  <c r="AD5" i="1" s="1"/>
  <c r="AA6" i="1"/>
  <c r="AD6" i="1" s="1" a="1"/>
  <c r="AD6" i="1" s="1"/>
  <c r="AA7" i="1"/>
  <c r="AD7" i="1" s="1" a="1"/>
  <c r="AD7" i="1" s="1"/>
  <c r="AA8" i="1"/>
  <c r="AD8" i="1" s="1" a="1"/>
  <c r="AD8" i="1" s="1"/>
  <c r="AA9" i="1"/>
  <c r="AD9" i="1" s="1" a="1"/>
  <c r="AD9" i="1" s="1"/>
  <c r="AA10" i="1"/>
  <c r="AD10" i="1" s="1" a="1"/>
  <c r="AD10" i="1" s="1"/>
  <c r="AA11" i="1"/>
  <c r="AD11" i="1" s="1" a="1"/>
  <c r="AD11" i="1" s="1"/>
  <c r="AA12" i="1"/>
  <c r="AD12" i="1" s="1" a="1"/>
  <c r="AD12" i="1" s="1"/>
  <c r="AA13" i="1"/>
  <c r="AD13" i="1" s="1" a="1"/>
  <c r="AD13" i="1" s="1"/>
  <c r="AA14" i="1"/>
  <c r="AD14" i="1" s="1" a="1"/>
  <c r="AD14" i="1" s="1"/>
  <c r="AA15" i="1"/>
  <c r="AD15" i="1" s="1" a="1"/>
  <c r="AD15" i="1" s="1"/>
  <c r="AA16" i="1"/>
  <c r="AD16" i="1" s="1" a="1"/>
  <c r="AD16" i="1" s="1"/>
  <c r="AA17" i="1"/>
  <c r="AD17" i="1" s="1" a="1"/>
  <c r="AD17" i="1" s="1"/>
  <c r="AA18" i="1"/>
  <c r="AD18" i="1" s="1" a="1"/>
  <c r="AD18" i="1" s="1"/>
  <c r="AA19" i="1"/>
  <c r="AD19" i="1" s="1" a="1"/>
  <c r="AD19" i="1" s="1"/>
  <c r="AA20" i="1"/>
  <c r="AD20" i="1" s="1" a="1"/>
  <c r="AD20" i="1" s="1"/>
  <c r="AA21" i="1"/>
  <c r="AD21" i="1" s="1" a="1"/>
  <c r="AD21" i="1" s="1"/>
  <c r="AA22" i="1"/>
  <c r="AD22" i="1" s="1" a="1"/>
  <c r="AD22" i="1" s="1"/>
  <c r="AA23" i="1"/>
  <c r="AD23" i="1" s="1" a="1"/>
  <c r="AD23" i="1" s="1"/>
  <c r="AA24" i="1"/>
  <c r="AD24" i="1" s="1" a="1"/>
  <c r="AD24" i="1" s="1"/>
  <c r="AA25" i="1"/>
  <c r="AD25" i="1" s="1" a="1"/>
  <c r="AD25" i="1" s="1"/>
  <c r="AA26" i="1"/>
  <c r="AD26" i="1" s="1" a="1"/>
  <c r="AD26" i="1" s="1"/>
  <c r="AA27" i="1"/>
  <c r="AD27" i="1" s="1" a="1"/>
  <c r="AD27" i="1" s="1"/>
  <c r="AA28" i="1"/>
  <c r="AD28" i="1" s="1" a="1"/>
  <c r="AD28" i="1" s="1"/>
  <c r="AA29" i="1"/>
  <c r="AD29" i="1" s="1" a="1"/>
  <c r="AD29" i="1" s="1"/>
  <c r="AA30" i="1"/>
  <c r="AD30" i="1" s="1" a="1"/>
  <c r="AD30" i="1" s="1"/>
  <c r="AA31" i="1"/>
  <c r="AD31" i="1" s="1" a="1"/>
  <c r="AD31" i="1" s="1"/>
  <c r="AA32" i="1"/>
  <c r="AD32" i="1" s="1" a="1"/>
  <c r="AD32" i="1" s="1"/>
  <c r="AA33" i="1"/>
  <c r="AD33" i="1" s="1" a="1"/>
  <c r="AD33" i="1" s="1"/>
  <c r="AA34" i="1"/>
  <c r="AD34" i="1" s="1" a="1"/>
  <c r="AD34" i="1" s="1"/>
  <c r="AA35" i="1"/>
  <c r="AD35" i="1" s="1" a="1"/>
  <c r="AD35" i="1" s="1"/>
  <c r="AA36" i="1"/>
  <c r="AD36" i="1" s="1" a="1"/>
  <c r="AD36" i="1" s="1"/>
  <c r="AA37" i="1"/>
  <c r="AD37" i="1" s="1" a="1"/>
  <c r="AD37" i="1" s="1"/>
  <c r="AA38" i="1"/>
  <c r="AD38" i="1" s="1" a="1"/>
  <c r="AD38" i="1" s="1"/>
  <c r="AA39" i="1"/>
  <c r="AD39" i="1" s="1" a="1"/>
  <c r="AD39" i="1" s="1"/>
  <c r="AA40" i="1"/>
  <c r="AD40" i="1" s="1" a="1"/>
  <c r="AD40" i="1" s="1"/>
  <c r="AA41" i="1"/>
  <c r="AD41" i="1" s="1" a="1"/>
  <c r="AD41" i="1" s="1"/>
  <c r="AA42" i="1"/>
  <c r="AD42" i="1" s="1" a="1"/>
  <c r="AD42" i="1" s="1"/>
  <c r="AA43" i="1"/>
  <c r="AD43" i="1" s="1" a="1"/>
  <c r="AD43" i="1" s="1"/>
  <c r="AA44" i="1"/>
  <c r="AD44" i="1" s="1" a="1"/>
  <c r="AD44" i="1" s="1"/>
  <c r="AA45" i="1"/>
  <c r="AD45" i="1" s="1" a="1"/>
  <c r="AD45" i="1" s="1"/>
  <c r="AA46" i="1"/>
  <c r="AD46" i="1" s="1" a="1"/>
  <c r="AD46" i="1" s="1"/>
  <c r="AA47" i="1"/>
  <c r="AD47" i="1" s="1" a="1"/>
  <c r="AD47" i="1" s="1"/>
  <c r="AA48" i="1"/>
  <c r="AD48" i="1" s="1" a="1"/>
  <c r="AD48" i="1" s="1"/>
  <c r="AA49" i="1"/>
  <c r="AD49" i="1" s="1" a="1"/>
  <c r="AD49" i="1" s="1"/>
  <c r="AA50" i="1"/>
  <c r="AD50" i="1" s="1" a="1"/>
  <c r="AD50" i="1" s="1"/>
  <c r="AA51" i="1"/>
  <c r="AD51" i="1" s="1" a="1"/>
  <c r="AD51" i="1" s="1"/>
  <c r="AA52" i="1"/>
  <c r="AD52" i="1" s="1" a="1"/>
  <c r="AD52" i="1" s="1"/>
  <c r="AA53" i="1"/>
  <c r="AD53" i="1" s="1" a="1"/>
  <c r="AD53" i="1" s="1"/>
  <c r="AA54" i="1"/>
  <c r="AD54" i="1" s="1" a="1"/>
  <c r="AD54" i="1" s="1"/>
  <c r="AA55" i="1"/>
  <c r="AD55" i="1" s="1" a="1"/>
  <c r="AD55" i="1" s="1"/>
  <c r="AA56" i="1"/>
  <c r="AD56" i="1" s="1" a="1"/>
  <c r="AD56" i="1" s="1"/>
  <c r="AA57" i="1"/>
  <c r="AD57" i="1" s="1" a="1"/>
  <c r="AD57" i="1" s="1"/>
  <c r="AA58" i="1"/>
  <c r="AD58" i="1" s="1" a="1"/>
  <c r="AD58" i="1" s="1"/>
  <c r="AA59" i="1"/>
  <c r="AD59" i="1" s="1" a="1"/>
  <c r="AD59" i="1" s="1"/>
  <c r="AA60" i="1"/>
  <c r="AD60" i="1" s="1" a="1"/>
  <c r="AD60" i="1" s="1"/>
  <c r="AA61" i="1"/>
  <c r="AD61" i="1" s="1" a="1"/>
  <c r="AD61" i="1" s="1"/>
  <c r="AA62" i="1"/>
  <c r="AD62" i="1" s="1" a="1"/>
  <c r="AD62" i="1" s="1"/>
  <c r="AA63" i="1"/>
  <c r="AD63" i="1" s="1" a="1"/>
  <c r="AD63" i="1" s="1"/>
  <c r="AA64" i="1"/>
  <c r="AD64" i="1" s="1" a="1"/>
  <c r="AD64" i="1" s="1"/>
  <c r="AA65" i="1"/>
  <c r="AD65" i="1" s="1" a="1"/>
  <c r="AD65" i="1" s="1"/>
  <c r="AA66" i="1"/>
  <c r="AD66" i="1" s="1" a="1"/>
  <c r="AD66" i="1" s="1"/>
  <c r="AA67" i="1"/>
  <c r="AD67" i="1" s="1" a="1"/>
  <c r="AD67" i="1" s="1"/>
  <c r="AA68" i="1"/>
  <c r="AD68" i="1" s="1" a="1"/>
  <c r="AD68" i="1" s="1"/>
  <c r="AA69" i="1"/>
  <c r="AD69" i="1" s="1" a="1"/>
  <c r="AD69" i="1" s="1"/>
  <c r="AA70" i="1"/>
  <c r="AD70" i="1" s="1" a="1"/>
  <c r="AD70" i="1" s="1"/>
  <c r="AA71" i="1"/>
  <c r="AD71" i="1" s="1" a="1"/>
  <c r="AD71" i="1" s="1"/>
  <c r="AA72" i="1"/>
  <c r="AD72" i="1" s="1" a="1"/>
  <c r="AD72" i="1" s="1"/>
  <c r="AA73" i="1"/>
  <c r="AD73" i="1" s="1" a="1"/>
  <c r="AD73" i="1" s="1"/>
  <c r="AA74" i="1"/>
  <c r="AD74" i="1" s="1" a="1"/>
  <c r="AD74" i="1" s="1"/>
  <c r="AA75" i="1"/>
  <c r="AD75" i="1" s="1" a="1"/>
  <c r="AD75" i="1" s="1"/>
  <c r="AA76" i="1"/>
  <c r="AD76" i="1" s="1" a="1"/>
  <c r="AD76" i="1" s="1"/>
  <c r="AA77" i="1"/>
  <c r="AD77" i="1" s="1" a="1"/>
  <c r="AD77" i="1" s="1"/>
  <c r="AA78" i="1"/>
  <c r="AD78" i="1" s="1" a="1"/>
  <c r="AD78" i="1" s="1"/>
  <c r="AA79" i="1"/>
  <c r="AD79" i="1" s="1" a="1"/>
  <c r="AD79" i="1" s="1"/>
  <c r="AA80" i="1"/>
  <c r="AD80" i="1" s="1" a="1"/>
  <c r="AD80" i="1" s="1"/>
  <c r="AA81" i="1"/>
  <c r="AD81" i="1" s="1" a="1"/>
  <c r="AD81" i="1" s="1"/>
  <c r="AA82" i="1"/>
  <c r="AD82" i="1" s="1" a="1"/>
  <c r="AD82" i="1" s="1"/>
  <c r="AA83" i="1"/>
  <c r="AD83" i="1" s="1" a="1"/>
  <c r="AD83" i="1" s="1"/>
  <c r="AA84" i="1"/>
  <c r="AD84" i="1" s="1" a="1"/>
  <c r="AD84" i="1" s="1"/>
  <c r="AA85" i="1"/>
  <c r="AD85" i="1" s="1" a="1"/>
  <c r="AD85" i="1" s="1"/>
  <c r="AA86" i="1"/>
  <c r="AD86" i="1" s="1" a="1"/>
  <c r="AD86" i="1" s="1"/>
  <c r="AA87" i="1"/>
  <c r="AD87" i="1" s="1" a="1"/>
  <c r="AD87" i="1" s="1"/>
  <c r="AA88" i="1"/>
  <c r="AD88" i="1" s="1" a="1"/>
  <c r="AD88" i="1" s="1"/>
  <c r="AA89" i="1"/>
  <c r="AD89" i="1" s="1" a="1"/>
  <c r="AD89" i="1" s="1"/>
  <c r="AA90" i="1"/>
  <c r="AD90" i="1" s="1" a="1"/>
  <c r="AD90" i="1" s="1"/>
  <c r="AA91" i="1"/>
  <c r="AD91" i="1" s="1" a="1"/>
  <c r="AD91" i="1" s="1"/>
  <c r="AA92" i="1"/>
  <c r="AD92" i="1" s="1" a="1"/>
  <c r="AD92" i="1" s="1"/>
  <c r="AA93" i="1"/>
  <c r="AD93" i="1" s="1" a="1"/>
  <c r="AD93" i="1" s="1"/>
  <c r="AA94" i="1"/>
  <c r="AD94" i="1" s="1" a="1"/>
  <c r="AD94" i="1" s="1"/>
  <c r="AA95" i="1"/>
  <c r="AD95" i="1" s="1" a="1"/>
  <c r="AD95" i="1" s="1"/>
  <c r="AA96" i="1"/>
  <c r="AD96" i="1" s="1" a="1"/>
  <c r="AD96" i="1" s="1"/>
  <c r="AA97" i="1"/>
  <c r="AD97" i="1" s="1" a="1"/>
  <c r="AD97" i="1" s="1"/>
  <c r="AA98" i="1"/>
  <c r="AD98" i="1" s="1" a="1"/>
  <c r="AD98" i="1" s="1"/>
  <c r="AA99" i="1"/>
  <c r="AD99" i="1" s="1" a="1"/>
  <c r="AD99" i="1" s="1"/>
  <c r="AA100" i="1"/>
  <c r="AD100" i="1" s="1" a="1"/>
  <c r="AD100" i="1" s="1"/>
  <c r="AA101" i="1"/>
  <c r="AD101" i="1" s="1" a="1"/>
  <c r="AD101" i="1" s="1"/>
  <c r="AA102" i="1"/>
  <c r="AD102" i="1" s="1" a="1"/>
  <c r="AD102" i="1" s="1"/>
  <c r="AA103" i="1"/>
  <c r="AD103" i="1" s="1" a="1"/>
  <c r="AD103" i="1" s="1"/>
  <c r="AA104" i="1"/>
  <c r="AD104" i="1" s="1" a="1"/>
  <c r="AD104" i="1" s="1"/>
  <c r="AA105" i="1"/>
  <c r="AD105" i="1" s="1" a="1"/>
  <c r="AD105" i="1" s="1"/>
  <c r="AA106" i="1"/>
  <c r="AD106" i="1" s="1" a="1"/>
  <c r="AD106" i="1" s="1"/>
  <c r="AA107" i="1"/>
  <c r="AD107" i="1" s="1" a="1"/>
  <c r="AD107" i="1" s="1"/>
  <c r="AA108" i="1"/>
  <c r="AD108" i="1" s="1" a="1"/>
  <c r="AD108" i="1" s="1"/>
  <c r="AA109" i="1"/>
  <c r="AD109" i="1" s="1" a="1"/>
  <c r="AD109" i="1" s="1"/>
  <c r="AA110" i="1"/>
  <c r="AD110" i="1" s="1" a="1"/>
  <c r="AD110" i="1" s="1"/>
  <c r="AA111" i="1"/>
  <c r="AD111" i="1" s="1" a="1"/>
  <c r="AD111" i="1" s="1"/>
  <c r="AA112" i="1"/>
  <c r="AD112" i="1" s="1" a="1"/>
  <c r="AD112" i="1" s="1"/>
  <c r="AA113" i="1"/>
  <c r="AD113" i="1" s="1" a="1"/>
  <c r="AD113" i="1" s="1"/>
  <c r="AA114" i="1"/>
  <c r="AD114" i="1" s="1" a="1"/>
  <c r="AD114" i="1" s="1"/>
  <c r="AA115" i="1"/>
  <c r="AD115" i="1" s="1" a="1"/>
  <c r="AD115" i="1" s="1"/>
  <c r="AA116" i="1"/>
  <c r="AD116" i="1" s="1" a="1"/>
  <c r="AD116" i="1" s="1"/>
  <c r="AA117" i="1"/>
  <c r="AD117" i="1" s="1" a="1"/>
  <c r="AD117" i="1" s="1"/>
  <c r="AA118" i="1"/>
  <c r="AD118" i="1" s="1" a="1"/>
  <c r="AD118" i="1" s="1"/>
  <c r="AA119" i="1"/>
  <c r="AD119" i="1" s="1" a="1"/>
  <c r="AD119" i="1" s="1"/>
  <c r="AA120" i="1"/>
  <c r="AD120" i="1" s="1" a="1"/>
  <c r="AD120" i="1" s="1"/>
  <c r="AA121" i="1"/>
  <c r="AD121" i="1" s="1" a="1"/>
  <c r="AD121" i="1" s="1"/>
  <c r="AA122" i="1"/>
  <c r="AD122" i="1" s="1" a="1"/>
  <c r="AD122" i="1" s="1"/>
  <c r="AA123" i="1"/>
  <c r="AD123" i="1" s="1" a="1"/>
  <c r="AD123" i="1" s="1"/>
  <c r="AA124" i="1"/>
  <c r="AD124" i="1" s="1" a="1"/>
  <c r="AD124" i="1" s="1"/>
  <c r="AA125" i="1"/>
  <c r="AD125" i="1" s="1" a="1"/>
  <c r="AD125" i="1" s="1"/>
  <c r="AA126" i="1"/>
  <c r="AD126" i="1" s="1" a="1"/>
  <c r="AD126" i="1" s="1"/>
  <c r="AA127" i="1"/>
  <c r="AD127" i="1" s="1" a="1"/>
  <c r="AD127" i="1" s="1"/>
  <c r="AA128" i="1"/>
  <c r="AD128" i="1" s="1" a="1"/>
  <c r="AD128" i="1" s="1"/>
  <c r="AA129" i="1"/>
  <c r="AD129" i="1" s="1" a="1"/>
  <c r="AD129" i="1" s="1"/>
  <c r="AA130" i="1"/>
  <c r="AD130" i="1" s="1" a="1"/>
  <c r="AD130" i="1" s="1"/>
  <c r="AA131" i="1"/>
  <c r="AD131" i="1" s="1" a="1"/>
  <c r="AD131" i="1" s="1"/>
  <c r="AA132" i="1"/>
  <c r="AD132" i="1" s="1" a="1"/>
  <c r="AD132" i="1" s="1"/>
  <c r="AA133" i="1"/>
  <c r="AD133" i="1" s="1" a="1"/>
  <c r="AD133" i="1" s="1"/>
  <c r="AA134" i="1"/>
  <c r="AD134" i="1" s="1" a="1"/>
  <c r="AD134" i="1" s="1"/>
  <c r="AA135" i="1"/>
  <c r="AD135" i="1" s="1" a="1"/>
  <c r="AD135" i="1" s="1"/>
  <c r="AA136" i="1"/>
  <c r="AD136" i="1" s="1" a="1"/>
  <c r="AD136" i="1" s="1"/>
  <c r="AA137" i="1"/>
  <c r="AD137" i="1" s="1" a="1"/>
  <c r="AD137" i="1" s="1"/>
  <c r="AA138" i="1"/>
  <c r="AD138" i="1" s="1" a="1"/>
  <c r="AD138" i="1" s="1"/>
  <c r="AA139" i="1"/>
  <c r="AD139" i="1" s="1" a="1"/>
  <c r="AD139" i="1" s="1"/>
  <c r="AA140" i="1"/>
  <c r="AD140" i="1" s="1" a="1"/>
  <c r="AD140" i="1" s="1"/>
  <c r="AA141" i="1"/>
  <c r="AD141" i="1" s="1" a="1"/>
  <c r="AD141" i="1" s="1"/>
  <c r="AA142" i="1"/>
  <c r="AD142" i="1" s="1" a="1"/>
  <c r="AD142" i="1" s="1"/>
  <c r="AA143" i="1"/>
  <c r="AD143" i="1" s="1" a="1"/>
  <c r="AD143" i="1" s="1"/>
  <c r="AA144" i="1"/>
  <c r="AD144" i="1" s="1" a="1"/>
  <c r="AD144" i="1" s="1"/>
  <c r="AA145" i="1"/>
  <c r="AD145" i="1" s="1" a="1"/>
  <c r="AD145" i="1" s="1"/>
  <c r="AA146" i="1"/>
  <c r="AD146" i="1" s="1" a="1"/>
  <c r="AD146" i="1" s="1"/>
  <c r="AA147" i="1"/>
  <c r="AD147" i="1" s="1" a="1"/>
  <c r="AD147" i="1" s="1"/>
  <c r="AA148" i="1"/>
  <c r="AD148" i="1" s="1" a="1"/>
  <c r="AD148" i="1" s="1"/>
  <c r="AA149" i="1"/>
  <c r="AD149" i="1" s="1" a="1"/>
  <c r="AD149" i="1" s="1"/>
  <c r="AA150" i="1"/>
  <c r="AD150" i="1" s="1" a="1"/>
  <c r="AD150" i="1" s="1"/>
  <c r="AA151" i="1"/>
  <c r="AD151" i="1" s="1" a="1"/>
  <c r="AD151" i="1" s="1"/>
  <c r="AA152" i="1"/>
  <c r="AD152" i="1" s="1" a="1"/>
  <c r="AD152" i="1" s="1"/>
  <c r="AA153" i="1"/>
  <c r="AD153" i="1" s="1" a="1"/>
  <c r="AD153" i="1" s="1"/>
  <c r="AA154" i="1"/>
  <c r="AD154" i="1" s="1" a="1"/>
  <c r="AD154" i="1" s="1"/>
  <c r="AA155" i="1"/>
  <c r="AD155" i="1" s="1" a="1"/>
  <c r="AD155" i="1" s="1"/>
  <c r="AA156" i="1"/>
  <c r="AD156" i="1" s="1" a="1"/>
  <c r="AD156" i="1" s="1"/>
  <c r="AA157" i="1"/>
  <c r="AD157" i="1" s="1" a="1"/>
  <c r="AD157" i="1" s="1"/>
  <c r="AA158" i="1"/>
  <c r="AD158" i="1" s="1" a="1"/>
  <c r="AD158" i="1" s="1"/>
  <c r="AA159" i="1"/>
  <c r="AD159" i="1" s="1" a="1"/>
  <c r="AD159" i="1" s="1"/>
  <c r="AA160" i="1"/>
  <c r="AD160" i="1" s="1" a="1"/>
  <c r="AD160" i="1" s="1"/>
  <c r="AA161" i="1"/>
  <c r="AD161" i="1" s="1" a="1"/>
  <c r="AD161" i="1" s="1"/>
  <c r="AA162" i="1"/>
  <c r="AD162" i="1" s="1" a="1"/>
  <c r="AD162" i="1" s="1"/>
  <c r="AA163" i="1"/>
  <c r="AD163" i="1" s="1" a="1"/>
  <c r="AD163" i="1" s="1"/>
  <c r="AA164" i="1"/>
  <c r="AD164" i="1" s="1" a="1"/>
  <c r="AD164" i="1" s="1"/>
  <c r="AA165" i="1"/>
  <c r="AD165" i="1" s="1" a="1"/>
  <c r="AD165" i="1" s="1"/>
  <c r="AA166" i="1"/>
  <c r="AD166" i="1" s="1" a="1"/>
  <c r="AD166" i="1" s="1"/>
  <c r="AA167" i="1"/>
  <c r="AD167" i="1" s="1" a="1"/>
  <c r="AD167" i="1" s="1"/>
  <c r="AA168" i="1"/>
  <c r="AD168" i="1" s="1" a="1"/>
  <c r="AD168" i="1" s="1"/>
  <c r="AA169" i="1"/>
  <c r="AD169" i="1" s="1" a="1"/>
  <c r="AD169" i="1" s="1"/>
  <c r="AA170" i="1"/>
  <c r="AD170" i="1" s="1" a="1"/>
  <c r="AD170" i="1" s="1"/>
  <c r="AA171" i="1"/>
  <c r="AD171" i="1" s="1" a="1"/>
  <c r="AD171" i="1" s="1"/>
  <c r="AA172" i="1"/>
  <c r="AD172" i="1" s="1" a="1"/>
  <c r="AD172" i="1" s="1"/>
  <c r="AA173" i="1"/>
  <c r="AD173" i="1" s="1" a="1"/>
  <c r="AD173" i="1" s="1"/>
  <c r="AA174" i="1"/>
  <c r="AD174" i="1" s="1" a="1"/>
  <c r="AD174" i="1" s="1"/>
  <c r="AA175" i="1"/>
  <c r="AD175" i="1" s="1" a="1"/>
  <c r="AD175" i="1" s="1"/>
  <c r="AA176" i="1"/>
  <c r="AD176" i="1" s="1" a="1"/>
  <c r="AD176" i="1" s="1"/>
  <c r="AA177" i="1"/>
  <c r="AD177" i="1" s="1" a="1"/>
  <c r="AD177" i="1" s="1"/>
  <c r="AA178" i="1"/>
  <c r="AD178" i="1" s="1" a="1"/>
  <c r="AD178" i="1" s="1"/>
  <c r="AA179" i="1"/>
  <c r="AD179" i="1" s="1" a="1"/>
  <c r="AD179" i="1" s="1"/>
  <c r="AA180" i="1"/>
  <c r="AD180" i="1" s="1" a="1"/>
  <c r="AD180" i="1" s="1"/>
  <c r="AA181" i="1"/>
  <c r="AD181" i="1" s="1" a="1"/>
  <c r="AD181" i="1" s="1"/>
  <c r="AA182" i="1"/>
  <c r="AD182" i="1" s="1" a="1"/>
  <c r="AD182" i="1" s="1"/>
  <c r="AA183" i="1"/>
  <c r="AD183" i="1" s="1" a="1"/>
  <c r="AD183" i="1" s="1"/>
  <c r="AA184" i="1"/>
  <c r="AD184" i="1" s="1" a="1"/>
  <c r="AD184" i="1" s="1"/>
  <c r="AA185" i="1"/>
  <c r="AD185" i="1" s="1" a="1"/>
  <c r="AD185" i="1" s="1"/>
  <c r="AA186" i="1"/>
  <c r="AD186" i="1" s="1" a="1"/>
  <c r="AD186" i="1" s="1"/>
  <c r="AA187" i="1"/>
  <c r="AD187" i="1" s="1" a="1"/>
  <c r="AD187" i="1" s="1"/>
  <c r="AA188" i="1"/>
  <c r="AD188" i="1" s="1" a="1"/>
  <c r="AD188" i="1" s="1"/>
  <c r="AA189" i="1"/>
  <c r="AD189" i="1" s="1" a="1"/>
  <c r="AD189" i="1" s="1"/>
  <c r="AA190" i="1"/>
  <c r="AD190" i="1" s="1" a="1"/>
  <c r="AD190" i="1" s="1"/>
  <c r="AA191" i="1"/>
  <c r="AD191" i="1" s="1" a="1"/>
  <c r="AD191" i="1" s="1"/>
  <c r="AA192" i="1"/>
  <c r="AD192" i="1" s="1" a="1"/>
  <c r="AD192" i="1" s="1"/>
  <c r="AA193" i="1"/>
  <c r="AD193" i="1" s="1" a="1"/>
  <c r="AD193" i="1" s="1"/>
  <c r="AA194" i="1"/>
  <c r="AD194" i="1" s="1" a="1"/>
  <c r="AD194" i="1" s="1"/>
  <c r="AA195" i="1"/>
  <c r="AD195" i="1" s="1" a="1"/>
  <c r="AD195" i="1" s="1"/>
  <c r="AA196" i="1"/>
  <c r="AD196" i="1" s="1" a="1"/>
  <c r="AD196" i="1" s="1"/>
  <c r="AA197" i="1"/>
  <c r="AD197" i="1" s="1" a="1"/>
  <c r="AD197" i="1" s="1"/>
  <c r="AA198" i="1"/>
  <c r="AD198" i="1" s="1" a="1"/>
  <c r="AD198" i="1" s="1"/>
  <c r="AA199" i="1"/>
  <c r="AD199" i="1" s="1" a="1"/>
  <c r="AD199" i="1" s="1"/>
  <c r="AA200" i="1"/>
  <c r="AD200" i="1" s="1" a="1"/>
  <c r="AD200" i="1" s="1"/>
  <c r="AA201" i="1"/>
  <c r="AD201" i="1" s="1" a="1"/>
  <c r="AD201" i="1" s="1"/>
  <c r="AA202" i="1"/>
  <c r="AD202" i="1" s="1" a="1"/>
  <c r="AD202" i="1" s="1"/>
  <c r="AA203" i="1"/>
  <c r="AD203" i="1" s="1" a="1"/>
  <c r="AD203" i="1" s="1"/>
  <c r="AA204" i="1"/>
  <c r="AD204" i="1" s="1" a="1"/>
  <c r="AD204" i="1" s="1"/>
  <c r="AA205" i="1"/>
  <c r="AD205" i="1" s="1" a="1"/>
  <c r="AD205" i="1" s="1"/>
  <c r="AA206" i="1"/>
  <c r="AD206" i="1" s="1" a="1"/>
  <c r="AD206" i="1" s="1"/>
  <c r="AA207" i="1"/>
  <c r="AD207" i="1" s="1" a="1"/>
  <c r="AD207" i="1" s="1"/>
  <c r="AA208" i="1"/>
  <c r="AD208" i="1" s="1" a="1"/>
  <c r="AD208" i="1" s="1"/>
  <c r="AA209" i="1"/>
  <c r="AD209" i="1" s="1" a="1"/>
  <c r="AD209" i="1" s="1"/>
  <c r="AA210" i="1"/>
  <c r="AD210" i="1" s="1" a="1"/>
  <c r="AD210" i="1" s="1"/>
  <c r="AA211" i="1"/>
  <c r="AD211" i="1" s="1" a="1"/>
  <c r="AD211" i="1" s="1"/>
  <c r="AA212" i="1"/>
  <c r="AD212" i="1" s="1" a="1"/>
  <c r="AD212" i="1" s="1"/>
  <c r="AA213" i="1"/>
  <c r="AD213" i="1" s="1" a="1"/>
  <c r="AD213" i="1" s="1"/>
  <c r="AA214" i="1"/>
  <c r="AD214" i="1" s="1" a="1"/>
  <c r="AD214" i="1" s="1"/>
  <c r="AA215" i="1"/>
  <c r="AD215" i="1" s="1" a="1"/>
  <c r="AD215" i="1" s="1"/>
  <c r="AA216" i="1"/>
  <c r="AD216" i="1" s="1" a="1"/>
  <c r="AD216" i="1" s="1"/>
  <c r="AA217" i="1"/>
  <c r="AD217" i="1" s="1" a="1"/>
  <c r="AD217" i="1" s="1"/>
  <c r="AA218" i="1"/>
  <c r="AD218" i="1" s="1" a="1"/>
  <c r="AD218" i="1" s="1"/>
  <c r="AA219" i="1"/>
  <c r="AD219" i="1" s="1" a="1"/>
  <c r="AD219" i="1" s="1"/>
  <c r="AA220" i="1"/>
  <c r="AD220" i="1" s="1" a="1"/>
  <c r="AD220" i="1" s="1"/>
  <c r="AA221" i="1"/>
  <c r="AD221" i="1" s="1" a="1"/>
  <c r="AD221" i="1" s="1"/>
  <c r="AA222" i="1"/>
  <c r="AD222" i="1" s="1" a="1"/>
  <c r="AD222" i="1" s="1"/>
  <c r="AA223" i="1"/>
  <c r="AD223" i="1" s="1" a="1"/>
  <c r="AD223" i="1" s="1"/>
  <c r="AA224" i="1"/>
  <c r="AD224" i="1" s="1" a="1"/>
  <c r="AD224" i="1" s="1"/>
  <c r="AA225" i="1"/>
  <c r="AD225" i="1" s="1" a="1"/>
  <c r="AD225" i="1" s="1"/>
  <c r="AA226" i="1"/>
  <c r="AD226" i="1" s="1" a="1"/>
  <c r="AD226" i="1" s="1"/>
  <c r="AA227" i="1"/>
  <c r="AD227" i="1" s="1" a="1"/>
  <c r="AD227" i="1" s="1"/>
  <c r="AA228" i="1"/>
  <c r="AD228" i="1" s="1" a="1"/>
  <c r="AD228" i="1" s="1"/>
  <c r="AA229" i="1"/>
  <c r="AD229" i="1" s="1" a="1"/>
  <c r="AD229" i="1" s="1"/>
  <c r="AA230" i="1"/>
  <c r="AD230" i="1" s="1" a="1"/>
  <c r="AD230" i="1" s="1"/>
  <c r="AA231" i="1"/>
  <c r="AD231" i="1" s="1" a="1"/>
  <c r="AD231" i="1" s="1"/>
  <c r="AA232" i="1"/>
  <c r="AD232" i="1" s="1" a="1"/>
  <c r="AD232" i="1" s="1"/>
  <c r="AA233" i="1"/>
  <c r="AD233" i="1" s="1" a="1"/>
  <c r="AD233" i="1" s="1"/>
  <c r="AA234" i="1"/>
  <c r="AD234" i="1" s="1" a="1"/>
  <c r="AD234" i="1" s="1"/>
  <c r="AA235" i="1"/>
  <c r="AD235" i="1" s="1" a="1"/>
  <c r="AD235" i="1" s="1"/>
  <c r="AA236" i="1"/>
  <c r="AD236" i="1" s="1" a="1"/>
  <c r="AD236" i="1" s="1"/>
  <c r="AA237" i="1"/>
  <c r="AD237" i="1" s="1" a="1"/>
  <c r="AD237" i="1" s="1"/>
  <c r="AA238" i="1"/>
  <c r="AD238" i="1" s="1" a="1"/>
  <c r="AD238" i="1" s="1"/>
  <c r="AA239" i="1"/>
  <c r="AD239" i="1" s="1" a="1"/>
  <c r="AD239" i="1" s="1"/>
  <c r="AA240" i="1"/>
  <c r="AD240" i="1" s="1" a="1"/>
  <c r="AD240" i="1" s="1"/>
  <c r="AA241" i="1"/>
  <c r="AD241" i="1" s="1" a="1"/>
  <c r="AD241" i="1" s="1"/>
  <c r="AA242" i="1"/>
  <c r="AD242" i="1" s="1" a="1"/>
  <c r="AD242" i="1" s="1"/>
  <c r="AA243" i="1"/>
  <c r="AD243" i="1" s="1" a="1"/>
  <c r="AD243" i="1" s="1"/>
  <c r="AA244" i="1"/>
  <c r="AD244" i="1" s="1" a="1"/>
  <c r="AD244" i="1" s="1"/>
  <c r="AA245" i="1"/>
  <c r="AD245" i="1" s="1" a="1"/>
  <c r="AD245" i="1" s="1"/>
  <c r="AA246" i="1"/>
  <c r="AD246" i="1" s="1" a="1"/>
  <c r="AD246" i="1" s="1"/>
  <c r="AA247" i="1"/>
  <c r="AD247" i="1" s="1" a="1"/>
  <c r="AD247" i="1" s="1"/>
  <c r="AA248" i="1"/>
  <c r="AD248" i="1" s="1" a="1"/>
  <c r="AD248" i="1" s="1"/>
  <c r="AA249" i="1"/>
  <c r="AD249" i="1" s="1" a="1"/>
  <c r="AD249" i="1" s="1"/>
  <c r="AA250" i="1"/>
  <c r="AD250" i="1" s="1" a="1"/>
  <c r="AD250" i="1" s="1"/>
  <c r="AA251" i="1"/>
  <c r="AD251" i="1" s="1" a="1"/>
  <c r="AD251" i="1" s="1"/>
  <c r="AA252" i="1"/>
  <c r="AD252" i="1" s="1" a="1"/>
  <c r="AD252" i="1" s="1"/>
  <c r="AA253" i="1"/>
  <c r="AD253" i="1" s="1" a="1"/>
  <c r="AD253" i="1" s="1"/>
  <c r="AA254" i="1"/>
  <c r="AD254" i="1" s="1" a="1"/>
  <c r="AD254" i="1" s="1"/>
  <c r="AA255" i="1"/>
  <c r="AD255" i="1" s="1" a="1"/>
  <c r="AD255" i="1" s="1"/>
  <c r="AA256" i="1"/>
  <c r="AD256" i="1" s="1" a="1"/>
  <c r="AD256" i="1" s="1"/>
  <c r="AA257" i="1"/>
  <c r="AD257" i="1" s="1" a="1"/>
  <c r="AD257" i="1" s="1"/>
  <c r="AA258" i="1"/>
  <c r="AD258" i="1" s="1" a="1"/>
  <c r="AD258" i="1" s="1"/>
  <c r="AA259" i="1"/>
  <c r="AD259" i="1" s="1" a="1"/>
  <c r="AD259" i="1" s="1"/>
  <c r="AA260" i="1"/>
  <c r="AD260" i="1" s="1" a="1"/>
  <c r="AD260" i="1" s="1"/>
  <c r="AA261" i="1"/>
  <c r="AD261" i="1" s="1" a="1"/>
  <c r="AD261" i="1" s="1"/>
  <c r="AA262" i="1"/>
  <c r="AD262" i="1" s="1" a="1"/>
  <c r="AD262" i="1" s="1"/>
  <c r="AA263" i="1"/>
  <c r="AD263" i="1" s="1" a="1"/>
  <c r="AD263" i="1" s="1"/>
  <c r="AA264" i="1"/>
  <c r="AD264" i="1" s="1" a="1"/>
  <c r="AD264" i="1" s="1"/>
  <c r="AA265" i="1"/>
  <c r="AD265" i="1" s="1" a="1"/>
  <c r="AD265" i="1" s="1"/>
  <c r="AA266" i="1"/>
  <c r="AD266" i="1" s="1" a="1"/>
  <c r="AD266" i="1" s="1"/>
  <c r="AA267" i="1"/>
  <c r="AD267" i="1" s="1" a="1"/>
  <c r="AD267" i="1" s="1"/>
  <c r="AA268" i="1"/>
  <c r="AD268" i="1" s="1" a="1"/>
  <c r="AD268" i="1" s="1"/>
  <c r="AA269" i="1"/>
  <c r="AD269" i="1" s="1" a="1"/>
  <c r="AD269" i="1" s="1"/>
  <c r="AA270" i="1"/>
  <c r="AD270" i="1" s="1" a="1"/>
  <c r="AD270" i="1" s="1"/>
  <c r="AA271" i="1"/>
  <c r="AD271" i="1" s="1" a="1"/>
  <c r="AD271" i="1" s="1"/>
  <c r="AA272" i="1"/>
  <c r="AD272" i="1" s="1" a="1"/>
  <c r="AD272" i="1" s="1"/>
  <c r="AA273" i="1"/>
  <c r="AD273" i="1" s="1" a="1"/>
  <c r="AD273" i="1" s="1"/>
  <c r="AA274" i="1"/>
  <c r="AD274" i="1" s="1" a="1"/>
  <c r="AD274" i="1" s="1"/>
  <c r="AA275" i="1"/>
  <c r="AD275" i="1" s="1" a="1"/>
  <c r="AD275" i="1" s="1"/>
  <c r="AA276" i="1"/>
  <c r="AD276" i="1" s="1" a="1"/>
  <c r="AD276" i="1" s="1"/>
  <c r="AA277" i="1"/>
  <c r="AD277" i="1" s="1" a="1"/>
  <c r="AD277" i="1" s="1"/>
  <c r="AA278" i="1"/>
  <c r="AD278" i="1" s="1" a="1"/>
  <c r="AD278" i="1" s="1"/>
  <c r="AA279" i="1"/>
  <c r="AD279" i="1" s="1" a="1"/>
  <c r="AD279" i="1" s="1"/>
  <c r="AA280" i="1"/>
  <c r="AD280" i="1" s="1" a="1"/>
  <c r="AD280" i="1" s="1"/>
  <c r="AA281" i="1"/>
  <c r="AD281" i="1" s="1" a="1"/>
  <c r="AD281" i="1" s="1"/>
  <c r="AA282" i="1"/>
  <c r="AD282" i="1" s="1" a="1"/>
  <c r="AD282" i="1" s="1"/>
  <c r="AA283" i="1"/>
  <c r="AD283" i="1" s="1" a="1"/>
  <c r="AD283" i="1" s="1"/>
  <c r="AA284" i="1"/>
  <c r="AD284" i="1" s="1" a="1"/>
  <c r="AD284" i="1" s="1"/>
  <c r="AA285" i="1"/>
  <c r="AD285" i="1" s="1" a="1"/>
  <c r="AD285" i="1" s="1"/>
  <c r="AA286" i="1"/>
  <c r="AD286" i="1" s="1" a="1"/>
  <c r="AD286" i="1" s="1"/>
  <c r="AA287" i="1"/>
  <c r="AD287" i="1" s="1" a="1"/>
  <c r="AD287" i="1" s="1"/>
  <c r="AA288" i="1"/>
  <c r="AD288" i="1" s="1" a="1"/>
  <c r="AD288" i="1" s="1"/>
  <c r="AA289" i="1"/>
  <c r="AD289" i="1" s="1" a="1"/>
  <c r="AD289" i="1" s="1"/>
  <c r="AA290" i="1"/>
  <c r="AD290" i="1" s="1" a="1"/>
  <c r="AD290" i="1" s="1"/>
  <c r="AA291" i="1"/>
  <c r="AD291" i="1" s="1" a="1"/>
  <c r="AD291" i="1" s="1"/>
  <c r="AA292" i="1"/>
  <c r="AD292" i="1" s="1" a="1"/>
  <c r="AD292" i="1" s="1"/>
  <c r="AA293" i="1"/>
  <c r="AD293" i="1" s="1" a="1"/>
  <c r="AD293" i="1" s="1"/>
  <c r="AA294" i="1"/>
  <c r="AD294" i="1" s="1" a="1"/>
  <c r="AD294" i="1" s="1"/>
  <c r="AA295" i="1"/>
  <c r="AD295" i="1" s="1" a="1"/>
  <c r="AD295" i="1" s="1"/>
  <c r="AA296" i="1"/>
  <c r="AD296" i="1" s="1" a="1"/>
  <c r="AD296" i="1" s="1"/>
  <c r="AA297" i="1"/>
  <c r="AD297" i="1" s="1" a="1"/>
  <c r="AD297" i="1" s="1"/>
  <c r="AA298" i="1"/>
  <c r="AD298" i="1" s="1" a="1"/>
  <c r="AD298" i="1" s="1"/>
  <c r="AA299" i="1"/>
  <c r="AD299" i="1" s="1" a="1"/>
  <c r="AD299" i="1" s="1"/>
  <c r="AA300" i="1"/>
  <c r="AD300" i="1" s="1" a="1"/>
  <c r="AD300" i="1" s="1"/>
  <c r="AA301" i="1"/>
  <c r="AD301" i="1" s="1" a="1"/>
  <c r="AD301" i="1" s="1"/>
  <c r="AA302" i="1"/>
  <c r="AD302" i="1" s="1" a="1"/>
  <c r="AD302" i="1" s="1"/>
  <c r="AA303" i="1"/>
  <c r="AD303" i="1" s="1" a="1"/>
  <c r="AD303" i="1" s="1"/>
  <c r="AA304" i="1"/>
  <c r="AD304" i="1" s="1" a="1"/>
  <c r="AD304" i="1" s="1"/>
  <c r="AA305" i="1"/>
  <c r="AD305" i="1" s="1" a="1"/>
  <c r="AD305" i="1" s="1"/>
  <c r="AA306" i="1"/>
  <c r="AD306" i="1" s="1" a="1"/>
  <c r="AD306" i="1" s="1"/>
  <c r="AA307" i="1"/>
  <c r="AD307" i="1" s="1" a="1"/>
  <c r="AD307" i="1" s="1"/>
  <c r="AA308" i="1"/>
  <c r="AD308" i="1" s="1" a="1"/>
  <c r="AD308" i="1" s="1"/>
  <c r="AA309" i="1"/>
  <c r="AD309" i="1" s="1" a="1"/>
  <c r="AD309" i="1" s="1"/>
  <c r="AA310" i="1"/>
  <c r="AD310" i="1" s="1" a="1"/>
  <c r="AD310" i="1" s="1"/>
  <c r="AA311" i="1"/>
  <c r="AD311" i="1" s="1" a="1"/>
  <c r="AD311" i="1" s="1"/>
  <c r="AA312" i="1"/>
  <c r="AD312" i="1" s="1" a="1"/>
  <c r="AD312" i="1" s="1"/>
  <c r="Z3" i="1"/>
  <c r="Z4" i="1"/>
  <c r="Z5" i="1"/>
  <c r="Z6" i="1"/>
  <c r="Z7" i="1"/>
  <c r="Z8" i="1"/>
  <c r="Z9" i="1"/>
  <c r="Z10" i="1"/>
  <c r="Z11" i="1"/>
  <c r="Z12" i="1"/>
  <c r="Z13" i="1"/>
  <c r="Z14" i="1"/>
  <c r="Z15" i="1"/>
  <c r="Z16" i="1"/>
  <c r="Z17" i="1"/>
  <c r="Z18" i="1"/>
  <c r="Z19" i="1"/>
  <c r="Z20" i="1"/>
  <c r="Z21" i="1"/>
  <c r="Z22" i="1"/>
  <c r="Z23" i="1"/>
  <c r="Z24" i="1"/>
  <c r="Z25" i="1"/>
  <c r="Z26" i="1"/>
  <c r="Z27" i="1"/>
  <c r="Z28" i="1"/>
  <c r="Z29" i="1"/>
  <c r="Z30" i="1"/>
  <c r="Z31" i="1"/>
  <c r="Z32" i="1"/>
  <c r="Z33" i="1"/>
  <c r="Z34" i="1"/>
  <c r="Z35" i="1"/>
  <c r="Z36" i="1"/>
  <c r="Z37" i="1"/>
  <c r="Z38" i="1"/>
  <c r="Z39" i="1"/>
  <c r="Z40" i="1"/>
  <c r="Z41" i="1"/>
  <c r="Z42" i="1"/>
  <c r="Z43" i="1"/>
  <c r="Z44" i="1"/>
  <c r="Z45" i="1"/>
  <c r="Z46" i="1"/>
  <c r="Z47" i="1"/>
  <c r="Z48" i="1"/>
  <c r="Z49" i="1"/>
  <c r="Z50" i="1"/>
  <c r="Z51" i="1"/>
  <c r="Z52" i="1"/>
  <c r="Z53" i="1"/>
  <c r="Z54" i="1"/>
  <c r="Z55" i="1"/>
  <c r="Z56" i="1"/>
  <c r="Z57" i="1"/>
  <c r="Z58" i="1"/>
  <c r="Z59" i="1"/>
  <c r="Z60" i="1"/>
  <c r="Z61" i="1"/>
  <c r="Z62" i="1"/>
  <c r="Z63" i="1"/>
  <c r="Z64" i="1"/>
  <c r="Z65" i="1"/>
  <c r="Z66" i="1"/>
  <c r="Z67" i="1"/>
  <c r="Z68" i="1"/>
  <c r="Z69" i="1"/>
  <c r="Z70" i="1"/>
  <c r="Z71" i="1"/>
  <c r="Z72" i="1"/>
  <c r="Z73" i="1"/>
  <c r="Z74" i="1"/>
  <c r="Z75" i="1"/>
  <c r="Z76" i="1"/>
  <c r="Z77" i="1"/>
  <c r="Z78" i="1"/>
  <c r="Z79" i="1"/>
  <c r="Z80" i="1"/>
  <c r="Z81" i="1"/>
  <c r="Z82" i="1"/>
  <c r="Z83" i="1"/>
  <c r="Z84" i="1"/>
  <c r="Z85" i="1"/>
  <c r="Z86" i="1"/>
  <c r="Z87" i="1"/>
  <c r="Z88" i="1"/>
  <c r="Z89" i="1"/>
  <c r="Z90" i="1"/>
  <c r="Z91" i="1"/>
  <c r="Z92" i="1"/>
  <c r="Z93" i="1"/>
  <c r="Z94" i="1"/>
  <c r="Z95" i="1"/>
  <c r="Z96" i="1"/>
  <c r="Z97" i="1"/>
  <c r="Z98" i="1"/>
  <c r="Z99" i="1"/>
  <c r="Z100" i="1"/>
  <c r="Z101" i="1"/>
  <c r="Z102" i="1"/>
  <c r="Z103" i="1"/>
  <c r="Z104" i="1"/>
  <c r="Z105" i="1"/>
  <c r="Z106" i="1"/>
  <c r="Z107" i="1"/>
  <c r="Z108" i="1"/>
  <c r="Z109" i="1"/>
  <c r="Z110" i="1"/>
  <c r="Z111" i="1"/>
  <c r="Z112" i="1"/>
  <c r="Z113" i="1"/>
  <c r="Z114" i="1"/>
  <c r="Z115" i="1"/>
  <c r="Z116" i="1"/>
  <c r="Z117" i="1"/>
  <c r="Z118" i="1"/>
  <c r="Z119" i="1"/>
  <c r="Z120" i="1"/>
  <c r="Z121" i="1"/>
  <c r="Z122" i="1"/>
  <c r="Z123" i="1"/>
  <c r="Z124" i="1"/>
  <c r="Z125" i="1"/>
  <c r="Z126" i="1"/>
  <c r="Z127" i="1"/>
  <c r="Z128" i="1"/>
  <c r="Z129" i="1"/>
  <c r="Z130" i="1"/>
  <c r="Z131" i="1"/>
  <c r="Z132" i="1"/>
  <c r="Z133" i="1"/>
  <c r="Z134" i="1"/>
  <c r="Z135" i="1"/>
  <c r="Z136" i="1"/>
  <c r="Z137" i="1"/>
  <c r="Z138" i="1"/>
  <c r="Z139" i="1"/>
  <c r="Z140" i="1"/>
  <c r="Z141" i="1"/>
  <c r="Z142" i="1"/>
  <c r="Z143" i="1"/>
  <c r="Z144" i="1"/>
  <c r="Z145" i="1"/>
  <c r="Z146" i="1"/>
  <c r="Z147" i="1"/>
  <c r="Z148" i="1"/>
  <c r="Z149" i="1"/>
  <c r="Z150" i="1"/>
  <c r="Z151" i="1"/>
  <c r="Z152" i="1"/>
  <c r="Z153" i="1"/>
  <c r="Z154" i="1"/>
  <c r="Z155" i="1"/>
  <c r="Z156" i="1"/>
  <c r="Z157" i="1"/>
  <c r="Z158" i="1"/>
  <c r="Z159" i="1"/>
  <c r="Z160" i="1"/>
  <c r="Z161" i="1"/>
  <c r="Z162" i="1"/>
  <c r="Z163" i="1"/>
  <c r="Z164" i="1"/>
  <c r="Z165" i="1"/>
  <c r="Z166" i="1"/>
  <c r="Z167" i="1"/>
  <c r="Z168" i="1"/>
  <c r="Z169" i="1"/>
  <c r="Z170" i="1"/>
  <c r="Z171" i="1"/>
  <c r="Z172" i="1"/>
  <c r="Z173" i="1"/>
  <c r="Z174" i="1"/>
  <c r="Z175" i="1"/>
  <c r="Z176" i="1"/>
  <c r="Z177" i="1"/>
  <c r="Z178" i="1"/>
  <c r="Z179" i="1"/>
  <c r="Z180" i="1"/>
  <c r="Z181" i="1"/>
  <c r="Z182" i="1"/>
  <c r="Z183" i="1"/>
  <c r="Z184" i="1"/>
  <c r="Z185" i="1"/>
  <c r="Z186" i="1"/>
  <c r="Z187" i="1"/>
  <c r="Z188" i="1"/>
  <c r="Z189" i="1"/>
  <c r="Z190" i="1"/>
  <c r="Z191" i="1"/>
  <c r="Z192" i="1"/>
  <c r="Z193" i="1"/>
  <c r="Z194" i="1"/>
  <c r="Z195" i="1"/>
  <c r="Z196" i="1"/>
  <c r="Z197" i="1"/>
  <c r="Z198" i="1"/>
  <c r="Z199" i="1"/>
  <c r="Z200" i="1"/>
  <c r="Z201" i="1"/>
  <c r="Z202" i="1"/>
  <c r="Z203" i="1"/>
  <c r="Z204" i="1"/>
  <c r="Z205" i="1"/>
  <c r="Z206" i="1"/>
  <c r="Z207" i="1"/>
  <c r="Z208" i="1"/>
  <c r="Z209" i="1"/>
  <c r="Z210" i="1"/>
  <c r="Z211" i="1"/>
  <c r="Z212" i="1"/>
  <c r="Z213" i="1"/>
  <c r="Z214" i="1"/>
  <c r="Z215" i="1"/>
  <c r="Z216" i="1"/>
  <c r="Z217" i="1"/>
  <c r="Z218" i="1"/>
  <c r="Z219" i="1"/>
  <c r="Z220" i="1"/>
  <c r="Z221" i="1"/>
  <c r="Z222" i="1"/>
  <c r="Z223" i="1"/>
  <c r="Z224" i="1"/>
  <c r="Z225" i="1"/>
  <c r="Z226" i="1"/>
  <c r="Z227" i="1"/>
  <c r="Z228" i="1"/>
  <c r="Z229" i="1"/>
  <c r="Z230" i="1"/>
  <c r="Z231" i="1"/>
  <c r="Z232" i="1"/>
  <c r="Z233" i="1"/>
  <c r="Z234" i="1"/>
  <c r="Z235" i="1"/>
  <c r="Z236" i="1"/>
  <c r="Z237" i="1"/>
  <c r="Z238" i="1"/>
  <c r="Z239" i="1"/>
  <c r="Z240" i="1"/>
  <c r="Z241" i="1"/>
  <c r="Z242" i="1"/>
  <c r="Z243" i="1"/>
  <c r="Z244" i="1"/>
  <c r="Z245" i="1"/>
  <c r="Z246" i="1"/>
  <c r="Z247" i="1"/>
  <c r="Z248" i="1"/>
  <c r="Z249" i="1"/>
  <c r="Z250" i="1"/>
  <c r="Z251" i="1"/>
  <c r="Z252" i="1"/>
  <c r="Z253" i="1"/>
  <c r="Z254" i="1"/>
  <c r="Z255" i="1"/>
  <c r="Z256" i="1"/>
  <c r="Z257" i="1"/>
  <c r="Z258" i="1"/>
  <c r="Z259" i="1"/>
  <c r="Z260" i="1"/>
  <c r="Z261" i="1"/>
  <c r="Z262" i="1"/>
  <c r="Z263" i="1"/>
  <c r="Z264" i="1"/>
  <c r="Z265" i="1"/>
  <c r="Z266" i="1"/>
  <c r="Z267" i="1"/>
  <c r="Z268" i="1"/>
  <c r="Z269" i="1"/>
  <c r="Z270" i="1"/>
  <c r="Z271" i="1"/>
  <c r="Z272" i="1"/>
  <c r="Z273" i="1"/>
  <c r="Z274" i="1"/>
  <c r="Z275" i="1"/>
  <c r="Z276" i="1"/>
  <c r="Z277" i="1"/>
  <c r="Z278" i="1"/>
  <c r="Z279" i="1"/>
  <c r="Z280" i="1"/>
  <c r="Z281" i="1"/>
  <c r="Z282" i="1"/>
  <c r="Z283" i="1"/>
  <c r="Z284" i="1"/>
  <c r="Z285" i="1"/>
  <c r="Z286" i="1"/>
  <c r="Z287" i="1"/>
  <c r="Z288" i="1"/>
  <c r="Z289" i="1"/>
  <c r="Z290" i="1"/>
  <c r="Z291" i="1"/>
  <c r="Z292" i="1"/>
  <c r="Z293" i="1"/>
  <c r="Z294" i="1"/>
  <c r="Z295" i="1"/>
  <c r="Z296" i="1"/>
  <c r="Z297" i="1"/>
  <c r="Z298" i="1"/>
  <c r="Z299" i="1"/>
  <c r="Z300" i="1"/>
  <c r="Z301" i="1"/>
  <c r="Z302" i="1"/>
  <c r="Z303" i="1"/>
  <c r="Z304" i="1"/>
  <c r="Z305" i="1"/>
  <c r="Z306" i="1"/>
  <c r="Z307" i="1"/>
  <c r="Z308" i="1"/>
  <c r="Z309" i="1"/>
  <c r="Z310" i="1"/>
  <c r="Z311" i="1"/>
  <c r="Z312" i="1"/>
  <c r="Z2" i="1"/>
  <c r="Y3" i="1"/>
  <c r="Y4" i="1"/>
  <c r="Y5" i="1"/>
  <c r="Y6" i="1"/>
  <c r="Y7" i="1"/>
  <c r="Y8" i="1"/>
  <c r="Y9" i="1"/>
  <c r="Y10" i="1"/>
  <c r="Y11" i="1"/>
  <c r="Y12" i="1"/>
  <c r="Y13" i="1"/>
  <c r="Y14" i="1"/>
  <c r="Y15" i="1"/>
  <c r="Y16" i="1"/>
  <c r="Y17" i="1"/>
  <c r="Y18" i="1"/>
  <c r="Y19" i="1"/>
  <c r="Y20" i="1"/>
  <c r="Y21" i="1"/>
  <c r="Y22" i="1"/>
  <c r="Y23" i="1"/>
  <c r="Y24" i="1"/>
  <c r="Y25" i="1"/>
  <c r="Y26" i="1"/>
  <c r="Y27" i="1"/>
  <c r="Y28" i="1"/>
  <c r="Y29" i="1"/>
  <c r="Y30" i="1"/>
  <c r="Y31" i="1"/>
  <c r="Y32" i="1"/>
  <c r="Y33" i="1"/>
  <c r="Y34" i="1"/>
  <c r="Y35" i="1"/>
  <c r="Y36" i="1"/>
  <c r="Y37" i="1"/>
  <c r="Y38" i="1"/>
  <c r="Y39" i="1"/>
  <c r="Y40" i="1"/>
  <c r="Y41" i="1"/>
  <c r="Y42" i="1"/>
  <c r="Y43" i="1"/>
  <c r="Y44" i="1"/>
  <c r="Y45" i="1"/>
  <c r="Y46" i="1"/>
  <c r="Y47" i="1"/>
  <c r="Y48" i="1"/>
  <c r="Y49" i="1"/>
  <c r="Y50" i="1"/>
  <c r="Y51" i="1"/>
  <c r="Y52" i="1"/>
  <c r="Y53" i="1"/>
  <c r="Y54" i="1"/>
  <c r="Y55" i="1"/>
  <c r="Y56" i="1"/>
  <c r="Y57" i="1"/>
  <c r="Y58" i="1"/>
  <c r="Y59" i="1"/>
  <c r="Y60" i="1"/>
  <c r="Y61" i="1"/>
  <c r="Y62" i="1"/>
  <c r="Y63" i="1"/>
  <c r="Y64" i="1"/>
  <c r="Y65" i="1"/>
  <c r="Y66" i="1"/>
  <c r="Y67" i="1"/>
  <c r="Y68" i="1"/>
  <c r="Y69" i="1"/>
  <c r="Y70" i="1"/>
  <c r="Y71" i="1"/>
  <c r="Y72" i="1"/>
  <c r="Y73" i="1"/>
  <c r="Y74" i="1"/>
  <c r="Y75" i="1"/>
  <c r="Y76" i="1"/>
  <c r="Y77" i="1"/>
  <c r="Y78" i="1"/>
  <c r="Y79" i="1"/>
  <c r="Y80" i="1"/>
  <c r="Y81" i="1"/>
  <c r="Y82" i="1"/>
  <c r="Y83" i="1"/>
  <c r="Y84" i="1"/>
  <c r="Y85" i="1"/>
  <c r="Y86" i="1"/>
  <c r="Y87" i="1"/>
  <c r="Y88" i="1"/>
  <c r="Y89" i="1"/>
  <c r="Y90" i="1"/>
  <c r="Y91" i="1"/>
  <c r="Y92" i="1"/>
  <c r="Y93" i="1"/>
  <c r="Y94" i="1"/>
  <c r="Y95" i="1"/>
  <c r="Y96" i="1"/>
  <c r="Y97" i="1"/>
  <c r="Y98" i="1"/>
  <c r="Y99" i="1"/>
  <c r="Y100" i="1"/>
  <c r="Y101" i="1"/>
  <c r="Y102" i="1"/>
  <c r="Y103" i="1"/>
  <c r="Y104" i="1"/>
  <c r="Y105" i="1"/>
  <c r="Y106" i="1"/>
  <c r="Y107" i="1"/>
  <c r="Y108" i="1"/>
  <c r="Y109" i="1"/>
  <c r="Y110" i="1"/>
  <c r="Y111" i="1"/>
  <c r="Y112" i="1"/>
  <c r="Y113" i="1"/>
  <c r="Y114" i="1"/>
  <c r="Y115" i="1"/>
  <c r="Y116" i="1"/>
  <c r="Y117" i="1"/>
  <c r="Y118" i="1"/>
  <c r="Y119" i="1"/>
  <c r="Y120" i="1"/>
  <c r="Y121" i="1"/>
  <c r="Y122" i="1"/>
  <c r="Y123" i="1"/>
  <c r="Y124" i="1"/>
  <c r="Y125" i="1"/>
  <c r="Y126" i="1"/>
  <c r="Y127" i="1"/>
  <c r="Y128" i="1"/>
  <c r="Y129" i="1"/>
  <c r="Y130" i="1"/>
  <c r="Y131" i="1"/>
  <c r="Y132" i="1"/>
  <c r="Y133" i="1"/>
  <c r="Y134" i="1"/>
  <c r="Y135" i="1"/>
  <c r="Y136" i="1"/>
  <c r="Y137" i="1"/>
  <c r="Y138" i="1"/>
  <c r="Y139" i="1"/>
  <c r="Y140" i="1"/>
  <c r="Y141" i="1"/>
  <c r="Y142" i="1"/>
  <c r="Y143" i="1"/>
  <c r="Y144" i="1"/>
  <c r="Y145" i="1"/>
  <c r="Y146" i="1"/>
  <c r="Y147" i="1"/>
  <c r="Y148" i="1"/>
  <c r="Y149" i="1"/>
  <c r="Y150" i="1"/>
  <c r="Y151" i="1"/>
  <c r="Y152" i="1"/>
  <c r="Y153" i="1"/>
  <c r="Y154" i="1"/>
  <c r="Y155" i="1"/>
  <c r="Y156" i="1"/>
  <c r="Y157" i="1"/>
  <c r="Y158" i="1"/>
  <c r="Y159" i="1"/>
  <c r="Y160" i="1"/>
  <c r="Y161" i="1"/>
  <c r="Y162" i="1"/>
  <c r="Y163" i="1"/>
  <c r="Y164" i="1"/>
  <c r="Y165" i="1"/>
  <c r="Y166" i="1"/>
  <c r="Y167" i="1"/>
  <c r="Y168" i="1"/>
  <c r="Y169" i="1"/>
  <c r="Y170" i="1"/>
  <c r="Y171" i="1"/>
  <c r="Y172" i="1"/>
  <c r="Y173" i="1"/>
  <c r="Y174" i="1"/>
  <c r="Y175" i="1"/>
  <c r="Y176" i="1"/>
  <c r="Y177" i="1"/>
  <c r="Y178" i="1"/>
  <c r="Y179" i="1"/>
  <c r="Y180" i="1"/>
  <c r="Y181" i="1"/>
  <c r="Y182" i="1"/>
  <c r="Y183" i="1"/>
  <c r="Y184" i="1"/>
  <c r="Y185" i="1"/>
  <c r="Y186" i="1"/>
  <c r="Y187" i="1"/>
  <c r="Y188" i="1"/>
  <c r="Y189" i="1"/>
  <c r="Y190" i="1"/>
  <c r="Y191" i="1"/>
  <c r="Y192" i="1"/>
  <c r="Y193" i="1"/>
  <c r="Y194" i="1"/>
  <c r="Y195" i="1"/>
  <c r="Y196" i="1"/>
  <c r="Y197" i="1"/>
  <c r="Y198" i="1"/>
  <c r="Y199" i="1"/>
  <c r="Y200" i="1"/>
  <c r="Y201" i="1"/>
  <c r="Y202" i="1"/>
  <c r="Y203" i="1"/>
  <c r="Y204" i="1"/>
  <c r="Y205" i="1"/>
  <c r="Y206" i="1"/>
  <c r="Y207" i="1"/>
  <c r="Y208" i="1"/>
  <c r="Y209" i="1"/>
  <c r="Y210" i="1"/>
  <c r="Y211" i="1"/>
  <c r="Y212" i="1"/>
  <c r="Y213" i="1"/>
  <c r="Y214" i="1"/>
  <c r="Y215" i="1"/>
  <c r="Y216" i="1"/>
  <c r="Y217" i="1"/>
  <c r="Y218" i="1"/>
  <c r="Y219" i="1"/>
  <c r="Y220" i="1"/>
  <c r="Y221" i="1"/>
  <c r="Y222" i="1"/>
  <c r="Y223" i="1"/>
  <c r="Y224" i="1"/>
  <c r="Y225" i="1"/>
  <c r="Y226" i="1"/>
  <c r="Y227" i="1"/>
  <c r="Y228" i="1"/>
  <c r="Y229" i="1"/>
  <c r="Y230" i="1"/>
  <c r="Y231" i="1"/>
  <c r="Y232" i="1"/>
  <c r="Y233" i="1"/>
  <c r="Y234" i="1"/>
  <c r="Y235" i="1"/>
  <c r="Y236" i="1"/>
  <c r="Y237" i="1"/>
  <c r="Y238" i="1"/>
  <c r="Y239" i="1"/>
  <c r="Y240" i="1"/>
  <c r="Y241" i="1"/>
  <c r="Y242" i="1"/>
  <c r="Y243" i="1"/>
  <c r="Y244" i="1"/>
  <c r="Y245" i="1"/>
  <c r="Y246" i="1"/>
  <c r="Y247" i="1"/>
  <c r="Y248" i="1"/>
  <c r="Y249" i="1"/>
  <c r="Y250" i="1"/>
  <c r="Y251" i="1"/>
  <c r="Y252" i="1"/>
  <c r="Y253" i="1"/>
  <c r="Y254" i="1"/>
  <c r="Y255" i="1"/>
  <c r="Y256" i="1"/>
  <c r="Y257" i="1"/>
  <c r="Y258" i="1"/>
  <c r="Y259" i="1"/>
  <c r="Y260" i="1"/>
  <c r="Y261" i="1"/>
  <c r="Y262" i="1"/>
  <c r="Y263" i="1"/>
  <c r="Y264" i="1"/>
  <c r="Y265" i="1"/>
  <c r="Y266" i="1"/>
  <c r="Y267" i="1"/>
  <c r="Y268" i="1"/>
  <c r="Y269" i="1"/>
  <c r="Y270" i="1"/>
  <c r="Y271" i="1"/>
  <c r="Y272" i="1"/>
  <c r="Y273" i="1"/>
  <c r="Y274" i="1"/>
  <c r="Y275" i="1"/>
  <c r="Y276" i="1"/>
  <c r="Y277" i="1"/>
  <c r="Y278" i="1"/>
  <c r="Y279" i="1"/>
  <c r="Y280" i="1"/>
  <c r="Y281" i="1"/>
  <c r="Y282" i="1"/>
  <c r="Y283" i="1"/>
  <c r="Y284" i="1"/>
  <c r="Y285" i="1"/>
  <c r="Y286" i="1"/>
  <c r="Y287" i="1"/>
  <c r="Y288" i="1"/>
  <c r="Y289" i="1"/>
  <c r="Y290" i="1"/>
  <c r="Y291" i="1"/>
  <c r="Y292" i="1"/>
  <c r="Y293" i="1"/>
  <c r="Y294" i="1"/>
  <c r="Y295" i="1"/>
  <c r="Y296" i="1"/>
  <c r="Y297" i="1"/>
  <c r="Y298" i="1"/>
  <c r="Y299" i="1"/>
  <c r="Y300" i="1"/>
  <c r="Y301" i="1"/>
  <c r="Y302" i="1"/>
  <c r="Y303" i="1"/>
  <c r="Y304" i="1"/>
  <c r="Y305" i="1"/>
  <c r="Y306" i="1"/>
  <c r="Y307" i="1"/>
  <c r="Y308" i="1"/>
  <c r="Y309" i="1"/>
  <c r="Y310" i="1"/>
  <c r="Y311" i="1"/>
  <c r="Y312" i="1"/>
  <c r="Y2" i="1"/>
  <c r="X3" i="1"/>
  <c r="X4" i="1"/>
  <c r="X5" i="1"/>
  <c r="X6" i="1"/>
  <c r="X7" i="1"/>
  <c r="X8" i="1"/>
  <c r="X9" i="1"/>
  <c r="X10" i="1"/>
  <c r="X11" i="1"/>
  <c r="X12" i="1"/>
  <c r="X13" i="1"/>
  <c r="X14" i="1"/>
  <c r="X15" i="1"/>
  <c r="X16" i="1"/>
  <c r="X17" i="1"/>
  <c r="X18" i="1"/>
  <c r="X19" i="1"/>
  <c r="X20" i="1"/>
  <c r="X21" i="1"/>
  <c r="X22" i="1"/>
  <c r="X23" i="1"/>
  <c r="X24" i="1"/>
  <c r="X25" i="1"/>
  <c r="X26" i="1"/>
  <c r="X27" i="1"/>
  <c r="X28" i="1"/>
  <c r="X29" i="1"/>
  <c r="X30" i="1"/>
  <c r="X31" i="1"/>
  <c r="X32" i="1"/>
  <c r="X33" i="1"/>
  <c r="X34" i="1"/>
  <c r="X35" i="1"/>
  <c r="X36" i="1"/>
  <c r="X37" i="1"/>
  <c r="X38" i="1"/>
  <c r="X39" i="1"/>
  <c r="X40" i="1"/>
  <c r="X41" i="1"/>
  <c r="X42" i="1"/>
  <c r="X43" i="1"/>
  <c r="X44" i="1"/>
  <c r="X45" i="1"/>
  <c r="X46" i="1"/>
  <c r="X47" i="1"/>
  <c r="X48" i="1"/>
  <c r="X49" i="1"/>
  <c r="X50" i="1"/>
  <c r="X51" i="1"/>
  <c r="X52" i="1"/>
  <c r="X53" i="1"/>
  <c r="X54" i="1"/>
  <c r="X55" i="1"/>
  <c r="X56" i="1"/>
  <c r="X57" i="1"/>
  <c r="X58" i="1"/>
  <c r="X59" i="1"/>
  <c r="X60" i="1"/>
  <c r="X61" i="1"/>
  <c r="X62" i="1"/>
  <c r="X63" i="1"/>
  <c r="X64" i="1"/>
  <c r="X65" i="1"/>
  <c r="X66" i="1"/>
  <c r="X67" i="1"/>
  <c r="X68" i="1"/>
  <c r="X69" i="1"/>
  <c r="X70" i="1"/>
  <c r="X71" i="1"/>
  <c r="X72" i="1"/>
  <c r="X73" i="1"/>
  <c r="X74" i="1"/>
  <c r="X75" i="1"/>
  <c r="X76" i="1"/>
  <c r="X77" i="1"/>
  <c r="X78" i="1"/>
  <c r="X79" i="1"/>
  <c r="X80" i="1"/>
  <c r="X81" i="1"/>
  <c r="X82" i="1"/>
  <c r="X83" i="1"/>
  <c r="X84" i="1"/>
  <c r="X85" i="1"/>
  <c r="X86" i="1"/>
  <c r="X87" i="1"/>
  <c r="X88" i="1"/>
  <c r="X89" i="1"/>
  <c r="X90" i="1"/>
  <c r="X91" i="1"/>
  <c r="X92" i="1"/>
  <c r="X93" i="1"/>
  <c r="X94" i="1"/>
  <c r="X95" i="1"/>
  <c r="X96" i="1"/>
  <c r="X97" i="1"/>
  <c r="X98" i="1"/>
  <c r="X99" i="1"/>
  <c r="X100" i="1"/>
  <c r="X101" i="1"/>
  <c r="X102" i="1"/>
  <c r="X103" i="1"/>
  <c r="X104" i="1"/>
  <c r="X105" i="1"/>
  <c r="X106" i="1"/>
  <c r="X107" i="1"/>
  <c r="X108" i="1"/>
  <c r="X109" i="1"/>
  <c r="X110" i="1"/>
  <c r="X111" i="1"/>
  <c r="X112" i="1"/>
  <c r="X113" i="1"/>
  <c r="X114" i="1"/>
  <c r="X115" i="1"/>
  <c r="X116" i="1"/>
  <c r="X117" i="1"/>
  <c r="X118" i="1"/>
  <c r="X119" i="1"/>
  <c r="X120" i="1"/>
  <c r="X121" i="1"/>
  <c r="X122" i="1"/>
  <c r="X123" i="1"/>
  <c r="X124" i="1"/>
  <c r="X125" i="1"/>
  <c r="X126" i="1"/>
  <c r="X127" i="1"/>
  <c r="X128" i="1"/>
  <c r="X129" i="1"/>
  <c r="X130" i="1"/>
  <c r="X131" i="1"/>
  <c r="X132" i="1"/>
  <c r="X133" i="1"/>
  <c r="X134" i="1"/>
  <c r="X135" i="1"/>
  <c r="X136" i="1"/>
  <c r="X137" i="1"/>
  <c r="X138" i="1"/>
  <c r="X139" i="1"/>
  <c r="X140" i="1"/>
  <c r="X141" i="1"/>
  <c r="X142" i="1"/>
  <c r="X143" i="1"/>
  <c r="X144" i="1"/>
  <c r="X145" i="1"/>
  <c r="X146" i="1"/>
  <c r="X147" i="1"/>
  <c r="X148" i="1"/>
  <c r="X149" i="1"/>
  <c r="X150" i="1"/>
  <c r="X151" i="1"/>
  <c r="X152" i="1"/>
  <c r="X153" i="1"/>
  <c r="X154" i="1"/>
  <c r="X155" i="1"/>
  <c r="X156" i="1"/>
  <c r="X157" i="1"/>
  <c r="X158" i="1"/>
  <c r="X159" i="1"/>
  <c r="X160" i="1"/>
  <c r="X161" i="1"/>
  <c r="X162" i="1"/>
  <c r="X163" i="1"/>
  <c r="X164" i="1"/>
  <c r="X165" i="1"/>
  <c r="X166" i="1"/>
  <c r="X167" i="1"/>
  <c r="X168" i="1"/>
  <c r="X169" i="1"/>
  <c r="X170" i="1"/>
  <c r="X171" i="1"/>
  <c r="X172" i="1"/>
  <c r="X173" i="1"/>
  <c r="X174" i="1"/>
  <c r="X175" i="1"/>
  <c r="X176" i="1"/>
  <c r="X177" i="1"/>
  <c r="X178" i="1"/>
  <c r="X179" i="1"/>
  <c r="X180" i="1"/>
  <c r="X181" i="1"/>
  <c r="X182" i="1"/>
  <c r="X183" i="1"/>
  <c r="X184" i="1"/>
  <c r="X185" i="1"/>
  <c r="X186" i="1"/>
  <c r="X187" i="1"/>
  <c r="X188" i="1"/>
  <c r="X189" i="1"/>
  <c r="X190" i="1"/>
  <c r="X191" i="1"/>
  <c r="X192" i="1"/>
  <c r="X193" i="1"/>
  <c r="X194" i="1"/>
  <c r="X195" i="1"/>
  <c r="X196" i="1"/>
  <c r="X197" i="1"/>
  <c r="X198" i="1"/>
  <c r="X199" i="1"/>
  <c r="X200" i="1"/>
  <c r="X201" i="1"/>
  <c r="X202" i="1"/>
  <c r="X203" i="1"/>
  <c r="X204" i="1"/>
  <c r="X205" i="1"/>
  <c r="X206" i="1"/>
  <c r="X207" i="1"/>
  <c r="X208" i="1"/>
  <c r="X209" i="1"/>
  <c r="X210" i="1"/>
  <c r="X211" i="1"/>
  <c r="X212" i="1"/>
  <c r="X213" i="1"/>
  <c r="X214" i="1"/>
  <c r="X215" i="1"/>
  <c r="X216" i="1"/>
  <c r="X217" i="1"/>
  <c r="X218" i="1"/>
  <c r="X219" i="1"/>
  <c r="X220" i="1"/>
  <c r="X221" i="1"/>
  <c r="X222" i="1"/>
  <c r="X223" i="1"/>
  <c r="X224" i="1"/>
  <c r="X225" i="1"/>
  <c r="X226" i="1"/>
  <c r="X227" i="1"/>
  <c r="X228" i="1"/>
  <c r="X229" i="1"/>
  <c r="X230" i="1"/>
  <c r="X231" i="1"/>
  <c r="X232" i="1"/>
  <c r="X233" i="1"/>
  <c r="X234" i="1"/>
  <c r="X235" i="1"/>
  <c r="X236" i="1"/>
  <c r="X237" i="1"/>
  <c r="X238" i="1"/>
  <c r="X239" i="1"/>
  <c r="X240" i="1"/>
  <c r="X241" i="1"/>
  <c r="X242" i="1"/>
  <c r="X243" i="1"/>
  <c r="X244" i="1"/>
  <c r="X245" i="1"/>
  <c r="X246" i="1"/>
  <c r="X247" i="1"/>
  <c r="X248" i="1"/>
  <c r="X249" i="1"/>
  <c r="X250" i="1"/>
  <c r="X251" i="1"/>
  <c r="X252" i="1"/>
  <c r="X253" i="1"/>
  <c r="X254" i="1"/>
  <c r="X255" i="1"/>
  <c r="X256" i="1"/>
  <c r="X257" i="1"/>
  <c r="X258" i="1"/>
  <c r="X259" i="1"/>
  <c r="X260" i="1"/>
  <c r="X261" i="1"/>
  <c r="X262" i="1"/>
  <c r="X263" i="1"/>
  <c r="X264" i="1"/>
  <c r="X265" i="1"/>
  <c r="X266" i="1"/>
  <c r="X267" i="1"/>
  <c r="X268" i="1"/>
  <c r="X269" i="1"/>
  <c r="X270" i="1"/>
  <c r="X271" i="1"/>
  <c r="X272" i="1"/>
  <c r="X273" i="1"/>
  <c r="X274" i="1"/>
  <c r="X275" i="1"/>
  <c r="X276" i="1"/>
  <c r="X277" i="1"/>
  <c r="X278" i="1"/>
  <c r="X279" i="1"/>
  <c r="X280" i="1"/>
  <c r="X281" i="1"/>
  <c r="X282" i="1"/>
  <c r="X283" i="1"/>
  <c r="X284" i="1"/>
  <c r="X285" i="1"/>
  <c r="X286" i="1"/>
  <c r="X287" i="1"/>
  <c r="X288" i="1"/>
  <c r="X289" i="1"/>
  <c r="X290" i="1"/>
  <c r="X291" i="1"/>
  <c r="X292" i="1"/>
  <c r="X293" i="1"/>
  <c r="X294" i="1"/>
  <c r="X295" i="1"/>
  <c r="X296" i="1"/>
  <c r="X297" i="1"/>
  <c r="X298" i="1"/>
  <c r="X299" i="1"/>
  <c r="X300" i="1"/>
  <c r="X301" i="1"/>
  <c r="X302" i="1"/>
  <c r="X303" i="1"/>
  <c r="X304" i="1"/>
  <c r="X305" i="1"/>
  <c r="X306" i="1"/>
  <c r="X307" i="1"/>
  <c r="X308" i="1"/>
  <c r="X309" i="1"/>
  <c r="X310" i="1"/>
  <c r="X311" i="1"/>
  <c r="X312" i="1"/>
  <c r="X2" i="1"/>
  <c r="Q34" i="7" l="1"/>
  <c r="AD2" i="1" a="1"/>
  <c r="AD2" i="1" s="1"/>
  <c r="Q33"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<sst xmlns="http://schemas.openxmlformats.org/spreadsheetml/2006/main" count="4064" uniqueCount="581">
  <si>
    <t>EmpID</t>
  </si>
  <si>
    <t>Salary</t>
  </si>
  <si>
    <t>Position</t>
  </si>
  <si>
    <t>State</t>
  </si>
  <si>
    <t>Zip</t>
  </si>
  <si>
    <t>DOB</t>
  </si>
  <si>
    <t>Sex</t>
  </si>
  <si>
    <t>MaritalDesc</t>
  </si>
  <si>
    <t>CitizenDesc</t>
  </si>
  <si>
    <t>RaceDesc</t>
  </si>
  <si>
    <t>DateofHire</t>
  </si>
  <si>
    <t>DateofTermination</t>
  </si>
  <si>
    <t>TermReason</t>
  </si>
  <si>
    <t>EmploymentStatus</t>
  </si>
  <si>
    <t>Department</t>
  </si>
  <si>
    <t>RecruitmentSource</t>
  </si>
  <si>
    <t>PerformanceScore</t>
  </si>
  <si>
    <t>EngagementSurvey</t>
  </si>
  <si>
    <t>EmpSatisfaction</t>
  </si>
  <si>
    <t>LastPerformanceReview_Date</t>
  </si>
  <si>
    <t>Absences</t>
  </si>
  <si>
    <t>Production Technician I</t>
  </si>
  <si>
    <t>MA</t>
  </si>
  <si>
    <t>Single</t>
  </si>
  <si>
    <t>US Citizen</t>
  </si>
  <si>
    <t>White</t>
  </si>
  <si>
    <t>N/A-StillEmployed</t>
  </si>
  <si>
    <t>Active</t>
  </si>
  <si>
    <t>Michael Albert</t>
  </si>
  <si>
    <t>LinkedIn</t>
  </si>
  <si>
    <t>Exceeds</t>
  </si>
  <si>
    <t xml:space="preserve">Ait Sidi, Karthikeyan   </t>
  </si>
  <si>
    <t>Sr. DBA</t>
  </si>
  <si>
    <t>Married</t>
  </si>
  <si>
    <t>career change</t>
  </si>
  <si>
    <t>Voluntarily Terminated</t>
  </si>
  <si>
    <t>IT/IS</t>
  </si>
  <si>
    <t>Simon Roup</t>
  </si>
  <si>
    <t>Indeed</t>
  </si>
  <si>
    <t>Fully Meets</t>
  </si>
  <si>
    <t>Akinkuolie, Sarah</t>
  </si>
  <si>
    <t>Production Technician II</t>
  </si>
  <si>
    <t>hours</t>
  </si>
  <si>
    <t>Kissy Sullivan</t>
  </si>
  <si>
    <t>Alagbe,Trina</t>
  </si>
  <si>
    <t>Elijiah Gray</t>
  </si>
  <si>
    <t xml:space="preserve">Anderson, Carol </t>
  </si>
  <si>
    <t>Divorced</t>
  </si>
  <si>
    <t>return to school</t>
  </si>
  <si>
    <t>Webster Butler</t>
  </si>
  <si>
    <t>Google Search</t>
  </si>
  <si>
    <t xml:space="preserve">Anderson, Linda  </t>
  </si>
  <si>
    <t>Amy Dunn</t>
  </si>
  <si>
    <t>Andreola, Colby</t>
  </si>
  <si>
    <t>Software Engineer</t>
  </si>
  <si>
    <t>Software Engineering</t>
  </si>
  <si>
    <t>Alex Sweetwater</t>
  </si>
  <si>
    <t>Athwal, Sam</t>
  </si>
  <si>
    <t>Widowed</t>
  </si>
  <si>
    <t>Ketsia Liebig</t>
  </si>
  <si>
    <t>Employee Referral</t>
  </si>
  <si>
    <t>Bachiochi, Linda</t>
  </si>
  <si>
    <t>Black or African American</t>
  </si>
  <si>
    <t>Brannon Miller</t>
  </si>
  <si>
    <t>Diversity Job Fair</t>
  </si>
  <si>
    <t xml:space="preserve">Bacong, Alejandro </t>
  </si>
  <si>
    <t>IT Support</t>
  </si>
  <si>
    <t>Peter Monroe</t>
  </si>
  <si>
    <t xml:space="preserve">Baczenski, Rachael  </t>
  </si>
  <si>
    <t>Another position</t>
  </si>
  <si>
    <t>David Stanley</t>
  </si>
  <si>
    <t>Barbara, Thomas</t>
  </si>
  <si>
    <t>unhappy</t>
  </si>
  <si>
    <t>Barbossa, Hector</t>
  </si>
  <si>
    <t>Data Analyst</t>
  </si>
  <si>
    <t>TX</t>
  </si>
  <si>
    <t>Barone, Francesco  A</t>
  </si>
  <si>
    <t>Two or more races</t>
  </si>
  <si>
    <t>Kelley Spirea</t>
  </si>
  <si>
    <t>Barton, Nader</t>
  </si>
  <si>
    <t>On-line Web application</t>
  </si>
  <si>
    <t>Bates, Norman</t>
  </si>
  <si>
    <t>attendance</t>
  </si>
  <si>
    <t>Terminated for Cause</t>
  </si>
  <si>
    <t xml:space="preserve">Beak, Kimberly  </t>
  </si>
  <si>
    <t xml:space="preserve">Beatrice, Courtney </t>
  </si>
  <si>
    <t>Eligible NonCitizen</t>
  </si>
  <si>
    <t>Becker, Renee</t>
  </si>
  <si>
    <t>Database Administrator</t>
  </si>
  <si>
    <t>performance</t>
  </si>
  <si>
    <t>Becker, Scott</t>
  </si>
  <si>
    <t>Asian</t>
  </si>
  <si>
    <t>Bernstein, Sean</t>
  </si>
  <si>
    <t>Biden, Lowan  M</t>
  </si>
  <si>
    <t>Billis, Helen</t>
  </si>
  <si>
    <t>Blount, Dianna</t>
  </si>
  <si>
    <t>CareerBuilder</t>
  </si>
  <si>
    <t>Needs Improvement</t>
  </si>
  <si>
    <t>Bondwell, Betsy</t>
  </si>
  <si>
    <t>Booth, Frank</t>
  </si>
  <si>
    <t>Enterprise Architect</t>
  </si>
  <si>
    <t>CT</t>
  </si>
  <si>
    <t>Learned that he is a gangster</t>
  </si>
  <si>
    <t>Boutwell, Bonalyn</t>
  </si>
  <si>
    <t>Sr. Accountant</t>
  </si>
  <si>
    <t>Admin Offices</t>
  </si>
  <si>
    <t>Brandon R. LeBlanc</t>
  </si>
  <si>
    <t>Bozzi, Charles</t>
  </si>
  <si>
    <t>Production Manager</t>
  </si>
  <si>
    <t>retiring</t>
  </si>
  <si>
    <t>Janet King</t>
  </si>
  <si>
    <t>Brill, Donna</t>
  </si>
  <si>
    <t>Brown, Mia</t>
  </si>
  <si>
    <t>Accountant I</t>
  </si>
  <si>
    <t xml:space="preserve">Buccheri, Joseph  </t>
  </si>
  <si>
    <t xml:space="preserve">Bugali, Josephine </t>
  </si>
  <si>
    <t>Separated</t>
  </si>
  <si>
    <t>Bunbury, Jessica</t>
  </si>
  <si>
    <t>Area Sales Manager</t>
  </si>
  <si>
    <t>VA</t>
  </si>
  <si>
    <t>Sales</t>
  </si>
  <si>
    <t>John Smith</t>
  </si>
  <si>
    <t>Burke, Joelle</t>
  </si>
  <si>
    <t xml:space="preserve">Burkett, Benjamin </t>
  </si>
  <si>
    <t xml:space="preserve">Cady, Max </t>
  </si>
  <si>
    <t>Software Engineering Manager</t>
  </si>
  <si>
    <t>Jennifer Zamora</t>
  </si>
  <si>
    <t>Candie, Calvin</t>
  </si>
  <si>
    <t>Carabbio, Judith</t>
  </si>
  <si>
    <t xml:space="preserve">Carey, Michael  </t>
  </si>
  <si>
    <t>Carr, Claudia  N</t>
  </si>
  <si>
    <t xml:space="preserve">Carter, Michelle </t>
  </si>
  <si>
    <t>VT</t>
  </si>
  <si>
    <t xml:space="preserve">Chace, Beatrice </t>
  </si>
  <si>
    <t>Champaigne, Brian</t>
  </si>
  <si>
    <t>BI Director</t>
  </si>
  <si>
    <t>Chan, Lin</t>
  </si>
  <si>
    <t>Chang, Donovan  E</t>
  </si>
  <si>
    <t>Chigurh, Anton</t>
  </si>
  <si>
    <t>Lynn Daneault</t>
  </si>
  <si>
    <t>Chivukula, Enola</t>
  </si>
  <si>
    <t>relocation out of area</t>
  </si>
  <si>
    <t xml:space="preserve">Cierpiszewski, Caroline  </t>
  </si>
  <si>
    <t>Non-Citizen</t>
  </si>
  <si>
    <t>Clayton, Rick</t>
  </si>
  <si>
    <t>Eric Dougall</t>
  </si>
  <si>
    <t>Cloninger, Jennifer</t>
  </si>
  <si>
    <t>Close, Phil</t>
  </si>
  <si>
    <t>Clukey, Elijian</t>
  </si>
  <si>
    <t>Cockel, James</t>
  </si>
  <si>
    <t>Cole, Spencer</t>
  </si>
  <si>
    <t>Corleone, Michael</t>
  </si>
  <si>
    <t>Corleone, Vito</t>
  </si>
  <si>
    <t>Director of Operations</t>
  </si>
  <si>
    <t xml:space="preserve">Cornett, Lisa </t>
  </si>
  <si>
    <t>Costello, Frank</t>
  </si>
  <si>
    <t>Crimmings,   Jean</t>
  </si>
  <si>
    <t>Cross, Noah</t>
  </si>
  <si>
    <t>Sr. Network Engineer</t>
  </si>
  <si>
    <t>Daneault, Lynn</t>
  </si>
  <si>
    <t>Sales Manager</t>
  </si>
  <si>
    <t>Debra Houlihan</t>
  </si>
  <si>
    <t xml:space="preserve">Daniele, Ann  </t>
  </si>
  <si>
    <t xml:space="preserve">Darson, Jene'ya </t>
  </si>
  <si>
    <t>Davis, Daniel</t>
  </si>
  <si>
    <t>Dee, Randy</t>
  </si>
  <si>
    <t>DeGweck,  James</t>
  </si>
  <si>
    <t>Del Bosque, Keyla</t>
  </si>
  <si>
    <t>Delarge, Alex</t>
  </si>
  <si>
    <t>AL</t>
  </si>
  <si>
    <t>PIP</t>
  </si>
  <si>
    <t>Demita, Carla</t>
  </si>
  <si>
    <t>more money</t>
  </si>
  <si>
    <t xml:space="preserve">Desimone, Carl </t>
  </si>
  <si>
    <t>DeVito, Tommy</t>
  </si>
  <si>
    <t>BI Developer</t>
  </si>
  <si>
    <t>Brian Champaigne</t>
  </si>
  <si>
    <t xml:space="preserve">Dickinson, Geoff </t>
  </si>
  <si>
    <t xml:space="preserve">Dietrich, Jenna  </t>
  </si>
  <si>
    <t>WA</t>
  </si>
  <si>
    <t>Website</t>
  </si>
  <si>
    <t xml:space="preserve">DiNocco, Lily </t>
  </si>
  <si>
    <t>Dobrin, Denisa  S</t>
  </si>
  <si>
    <t>Dolan, Linda</t>
  </si>
  <si>
    <t>Dougall, Eric</t>
  </si>
  <si>
    <t>IT Manager - Support</t>
  </si>
  <si>
    <t>Driver, Elle</t>
  </si>
  <si>
    <t>CA</t>
  </si>
  <si>
    <t xml:space="preserve">Dunn, Amy  </t>
  </si>
  <si>
    <t>Dunne, Amy</t>
  </si>
  <si>
    <t>Eaton, Marianne</t>
  </si>
  <si>
    <t>military</t>
  </si>
  <si>
    <t>Engdahl, Jean</t>
  </si>
  <si>
    <t>England, Rex</t>
  </si>
  <si>
    <t>Erilus, Angela</t>
  </si>
  <si>
    <t>Estremera, Miguel</t>
  </si>
  <si>
    <t>Evensen, April</t>
  </si>
  <si>
    <t>no-call, no-show</t>
  </si>
  <si>
    <t>Exantus, Susan</t>
  </si>
  <si>
    <t xml:space="preserve">Faller, Megan </t>
  </si>
  <si>
    <t>Fancett, Nicole</t>
  </si>
  <si>
    <t>Ferguson, Susan</t>
  </si>
  <si>
    <t xml:space="preserve">Fernandes, Nilson  </t>
  </si>
  <si>
    <t>Fett, Boba</t>
  </si>
  <si>
    <t>Network Engineer</t>
  </si>
  <si>
    <t>Fidelia,  Libby</t>
  </si>
  <si>
    <t>Fitzpatrick, Michael  J</t>
  </si>
  <si>
    <t>Foreman, Tanya</t>
  </si>
  <si>
    <t>Forrest, Alex</t>
  </si>
  <si>
    <t>Fatal attraction</t>
  </si>
  <si>
    <t>Foss, Jason</t>
  </si>
  <si>
    <t>IT Director</t>
  </si>
  <si>
    <t>Foster-Baker, Amy</t>
  </si>
  <si>
    <t>Board of Directors</t>
  </si>
  <si>
    <t>Other</t>
  </si>
  <si>
    <t xml:space="preserve">Fraval, Maruk </t>
  </si>
  <si>
    <t>Galia, Lisa</t>
  </si>
  <si>
    <t>Garcia, Raul</t>
  </si>
  <si>
    <t>Gaul, Barbara</t>
  </si>
  <si>
    <t>Gentry, Mildred</t>
  </si>
  <si>
    <t>Gerke, Melisa</t>
  </si>
  <si>
    <t xml:space="preserve">Gill, Whitney  </t>
  </si>
  <si>
    <t>OH</t>
  </si>
  <si>
    <t>Gilles, Alex</t>
  </si>
  <si>
    <t>Girifalco, Evelyn</t>
  </si>
  <si>
    <t>Givens, Myriam</t>
  </si>
  <si>
    <t>IN</t>
  </si>
  <si>
    <t>Goble, Taisha</t>
  </si>
  <si>
    <t>Goeth, Amon</t>
  </si>
  <si>
    <t xml:space="preserve">Gold, Shenice  </t>
  </si>
  <si>
    <t>Gonzalez, Cayo</t>
  </si>
  <si>
    <t>Gonzalez, Juan</t>
  </si>
  <si>
    <t>Gonzalez, Maria</t>
  </si>
  <si>
    <t>Good, Susan</t>
  </si>
  <si>
    <t>Gordon, David</t>
  </si>
  <si>
    <t xml:space="preserve">Gosciminski, Phylicia  </t>
  </si>
  <si>
    <t>American Indian or Alaska Native</t>
  </si>
  <si>
    <t>Goyal, Roxana</t>
  </si>
  <si>
    <t xml:space="preserve">Gray, Elijiah  </t>
  </si>
  <si>
    <t>Gross, Paula</t>
  </si>
  <si>
    <t>Gruber, Hans</t>
  </si>
  <si>
    <t>Guilianno, Mike</t>
  </si>
  <si>
    <t>TN</t>
  </si>
  <si>
    <t>Handschiegl, Joanne</t>
  </si>
  <si>
    <t>Hankard, Earnest</t>
  </si>
  <si>
    <t xml:space="preserve">Harrington, Christie </t>
  </si>
  <si>
    <t>Harrison, Kara</t>
  </si>
  <si>
    <t>Heitzman, Anthony</t>
  </si>
  <si>
    <t>Hendrickson, Trina</t>
  </si>
  <si>
    <t>Hitchcock, Alfred</t>
  </si>
  <si>
    <t>NH</t>
  </si>
  <si>
    <t>Homberger, Adrienne  J</t>
  </si>
  <si>
    <t>Horton, Jayne</t>
  </si>
  <si>
    <t>Houlihan, Debra</t>
  </si>
  <si>
    <t>Director of Sales</t>
  </si>
  <si>
    <t>RI</t>
  </si>
  <si>
    <t>Howard, Estelle</t>
  </si>
  <si>
    <t>Administrative Assistant</t>
  </si>
  <si>
    <t>Hudson, Jane</t>
  </si>
  <si>
    <t>Hunts, Julissa</t>
  </si>
  <si>
    <t>Hutter, Rosalie</t>
  </si>
  <si>
    <t>Huynh, Ming</t>
  </si>
  <si>
    <t>Immediato, Walter</t>
  </si>
  <si>
    <t xml:space="preserve">Ivey, Rose </t>
  </si>
  <si>
    <t>Jackson, Maryellen</t>
  </si>
  <si>
    <t xml:space="preserve">Jacobi, Hannah  </t>
  </si>
  <si>
    <t>Jeannite, Tayana</t>
  </si>
  <si>
    <t xml:space="preserve">Jhaveri, Sneha  </t>
  </si>
  <si>
    <t>Johnson, George</t>
  </si>
  <si>
    <t xml:space="preserve">Johnson, Noelle </t>
  </si>
  <si>
    <t>Johnston, Yen</t>
  </si>
  <si>
    <t xml:space="preserve">Jung, Judy  </t>
  </si>
  <si>
    <t>Kampew, Donysha</t>
  </si>
  <si>
    <t>PA</t>
  </si>
  <si>
    <t>maternity leave - did not return</t>
  </si>
  <si>
    <t xml:space="preserve">Keatts, Kramer </t>
  </si>
  <si>
    <t>Khemmich, Bartholemew</t>
  </si>
  <si>
    <t>CO</t>
  </si>
  <si>
    <t>King, Janet</t>
  </si>
  <si>
    <t>President &amp; CEO</t>
  </si>
  <si>
    <t>Executive Office</t>
  </si>
  <si>
    <t xml:space="preserve">Kinsella, Kathleen  </t>
  </si>
  <si>
    <t xml:space="preserve">Kirill, Alexandra  </t>
  </si>
  <si>
    <t>Knapp, Bradley  J</t>
  </si>
  <si>
    <t>Kretschmer, John</t>
  </si>
  <si>
    <t>Kreuger, Freddy</t>
  </si>
  <si>
    <t>NY</t>
  </si>
  <si>
    <t>Lajiri,  Jyoti</t>
  </si>
  <si>
    <t>Landa, Hans</t>
  </si>
  <si>
    <t>Langford, Lindsey</t>
  </si>
  <si>
    <t>Langton, Enrico</t>
  </si>
  <si>
    <t xml:space="preserve">LaRotonda, William  </t>
  </si>
  <si>
    <t>Latif, Mohammed</t>
  </si>
  <si>
    <t>Le, Binh</t>
  </si>
  <si>
    <t>Senior BI Developer</t>
  </si>
  <si>
    <t>Leach, Dallas</t>
  </si>
  <si>
    <t>LeBlanc, Brandon  R</t>
  </si>
  <si>
    <t>Shared Services Manager</t>
  </si>
  <si>
    <t>Lecter, Hannibal</t>
  </si>
  <si>
    <t>Leruth, Giovanni</t>
  </si>
  <si>
    <t>UT</t>
  </si>
  <si>
    <t>Liebig, Ketsia</t>
  </si>
  <si>
    <t xml:space="preserve">Linares, Marilyn </t>
  </si>
  <si>
    <t>Linden, Mathew</t>
  </si>
  <si>
    <t xml:space="preserve">Lindsay, Leonara </t>
  </si>
  <si>
    <t>Lundy, Susan</t>
  </si>
  <si>
    <t>Lunquist, Lisa</t>
  </si>
  <si>
    <t>Lydon, Allison</t>
  </si>
  <si>
    <t>Lynch, Lindsay</t>
  </si>
  <si>
    <t>MacLennan, Samuel</t>
  </si>
  <si>
    <t xml:space="preserve">Mahoney, Lauren  </t>
  </si>
  <si>
    <t>Manchester, Robyn</t>
  </si>
  <si>
    <t>Mancuso, Karen</t>
  </si>
  <si>
    <t>Mangal, Debbie</t>
  </si>
  <si>
    <t>Martin, Sandra</t>
  </si>
  <si>
    <t>Maurice, Shana</t>
  </si>
  <si>
    <t>Carthy, B'rigit</t>
  </si>
  <si>
    <t>Mckenna, Sandy</t>
  </si>
  <si>
    <t>McKinzie, Jac</t>
  </si>
  <si>
    <t>Meads, Elizabeth</t>
  </si>
  <si>
    <t>Medeiros, Jennifer</t>
  </si>
  <si>
    <t>Miller, Brannon</t>
  </si>
  <si>
    <t>Hispanic</t>
  </si>
  <si>
    <t>Miller, Ned</t>
  </si>
  <si>
    <t>Monkfish, Erasumus</t>
  </si>
  <si>
    <t>Monroe, Peter</t>
  </si>
  <si>
    <t>IT Manager - Infra</t>
  </si>
  <si>
    <t>Monterro, Luisa</t>
  </si>
  <si>
    <t>Moran, Patrick</t>
  </si>
  <si>
    <t>Morway, Tanya</t>
  </si>
  <si>
    <t>Motlagh,  Dawn</t>
  </si>
  <si>
    <t xml:space="preserve">Moumanil, Maliki </t>
  </si>
  <si>
    <t>Myers, Michael</t>
  </si>
  <si>
    <t>Navathe, Kurt</t>
  </si>
  <si>
    <t>Ndzi, Colombui</t>
  </si>
  <si>
    <t>Ndzi, Horia</t>
  </si>
  <si>
    <t xml:space="preserve">Newman, Richard </t>
  </si>
  <si>
    <t xml:space="preserve">Ngodup, Shari </t>
  </si>
  <si>
    <t>Nguyen, Dheepa</t>
  </si>
  <si>
    <t>GA</t>
  </si>
  <si>
    <t>Nguyen, Lei-Ming</t>
  </si>
  <si>
    <t>Nowlan, Kristie</t>
  </si>
  <si>
    <t>O'hare, Lynn</t>
  </si>
  <si>
    <t xml:space="preserve">Oliver, Brooke </t>
  </si>
  <si>
    <t>Onque, Jasmine</t>
  </si>
  <si>
    <t>FL</t>
  </si>
  <si>
    <t>Osturnka, Adeel</t>
  </si>
  <si>
    <t>Owad, Clinton</t>
  </si>
  <si>
    <t>Ozark, Travis</t>
  </si>
  <si>
    <t>NC</t>
  </si>
  <si>
    <t>Panjwani, Nina</t>
  </si>
  <si>
    <t>Patronick, Lucas</t>
  </si>
  <si>
    <t>Pearson, Randall</t>
  </si>
  <si>
    <t>Smith, Martin</t>
  </si>
  <si>
    <t>Pelletier, Ermine</t>
  </si>
  <si>
    <t>Perry, Shakira</t>
  </si>
  <si>
    <t>medical issues</t>
  </si>
  <si>
    <t>Peters, Lauren</t>
  </si>
  <si>
    <t xml:space="preserve">Peterson, Ebonee  </t>
  </si>
  <si>
    <t xml:space="preserve">Petingill, Shana  </t>
  </si>
  <si>
    <t>Petrowsky, Thelma</t>
  </si>
  <si>
    <t>Pham, Hong</t>
  </si>
  <si>
    <t xml:space="preserve">Pitt, Brad </t>
  </si>
  <si>
    <t>Potts, Xana</t>
  </si>
  <si>
    <t>KY</t>
  </si>
  <si>
    <t>Power, Morissa</t>
  </si>
  <si>
    <t xml:space="preserve">Punjabhi, Louis  </t>
  </si>
  <si>
    <t>Purinton, Janine</t>
  </si>
  <si>
    <t>Quinn, Sean</t>
  </si>
  <si>
    <t>Rachael, Maggie</t>
  </si>
  <si>
    <t>Rarrick, Quinn</t>
  </si>
  <si>
    <t>Ren, Kylo</t>
  </si>
  <si>
    <t>ID</t>
  </si>
  <si>
    <t>Rhoads, Thomas</t>
  </si>
  <si>
    <t xml:space="preserve">Rivera, Haley  </t>
  </si>
  <si>
    <t>Roberson, May</t>
  </si>
  <si>
    <t>Robertson, Peter</t>
  </si>
  <si>
    <t xml:space="preserve">Robinson, Alain  </t>
  </si>
  <si>
    <t>Robinson, Cherly</t>
  </si>
  <si>
    <t>Robinson, Elias</t>
  </si>
  <si>
    <t xml:space="preserve">Roby, Lori </t>
  </si>
  <si>
    <t>Roehrich, Bianca</t>
  </si>
  <si>
    <t>Principal Data Architect</t>
  </si>
  <si>
    <t>Roper, Katie</t>
  </si>
  <si>
    <t>Data Architect</t>
  </si>
  <si>
    <t xml:space="preserve">Rose, Ashley  </t>
  </si>
  <si>
    <t>Rossetti, Bruno</t>
  </si>
  <si>
    <t>Roup,Simon</t>
  </si>
  <si>
    <t>IT Manager - DB</t>
  </si>
  <si>
    <t>Ruiz, Ricardo</t>
  </si>
  <si>
    <t>Saada, Adell</t>
  </si>
  <si>
    <t>Saar-Beckles, Melinda</t>
  </si>
  <si>
    <t xml:space="preserve">Sadki, Nore  </t>
  </si>
  <si>
    <t>Sahoo, Adil</t>
  </si>
  <si>
    <t>Salter, Jason</t>
  </si>
  <si>
    <t xml:space="preserve">Data Analyst </t>
  </si>
  <si>
    <t>Sander, Kamrin</t>
  </si>
  <si>
    <t>Sewkumar, Nori</t>
  </si>
  <si>
    <t xml:space="preserve">Shepard, Anita </t>
  </si>
  <si>
    <t>Shields, Seffi</t>
  </si>
  <si>
    <t>Simard, Kramer</t>
  </si>
  <si>
    <t xml:space="preserve">Singh, Nan </t>
  </si>
  <si>
    <t>Sloan, Constance</t>
  </si>
  <si>
    <t>Smith, Joe</t>
  </si>
  <si>
    <t>Smith, John</t>
  </si>
  <si>
    <t>Smith, Leigh Ann</t>
  </si>
  <si>
    <t>Smith, Sade</t>
  </si>
  <si>
    <t xml:space="preserve">Soto, Julia </t>
  </si>
  <si>
    <t>Soze, Keyser</t>
  </si>
  <si>
    <t xml:space="preserve">Sparks, Taylor  </t>
  </si>
  <si>
    <t>Spirea, Kelley</t>
  </si>
  <si>
    <t>Squatrito, Kristen</t>
  </si>
  <si>
    <t>Stanford,Barbara  M</t>
  </si>
  <si>
    <t>Stansfield, Norman</t>
  </si>
  <si>
    <t>NV</t>
  </si>
  <si>
    <t xml:space="preserve">Steans, Tyrone  </t>
  </si>
  <si>
    <t>Stoica, Rick</t>
  </si>
  <si>
    <t>Strong, Caitrin</t>
  </si>
  <si>
    <t>MT</t>
  </si>
  <si>
    <t xml:space="preserve">Sullivan, Kissy </t>
  </si>
  <si>
    <t>Sullivan, Timothy</t>
  </si>
  <si>
    <t>Sutwell, Barbara</t>
  </si>
  <si>
    <t>Szabo, Andrew</t>
  </si>
  <si>
    <t>Tannen, Biff</t>
  </si>
  <si>
    <t xml:space="preserve">Tavares, Desiree  </t>
  </si>
  <si>
    <t xml:space="preserve">Tejeda, Lenora </t>
  </si>
  <si>
    <t xml:space="preserve">Terry, Sharlene </t>
  </si>
  <si>
    <t>OR</t>
  </si>
  <si>
    <t>Theamstern, Sophia</t>
  </si>
  <si>
    <t>Thibaud, Kenneth</t>
  </si>
  <si>
    <t>Tippett, Jeanette</t>
  </si>
  <si>
    <t>Torrence, Jack</t>
  </si>
  <si>
    <t>ND</t>
  </si>
  <si>
    <t>Trang, Mei</t>
  </si>
  <si>
    <t xml:space="preserve">Tredinnick, Neville </t>
  </si>
  <si>
    <t>True, Edward</t>
  </si>
  <si>
    <t>Trzeciak, Cybil</t>
  </si>
  <si>
    <t>Turpin, Jumil</t>
  </si>
  <si>
    <t>Valentin,Jackie</t>
  </si>
  <si>
    <t>AZ</t>
  </si>
  <si>
    <t xml:space="preserve">Veera, Abdellah </t>
  </si>
  <si>
    <t>Vega, Vincent</t>
  </si>
  <si>
    <t>Villanueva, Noah</t>
  </si>
  <si>
    <t>ME</t>
  </si>
  <si>
    <t>Voldemort, Lord</t>
  </si>
  <si>
    <t>Volk, Colleen</t>
  </si>
  <si>
    <t>gross misconduct</t>
  </si>
  <si>
    <t>Von Massenbach, Anna</t>
  </si>
  <si>
    <t>Walker, Roger</t>
  </si>
  <si>
    <t>Wallace, Courtney  E</t>
  </si>
  <si>
    <t>Wallace, Theresa</t>
  </si>
  <si>
    <t>Wang, Charlie</t>
  </si>
  <si>
    <t>Warfield, Sarah</t>
  </si>
  <si>
    <t>Whittier, Scott</t>
  </si>
  <si>
    <t>Wilber, Barry</t>
  </si>
  <si>
    <t>Wilkes, Annie</t>
  </si>
  <si>
    <t xml:space="preserve">Williams, Jacquelyn  </t>
  </si>
  <si>
    <t xml:space="preserve">Winthrop, Jordan  </t>
  </si>
  <si>
    <t>Wolk, Hang  T</t>
  </si>
  <si>
    <t>Woodson, Jason</t>
  </si>
  <si>
    <t xml:space="preserve">Ybarra, Catherine </t>
  </si>
  <si>
    <t>Zamora, Jennifer</t>
  </si>
  <si>
    <t>CIO</t>
  </si>
  <si>
    <t>Zhou, Julia</t>
  </si>
  <si>
    <t>Zima, Colleen</t>
  </si>
  <si>
    <t>Human Resources Data Set</t>
  </si>
  <si>
    <t>https://www.kaggle.com/datasets/rhuebner/human-resources-data-set</t>
  </si>
  <si>
    <t>female</t>
  </si>
  <si>
    <t>male</t>
  </si>
  <si>
    <t>Manager</t>
  </si>
  <si>
    <t>Name</t>
  </si>
  <si>
    <t>Xadinolfi, Wilson  K</t>
  </si>
  <si>
    <t>Position ID</t>
  </si>
  <si>
    <t>P001</t>
  </si>
  <si>
    <t>P002</t>
  </si>
  <si>
    <t>P003</t>
  </si>
  <si>
    <t>P004</t>
  </si>
  <si>
    <t>P005</t>
  </si>
  <si>
    <t>P006</t>
  </si>
  <si>
    <t>P007</t>
  </si>
  <si>
    <t>P008</t>
  </si>
  <si>
    <t>P009</t>
  </si>
  <si>
    <t>P010</t>
  </si>
  <si>
    <t>P011</t>
  </si>
  <si>
    <t>P012</t>
  </si>
  <si>
    <t>P013</t>
  </si>
  <si>
    <t>P014</t>
  </si>
  <si>
    <t>P015</t>
  </si>
  <si>
    <t>P016</t>
  </si>
  <si>
    <t>P017</t>
  </si>
  <si>
    <t>P018</t>
  </si>
  <si>
    <t>P019</t>
  </si>
  <si>
    <t>P020</t>
  </si>
  <si>
    <t>P021</t>
  </si>
  <si>
    <t>P022</t>
  </si>
  <si>
    <t>P023</t>
  </si>
  <si>
    <t>P024</t>
  </si>
  <si>
    <t>P025</t>
  </si>
  <si>
    <t>P026</t>
  </si>
  <si>
    <t>P027</t>
  </si>
  <si>
    <t>P028</t>
  </si>
  <si>
    <t>P029</t>
  </si>
  <si>
    <t>P030</t>
  </si>
  <si>
    <t>P031</t>
  </si>
  <si>
    <t>P032</t>
  </si>
  <si>
    <t>Depatment</t>
  </si>
  <si>
    <t>Depatment ID</t>
  </si>
  <si>
    <t>D001</t>
  </si>
  <si>
    <t>D002</t>
  </si>
  <si>
    <t>D003</t>
  </si>
  <si>
    <t>D004</t>
  </si>
  <si>
    <t>D005</t>
  </si>
  <si>
    <t>D006</t>
  </si>
  <si>
    <t>Manager ID</t>
  </si>
  <si>
    <t>Department ID</t>
  </si>
  <si>
    <t>Manger ID</t>
  </si>
  <si>
    <t>Note:</t>
  </si>
  <si>
    <t>The dataset used for training has been modified by DSA to suit its specific purposes.</t>
  </si>
  <si>
    <t>Analysis</t>
  </si>
  <si>
    <t>Grand Total</t>
  </si>
  <si>
    <t>No.</t>
  </si>
  <si>
    <t>(All)</t>
  </si>
  <si>
    <t>No. of employees</t>
  </si>
  <si>
    <t>Years in the company</t>
  </si>
  <si>
    <t>Age</t>
  </si>
  <si>
    <t>Row Labels</t>
  </si>
  <si>
    <t>Age Bracket</t>
  </si>
  <si>
    <t>Count of Age Bracket</t>
  </si>
  <si>
    <t>31-40</t>
  </si>
  <si>
    <t>41-50</t>
  </si>
  <si>
    <t>51-60</t>
  </si>
  <si>
    <t>61-70</t>
  </si>
  <si>
    <t>71 ABOVE</t>
  </si>
  <si>
    <t>Count of RecruitmentSource</t>
  </si>
  <si>
    <t>Tenureship</t>
  </si>
  <si>
    <t>Count of Tenureship</t>
  </si>
  <si>
    <t>11 - 15 years</t>
  </si>
  <si>
    <t>16 years above</t>
  </si>
  <si>
    <t>5 years below</t>
  </si>
  <si>
    <t>6-10 years</t>
  </si>
  <si>
    <t>1 star</t>
  </si>
  <si>
    <t>2 star</t>
  </si>
  <si>
    <t>3 star</t>
  </si>
  <si>
    <t>4 star</t>
  </si>
  <si>
    <t>5 star</t>
  </si>
  <si>
    <t>Count of EmploymentStatus</t>
  </si>
  <si>
    <t>Engagement Bracket</t>
  </si>
  <si>
    <t>Count of EmpID</t>
  </si>
  <si>
    <t>4.1-5.0</t>
  </si>
  <si>
    <t>3.1-4.0</t>
  </si>
  <si>
    <t>1.1-2.0</t>
  </si>
  <si>
    <t>2.1-3.0</t>
  </si>
  <si>
    <t xml:space="preserve"> </t>
  </si>
  <si>
    <t>Total Absences</t>
  </si>
  <si>
    <t xml:space="preserve">  </t>
  </si>
  <si>
    <t>Average of Salary</t>
  </si>
  <si>
    <t>Month Hired</t>
  </si>
  <si>
    <t>Year Hired</t>
  </si>
  <si>
    <t>2006</t>
  </si>
  <si>
    <t>2008</t>
  </si>
  <si>
    <t>2009</t>
  </si>
  <si>
    <t>2011</t>
  </si>
  <si>
    <t>2012</t>
  </si>
  <si>
    <t>2013</t>
  </si>
  <si>
    <t>2014</t>
  </si>
  <si>
    <t>2015</t>
  </si>
  <si>
    <t>2016</t>
  </si>
  <si>
    <t>2017</t>
  </si>
  <si>
    <t>2010</t>
  </si>
  <si>
    <t>2007</t>
  </si>
  <si>
    <t>2018</t>
  </si>
  <si>
    <t>Emp Status</t>
  </si>
  <si>
    <t>Not Active</t>
  </si>
  <si>
    <t>% of</t>
  </si>
  <si>
    <t>%</t>
  </si>
  <si>
    <t>Production</t>
  </si>
  <si>
    <t>Attrition</t>
  </si>
  <si>
    <t>Median Tenureship</t>
  </si>
  <si>
    <t>Running total</t>
  </si>
  <si>
    <t>Growth rate</t>
  </si>
  <si>
    <t>Year Resigned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</si>
</sst>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m/d/yy;@"/>
    <numFmt numFmtId="165" formatCode="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8"/>
      <name val="Calibri"/>
      <family val="2"/>
      <scheme val="minor"/>
    </font>
    <font>
      <sz val="11"/>
      <color rgb="FFC00000"/>
      <name val="Calibri"/>
      <family val="2"/>
      <scheme val="minor"/>
    </font>
    <font>
      <b/>
      <sz val="24"/>
      <color theme="1"/>
      <name val="Calibri"/>
      <family val="2"/>
      <scheme val="minor"/>
    </font>
    <font>
      <b/>
      <sz val="24"/>
      <color theme="1"/>
      <name val="Bernard MT Condensed"/>
      <family val="1"/>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7" tint="0.59999389629810485"/>
        <bgColor indexed="64"/>
      </patternFill>
    </fill>
    <fill>
      <patternFill patternType="solid">
        <fgColor theme="1" tint="0.49998474074526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theme="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
      <left/>
      <right style="thin">
        <color indexed="64"/>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9" fontId="1" fillId="0" borderId="0" applyFont="0" applyFill="0" applyBorder="0" applyAlignment="0" applyProtection="0"/>
  </cellStyleXfs>
  <cellXfs count="37">
    <xf numFmtId="0" fontId="0" fillId="0" borderId="0" xfId="0"/>
    <xf numFmtId="0" fontId="18" fillId="0" borderId="0" xfId="42"/>
    <xf numFmtId="0" fontId="0" fillId="34" borderId="0" xfId="0" applyFill="1"/>
    <xf numFmtId="14" fontId="0" fillId="34" borderId="0" xfId="0" applyNumberFormat="1" applyFill="1"/>
    <xf numFmtId="14" fontId="0" fillId="34" borderId="0" xfId="0" quotePrefix="1" applyNumberFormat="1" applyFill="1"/>
    <xf numFmtId="0" fontId="0" fillId="36" borderId="0" xfId="0" applyFill="1"/>
    <xf numFmtId="0" fontId="20" fillId="33" borderId="0" xfId="0" applyFont="1" applyFill="1"/>
    <xf numFmtId="0" fontId="20" fillId="35" borderId="0" xfId="0" applyFont="1" applyFill="1"/>
    <xf numFmtId="0" fontId="20" fillId="37" borderId="0" xfId="0" applyFont="1" applyFill="1"/>
    <xf numFmtId="0" fontId="20" fillId="0" borderId="0" xfId="0" applyFont="1"/>
    <xf numFmtId="0" fontId="3" fillId="0" borderId="1" xfId="2"/>
    <xf numFmtId="0" fontId="0" fillId="0" borderId="0" xfId="0" pivotButton="1"/>
    <xf numFmtId="0" fontId="0" fillId="0" borderId="0" xfId="0" applyNumberFormat="1"/>
    <xf numFmtId="0" fontId="0" fillId="0" borderId="10" xfId="0" applyBorder="1"/>
    <xf numFmtId="0" fontId="0" fillId="0" borderId="11" xfId="0" applyBorder="1"/>
    <xf numFmtId="164" fontId="20" fillId="33" borderId="0" xfId="0" applyNumberFormat="1" applyFont="1" applyFill="1"/>
    <xf numFmtId="164" fontId="0" fillId="34" borderId="0" xfId="0" applyNumberFormat="1" applyFill="1"/>
    <xf numFmtId="164" fontId="0" fillId="0" borderId="0" xfId="0" applyNumberFormat="1"/>
    <xf numFmtId="1" fontId="20" fillId="0" borderId="0" xfId="0" applyNumberFormat="1" applyFont="1"/>
    <xf numFmtId="1" fontId="0" fillId="36" borderId="0" xfId="0" applyNumberFormat="1" applyFill="1"/>
    <xf numFmtId="1" fontId="0" fillId="0" borderId="0" xfId="0" applyNumberFormat="1"/>
    <xf numFmtId="0" fontId="0" fillId="0" borderId="0" xfId="0" applyAlignment="1">
      <alignment horizontal="left"/>
    </xf>
    <xf numFmtId="3" fontId="0" fillId="0" borderId="0" xfId="0" applyNumberFormat="1"/>
    <xf numFmtId="10" fontId="0" fillId="0" borderId="0" xfId="0" applyNumberFormat="1"/>
    <xf numFmtId="165" fontId="0" fillId="0" borderId="0" xfId="0" applyNumberFormat="1"/>
    <xf numFmtId="9" fontId="0" fillId="0" borderId="0" xfId="43" applyFont="1"/>
    <xf numFmtId="0" fontId="16" fillId="0" borderId="0" xfId="0" applyFont="1"/>
    <xf numFmtId="0" fontId="22" fillId="38" borderId="0" xfId="0" applyFont="1" applyFill="1" applyAlignment="1">
      <alignment horizontal="left" vertical="top"/>
    </xf>
    <xf numFmtId="0" fontId="21" fillId="38" borderId="0" xfId="0" applyFont="1" applyFill="1" applyAlignment="1">
      <alignment vertical="center"/>
    </xf>
    <xf numFmtId="0" fontId="21" fillId="38" borderId="0" xfId="0" applyFont="1" applyFill="1" applyAlignment="1">
      <alignment horizontal="center" vertical="center"/>
    </xf>
    <xf numFmtId="0" fontId="0" fillId="38" borderId="0" xfId="0" applyFill="1"/>
    <xf numFmtId="0" fontId="0" fillId="38" borderId="11" xfId="0" applyFill="1" applyBorder="1"/>
    <xf numFmtId="0" fontId="0" fillId="38" borderId="0" xfId="0" applyFill="1" applyAlignment="1">
      <alignment shrinkToFit="1"/>
    </xf>
    <xf numFmtId="0" fontId="0" fillId="38" borderId="11" xfId="0" applyFill="1" applyBorder="1" applyAlignment="1">
      <alignment horizontal="left"/>
    </xf>
    <xf numFmtId="0" fontId="0" fillId="38" borderId="0" xfId="0" applyNumberFormat="1" applyFill="1"/>
    <xf numFmtId="0" fontId="0" fillId="38" borderId="11" xfId="0" applyNumberFormat="1" applyFill="1" applyBorder="1"/>
    <xf numFmtId="1" fontId="0" fillId="38" borderId="0" xfId="0" applyNumberFormat="1" applyFill="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53">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numFmt numFmtId="1" formatCode="0"/>
    </dxf>
    <dxf>
      <alignment shrinkToFit="1"/>
    </dxf>
    <dxf>
      <border>
        <right style="thin">
          <color auto="1"/>
        </right>
      </border>
    </dxf>
    <dxf>
      <border>
        <right style="thin">
          <color auto="1"/>
        </right>
      </border>
    </dxf>
    <dxf>
      <border>
        <right style="thin">
          <color auto="1"/>
        </right>
      </border>
    </dxf>
    <dxf>
      <border>
        <right style="thin">
          <color auto="1"/>
        </right>
      </border>
    </dxf>
    <dxf>
      <numFmt numFmtId="0" formatCode="General"/>
    </dxf>
    <dxf>
      <numFmt numFmtId="1" formatCode="0"/>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numFmt numFmtId="0" formatCode="General"/>
      <fill>
        <patternFill patternType="solid">
          <fgColor indexed="64"/>
          <bgColor theme="0" tint="-0.14999847407452621"/>
        </patternFill>
      </fill>
    </dxf>
    <dxf>
      <numFmt numFmtId="1" formatCode="0"/>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7" tint="0.59999389629810485"/>
        </patternFill>
      </fill>
    </dxf>
    <dxf>
      <numFmt numFmtId="19" formatCode="m/d/yyyy"/>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numFmt numFmtId="164" formatCode="m/d/yy;@"/>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numFmt numFmtId="19" formatCode="m/d/yyyy"/>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numFmt numFmtId="164" formatCode="m/d/yy;@"/>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0" tint="-0.14999847407452621"/>
        </patternFill>
      </fill>
    </dxf>
    <dxf>
      <font>
        <strike val="0"/>
        <outline val="0"/>
        <shadow val="0"/>
        <u val="none"/>
        <vertAlign val="baseline"/>
        <sz val="11"/>
        <color rgb="FFC00000"/>
        <name val="Calibri"/>
        <family val="2"/>
        <scheme val="minor"/>
      </font>
    </dxf>
    <dxf>
      <fill>
        <gradientFill degree="90">
          <stop position="0">
            <color theme="4" tint="0.59999389629810485"/>
          </stop>
          <stop position="1">
            <color theme="4"/>
          </stop>
        </gradientFill>
      </fill>
    </dxf>
    <dxf>
      <fill>
        <patternFill>
          <bgColor theme="4"/>
        </patternFill>
      </fill>
    </dxf>
    <dxf>
      <fill>
        <patternFill patternType="mediumGray">
          <bgColor theme="3" tint="0.59996337778862885"/>
        </patternFill>
      </fill>
    </dxf>
  </dxfs>
  <tableStyles count="3" defaultTableStyle="TableStyleMedium2" defaultPivotStyle="PivotStyleLight16">
    <tableStyle name="Slicer Style 1" pivot="0" table="0" count="1" xr9:uid="{CE81FA3B-F335-4296-90FC-A702A5A0250D}">
      <tableStyleElement type="wholeTable" dxfId="52"/>
    </tableStyle>
    <tableStyle name="Slicer Style 2" pivot="0" table="0" count="1" xr9:uid="{D296F014-BF12-46F0-A88E-DFD7EF1ADF3A}">
      <tableStyleElement type="headerRow" dxfId="51"/>
    </tableStyle>
    <tableStyle name="Slicer Style 3" pivot="0" table="0" count="5" xr9:uid="{A5198824-1CEF-467B-9149-584CDD3C3F72}">
      <tableStyleElement type="headerRow" dxfId="50"/>
    </tableStyle>
  </tableStyles>
  <colors>
    <mruColors>
      <color rgb="FFFFFFFF"/>
      <color rgb="FFFF33CC"/>
    </mruColors>
  </colors>
  <extLst>
    <ext xmlns:x14="http://schemas.microsoft.com/office/spreadsheetml/2009/9/main" uri="{46F421CA-312F-682f-3DD2-61675219B42D}">
      <x14:dxfs count="4">
        <dxf>
          <fill>
            <patternFill>
              <bgColor theme="2" tint="-0.24994659260841701"/>
            </patternFill>
          </fill>
        </dxf>
        <dxf>
          <fill>
            <patternFill>
              <bgColor theme="2" tint="-0.24994659260841701"/>
            </patternFill>
          </fill>
        </dxf>
        <dxf>
          <fill>
            <patternFill>
              <bgColor theme="3" tint="0.39994506668294322"/>
            </patternFill>
          </fill>
        </dxf>
        <dxf>
          <fill>
            <patternFill>
              <bgColor theme="3" tint="0.39994506668294322"/>
            </patternFill>
          </fill>
        </dxf>
      </x14:dxfs>
    </ext>
    <ext xmlns:x14="http://schemas.microsoft.com/office/spreadsheetml/2009/9/main" uri="{EB79DEF2-80B8-43e5-95BD-54CBDDF9020C}">
      <x14:slicerStyles defaultSlicerStyle="SlicerStyleLight1">
        <x14:slicerStyle name="Slicer Style 1"/>
        <x14:slicerStyle name="Slicer Style 2"/>
        <x14:slicerStyle name="Slicer Style 3">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[HRDataset.xlsx]Analysis!Gender</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solidFill>
              <a:srgbClr val="00B0F0"/>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rgbClr val="FF33CC"/>
          </a:solidFill>
          <a:ln w="19050">
            <a:solidFill>
              <a:schemeClr val="lt1"/>
            </a:solidFill>
          </a:ln>
          <a:effectLst/>
        </c:spPr>
      </c:pivotFmt>
      <c:pivotFmt>
        <c:idx val="6"/>
        <c:spPr>
          <a:solidFill>
            <a:schemeClr val="accent1">
              <a:lumMod val="75000"/>
            </a:schemeClr>
          </a:solidFill>
          <a:ln w="19050">
            <a:solidFill>
              <a:schemeClr val="lt1"/>
            </a:solidFill>
          </a:ln>
          <a:effectLst/>
        </c:spPr>
      </c:pivotFmt>
    </c:pivotFmts>
    <c:plotArea>
      <c:layout>
        <c:manualLayout>
          <c:layoutTarget val="inner"/>
          <c:xMode val="edge"/>
          <c:yMode val="edge"/>
          <c:x val="0.22440163064723292"/>
          <c:y val="0.26895131656929983"/>
          <c:w val="0.53701289998324675"/>
          <c:h val="0.6513446786893573"/>
        </c:manualLayout>
      </c:layout>
      <c:doughnutChart>
        <c:varyColors val="1"/>
        <c:ser>
          <c:idx val="0"/>
          <c:order val="0"/>
          <c:tx>
            <c:strRef>
              <c:f>Analysis!$C$17</c:f>
              <c:strCache>
                <c:ptCount val="1"/>
                <c:pt idx="0">
                  <c:v>Total</c:v>
                </c:pt>
              </c:strCache>
            </c:strRef>
          </c:tx>
          <c:dPt>
            <c:idx val="0"/>
            <c:bubble3D val="0"/>
            <c:spPr>
              <a:solidFill>
                <a:srgbClr val="FF33CC"/>
              </a:solidFill>
              <a:ln w="19050">
                <a:solidFill>
                  <a:schemeClr val="lt1"/>
                </a:solidFill>
              </a:ln>
              <a:effectLst/>
            </c:spPr>
            <c:extLst>
              <c:ext xmlns:c16="http://schemas.microsoft.com/office/drawing/2014/chart" uri="{C3380CC4-5D6E-409C-BE32-E72D297353CC}">
                <c16:uniqueId val="{00000001-70FC-4C04-90CE-260CCEDA1C03}"/>
              </c:ext>
            </c:extLst>
          </c:dPt>
          <c:dPt>
            <c:idx val="1"/>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3-70FC-4C04-90CE-260CCEDA1C03}"/>
              </c:ext>
            </c:extLst>
          </c:dPt>
          <c:dLbls>
            <c:spPr>
              <a:solidFill>
                <a:srgbClr val="00B0F0"/>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Analysis!$B$18:$B$20</c:f>
              <c:strCache>
                <c:ptCount val="2"/>
                <c:pt idx="0">
                  <c:v>female</c:v>
                </c:pt>
                <c:pt idx="1">
                  <c:v>male</c:v>
                </c:pt>
              </c:strCache>
            </c:strRef>
          </c:cat>
          <c:val>
            <c:numRef>
              <c:f>Analysis!$C$18:$C$20</c:f>
              <c:numCache>
                <c:formatCode>General</c:formatCode>
                <c:ptCount val="2"/>
                <c:pt idx="0">
                  <c:v>176</c:v>
                </c:pt>
                <c:pt idx="1">
                  <c:v>135</c:v>
                </c:pt>
              </c:numCache>
            </c:numRef>
          </c:val>
          <c:extLst>
            <c:ext xmlns:c16="http://schemas.microsoft.com/office/drawing/2014/chart" uri="{C3380CC4-5D6E-409C-BE32-E72D297353CC}">
              <c16:uniqueId val="{00000004-70FC-4C04-90CE-260CCEDA1C03}"/>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[HRDataset.xlsx]Analysis!PerformanceRating</c:name>
    <c:fmtId val="1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3"/>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E40A861D-C955-4B43-8448-69E79CB0659E}" type="CELLRANGE">
                  <a:rPr lang="en-US"/>
                  <a:pPr>
                    <a:defRPr/>
                  </a:pPr>
                  <a:t>[CELLRANGE]</a:t>
                </a:fld>
                <a:endParaRPr lang="en-PH"/>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5"/>
        <c:spPr>
          <a:solidFill>
            <a:schemeClr val="accent1">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D906C40D-A79C-4AFC-A5CF-1DF84722EF18}" type="CELLRANGE">
                  <a:rPr lang="en-PH"/>
                  <a:pPr>
                    <a:defRPr/>
                  </a:pPr>
                  <a:t>[CELLRANGE]</a:t>
                </a:fld>
                <a:endParaRPr lang="en-PH"/>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6"/>
        <c:spPr>
          <a:solidFill>
            <a:schemeClr val="bg2">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CDA0B693-1A78-4EF6-9820-C1F6B28D808A}" type="CELLRANGE">
                  <a:rPr lang="en-PH"/>
                  <a:pPr>
                    <a:defRPr/>
                  </a:pPr>
                  <a:t>[CELLRANGE]</a:t>
                </a:fld>
                <a:endParaRPr lang="en-PH"/>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7"/>
        <c:spPr>
          <a:solidFill>
            <a:schemeClr val="bg2">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9788A274-A187-43E1-A0E1-9234911F8FE9}" type="CELLRANGE">
                  <a:rPr lang="en-PH"/>
                  <a:pPr>
                    <a:defRPr/>
                  </a:pPr>
                  <a:t>[CELLRANGE]</a:t>
                </a:fld>
                <a:endParaRPr lang="en-PH"/>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s>
    <c:plotArea>
      <c:layout>
        <c:manualLayout>
          <c:layoutTarget val="inner"/>
          <c:xMode val="edge"/>
          <c:yMode val="edge"/>
          <c:x val="0.26369158400654463"/>
          <c:y val="0.24115740740740746"/>
          <c:w val="0.70420720486862221"/>
          <c:h val="0.72643518518518524"/>
        </c:manualLayout>
      </c:layout>
      <c:barChart>
        <c:barDir val="bar"/>
        <c:grouping val="clustered"/>
        <c:varyColors val="0"/>
        <c:ser>
          <c:idx val="0"/>
          <c:order val="0"/>
          <c:tx>
            <c:strRef>
              <c:f>Analysis!$I$5:$I$8</c:f>
              <c:strCache>
                <c:ptCount val="1"/>
                <c:pt idx="0">
                  <c:v>No.</c:v>
                </c:pt>
              </c:strCache>
            </c:strRef>
          </c:tx>
          <c:spPr>
            <a:solidFill>
              <a:schemeClr val="accent1">
                <a:lumMod val="75000"/>
              </a:schemeClr>
            </a:solidFill>
            <a:ln>
              <a:noFill/>
            </a:ln>
            <a:effectLst/>
          </c:spPr>
          <c:invertIfNegative val="0"/>
          <c:dPt>
            <c:idx val="0"/>
            <c:invertIfNegative val="0"/>
            <c:bubble3D val="0"/>
            <c:spPr>
              <a:solidFill>
                <a:schemeClr val="accent1">
                  <a:lumMod val="75000"/>
                </a:schemeClr>
              </a:solidFill>
              <a:ln>
                <a:noFill/>
              </a:ln>
              <a:effectLst/>
            </c:spPr>
            <c:extLst>
              <c:ext xmlns:c16="http://schemas.microsoft.com/office/drawing/2014/chart" uri="{C3380CC4-5D6E-409C-BE32-E72D297353CC}">
                <c16:uniqueId val="{00000001-2F1A-4211-9A28-AC49402A3D00}"/>
              </c:ext>
            </c:extLst>
          </c:dPt>
          <c:dPt>
            <c:idx val="1"/>
            <c:invertIfNegative val="0"/>
            <c:bubble3D val="0"/>
            <c:spPr>
              <a:solidFill>
                <a:schemeClr val="accent1">
                  <a:lumMod val="75000"/>
                </a:schemeClr>
              </a:solidFill>
              <a:ln>
                <a:noFill/>
              </a:ln>
              <a:effectLst/>
            </c:spPr>
            <c:extLst>
              <c:ext xmlns:c16="http://schemas.microsoft.com/office/drawing/2014/chart" uri="{C3380CC4-5D6E-409C-BE32-E72D297353CC}">
                <c16:uniqueId val="{00000005-2F1A-4211-9A28-AC49402A3D00}"/>
              </c:ext>
            </c:extLst>
          </c:dPt>
          <c:dPt>
            <c:idx val="2"/>
            <c:invertIfNegative val="0"/>
            <c:bubble3D val="0"/>
            <c:spPr>
              <a:solidFill>
                <a:schemeClr val="bg2">
                  <a:lumMod val="75000"/>
                </a:schemeClr>
              </a:solidFill>
              <a:ln>
                <a:noFill/>
              </a:ln>
              <a:effectLst/>
            </c:spPr>
            <c:extLst>
              <c:ext xmlns:c16="http://schemas.microsoft.com/office/drawing/2014/chart" uri="{C3380CC4-5D6E-409C-BE32-E72D297353CC}">
                <c16:uniqueId val="{00000002-2F1A-4211-9A28-AC49402A3D00}"/>
              </c:ext>
            </c:extLst>
          </c:dPt>
          <c:dPt>
            <c:idx val="3"/>
            <c:invertIfNegative val="0"/>
            <c:bubble3D val="0"/>
            <c:spPr>
              <a:solidFill>
                <a:schemeClr val="bg2">
                  <a:lumMod val="75000"/>
                </a:schemeClr>
              </a:solidFill>
              <a:ln>
                <a:noFill/>
              </a:ln>
              <a:effectLst/>
            </c:spPr>
            <c:extLst>
              <c:ext xmlns:c16="http://schemas.microsoft.com/office/drawing/2014/chart" uri="{C3380CC4-5D6E-409C-BE32-E72D297353CC}">
                <c16:uniqueId val="{00000003-2F1A-4211-9A28-AC49402A3D00}"/>
              </c:ext>
            </c:extLst>
          </c:dPt>
          <c:dLbls>
            <c:dLbl>
              <c:idx val="0"/>
              <c:tx>
                <c:rich>
                  <a:bodyPr/>
                  <a:lstStyle/>
                  <a:p>
                    <a:fld id="{E40A861D-C955-4B43-8448-69E79CB0659E}" type="CELLRANGE">
                      <a:rPr lang="en-US"/>
                      <a:pPr/>
                      <a:t>[CELLRANGE]</a:t>
                    </a:fld>
                    <a:endParaRPr lang="en-PH"/>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2F1A-4211-9A28-AC49402A3D00}"/>
                </c:ext>
              </c:extLst>
            </c:dLbl>
            <c:dLbl>
              <c:idx val="1"/>
              <c:tx>
                <c:rich>
                  <a:bodyPr/>
                  <a:lstStyle/>
                  <a:p>
                    <a:fld id="{D906C40D-A79C-4AFC-A5CF-1DF84722EF18}" type="CELLRANGE">
                      <a:rPr lang="en-PH"/>
                      <a:pPr/>
                      <a:t>[CELLRANGE]</a:t>
                    </a:fld>
                    <a:endParaRPr lang="en-PH"/>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2F1A-4211-9A28-AC49402A3D00}"/>
                </c:ext>
              </c:extLst>
            </c:dLbl>
            <c:dLbl>
              <c:idx val="2"/>
              <c:tx>
                <c:rich>
                  <a:bodyPr/>
                  <a:lstStyle/>
                  <a:p>
                    <a:fld id="{CDA0B693-1A78-4EF6-9820-C1F6B28D808A}" type="CELLRANGE">
                      <a:rPr lang="en-PH"/>
                      <a:pPr/>
                      <a:t>[CELLRANGE]</a:t>
                    </a:fld>
                    <a:endParaRPr lang="en-PH"/>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2F1A-4211-9A28-AC49402A3D00}"/>
                </c:ext>
              </c:extLst>
            </c:dLbl>
            <c:dLbl>
              <c:idx val="3"/>
              <c:tx>
                <c:rich>
                  <a:bodyPr/>
                  <a:lstStyle/>
                  <a:p>
                    <a:fld id="{9788A274-A187-43E1-A0E1-9234911F8FE9}" type="CELLRANGE">
                      <a:rPr lang="en-PH"/>
                      <a:pPr/>
                      <a:t>[CELLRANGE]</a:t>
                    </a:fld>
                    <a:endParaRPr lang="en-PH"/>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2F1A-4211-9A28-AC49402A3D0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Analysis!$I$5:$I$8</c:f>
              <c:strCache>
                <c:ptCount val="4"/>
                <c:pt idx="0">
                  <c:v>Exceeds</c:v>
                </c:pt>
                <c:pt idx="1">
                  <c:v>Fully Meets</c:v>
                </c:pt>
                <c:pt idx="2">
                  <c:v>Needs Improvement</c:v>
                </c:pt>
                <c:pt idx="3">
                  <c:v>PIP</c:v>
                </c:pt>
              </c:strCache>
            </c:strRef>
          </c:cat>
          <c:val>
            <c:numRef>
              <c:f>Analysis!$I$5:$I$8</c:f>
              <c:numCache>
                <c:formatCode>General</c:formatCode>
                <c:ptCount val="4"/>
                <c:pt idx="0">
                  <c:v>37</c:v>
                </c:pt>
                <c:pt idx="1">
                  <c:v>243</c:v>
                </c:pt>
                <c:pt idx="2">
                  <c:v>18</c:v>
                </c:pt>
                <c:pt idx="3">
                  <c:v>13</c:v>
                </c:pt>
              </c:numCache>
            </c:numRef>
          </c:val>
          <c:extLst>
            <c:ext xmlns:c15="http://schemas.microsoft.com/office/drawing/2012/chart" uri="{02D57815-91ED-43cb-92C2-25804820EDAC}">
              <c15:datalabelsRange>
                <c15:f>Analysis!$I$5:$I$8</c15:f>
                <c15:dlblRangeCache>
                  <c:ptCount val="4"/>
                  <c:pt idx="0">
                    <c:v>11.90%</c:v>
                  </c:pt>
                  <c:pt idx="1">
                    <c:v>78.14%</c:v>
                  </c:pt>
                  <c:pt idx="2">
                    <c:v>5.79%</c:v>
                  </c:pt>
                  <c:pt idx="3">
                    <c:v>4.18%</c:v>
                  </c:pt>
                </c15:dlblRangeCache>
              </c15:datalabelsRange>
            </c:ext>
            <c:ext xmlns:c16="http://schemas.microsoft.com/office/drawing/2014/chart" uri="{C3380CC4-5D6E-409C-BE32-E72D297353CC}">
              <c16:uniqueId val="{00000000-0A67-4AD6-9F9B-9321C04E7374}"/>
            </c:ext>
          </c:extLst>
        </c:ser>
        <c:ser>
          <c:idx val="1"/>
          <c:order val="1"/>
          <c:tx>
            <c:strRef>
              <c:f>Analysis!$I$5:$I$8</c:f>
              <c:strCache>
                <c:ptCount val="1"/>
                <c:pt idx="0">
                  <c:v>%</c:v>
                </c:pt>
              </c:strCache>
            </c:strRef>
          </c:tx>
          <c:spPr>
            <a:solidFill>
              <a:schemeClr val="accent1">
                <a:lumMod val="75000"/>
              </a:schemeClr>
            </a:solidFill>
            <a:ln>
              <a:noFill/>
            </a:ln>
            <a:effectLst/>
          </c:spPr>
          <c:invertIfNegative val="0"/>
          <c:cat>
            <c:strRef>
              <c:f>Analysis!$I$5:$I$8</c:f>
              <c:strCache>
                <c:ptCount val="4"/>
                <c:pt idx="0">
                  <c:v>Exceeds</c:v>
                </c:pt>
                <c:pt idx="1">
                  <c:v>Fully Meets</c:v>
                </c:pt>
                <c:pt idx="2">
                  <c:v>Needs Improvement</c:v>
                </c:pt>
                <c:pt idx="3">
                  <c:v>PIP</c:v>
                </c:pt>
              </c:strCache>
            </c:strRef>
          </c:cat>
          <c:val>
            <c:numRef>
              <c:f>Analysis!$I$5:$I$8</c:f>
              <c:numCache>
                <c:formatCode>0.00%</c:formatCode>
                <c:ptCount val="4"/>
                <c:pt idx="0">
                  <c:v>0.11897106109324759</c:v>
                </c:pt>
                <c:pt idx="1">
                  <c:v>0.7813504823151125</c:v>
                </c:pt>
                <c:pt idx="2">
                  <c:v>5.7877813504823149E-2</c:v>
                </c:pt>
                <c:pt idx="3">
                  <c:v>4.1800643086816719E-2</c:v>
                </c:pt>
              </c:numCache>
            </c:numRef>
          </c:val>
          <c:extLst>
            <c:ext xmlns:c16="http://schemas.microsoft.com/office/drawing/2014/chart" uri="{C3380CC4-5D6E-409C-BE32-E72D297353CC}">
              <c16:uniqueId val="{00000004-2F1A-4211-9A28-AC49402A3D00}"/>
            </c:ext>
          </c:extLst>
        </c:ser>
        <c:dLbls>
          <c:showLegendKey val="0"/>
          <c:showVal val="0"/>
          <c:showCatName val="0"/>
          <c:showSerName val="0"/>
          <c:showPercent val="0"/>
          <c:showBubbleSize val="0"/>
        </c:dLbls>
        <c:gapWidth val="209"/>
        <c:overlap val="100"/>
        <c:axId val="733353855"/>
        <c:axId val="733971839"/>
      </c:barChart>
      <c:catAx>
        <c:axId val="733353855"/>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3971839"/>
        <c:crosses val="autoZero"/>
        <c:auto val="1"/>
        <c:lblAlgn val="ctr"/>
        <c:lblOffset val="100"/>
        <c:noMultiLvlLbl val="0"/>
      </c:catAx>
      <c:valAx>
        <c:axId val="733971839"/>
        <c:scaling>
          <c:orientation val="minMax"/>
        </c:scaling>
        <c:delete val="1"/>
        <c:axPos val="t"/>
        <c:numFmt formatCode="General" sourceLinked="1"/>
        <c:majorTickMark val="none"/>
        <c:minorTickMark val="none"/>
        <c:tickLblPos val="nextTo"/>
        <c:crossAx val="7333538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[HRDataset.xlsx]Analysis!Emp_Satisfaction</c:name>
    <c:fmtId val="15"/>
  </c:pivotSource>
  <c:chart>
    <c:autoTitleDeleted val="1"/>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2">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E325B1F7-0C6D-4428-8F4B-8C795759F3A0}" type="CELLRANGE">
                  <a:rPr lang="en-US"/>
                  <a:pPr>
                    <a:defRPr/>
                  </a:pPr>
                  <a:t>[CELLRANGE]</a:t>
                </a:fld>
                <a:endParaRPr lang="en-PH"/>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9"/>
        <c:spPr>
          <a:solidFill>
            <a:schemeClr val="bg2">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59CA218E-9A7E-43F6-A635-A236653D4FFF}" type="CELLRANGE">
                  <a:rPr lang="en-PH"/>
                  <a:pPr>
                    <a:defRPr/>
                  </a:pPr>
                  <a:t>[CELLRANGE]</a:t>
                </a:fld>
                <a:endParaRPr lang="en-PH"/>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0"/>
        <c:spPr>
          <a:solidFill>
            <a:schemeClr val="bg2">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2D65FA51-87DB-48E9-B043-62288EAEF237}" type="CELLRANGE">
                  <a:rPr lang="en-PH"/>
                  <a:pPr>
                    <a:defRPr/>
                  </a:pPr>
                  <a:t>[CELLRANGE]</a:t>
                </a:fld>
                <a:endParaRPr lang="en-PH"/>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1"/>
        <c:spPr>
          <a:solidFill>
            <a:schemeClr val="accent1">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800D3497-B78B-49EC-9552-7ECE357DFC36}" type="CELLRANGE">
                  <a:rPr lang="en-PH"/>
                  <a:pPr>
                    <a:defRPr/>
                  </a:pPr>
                  <a:t>[CELLRANGE]</a:t>
                </a:fld>
                <a:endParaRPr lang="en-PH"/>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2"/>
        <c:spPr>
          <a:solidFill>
            <a:schemeClr val="accent1">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640BE557-617D-460E-9827-4D785D27942F}" type="CELLRANGE">
                  <a:rPr lang="en-PH"/>
                  <a:pPr>
                    <a:defRPr/>
                  </a:pPr>
                  <a:t>[CELLRANGE]</a:t>
                </a:fld>
                <a:endParaRPr lang="en-PH"/>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s>
    <c:plotArea>
      <c:layout>
        <c:manualLayout>
          <c:layoutTarget val="inner"/>
          <c:xMode val="edge"/>
          <c:yMode val="edge"/>
          <c:x val="0.23887763005034207"/>
          <c:y val="0.24537037037037038"/>
          <c:w val="0.73106772514091489"/>
          <c:h val="0.70370370370370372"/>
        </c:manualLayout>
      </c:layout>
      <c:barChart>
        <c:barDir val="bar"/>
        <c:grouping val="clustered"/>
        <c:varyColors val="0"/>
        <c:ser>
          <c:idx val="0"/>
          <c:order val="0"/>
          <c:tx>
            <c:strRef>
              <c:f>Analysis!$I$12:$I$16</c:f>
              <c:strCache>
                <c:ptCount val="1"/>
                <c:pt idx="0">
                  <c:v>No.</c:v>
                </c:pt>
              </c:strCache>
            </c:strRef>
          </c:tx>
          <c:spPr>
            <a:solidFill>
              <a:schemeClr val="accent1">
                <a:lumMod val="75000"/>
              </a:schemeClr>
            </a:solidFill>
            <a:ln>
              <a:noFill/>
            </a:ln>
            <a:effectLst/>
          </c:spPr>
          <c:invertIfNegative val="0"/>
          <c:dPt>
            <c:idx val="0"/>
            <c:invertIfNegative val="0"/>
            <c:bubble3D val="0"/>
            <c:spPr>
              <a:solidFill>
                <a:schemeClr val="bg2">
                  <a:lumMod val="75000"/>
                </a:schemeClr>
              </a:solidFill>
              <a:ln>
                <a:noFill/>
              </a:ln>
              <a:effectLst/>
            </c:spPr>
            <c:extLst>
              <c:ext xmlns:c16="http://schemas.microsoft.com/office/drawing/2014/chart" uri="{C3380CC4-5D6E-409C-BE32-E72D297353CC}">
                <c16:uniqueId val="{00000004-88D7-478F-ACD9-0EEA20C0478C}"/>
              </c:ext>
            </c:extLst>
          </c:dPt>
          <c:dPt>
            <c:idx val="1"/>
            <c:invertIfNegative val="0"/>
            <c:bubble3D val="0"/>
            <c:spPr>
              <a:solidFill>
                <a:schemeClr val="bg2">
                  <a:lumMod val="75000"/>
                </a:schemeClr>
              </a:solidFill>
              <a:ln>
                <a:noFill/>
              </a:ln>
              <a:effectLst/>
            </c:spPr>
            <c:extLst>
              <c:ext xmlns:c16="http://schemas.microsoft.com/office/drawing/2014/chart" uri="{C3380CC4-5D6E-409C-BE32-E72D297353CC}">
                <c16:uniqueId val="{00000003-88D7-478F-ACD9-0EEA20C0478C}"/>
              </c:ext>
            </c:extLst>
          </c:dPt>
          <c:dPt>
            <c:idx val="2"/>
            <c:invertIfNegative val="0"/>
            <c:bubble3D val="0"/>
            <c:spPr>
              <a:solidFill>
                <a:schemeClr val="bg2">
                  <a:lumMod val="75000"/>
                </a:schemeClr>
              </a:solidFill>
              <a:ln>
                <a:noFill/>
              </a:ln>
              <a:effectLst/>
            </c:spPr>
            <c:extLst>
              <c:ext xmlns:c16="http://schemas.microsoft.com/office/drawing/2014/chart" uri="{C3380CC4-5D6E-409C-BE32-E72D297353CC}">
                <c16:uniqueId val="{00000006-88D7-478F-ACD9-0EEA20C0478C}"/>
              </c:ext>
            </c:extLst>
          </c:dPt>
          <c:dPt>
            <c:idx val="3"/>
            <c:invertIfNegative val="0"/>
            <c:bubble3D val="0"/>
            <c:spPr>
              <a:solidFill>
                <a:schemeClr val="accent1">
                  <a:lumMod val="75000"/>
                </a:schemeClr>
              </a:solidFill>
              <a:ln>
                <a:noFill/>
              </a:ln>
              <a:effectLst/>
            </c:spPr>
            <c:extLst>
              <c:ext xmlns:c16="http://schemas.microsoft.com/office/drawing/2014/chart" uri="{C3380CC4-5D6E-409C-BE32-E72D297353CC}">
                <c16:uniqueId val="{00000001-88D7-478F-ACD9-0EEA20C0478C}"/>
              </c:ext>
            </c:extLst>
          </c:dPt>
          <c:dPt>
            <c:idx val="4"/>
            <c:invertIfNegative val="0"/>
            <c:bubble3D val="0"/>
            <c:spPr>
              <a:solidFill>
                <a:schemeClr val="accent1">
                  <a:lumMod val="75000"/>
                </a:schemeClr>
              </a:solidFill>
              <a:ln>
                <a:noFill/>
              </a:ln>
              <a:effectLst/>
            </c:spPr>
            <c:extLst>
              <c:ext xmlns:c16="http://schemas.microsoft.com/office/drawing/2014/chart" uri="{C3380CC4-5D6E-409C-BE32-E72D297353CC}">
                <c16:uniqueId val="{00000002-88D7-478F-ACD9-0EEA20C0478C}"/>
              </c:ext>
            </c:extLst>
          </c:dPt>
          <c:dLbls>
            <c:dLbl>
              <c:idx val="0"/>
              <c:tx>
                <c:rich>
                  <a:bodyPr/>
                  <a:lstStyle/>
                  <a:p>
                    <a:fld id="{E325B1F7-0C6D-4428-8F4B-8C795759F3A0}" type="CELLRANGE">
                      <a:rPr lang="en-US"/>
                      <a:pPr/>
                      <a:t>[CELLRANGE]</a:t>
                    </a:fld>
                    <a:endParaRPr lang="en-PH"/>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88D7-478F-ACD9-0EEA20C0478C}"/>
                </c:ext>
              </c:extLst>
            </c:dLbl>
            <c:dLbl>
              <c:idx val="1"/>
              <c:tx>
                <c:rich>
                  <a:bodyPr/>
                  <a:lstStyle/>
                  <a:p>
                    <a:fld id="{59CA218E-9A7E-43F6-A635-A236653D4FFF}" type="CELLRANGE">
                      <a:rPr lang="en-PH"/>
                      <a:pPr/>
                      <a:t>[CELLRANGE]</a:t>
                    </a:fld>
                    <a:endParaRPr lang="en-PH"/>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88D7-478F-ACD9-0EEA20C0478C}"/>
                </c:ext>
              </c:extLst>
            </c:dLbl>
            <c:dLbl>
              <c:idx val="2"/>
              <c:tx>
                <c:rich>
                  <a:bodyPr/>
                  <a:lstStyle/>
                  <a:p>
                    <a:fld id="{2D65FA51-87DB-48E9-B043-62288EAEF237}" type="CELLRANGE">
                      <a:rPr lang="en-PH"/>
                      <a:pPr/>
                      <a:t>[CELLRANGE]</a:t>
                    </a:fld>
                    <a:endParaRPr lang="en-PH"/>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88D7-478F-ACD9-0EEA20C0478C}"/>
                </c:ext>
              </c:extLst>
            </c:dLbl>
            <c:dLbl>
              <c:idx val="3"/>
              <c:tx>
                <c:rich>
                  <a:bodyPr/>
                  <a:lstStyle/>
                  <a:p>
                    <a:fld id="{800D3497-B78B-49EC-9552-7ECE357DFC36}" type="CELLRANGE">
                      <a:rPr lang="en-PH"/>
                      <a:pPr/>
                      <a:t>[CELLRANGE]</a:t>
                    </a:fld>
                    <a:endParaRPr lang="en-PH"/>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88D7-478F-ACD9-0EEA20C0478C}"/>
                </c:ext>
              </c:extLst>
            </c:dLbl>
            <c:dLbl>
              <c:idx val="4"/>
              <c:tx>
                <c:rich>
                  <a:bodyPr/>
                  <a:lstStyle/>
                  <a:p>
                    <a:fld id="{640BE557-617D-460E-9827-4D785D27942F}" type="CELLRANGE">
                      <a:rPr lang="en-PH"/>
                      <a:pPr/>
                      <a:t>[CELLRANGE]</a:t>
                    </a:fld>
                    <a:endParaRPr lang="en-PH"/>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88D7-478F-ACD9-0EEA20C0478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Analysis!$I$12:$I$16</c:f>
              <c:strCache>
                <c:ptCount val="5"/>
                <c:pt idx="0">
                  <c:v>1 star</c:v>
                </c:pt>
                <c:pt idx="1">
                  <c:v>2 star</c:v>
                </c:pt>
                <c:pt idx="2">
                  <c:v>3 star</c:v>
                </c:pt>
                <c:pt idx="3">
                  <c:v>4 star</c:v>
                </c:pt>
                <c:pt idx="4">
                  <c:v>5 star</c:v>
                </c:pt>
              </c:strCache>
            </c:strRef>
          </c:cat>
          <c:val>
            <c:numRef>
              <c:f>Analysis!$I$12:$I$16</c:f>
              <c:numCache>
                <c:formatCode>General</c:formatCode>
                <c:ptCount val="5"/>
                <c:pt idx="0">
                  <c:v>2</c:v>
                </c:pt>
                <c:pt idx="1">
                  <c:v>9</c:v>
                </c:pt>
                <c:pt idx="2">
                  <c:v>108</c:v>
                </c:pt>
                <c:pt idx="3">
                  <c:v>94</c:v>
                </c:pt>
                <c:pt idx="4">
                  <c:v>98</c:v>
                </c:pt>
              </c:numCache>
            </c:numRef>
          </c:val>
          <c:extLst>
            <c:ext xmlns:c15="http://schemas.microsoft.com/office/drawing/2012/chart" uri="{02D57815-91ED-43cb-92C2-25804820EDAC}">
              <c15:datalabelsRange>
                <c15:f>Analysis!$I$12:$I$16</c15:f>
                <c15:dlblRangeCache>
                  <c:ptCount val="5"/>
                  <c:pt idx="0">
                    <c:v>0.7%</c:v>
                  </c:pt>
                  <c:pt idx="1">
                    <c:v>2.9%</c:v>
                  </c:pt>
                  <c:pt idx="2">
                    <c:v>34.7%</c:v>
                  </c:pt>
                  <c:pt idx="3">
                    <c:v>30.2%</c:v>
                  </c:pt>
                  <c:pt idx="4">
                    <c:v>31.5%</c:v>
                  </c:pt>
                </c15:dlblRangeCache>
              </c15:datalabelsRange>
            </c:ext>
            <c:ext xmlns:c16="http://schemas.microsoft.com/office/drawing/2014/chart" uri="{C3380CC4-5D6E-409C-BE32-E72D297353CC}">
              <c16:uniqueId val="{00000000-7C8C-4693-BB02-FB70072CAC65}"/>
            </c:ext>
          </c:extLst>
        </c:ser>
        <c:ser>
          <c:idx val="1"/>
          <c:order val="1"/>
          <c:tx>
            <c:strRef>
              <c:f>Analysis!$I$12:$I$16</c:f>
              <c:strCache>
                <c:ptCount val="1"/>
                <c:pt idx="0">
                  <c:v>% of</c:v>
                </c:pt>
              </c:strCache>
            </c:strRef>
          </c:tx>
          <c:spPr>
            <a:solidFill>
              <a:schemeClr val="accent1">
                <a:lumMod val="75000"/>
              </a:schemeClr>
            </a:solidFill>
            <a:ln>
              <a:noFill/>
            </a:ln>
            <a:effectLst/>
          </c:spPr>
          <c:invertIfNegative val="0"/>
          <c:cat>
            <c:strRef>
              <c:f>Analysis!$I$12:$I$16</c:f>
              <c:strCache>
                <c:ptCount val="5"/>
                <c:pt idx="0">
                  <c:v>1 star</c:v>
                </c:pt>
                <c:pt idx="1">
                  <c:v>2 star</c:v>
                </c:pt>
                <c:pt idx="2">
                  <c:v>3 star</c:v>
                </c:pt>
                <c:pt idx="3">
                  <c:v>4 star</c:v>
                </c:pt>
                <c:pt idx="4">
                  <c:v>5 star</c:v>
                </c:pt>
              </c:strCache>
            </c:strRef>
          </c:cat>
          <c:val>
            <c:numRef>
              <c:f>Analysis!$I$12:$I$16</c:f>
              <c:numCache>
                <c:formatCode>0.0%</c:formatCode>
                <c:ptCount val="5"/>
                <c:pt idx="0">
                  <c:v>6.5230000417917785E-3</c:v>
                </c:pt>
                <c:pt idx="1">
                  <c:v>2.9327063722330359E-2</c:v>
                </c:pt>
                <c:pt idx="2">
                  <c:v>0.34710826223454305</c:v>
                </c:pt>
                <c:pt idx="3">
                  <c:v>0.30221439435481728</c:v>
                </c:pt>
                <c:pt idx="4">
                  <c:v>0.31482727964651752</c:v>
                </c:pt>
              </c:numCache>
            </c:numRef>
          </c:val>
          <c:extLst>
            <c:ext xmlns:c16="http://schemas.microsoft.com/office/drawing/2014/chart" uri="{C3380CC4-5D6E-409C-BE32-E72D297353CC}">
              <c16:uniqueId val="{00000005-88D7-478F-ACD9-0EEA20C0478C}"/>
            </c:ext>
          </c:extLst>
        </c:ser>
        <c:dLbls>
          <c:showLegendKey val="0"/>
          <c:showVal val="0"/>
          <c:showCatName val="0"/>
          <c:showSerName val="0"/>
          <c:showPercent val="0"/>
          <c:showBubbleSize val="0"/>
        </c:dLbls>
        <c:gapWidth val="182"/>
        <c:overlap val="100"/>
        <c:axId val="823037311"/>
        <c:axId val="823039807"/>
      </c:barChart>
      <c:catAx>
        <c:axId val="823037311"/>
        <c:scaling>
          <c:orientation val="minMax"/>
        </c:scaling>
        <c:delete val="1"/>
        <c:axPos val="l"/>
        <c:numFmt formatCode="General" sourceLinked="1"/>
        <c:majorTickMark val="none"/>
        <c:minorTickMark val="none"/>
        <c:tickLblPos val="nextTo"/>
        <c:crossAx val="823039807"/>
        <c:crosses val="autoZero"/>
        <c:auto val="1"/>
        <c:lblAlgn val="ctr"/>
        <c:lblOffset val="100"/>
        <c:noMultiLvlLbl val="0"/>
      </c:catAx>
      <c:valAx>
        <c:axId val="823039807"/>
        <c:scaling>
          <c:orientation val="minMax"/>
        </c:scaling>
        <c:delete val="1"/>
        <c:axPos val="b"/>
        <c:numFmt formatCode="General" sourceLinked="1"/>
        <c:majorTickMark val="none"/>
        <c:minorTickMark val="none"/>
        <c:tickLblPos val="nextTo"/>
        <c:crossAx val="8230373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[HRDataset.xlsx]Analysis!AgeBracket</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3333333333333337E-2"/>
          <c:y val="0.21527777777777779"/>
          <c:w val="0.89333333333333331"/>
          <c:h val="0.6236231408573929"/>
        </c:manualLayout>
      </c:layout>
      <c:barChart>
        <c:barDir val="col"/>
        <c:grouping val="clustered"/>
        <c:varyColors val="0"/>
        <c:ser>
          <c:idx val="0"/>
          <c:order val="0"/>
          <c:tx>
            <c:strRef>
              <c:f>Analysis!$M$18</c:f>
              <c:strCache>
                <c:ptCount val="1"/>
                <c:pt idx="0">
                  <c:v>Count of Age Bracket</c:v>
                </c:pt>
              </c:strCache>
            </c:strRef>
          </c:tx>
          <c:spPr>
            <a:solidFill>
              <a:schemeClr val="accent1">
                <a:lumMod val="75000"/>
              </a:schemeClr>
            </a:solidFill>
            <a:ln>
              <a:noFill/>
            </a:ln>
            <a:effectLst/>
          </c:spPr>
          <c:invertIfNegative val="0"/>
          <c:cat>
            <c:strRef>
              <c:f>Analysis!$L$19:$L$24</c:f>
              <c:strCache>
                <c:ptCount val="5"/>
                <c:pt idx="0">
                  <c:v>31-40</c:v>
                </c:pt>
                <c:pt idx="1">
                  <c:v>41-50</c:v>
                </c:pt>
                <c:pt idx="2">
                  <c:v>51-60</c:v>
                </c:pt>
                <c:pt idx="3">
                  <c:v>61-70</c:v>
                </c:pt>
                <c:pt idx="4">
                  <c:v>71 ABOVE</c:v>
                </c:pt>
              </c:strCache>
            </c:strRef>
          </c:cat>
          <c:val>
            <c:numRef>
              <c:f>Analysis!$M$19:$M$24</c:f>
              <c:numCache>
                <c:formatCode>General</c:formatCode>
                <c:ptCount val="5"/>
                <c:pt idx="0">
                  <c:v>130</c:v>
                </c:pt>
                <c:pt idx="1">
                  <c:v>109</c:v>
                </c:pt>
                <c:pt idx="2">
                  <c:v>58</c:v>
                </c:pt>
                <c:pt idx="3">
                  <c:v>9</c:v>
                </c:pt>
                <c:pt idx="4">
                  <c:v>5</c:v>
                </c:pt>
              </c:numCache>
            </c:numRef>
          </c:val>
          <c:extLst>
            <c:ext xmlns:c16="http://schemas.microsoft.com/office/drawing/2014/chart" uri="{C3380CC4-5D6E-409C-BE32-E72D297353CC}">
              <c16:uniqueId val="{00000002-0466-4070-933A-5AC346EB73B7}"/>
            </c:ext>
          </c:extLst>
        </c:ser>
        <c:ser>
          <c:idx val="1"/>
          <c:order val="1"/>
          <c:tx>
            <c:strRef>
              <c:f>Analysis!$N$18</c:f>
              <c:strCache>
                <c:ptCount val="1"/>
                <c:pt idx="0">
                  <c:v>%</c:v>
                </c:pt>
              </c:strCache>
            </c:strRef>
          </c:tx>
          <c:spPr>
            <a:solidFill>
              <a:schemeClr val="accent1">
                <a:lumMod val="75000"/>
              </a:schemeClr>
            </a:solidFill>
            <a:ln>
              <a:noFill/>
            </a:ln>
            <a:effectLst/>
          </c:spPr>
          <c:invertIfNegative val="0"/>
          <c:cat>
            <c:strRef>
              <c:f>Analysis!$L$19:$L$24</c:f>
              <c:strCache>
                <c:ptCount val="5"/>
                <c:pt idx="0">
                  <c:v>31-40</c:v>
                </c:pt>
                <c:pt idx="1">
                  <c:v>41-50</c:v>
                </c:pt>
                <c:pt idx="2">
                  <c:v>51-60</c:v>
                </c:pt>
                <c:pt idx="3">
                  <c:v>61-70</c:v>
                </c:pt>
                <c:pt idx="4">
                  <c:v>71 ABOVE</c:v>
                </c:pt>
              </c:strCache>
            </c:strRef>
          </c:cat>
          <c:val>
            <c:numRef>
              <c:f>Analysis!$N$19:$N$24</c:f>
              <c:numCache>
                <c:formatCode>0.00%</c:formatCode>
                <c:ptCount val="5"/>
                <c:pt idx="0">
                  <c:v>0.41800643086816719</c:v>
                </c:pt>
                <c:pt idx="1">
                  <c:v>0.35048231511254019</c:v>
                </c:pt>
                <c:pt idx="2">
                  <c:v>0.18649517684887459</c:v>
                </c:pt>
                <c:pt idx="3">
                  <c:v>2.8938906752411574E-2</c:v>
                </c:pt>
                <c:pt idx="4">
                  <c:v>1.607717041800643E-2</c:v>
                </c:pt>
              </c:numCache>
            </c:numRef>
          </c:val>
          <c:extLst>
            <c:ext xmlns:c16="http://schemas.microsoft.com/office/drawing/2014/chart" uri="{C3380CC4-5D6E-409C-BE32-E72D297353CC}">
              <c16:uniqueId val="{00000001-0AF2-4512-B905-572344B65253}"/>
            </c:ext>
          </c:extLst>
        </c:ser>
        <c:dLbls>
          <c:showLegendKey val="0"/>
          <c:showVal val="0"/>
          <c:showCatName val="0"/>
          <c:showSerName val="0"/>
          <c:showPercent val="0"/>
          <c:showBubbleSize val="0"/>
        </c:dLbls>
        <c:gapWidth val="219"/>
        <c:overlap val="100"/>
        <c:axId val="822412239"/>
        <c:axId val="822417231"/>
      </c:barChart>
      <c:catAx>
        <c:axId val="8224122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2417231"/>
        <c:crosses val="autoZero"/>
        <c:auto val="1"/>
        <c:lblAlgn val="ctr"/>
        <c:lblOffset val="100"/>
        <c:noMultiLvlLbl val="0"/>
      </c:catAx>
      <c:valAx>
        <c:axId val="822417231"/>
        <c:scaling>
          <c:orientation val="minMax"/>
        </c:scaling>
        <c:delete val="1"/>
        <c:axPos val="l"/>
        <c:numFmt formatCode="General" sourceLinked="1"/>
        <c:majorTickMark val="none"/>
        <c:minorTickMark val="none"/>
        <c:tickLblPos val="nextTo"/>
        <c:crossAx val="8224122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[HRDataset.xlsx]Analysis!RecruitmentSource</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lumMod val="75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lumMod val="75000"/>
            </a:schemeClr>
          </a:solidFill>
          <a:ln w="19050">
            <a:noFill/>
          </a:ln>
          <a:effectLst/>
        </c:spPr>
      </c:pivotFmt>
      <c:pivotFmt>
        <c:idx val="9"/>
        <c:spPr>
          <a:solidFill>
            <a:schemeClr val="accent1">
              <a:lumMod val="75000"/>
            </a:schemeClr>
          </a:solidFill>
          <a:ln w="19050">
            <a:noFill/>
          </a:ln>
          <a:effectLst/>
        </c:spPr>
      </c:pivotFmt>
      <c:pivotFmt>
        <c:idx val="10"/>
        <c:spPr>
          <a:solidFill>
            <a:schemeClr val="accent1">
              <a:lumMod val="75000"/>
            </a:schemeClr>
          </a:solidFill>
          <a:ln w="19050">
            <a:noFill/>
          </a:ln>
          <a:effectLst/>
        </c:spPr>
      </c:pivotFmt>
      <c:pivotFmt>
        <c:idx val="11"/>
        <c:spPr>
          <a:solidFill>
            <a:schemeClr val="accent1">
              <a:lumMod val="75000"/>
            </a:schemeClr>
          </a:solidFill>
          <a:ln w="19050">
            <a:noFill/>
          </a:ln>
          <a:effectLst/>
        </c:spPr>
      </c:pivotFmt>
      <c:pivotFmt>
        <c:idx val="12"/>
        <c:spPr>
          <a:solidFill>
            <a:schemeClr val="accent1">
              <a:lumMod val="75000"/>
            </a:schemeClr>
          </a:solidFill>
          <a:ln w="19050">
            <a:noFill/>
          </a:ln>
          <a:effectLst/>
        </c:spPr>
      </c:pivotFmt>
    </c:pivotFmts>
    <c:plotArea>
      <c:layout>
        <c:manualLayout>
          <c:layoutTarget val="inner"/>
          <c:xMode val="edge"/>
          <c:yMode val="edge"/>
          <c:x val="5.1103368176538912E-2"/>
          <c:y val="0.19546226330569783"/>
          <c:w val="0.89779326364692214"/>
          <c:h val="0.56591107346489844"/>
        </c:manualLayout>
      </c:layout>
      <c:barChart>
        <c:barDir val="col"/>
        <c:grouping val="clustered"/>
        <c:varyColors val="0"/>
        <c:ser>
          <c:idx val="0"/>
          <c:order val="0"/>
          <c:tx>
            <c:strRef>
              <c:f>Analysis!$M$2</c:f>
              <c:strCache>
                <c:ptCount val="1"/>
                <c:pt idx="0">
                  <c:v>Total</c:v>
                </c:pt>
              </c:strCache>
            </c:strRef>
          </c:tx>
          <c:spPr>
            <a:solidFill>
              <a:schemeClr val="accent1">
                <a:lumMod val="75000"/>
              </a:schemeClr>
            </a:solidFill>
            <a:ln w="19050">
              <a:noFill/>
            </a:ln>
            <a:effectLst/>
          </c:spPr>
          <c:invertIfNegative val="0"/>
          <c:dPt>
            <c:idx val="0"/>
            <c:invertIfNegative val="0"/>
            <c:bubble3D val="0"/>
            <c:spPr>
              <a:solidFill>
                <a:schemeClr val="accent1">
                  <a:lumMod val="75000"/>
                </a:schemeClr>
              </a:solidFill>
              <a:ln w="19050">
                <a:noFill/>
              </a:ln>
              <a:effectLst/>
            </c:spPr>
            <c:extLst>
              <c:ext xmlns:c16="http://schemas.microsoft.com/office/drawing/2014/chart" uri="{C3380CC4-5D6E-409C-BE32-E72D297353CC}">
                <c16:uniqueId val="{00000001-25B5-454B-8911-2913F493A9E7}"/>
              </c:ext>
            </c:extLst>
          </c:dPt>
          <c:dPt>
            <c:idx val="1"/>
            <c:invertIfNegative val="0"/>
            <c:bubble3D val="0"/>
            <c:spPr>
              <a:solidFill>
                <a:schemeClr val="accent1">
                  <a:lumMod val="75000"/>
                </a:schemeClr>
              </a:solidFill>
              <a:ln w="19050">
                <a:noFill/>
              </a:ln>
              <a:effectLst/>
            </c:spPr>
            <c:extLst>
              <c:ext xmlns:c16="http://schemas.microsoft.com/office/drawing/2014/chart" uri="{C3380CC4-5D6E-409C-BE32-E72D297353CC}">
                <c16:uniqueId val="{00000003-25B5-454B-8911-2913F493A9E7}"/>
              </c:ext>
            </c:extLst>
          </c:dPt>
          <c:dPt>
            <c:idx val="2"/>
            <c:invertIfNegative val="0"/>
            <c:bubble3D val="0"/>
            <c:spPr>
              <a:solidFill>
                <a:schemeClr val="accent1">
                  <a:lumMod val="75000"/>
                </a:schemeClr>
              </a:solidFill>
              <a:ln w="19050">
                <a:noFill/>
              </a:ln>
              <a:effectLst/>
            </c:spPr>
            <c:extLst>
              <c:ext xmlns:c16="http://schemas.microsoft.com/office/drawing/2014/chart" uri="{C3380CC4-5D6E-409C-BE32-E72D297353CC}">
                <c16:uniqueId val="{00000005-25B5-454B-8911-2913F493A9E7}"/>
              </c:ext>
            </c:extLst>
          </c:dPt>
          <c:dPt>
            <c:idx val="3"/>
            <c:invertIfNegative val="0"/>
            <c:bubble3D val="0"/>
            <c:spPr>
              <a:solidFill>
                <a:schemeClr val="accent1">
                  <a:lumMod val="75000"/>
                </a:schemeClr>
              </a:solidFill>
              <a:ln w="19050">
                <a:noFill/>
              </a:ln>
              <a:effectLst/>
            </c:spPr>
            <c:extLst>
              <c:ext xmlns:c16="http://schemas.microsoft.com/office/drawing/2014/chart" uri="{C3380CC4-5D6E-409C-BE32-E72D297353CC}">
                <c16:uniqueId val="{00000007-25B5-454B-8911-2913F493A9E7}"/>
              </c:ext>
            </c:extLst>
          </c:dPt>
          <c:dPt>
            <c:idx val="4"/>
            <c:invertIfNegative val="0"/>
            <c:bubble3D val="0"/>
            <c:spPr>
              <a:solidFill>
                <a:schemeClr val="accent1">
                  <a:lumMod val="75000"/>
                </a:schemeClr>
              </a:solidFill>
              <a:ln w="19050">
                <a:noFill/>
              </a:ln>
              <a:effectLst/>
            </c:spPr>
            <c:extLst>
              <c:ext xmlns:c16="http://schemas.microsoft.com/office/drawing/2014/chart" uri="{C3380CC4-5D6E-409C-BE32-E72D297353CC}">
                <c16:uniqueId val="{00000009-25B5-454B-8911-2913F493A9E7}"/>
              </c:ext>
            </c:extLst>
          </c:dPt>
          <c:cat>
            <c:strRef>
              <c:f>Analysis!$L$3:$L$8</c:f>
              <c:strCache>
                <c:ptCount val="5"/>
                <c:pt idx="0">
                  <c:v>Indeed</c:v>
                </c:pt>
                <c:pt idx="1">
                  <c:v>LinkedIn</c:v>
                </c:pt>
                <c:pt idx="2">
                  <c:v>Google Search</c:v>
                </c:pt>
                <c:pt idx="3">
                  <c:v>Employee Referral</c:v>
                </c:pt>
                <c:pt idx="4">
                  <c:v>Diversity Job Fair</c:v>
                </c:pt>
              </c:strCache>
            </c:strRef>
          </c:cat>
          <c:val>
            <c:numRef>
              <c:f>Analysis!$M$3:$M$8</c:f>
              <c:numCache>
                <c:formatCode>General</c:formatCode>
                <c:ptCount val="5"/>
                <c:pt idx="0">
                  <c:v>87</c:v>
                </c:pt>
                <c:pt idx="1">
                  <c:v>76</c:v>
                </c:pt>
                <c:pt idx="2">
                  <c:v>49</c:v>
                </c:pt>
                <c:pt idx="3">
                  <c:v>31</c:v>
                </c:pt>
                <c:pt idx="4">
                  <c:v>29</c:v>
                </c:pt>
              </c:numCache>
            </c:numRef>
          </c:val>
          <c:extLst>
            <c:ext xmlns:c16="http://schemas.microsoft.com/office/drawing/2014/chart" uri="{C3380CC4-5D6E-409C-BE32-E72D297353CC}">
              <c16:uniqueId val="{0000000A-25B5-454B-8911-2913F493A9E7}"/>
            </c:ext>
          </c:extLst>
        </c:ser>
        <c:dLbls>
          <c:showLegendKey val="0"/>
          <c:showVal val="0"/>
          <c:showCatName val="0"/>
          <c:showSerName val="0"/>
          <c:showPercent val="0"/>
          <c:showBubbleSize val="0"/>
        </c:dLbls>
        <c:gapWidth val="100"/>
        <c:axId val="905026927"/>
        <c:axId val="905024847"/>
      </c:barChart>
      <c:catAx>
        <c:axId val="90502692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5024847"/>
        <c:crosses val="autoZero"/>
        <c:auto val="1"/>
        <c:lblAlgn val="ctr"/>
        <c:lblOffset val="100"/>
        <c:noMultiLvlLbl val="0"/>
      </c:catAx>
      <c:valAx>
        <c:axId val="905024847"/>
        <c:scaling>
          <c:orientation val="minMax"/>
        </c:scaling>
        <c:delete val="1"/>
        <c:axPos val="l"/>
        <c:numFmt formatCode="General" sourceLinked="1"/>
        <c:majorTickMark val="out"/>
        <c:minorTickMark val="none"/>
        <c:tickLblPos val="nextTo"/>
        <c:crossAx val="9050269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[HRDataset.xlsx]Analysis!Tenureship</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2568677948549677E-2"/>
          <c:y val="0.20034520517840407"/>
          <c:w val="0.89486264410290062"/>
          <c:h val="0.56350094406490248"/>
        </c:manualLayout>
      </c:layout>
      <c:barChart>
        <c:barDir val="col"/>
        <c:grouping val="clustered"/>
        <c:varyColors val="0"/>
        <c:ser>
          <c:idx val="0"/>
          <c:order val="0"/>
          <c:tx>
            <c:strRef>
              <c:f>Analysis!$M$11</c:f>
              <c:strCache>
                <c:ptCount val="1"/>
                <c:pt idx="0">
                  <c:v>Total</c:v>
                </c:pt>
              </c:strCache>
            </c:strRef>
          </c:tx>
          <c:spPr>
            <a:solidFill>
              <a:schemeClr val="accent1">
                <a:lumMod val="75000"/>
              </a:schemeClr>
            </a:solidFill>
            <a:ln>
              <a:noFill/>
            </a:ln>
            <a:effectLst/>
          </c:spPr>
          <c:invertIfNegative val="0"/>
          <c:cat>
            <c:strRef>
              <c:f>Analysis!$L$12:$L$16</c:f>
              <c:strCache>
                <c:ptCount val="4"/>
                <c:pt idx="0">
                  <c:v>16 years above</c:v>
                </c:pt>
                <c:pt idx="1">
                  <c:v>11 - 15 years</c:v>
                </c:pt>
                <c:pt idx="2">
                  <c:v>5 years below</c:v>
                </c:pt>
                <c:pt idx="3">
                  <c:v>6-10 years</c:v>
                </c:pt>
              </c:strCache>
            </c:strRef>
          </c:cat>
          <c:val>
            <c:numRef>
              <c:f>Analysis!$M$12:$M$16</c:f>
              <c:numCache>
                <c:formatCode>General</c:formatCode>
                <c:ptCount val="4"/>
                <c:pt idx="0">
                  <c:v>3</c:v>
                </c:pt>
                <c:pt idx="1">
                  <c:v>68</c:v>
                </c:pt>
                <c:pt idx="2">
                  <c:v>91</c:v>
                </c:pt>
                <c:pt idx="3">
                  <c:v>149</c:v>
                </c:pt>
              </c:numCache>
            </c:numRef>
          </c:val>
          <c:extLst>
            <c:ext xmlns:c16="http://schemas.microsoft.com/office/drawing/2014/chart" uri="{C3380CC4-5D6E-409C-BE32-E72D297353CC}">
              <c16:uniqueId val="{00000000-6BF5-42D0-8909-66FE96D9A4AE}"/>
            </c:ext>
          </c:extLst>
        </c:ser>
        <c:dLbls>
          <c:showLegendKey val="0"/>
          <c:showVal val="0"/>
          <c:showCatName val="0"/>
          <c:showSerName val="0"/>
          <c:showPercent val="0"/>
          <c:showBubbleSize val="0"/>
        </c:dLbls>
        <c:gapWidth val="219"/>
        <c:overlap val="-27"/>
        <c:axId val="1513391615"/>
        <c:axId val="1513395775"/>
      </c:barChart>
      <c:catAx>
        <c:axId val="1513391615"/>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3395775"/>
        <c:crosses val="autoZero"/>
        <c:auto val="1"/>
        <c:lblAlgn val="ctr"/>
        <c:lblOffset val="100"/>
        <c:noMultiLvlLbl val="0"/>
      </c:catAx>
      <c:valAx>
        <c:axId val="1513395775"/>
        <c:scaling>
          <c:orientation val="minMax"/>
        </c:scaling>
        <c:delete val="1"/>
        <c:axPos val="r"/>
        <c:numFmt formatCode="General" sourceLinked="1"/>
        <c:majorTickMark val="none"/>
        <c:minorTickMark val="none"/>
        <c:tickLblPos val="nextTo"/>
        <c:crossAx val="1513391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[HRDataset.xlsx]Analysis!EmploymentStatus</c:name>
    <c:fmtId val="1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lumMod val="75000"/>
            </a:schemeClr>
          </a:solidFill>
          <a:ln w="19050">
            <a:solidFill>
              <a:schemeClr val="lt1"/>
            </a:solidFill>
          </a:ln>
          <a:effectLst/>
        </c:spPr>
      </c:pivotFmt>
      <c:pivotFmt>
        <c:idx val="7"/>
        <c:spPr>
          <a:solidFill>
            <a:schemeClr val="bg2">
              <a:lumMod val="90000"/>
            </a:schemeClr>
          </a:solidFill>
          <a:ln w="19050">
            <a:solidFill>
              <a:schemeClr val="lt1"/>
            </a:solidFill>
          </a:ln>
          <a:effectLst/>
        </c:spPr>
      </c:pivotFmt>
      <c:pivotFmt>
        <c:idx val="8"/>
        <c:spPr>
          <a:solidFill>
            <a:schemeClr val="accent1"/>
          </a:solidFill>
          <a:ln w="19050">
            <a:solidFill>
              <a:schemeClr val="lt1"/>
            </a:solidFill>
          </a:ln>
          <a:effectLst/>
        </c:spPr>
      </c:pivotFmt>
    </c:pivotFmts>
    <c:plotArea>
      <c:layout>
        <c:manualLayout>
          <c:layoutTarget val="inner"/>
          <c:xMode val="edge"/>
          <c:yMode val="edge"/>
          <c:x val="7.130124777183601E-2"/>
          <c:y val="0.33958311050977003"/>
          <c:w val="0.44563279857397503"/>
          <c:h val="0.52083299157940188"/>
        </c:manualLayout>
      </c:layout>
      <c:pieChart>
        <c:varyColors val="1"/>
        <c:ser>
          <c:idx val="0"/>
          <c:order val="0"/>
          <c:tx>
            <c:strRef>
              <c:f>Analysis!$M$26</c:f>
              <c:strCache>
                <c:ptCount val="1"/>
                <c:pt idx="0">
                  <c:v>Total</c:v>
                </c:pt>
              </c:strCache>
            </c:strRef>
          </c:tx>
          <c:dPt>
            <c:idx val="0"/>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1-006D-434E-B717-C7D3CADF8EC5}"/>
              </c:ext>
            </c:extLst>
          </c:dPt>
          <c:dPt>
            <c:idx val="1"/>
            <c:bubble3D val="0"/>
            <c:spPr>
              <a:solidFill>
                <a:schemeClr val="bg2">
                  <a:lumMod val="90000"/>
                </a:schemeClr>
              </a:solidFill>
              <a:ln w="19050">
                <a:solidFill>
                  <a:schemeClr val="lt1"/>
                </a:solidFill>
              </a:ln>
              <a:effectLst/>
            </c:spPr>
            <c:extLst>
              <c:ext xmlns:c16="http://schemas.microsoft.com/office/drawing/2014/chart" uri="{C3380CC4-5D6E-409C-BE32-E72D297353CC}">
                <c16:uniqueId val="{00000003-006D-434E-B717-C7D3CADF8EC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06D-434E-B717-C7D3CADF8EC5}"/>
              </c:ext>
            </c:extLst>
          </c:dPt>
          <c:cat>
            <c:strRef>
              <c:f>Analysis!$L$27:$L$30</c:f>
              <c:strCache>
                <c:ptCount val="3"/>
                <c:pt idx="0">
                  <c:v>Active</c:v>
                </c:pt>
                <c:pt idx="1">
                  <c:v>Terminated for Cause</c:v>
                </c:pt>
                <c:pt idx="2">
                  <c:v>Voluntarily Terminated</c:v>
                </c:pt>
              </c:strCache>
            </c:strRef>
          </c:cat>
          <c:val>
            <c:numRef>
              <c:f>Analysis!$M$27:$M$30</c:f>
              <c:numCache>
                <c:formatCode>General</c:formatCode>
                <c:ptCount val="3"/>
                <c:pt idx="0">
                  <c:v>207</c:v>
                </c:pt>
                <c:pt idx="1">
                  <c:v>16</c:v>
                </c:pt>
                <c:pt idx="2">
                  <c:v>88</c:v>
                </c:pt>
              </c:numCache>
            </c:numRef>
          </c:val>
          <c:extLst>
            <c:ext xmlns:c16="http://schemas.microsoft.com/office/drawing/2014/chart" uri="{C3380CC4-5D6E-409C-BE32-E72D297353CC}">
              <c16:uniqueId val="{00000006-006D-434E-B717-C7D3CADF8EC5}"/>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55258467023172908"/>
          <c:y val="0.32745647804693045"/>
          <c:w val="0.39750445632798576"/>
          <c:h val="0.6375035186984784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[HRDataset.xlsx]Analysis!Engmnt</c:name>
    <c:fmtId val="1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2">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C69B770A-CD4E-4390-B6A5-5804F7DDEDC7}" type="CELLRANGE">
                  <a:rPr lang="en-US"/>
                  <a:pPr>
                    <a:defRPr/>
                  </a:pPr>
                  <a:t>[CELLRANGE]</a:t>
                </a:fld>
                <a:endParaRPr lang="en-PH"/>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5"/>
        <c:spPr>
          <a:solidFill>
            <a:schemeClr val="bg2">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9B454EE5-6B1C-4851-A03F-89C3A2AED2E9}" type="CELLRANGE">
                  <a:rPr lang="en-PH"/>
                  <a:pPr>
                    <a:defRPr/>
                  </a:pPr>
                  <a:t>[CELLRANGE]</a:t>
                </a:fld>
                <a:endParaRPr lang="en-PH"/>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6"/>
        <c:spPr>
          <a:solidFill>
            <a:schemeClr val="bg2">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77F5B6FA-3799-44C0-BA17-AB1E20D9843F}" type="CELLRANGE">
                  <a:rPr lang="en-PH"/>
                  <a:pPr>
                    <a:defRPr/>
                  </a:pPr>
                  <a:t>[CELLRANGE]</a:t>
                </a:fld>
                <a:endParaRPr lang="en-PH"/>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7"/>
        <c:spPr>
          <a:solidFill>
            <a:schemeClr val="accent1">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CDA8D9E3-6B6D-4033-8FA6-F2E99D0F4AE0}" type="CELLRANGE">
                  <a:rPr lang="en-PH"/>
                  <a:pPr>
                    <a:defRPr/>
                  </a:pPr>
                  <a:t>[CELLRANGE]</a:t>
                </a:fld>
                <a:endParaRPr lang="en-PH"/>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s>
    <c:plotArea>
      <c:layout>
        <c:manualLayout>
          <c:layoutTarget val="inner"/>
          <c:xMode val="edge"/>
          <c:yMode val="edge"/>
          <c:x val="0.12154754922000438"/>
          <c:y val="0.28240740740740738"/>
          <c:w val="0.84534485108097379"/>
          <c:h val="0.66666666666666663"/>
        </c:manualLayout>
      </c:layout>
      <c:barChart>
        <c:barDir val="bar"/>
        <c:grouping val="clustered"/>
        <c:varyColors val="0"/>
        <c:ser>
          <c:idx val="0"/>
          <c:order val="0"/>
          <c:tx>
            <c:strRef>
              <c:f>Analysis!$N$33:$N$36</c:f>
              <c:strCache>
                <c:ptCount val="1"/>
                <c:pt idx="0">
                  <c:v>Count of EmpID</c:v>
                </c:pt>
              </c:strCache>
            </c:strRef>
          </c:tx>
          <c:spPr>
            <a:solidFill>
              <a:schemeClr val="accent1">
                <a:lumMod val="75000"/>
              </a:schemeClr>
            </a:solidFill>
            <a:ln>
              <a:noFill/>
            </a:ln>
            <a:effectLst/>
          </c:spPr>
          <c:invertIfNegative val="0"/>
          <c:dPt>
            <c:idx val="0"/>
            <c:invertIfNegative val="0"/>
            <c:bubble3D val="0"/>
            <c:spPr>
              <a:solidFill>
                <a:schemeClr val="bg2">
                  <a:lumMod val="75000"/>
                </a:schemeClr>
              </a:solidFill>
              <a:ln>
                <a:noFill/>
              </a:ln>
              <a:effectLst/>
            </c:spPr>
            <c:extLst>
              <c:ext xmlns:c16="http://schemas.microsoft.com/office/drawing/2014/chart" uri="{C3380CC4-5D6E-409C-BE32-E72D297353CC}">
                <c16:uniqueId val="{00000004-3EFE-4AA2-A80C-99888D2E3D9C}"/>
              </c:ext>
            </c:extLst>
          </c:dPt>
          <c:dPt>
            <c:idx val="1"/>
            <c:invertIfNegative val="0"/>
            <c:bubble3D val="0"/>
            <c:spPr>
              <a:solidFill>
                <a:schemeClr val="bg2">
                  <a:lumMod val="75000"/>
                </a:schemeClr>
              </a:solidFill>
              <a:ln>
                <a:noFill/>
              </a:ln>
              <a:effectLst/>
            </c:spPr>
            <c:extLst>
              <c:ext xmlns:c16="http://schemas.microsoft.com/office/drawing/2014/chart" uri="{C3380CC4-5D6E-409C-BE32-E72D297353CC}">
                <c16:uniqueId val="{00000003-3EFE-4AA2-A80C-99888D2E3D9C}"/>
              </c:ext>
            </c:extLst>
          </c:dPt>
          <c:dPt>
            <c:idx val="2"/>
            <c:invertIfNegative val="0"/>
            <c:bubble3D val="0"/>
            <c:spPr>
              <a:solidFill>
                <a:schemeClr val="bg2">
                  <a:lumMod val="75000"/>
                </a:schemeClr>
              </a:solidFill>
              <a:ln>
                <a:noFill/>
              </a:ln>
              <a:effectLst/>
            </c:spPr>
            <c:extLst>
              <c:ext xmlns:c16="http://schemas.microsoft.com/office/drawing/2014/chart" uri="{C3380CC4-5D6E-409C-BE32-E72D297353CC}">
                <c16:uniqueId val="{00000002-3EFE-4AA2-A80C-99888D2E3D9C}"/>
              </c:ext>
            </c:extLst>
          </c:dPt>
          <c:dPt>
            <c:idx val="3"/>
            <c:invertIfNegative val="0"/>
            <c:bubble3D val="0"/>
            <c:spPr>
              <a:solidFill>
                <a:schemeClr val="accent1">
                  <a:lumMod val="75000"/>
                </a:schemeClr>
              </a:solidFill>
              <a:ln>
                <a:noFill/>
              </a:ln>
              <a:effectLst/>
            </c:spPr>
            <c:extLst>
              <c:ext xmlns:c16="http://schemas.microsoft.com/office/drawing/2014/chart" uri="{C3380CC4-5D6E-409C-BE32-E72D297353CC}">
                <c16:uniqueId val="{00000006-3EFE-4AA2-A80C-99888D2E3D9C}"/>
              </c:ext>
            </c:extLst>
          </c:dPt>
          <c:dLbls>
            <c:dLbl>
              <c:idx val="0"/>
              <c:tx>
                <c:rich>
                  <a:bodyPr/>
                  <a:lstStyle/>
                  <a:p>
                    <a:fld id="{C69B770A-CD4E-4390-B6A5-5804F7DDEDC7}" type="CELLRANGE">
                      <a:rPr lang="en-US"/>
                      <a:pPr/>
                      <a:t>[CELLRANGE]</a:t>
                    </a:fld>
                    <a:endParaRPr lang="en-PH"/>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3EFE-4AA2-A80C-99888D2E3D9C}"/>
                </c:ext>
              </c:extLst>
            </c:dLbl>
            <c:dLbl>
              <c:idx val="1"/>
              <c:tx>
                <c:rich>
                  <a:bodyPr/>
                  <a:lstStyle/>
                  <a:p>
                    <a:fld id="{9B454EE5-6B1C-4851-A03F-89C3A2AED2E9}" type="CELLRANGE">
                      <a:rPr lang="en-PH"/>
                      <a:pPr/>
                      <a:t>[CELLRANGE]</a:t>
                    </a:fld>
                    <a:endParaRPr lang="en-PH"/>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3EFE-4AA2-A80C-99888D2E3D9C}"/>
                </c:ext>
              </c:extLst>
            </c:dLbl>
            <c:dLbl>
              <c:idx val="2"/>
              <c:tx>
                <c:rich>
                  <a:bodyPr/>
                  <a:lstStyle/>
                  <a:p>
                    <a:fld id="{77F5B6FA-3799-44C0-BA17-AB1E20D9843F}" type="CELLRANGE">
                      <a:rPr lang="en-PH"/>
                      <a:pPr/>
                      <a:t>[CELLRANGE]</a:t>
                    </a:fld>
                    <a:endParaRPr lang="en-PH"/>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3EFE-4AA2-A80C-99888D2E3D9C}"/>
                </c:ext>
              </c:extLst>
            </c:dLbl>
            <c:dLbl>
              <c:idx val="3"/>
              <c:tx>
                <c:rich>
                  <a:bodyPr/>
                  <a:lstStyle/>
                  <a:p>
                    <a:fld id="{CDA8D9E3-6B6D-4033-8FA6-F2E99D0F4AE0}" type="CELLRANGE">
                      <a:rPr lang="en-PH"/>
                      <a:pPr/>
                      <a:t>[CELLRANGE]</a:t>
                    </a:fld>
                    <a:endParaRPr lang="en-PH"/>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3EFE-4AA2-A80C-99888D2E3D9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Analysis!$N$33:$N$36</c:f>
              <c:strCache>
                <c:ptCount val="4"/>
                <c:pt idx="0">
                  <c:v>1.1-2.0</c:v>
                </c:pt>
                <c:pt idx="1">
                  <c:v>2.1-3.0</c:v>
                </c:pt>
                <c:pt idx="2">
                  <c:v>3.1-4.0</c:v>
                </c:pt>
                <c:pt idx="3">
                  <c:v>4.1-5.0</c:v>
                </c:pt>
              </c:strCache>
            </c:strRef>
          </c:cat>
          <c:val>
            <c:numRef>
              <c:f>Analysis!$N$33:$N$36</c:f>
              <c:numCache>
                <c:formatCode>General</c:formatCode>
                <c:ptCount val="4"/>
                <c:pt idx="0">
                  <c:v>8</c:v>
                </c:pt>
                <c:pt idx="1">
                  <c:v>19</c:v>
                </c:pt>
                <c:pt idx="2">
                  <c:v>83</c:v>
                </c:pt>
                <c:pt idx="3">
                  <c:v>201</c:v>
                </c:pt>
              </c:numCache>
            </c:numRef>
          </c:val>
          <c:extLst>
            <c:ext xmlns:c15="http://schemas.microsoft.com/office/drawing/2012/chart" uri="{02D57815-91ED-43cb-92C2-25804820EDAC}">
              <c15:datalabelsRange>
                <c15:f>Analysis!$N$33:$N$36</c15:f>
                <c15:dlblRangeCache>
                  <c:ptCount val="4"/>
                  <c:pt idx="0">
                    <c:v>2.57%</c:v>
                  </c:pt>
                  <c:pt idx="1">
                    <c:v>6.11%</c:v>
                  </c:pt>
                  <c:pt idx="2">
                    <c:v>26.69%</c:v>
                  </c:pt>
                  <c:pt idx="3">
                    <c:v>64.63%</c:v>
                  </c:pt>
                </c15:dlblRangeCache>
              </c15:datalabelsRange>
            </c:ext>
            <c:ext xmlns:c16="http://schemas.microsoft.com/office/drawing/2014/chart" uri="{C3380CC4-5D6E-409C-BE32-E72D297353CC}">
              <c16:uniqueId val="{00000000-3EFE-4AA2-A80C-99888D2E3D9C}"/>
            </c:ext>
          </c:extLst>
        </c:ser>
        <c:ser>
          <c:idx val="1"/>
          <c:order val="1"/>
          <c:tx>
            <c:strRef>
              <c:f>Analysis!$N$33:$N$36</c:f>
              <c:strCache>
                <c:ptCount val="1"/>
                <c:pt idx="0">
                  <c:v>%</c:v>
                </c:pt>
              </c:strCache>
            </c:strRef>
          </c:tx>
          <c:spPr>
            <a:solidFill>
              <a:schemeClr val="accent3"/>
            </a:solidFill>
            <a:ln>
              <a:noFill/>
            </a:ln>
            <a:effectLst/>
          </c:spPr>
          <c:invertIfNegative val="0"/>
          <c:cat>
            <c:strRef>
              <c:f>Analysis!$N$33:$N$36</c:f>
              <c:strCache>
                <c:ptCount val="4"/>
                <c:pt idx="0">
                  <c:v>1.1-2.0</c:v>
                </c:pt>
                <c:pt idx="1">
                  <c:v>2.1-3.0</c:v>
                </c:pt>
                <c:pt idx="2">
                  <c:v>3.1-4.0</c:v>
                </c:pt>
                <c:pt idx="3">
                  <c:v>4.1-5.0</c:v>
                </c:pt>
              </c:strCache>
            </c:strRef>
          </c:cat>
          <c:val>
            <c:numRef>
              <c:f>Analysis!$N$33:$N$36</c:f>
              <c:numCache>
                <c:formatCode>0.00%</c:formatCode>
                <c:ptCount val="4"/>
                <c:pt idx="0">
                  <c:v>2.5723472668810289E-2</c:v>
                </c:pt>
                <c:pt idx="1">
                  <c:v>6.1093247588424437E-2</c:v>
                </c:pt>
                <c:pt idx="2">
                  <c:v>0.26688102893890675</c:v>
                </c:pt>
                <c:pt idx="3">
                  <c:v>0.6463022508038585</c:v>
                </c:pt>
              </c:numCache>
            </c:numRef>
          </c:val>
          <c:extLst>
            <c:ext xmlns:c16="http://schemas.microsoft.com/office/drawing/2014/chart" uri="{C3380CC4-5D6E-409C-BE32-E72D297353CC}">
              <c16:uniqueId val="{00000005-3EFE-4AA2-A80C-99888D2E3D9C}"/>
            </c:ext>
          </c:extLst>
        </c:ser>
        <c:dLbls>
          <c:showLegendKey val="0"/>
          <c:showVal val="0"/>
          <c:showCatName val="0"/>
          <c:showSerName val="0"/>
          <c:showPercent val="0"/>
          <c:showBubbleSize val="0"/>
        </c:dLbls>
        <c:gapWidth val="219"/>
        <c:overlap val="100"/>
        <c:axId val="589571391"/>
        <c:axId val="589572639"/>
      </c:barChart>
      <c:catAx>
        <c:axId val="5895713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9572639"/>
        <c:crosses val="autoZero"/>
        <c:auto val="1"/>
        <c:lblAlgn val="ctr"/>
        <c:lblOffset val="100"/>
        <c:noMultiLvlLbl val="0"/>
      </c:catAx>
      <c:valAx>
        <c:axId val="589572639"/>
        <c:scaling>
          <c:orientation val="minMax"/>
        </c:scaling>
        <c:delete val="1"/>
        <c:axPos val="b"/>
        <c:numFmt formatCode="General" sourceLinked="1"/>
        <c:majorTickMark val="none"/>
        <c:minorTickMark val="none"/>
        <c:tickLblPos val="nextTo"/>
        <c:crossAx val="589571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[HRDataset.xlsx]Analysis!Hiring</c:name>
    <c:fmtId val="7"/>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7254901960784313E-2"/>
          <c:y val="0.39506172839506171"/>
          <c:w val="0.96549019607843134"/>
          <c:h val="0.41400602702439981"/>
        </c:manualLayout>
      </c:layout>
      <c:lineChart>
        <c:grouping val="standard"/>
        <c:varyColors val="0"/>
        <c:ser>
          <c:idx val="0"/>
          <c:order val="0"/>
          <c:tx>
            <c:strRef>
              <c:f>Analysis!$Q$3</c:f>
              <c:strCache>
                <c:ptCount val="1"/>
                <c:pt idx="0">
                  <c:v>Total</c:v>
                </c:pt>
              </c:strCache>
            </c:strRef>
          </c:tx>
          <c:spPr>
            <a:ln w="28575" cap="rnd">
              <a:solidFill>
                <a:schemeClr val="accent1">
                  <a:lumMod val="75000"/>
                </a:schemeClr>
              </a:solidFill>
              <a:round/>
            </a:ln>
            <a:effectLst/>
          </c:spPr>
          <c:marker>
            <c:symbol val="none"/>
          </c:marker>
          <c:cat>
            <c:strRef>
              <c:f>Analysis!$P$4:$P$17</c:f>
              <c:strCache>
                <c:ptCount val="13"/>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strCache>
            </c:strRef>
          </c:cat>
          <c:val>
            <c:numRef>
              <c:f>Analysis!$Q$4:$Q$17</c:f>
              <c:numCache>
                <c:formatCode>General</c:formatCode>
                <c:ptCount val="13"/>
                <c:pt idx="0">
                  <c:v>1</c:v>
                </c:pt>
                <c:pt idx="1">
                  <c:v>2</c:v>
                </c:pt>
                <c:pt idx="2">
                  <c:v>3</c:v>
                </c:pt>
                <c:pt idx="3">
                  <c:v>7</c:v>
                </c:pt>
                <c:pt idx="4">
                  <c:v>9</c:v>
                </c:pt>
                <c:pt idx="5">
                  <c:v>83</c:v>
                </c:pt>
                <c:pt idx="6">
                  <c:v>45</c:v>
                </c:pt>
                <c:pt idx="7">
                  <c:v>44</c:v>
                </c:pt>
                <c:pt idx="8">
                  <c:v>60</c:v>
                </c:pt>
                <c:pt idx="9">
                  <c:v>36</c:v>
                </c:pt>
                <c:pt idx="10">
                  <c:v>14</c:v>
                </c:pt>
                <c:pt idx="11">
                  <c:v>6</c:v>
                </c:pt>
                <c:pt idx="12">
                  <c:v>1</c:v>
                </c:pt>
              </c:numCache>
            </c:numRef>
          </c:val>
          <c:smooth val="1"/>
          <c:extLst>
            <c:ext xmlns:c16="http://schemas.microsoft.com/office/drawing/2014/chart" uri="{C3380CC4-5D6E-409C-BE32-E72D297353CC}">
              <c16:uniqueId val="{00000000-CB26-419C-AC73-BC140435148B}"/>
            </c:ext>
          </c:extLst>
        </c:ser>
        <c:dLbls>
          <c:showLegendKey val="0"/>
          <c:showVal val="0"/>
          <c:showCatName val="0"/>
          <c:showSerName val="0"/>
          <c:showPercent val="0"/>
          <c:showBubbleSize val="0"/>
        </c:dLbls>
        <c:smooth val="0"/>
        <c:axId val="363286079"/>
        <c:axId val="363295231"/>
      </c:lineChart>
      <c:catAx>
        <c:axId val="3632860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3295231"/>
        <c:crosses val="autoZero"/>
        <c:auto val="1"/>
        <c:lblAlgn val="ctr"/>
        <c:lblOffset val="100"/>
        <c:noMultiLvlLbl val="0"/>
      </c:catAx>
      <c:valAx>
        <c:axId val="363295231"/>
        <c:scaling>
          <c:orientation val="minMax"/>
        </c:scaling>
        <c:delete val="1"/>
        <c:axPos val="l"/>
        <c:numFmt formatCode="General" sourceLinked="1"/>
        <c:majorTickMark val="out"/>
        <c:minorTickMark val="none"/>
        <c:tickLblPos val="nextTo"/>
        <c:crossAx val="3632860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[HRDataset.xlsx]Analysis!PivotTable10</c:name>
    <c:fmtId val="1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lumMod val="75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bg2">
              <a:lumMod val="75000"/>
            </a:schemeClr>
          </a:solidFill>
          <a:ln>
            <a:noFill/>
          </a:ln>
          <a:effectLst/>
        </c:spP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bg2">
              <a:lumMod val="75000"/>
            </a:schemeClr>
          </a:solidFill>
          <a:ln>
            <a:noFill/>
          </a:ln>
          <a:effectLst/>
        </c:spPr>
      </c:pivotFmt>
      <c:pivotFmt>
        <c:idx val="6"/>
        <c:spPr>
          <a:solidFill>
            <a:schemeClr val="bg2">
              <a:lumMod val="75000"/>
            </a:schemeClr>
          </a:solidFill>
          <a:ln>
            <a:noFill/>
          </a:ln>
          <a:effectLst/>
        </c:spPr>
      </c:pivotFmt>
      <c:pivotFmt>
        <c:idx val="7"/>
        <c:spPr>
          <a:solidFill>
            <a:schemeClr val="bg2">
              <a:lumMod val="75000"/>
            </a:schemeClr>
          </a:solidFill>
          <a:ln>
            <a:noFill/>
          </a:ln>
          <a:effectLst/>
        </c:spPr>
      </c:pivotFmt>
    </c:pivotFmts>
    <c:plotArea>
      <c:layout>
        <c:manualLayout>
          <c:layoutTarget val="inner"/>
          <c:xMode val="edge"/>
          <c:yMode val="edge"/>
          <c:x val="0.2176749621625764"/>
          <c:y val="0.18604651162790697"/>
          <c:w val="0.75556104756978359"/>
          <c:h val="0.77054263565891468"/>
        </c:manualLayout>
      </c:layout>
      <c:barChart>
        <c:barDir val="bar"/>
        <c:grouping val="clustered"/>
        <c:varyColors val="0"/>
        <c:ser>
          <c:idx val="0"/>
          <c:order val="0"/>
          <c:tx>
            <c:strRef>
              <c:f>Analysis!$Q$19</c:f>
              <c:strCache>
                <c:ptCount val="1"/>
                <c:pt idx="0">
                  <c:v>Total</c:v>
                </c:pt>
              </c:strCache>
            </c:strRef>
          </c:tx>
          <c:spPr>
            <a:solidFill>
              <a:schemeClr val="accent1">
                <a:lumMod val="75000"/>
              </a:schemeClr>
            </a:solidFill>
            <a:ln>
              <a:noFill/>
            </a:ln>
            <a:effectLst/>
          </c:spPr>
          <c:invertIfNegative val="0"/>
          <c:dPt>
            <c:idx val="0"/>
            <c:invertIfNegative val="0"/>
            <c:bubble3D val="0"/>
            <c:spPr>
              <a:solidFill>
                <a:schemeClr val="bg2">
                  <a:lumMod val="75000"/>
                </a:schemeClr>
              </a:solidFill>
              <a:ln>
                <a:noFill/>
              </a:ln>
              <a:effectLst/>
            </c:spPr>
            <c:extLst>
              <c:ext xmlns:c16="http://schemas.microsoft.com/office/drawing/2014/chart" uri="{C3380CC4-5D6E-409C-BE32-E72D297353CC}">
                <c16:uniqueId val="{00000001-8BCB-4B7A-AA18-AEF49EA858B6}"/>
              </c:ext>
            </c:extLst>
          </c:dPt>
          <c:dPt>
            <c:idx val="3"/>
            <c:invertIfNegative val="0"/>
            <c:bubble3D val="0"/>
            <c:spPr>
              <a:solidFill>
                <a:schemeClr val="bg2">
                  <a:lumMod val="75000"/>
                </a:schemeClr>
              </a:solidFill>
              <a:ln>
                <a:noFill/>
              </a:ln>
              <a:effectLst/>
            </c:spPr>
            <c:extLst>
              <c:ext xmlns:c16="http://schemas.microsoft.com/office/drawing/2014/chart" uri="{C3380CC4-5D6E-409C-BE32-E72D297353CC}">
                <c16:uniqueId val="{00000002-8BCB-4B7A-AA18-AEF49EA858B6}"/>
              </c:ext>
            </c:extLst>
          </c:dPt>
          <c:dPt>
            <c:idx val="4"/>
            <c:invertIfNegative val="0"/>
            <c:bubble3D val="0"/>
            <c:spPr>
              <a:solidFill>
                <a:schemeClr val="bg2">
                  <a:lumMod val="75000"/>
                </a:schemeClr>
              </a:solidFill>
              <a:ln>
                <a:noFill/>
              </a:ln>
              <a:effectLst/>
            </c:spPr>
            <c:extLst>
              <c:ext xmlns:c16="http://schemas.microsoft.com/office/drawing/2014/chart" uri="{C3380CC4-5D6E-409C-BE32-E72D297353CC}">
                <c16:uniqueId val="{00000003-8BCB-4B7A-AA18-AEF49EA858B6}"/>
              </c:ext>
            </c:extLst>
          </c:dPt>
          <c:dPt>
            <c:idx val="5"/>
            <c:invertIfNegative val="0"/>
            <c:bubble3D val="0"/>
            <c:spPr>
              <a:solidFill>
                <a:schemeClr val="bg2">
                  <a:lumMod val="75000"/>
                </a:schemeClr>
              </a:solidFill>
              <a:ln>
                <a:noFill/>
              </a:ln>
              <a:effectLst/>
            </c:spPr>
            <c:extLst>
              <c:ext xmlns:c16="http://schemas.microsoft.com/office/drawing/2014/chart" uri="{C3380CC4-5D6E-409C-BE32-E72D297353CC}">
                <c16:uniqueId val="{00000004-8BCB-4B7A-AA18-AEF49EA858B6}"/>
              </c:ext>
            </c:extLst>
          </c:dPt>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Analysis!$P$20:$P$26</c:f>
              <c:strCache>
                <c:ptCount val="6"/>
                <c:pt idx="0">
                  <c:v>Executive Office</c:v>
                </c:pt>
                <c:pt idx="1">
                  <c:v>IT/IS</c:v>
                </c:pt>
                <c:pt idx="2">
                  <c:v>Software Engineering</c:v>
                </c:pt>
                <c:pt idx="3">
                  <c:v>Admin Offices</c:v>
                </c:pt>
                <c:pt idx="4">
                  <c:v>Sales</c:v>
                </c:pt>
                <c:pt idx="5">
                  <c:v>Production</c:v>
                </c:pt>
              </c:strCache>
            </c:strRef>
          </c:cat>
          <c:val>
            <c:numRef>
              <c:f>Analysis!$Q$20:$Q$26</c:f>
              <c:numCache>
                <c:formatCode>#,##0</c:formatCode>
                <c:ptCount val="6"/>
                <c:pt idx="0">
                  <c:v>250000</c:v>
                </c:pt>
                <c:pt idx="1">
                  <c:v>97064.639999999999</c:v>
                </c:pt>
                <c:pt idx="2">
                  <c:v>94989.454545454544</c:v>
                </c:pt>
                <c:pt idx="3">
                  <c:v>71791.888888888891</c:v>
                </c:pt>
                <c:pt idx="4">
                  <c:v>69061.258064516136</c:v>
                </c:pt>
                <c:pt idx="5">
                  <c:v>59953.545454545456</c:v>
                </c:pt>
              </c:numCache>
            </c:numRef>
          </c:val>
          <c:extLst>
            <c:ext xmlns:c16="http://schemas.microsoft.com/office/drawing/2014/chart" uri="{C3380CC4-5D6E-409C-BE32-E72D297353CC}">
              <c16:uniqueId val="{00000002-6118-4E91-83B4-F88AA139694F}"/>
            </c:ext>
          </c:extLst>
        </c:ser>
        <c:dLbls>
          <c:showLegendKey val="0"/>
          <c:showVal val="0"/>
          <c:showCatName val="0"/>
          <c:showSerName val="0"/>
          <c:showPercent val="0"/>
          <c:showBubbleSize val="0"/>
        </c:dLbls>
        <c:gapWidth val="182"/>
        <c:axId val="126018655"/>
        <c:axId val="126019071"/>
      </c:barChart>
      <c:catAx>
        <c:axId val="126018655"/>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019071"/>
        <c:crosses val="autoZero"/>
        <c:auto val="1"/>
        <c:lblAlgn val="ctr"/>
        <c:lblOffset val="100"/>
        <c:noMultiLvlLbl val="0"/>
      </c:catAx>
      <c:valAx>
        <c:axId val="126019071"/>
        <c:scaling>
          <c:orientation val="minMax"/>
        </c:scaling>
        <c:delete val="1"/>
        <c:axPos val="t"/>
        <c:numFmt formatCode="#,##0" sourceLinked="1"/>
        <c:majorTickMark val="none"/>
        <c:minorTickMark val="none"/>
        <c:tickLblPos val="nextTo"/>
        <c:crossAx val="1260186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3.1046266275539088E-2"/>
          <c:w val="1"/>
          <c:h val="0.92483557202408517"/>
        </c:manualLayout>
      </c:layout>
      <c:doughnutChart>
        <c:varyColors val="1"/>
        <c:ser>
          <c:idx val="0"/>
          <c:order val="0"/>
          <c:dPt>
            <c:idx val="0"/>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1-08D1-460A-9EEA-AFDF2E6882D1}"/>
              </c:ext>
            </c:extLst>
          </c:dPt>
          <c:dPt>
            <c:idx val="1"/>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03-08D1-460A-9EEA-AFDF2E6882D1}"/>
              </c:ext>
            </c:extLst>
          </c:dPt>
          <c:val>
            <c:numRef>
              <c:f>Analysis!$E$32:$E$33</c:f>
              <c:numCache>
                <c:formatCode>General</c:formatCode>
                <c:ptCount val="2"/>
                <c:pt idx="0">
                  <c:v>207</c:v>
                </c:pt>
                <c:pt idx="1">
                  <c:v>104</c:v>
                </c:pt>
              </c:numCache>
            </c:numRef>
          </c:val>
          <c:extLst>
            <c:ext xmlns:c16="http://schemas.microsoft.com/office/drawing/2014/chart" uri="{C3380CC4-5D6E-409C-BE32-E72D297353CC}">
              <c16:uniqueId val="{00000004-08D1-460A-9EEA-AFDF2E6882D1}"/>
            </c:ext>
          </c:extLst>
        </c:ser>
        <c:dLbls>
          <c:showLegendKey val="0"/>
          <c:showVal val="0"/>
          <c:showCatName val="0"/>
          <c:showSerName val="0"/>
          <c:showPercent val="0"/>
          <c:showBubbleSize val="0"/>
          <c:showLeaderLines val="1"/>
        </c:dLbls>
        <c:firstSliceAng val="0"/>
        <c:holeSize val="59"/>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[HRDataset.xlsx]Analysis!PivotTable2</c:name>
    <c:fmtId val="22"/>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Analysis!$C$63</c:f>
              <c:strCache>
                <c:ptCount val="1"/>
                <c:pt idx="0">
                  <c:v>Total</c:v>
                </c:pt>
              </c:strCache>
            </c:strRef>
          </c:tx>
          <c:spPr>
            <a:ln w="28575" cap="rnd">
              <a:solidFill>
                <a:schemeClr val="accent1"/>
              </a:solidFill>
              <a:round/>
            </a:ln>
            <a:effectLst/>
          </c:spPr>
          <c:marker>
            <c:symbol val="none"/>
          </c:marker>
          <c:cat>
            <c:strRef>
              <c:f>Analysis!$B$64:$B$73</c:f>
              <c:strCache>
                <c:ptCount val="9"/>
                <c:pt idx="0">
                  <c:v>2010</c:v>
                </c:pt>
                <c:pt idx="1">
                  <c:v>2011</c:v>
                </c:pt>
                <c:pt idx="2">
                  <c:v>2012</c:v>
                </c:pt>
                <c:pt idx="3">
                  <c:v>2013</c:v>
                </c:pt>
                <c:pt idx="4">
                  <c:v>2014</c:v>
                </c:pt>
                <c:pt idx="5">
                  <c:v>2015</c:v>
                </c:pt>
                <c:pt idx="6">
                  <c:v>2016</c:v>
                </c:pt>
                <c:pt idx="7">
                  <c:v>2017</c:v>
                </c:pt>
                <c:pt idx="8">
                  <c:v>2018</c:v>
                </c:pt>
              </c:strCache>
            </c:strRef>
          </c:cat>
          <c:val>
            <c:numRef>
              <c:f>Analysis!$C$64:$C$73</c:f>
              <c:numCache>
                <c:formatCode>General</c:formatCode>
                <c:ptCount val="9"/>
                <c:pt idx="0">
                  <c:v>1</c:v>
                </c:pt>
                <c:pt idx="1">
                  <c:v>3</c:v>
                </c:pt>
                <c:pt idx="2">
                  <c:v>8</c:v>
                </c:pt>
                <c:pt idx="3">
                  <c:v>13</c:v>
                </c:pt>
                <c:pt idx="4">
                  <c:v>13</c:v>
                </c:pt>
                <c:pt idx="5">
                  <c:v>23</c:v>
                </c:pt>
                <c:pt idx="6">
                  <c:v>22</c:v>
                </c:pt>
                <c:pt idx="7">
                  <c:v>8</c:v>
                </c:pt>
                <c:pt idx="8">
                  <c:v>13</c:v>
                </c:pt>
              </c:numCache>
            </c:numRef>
          </c:val>
          <c:smooth val="0"/>
          <c:extLst>
            <c:ext xmlns:c16="http://schemas.microsoft.com/office/drawing/2014/chart" uri="{C3380CC4-5D6E-409C-BE32-E72D297353CC}">
              <c16:uniqueId val="{00000000-8756-427F-BD14-235E7460BB99}"/>
            </c:ext>
          </c:extLst>
        </c:ser>
        <c:dLbls>
          <c:showLegendKey val="0"/>
          <c:showVal val="0"/>
          <c:showCatName val="0"/>
          <c:showSerName val="0"/>
          <c:showPercent val="0"/>
          <c:showBubbleSize val="0"/>
        </c:dLbls>
        <c:smooth val="0"/>
        <c:axId val="1857321904"/>
        <c:axId val="1857319408"/>
      </c:lineChart>
      <c:catAx>
        <c:axId val="1857321904"/>
        <c:scaling>
          <c:orientation val="minMax"/>
        </c:scaling>
        <c:delete val="1"/>
        <c:axPos val="b"/>
        <c:numFmt formatCode="General" sourceLinked="1"/>
        <c:majorTickMark val="out"/>
        <c:minorTickMark val="none"/>
        <c:tickLblPos val="nextTo"/>
        <c:crossAx val="1857319408"/>
        <c:crosses val="autoZero"/>
        <c:auto val="1"/>
        <c:lblAlgn val="ctr"/>
        <c:lblOffset val="100"/>
        <c:noMultiLvlLbl val="0"/>
      </c:catAx>
      <c:valAx>
        <c:axId val="1857319408"/>
        <c:scaling>
          <c:orientation val="minMax"/>
        </c:scaling>
        <c:delete val="1"/>
        <c:axPos val="l"/>
        <c:numFmt formatCode="General" sourceLinked="1"/>
        <c:majorTickMark val="out"/>
        <c:minorTickMark val="none"/>
        <c:tickLblPos val="nextTo"/>
        <c:crossAx val="1857321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image" Target="../media/image8.png"/><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image" Target="../media/image10.png"/><Relationship Id="rId2" Type="http://schemas.openxmlformats.org/officeDocument/2006/relationships/chart" Target="../charts/chart2.xml"/><Relationship Id="rId16" Type="http://schemas.microsoft.com/office/2007/relationships/hdphoto" Target="../media/hdphoto3.wdp"/><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5" Type="http://schemas.openxmlformats.org/officeDocument/2006/relationships/image" Target="../media/image9.png"/><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microsoft.com/office/2007/relationships/hdphoto" Target="../media/hdphoto2.wdp"/></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4.png"/><Relationship Id="rId2" Type="http://schemas.microsoft.com/office/2007/relationships/hdphoto" Target="../media/hdphoto1.wdp"/><Relationship Id="rId1" Type="http://schemas.openxmlformats.org/officeDocument/2006/relationships/image" Target="../media/image3.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2</xdr:col>
      <xdr:colOff>104776</xdr:colOff>
      <xdr:row>0</xdr:row>
      <xdr:rowOff>57149</xdr:rowOff>
    </xdr:from>
    <xdr:to>
      <xdr:col>17</xdr:col>
      <xdr:colOff>161925</xdr:colOff>
      <xdr:row>4</xdr:row>
      <xdr:rowOff>190499</xdr:rowOff>
    </xdr:to>
    <xdr:sp macro="" textlink="">
      <xdr:nvSpPr>
        <xdr:cNvPr id="5" name="Rectangle: Rounded Corners 4">
          <a:extLst>
            <a:ext uri="{FF2B5EF4-FFF2-40B4-BE49-F238E27FC236}">
              <a16:creationId xmlns:a16="http://schemas.microsoft.com/office/drawing/2014/main" id="{04BA217E-C870-4A38-B98F-4E47A674A54E}"/>
            </a:ext>
          </a:extLst>
        </xdr:cNvPr>
        <xdr:cNvSpPr/>
      </xdr:nvSpPr>
      <xdr:spPr>
        <a:xfrm>
          <a:off x="1800226" y="57149"/>
          <a:ext cx="13706474" cy="1381125"/>
        </a:xfrm>
        <a:prstGeom prst="roundRect">
          <a:avLst/>
        </a:prstGeom>
        <a:solidFill>
          <a:schemeClr val="accent1">
            <a:lumMod val="75000"/>
          </a:schemeClr>
        </a:solidFill>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PH" sz="3200" b="1">
              <a:solidFill>
                <a:schemeClr val="bg1"/>
              </a:solidFill>
              <a:effectLst>
                <a:outerShdw blurRad="50800" dist="38100" dir="2700000" algn="tl" rotWithShape="0">
                  <a:prstClr val="black">
                    <a:alpha val="40000"/>
                  </a:prstClr>
                </a:outerShdw>
              </a:effectLst>
            </a:rPr>
            <a:t>Human Resource Dashboard</a:t>
          </a:r>
          <a:r>
            <a:rPr lang="en-PH" sz="3200" b="1" baseline="0">
              <a:solidFill>
                <a:schemeClr val="bg1"/>
              </a:solidFill>
              <a:effectLst>
                <a:outerShdw blurRad="50800" dist="38100" dir="2700000" algn="tl" rotWithShape="0">
                  <a:prstClr val="black">
                    <a:alpha val="40000"/>
                  </a:prstClr>
                </a:outerShdw>
              </a:effectLst>
            </a:rPr>
            <a:t> Analytics</a:t>
          </a:r>
          <a:endParaRPr lang="en-PH" sz="3200" b="1">
            <a:solidFill>
              <a:schemeClr val="bg1"/>
            </a:solidFill>
            <a:effectLst>
              <a:outerShdw blurRad="50800" dist="38100" dir="2700000" algn="tl" rotWithShape="0">
                <a:prstClr val="black">
                  <a:alpha val="40000"/>
                </a:prstClr>
              </a:outerShdw>
            </a:effectLst>
          </a:endParaRPr>
        </a:p>
      </xdr:txBody>
    </xdr:sp>
    <xdr:clientData/>
  </xdr:twoCellAnchor>
  <xdr:twoCellAnchor>
    <xdr:from>
      <xdr:col>0</xdr:col>
      <xdr:colOff>38101</xdr:colOff>
      <xdr:row>17</xdr:row>
      <xdr:rowOff>28575</xdr:rowOff>
    </xdr:from>
    <xdr:to>
      <xdr:col>2</xdr:col>
      <xdr:colOff>133351</xdr:colOff>
      <xdr:row>24</xdr:row>
      <xdr:rowOff>171450</xdr:rowOff>
    </xdr:to>
    <xdr:graphicFrame macro="">
      <xdr:nvGraphicFramePr>
        <xdr:cNvPr id="4" name="Chart 3">
          <a:extLst>
            <a:ext uri="{FF2B5EF4-FFF2-40B4-BE49-F238E27FC236}">
              <a16:creationId xmlns:a16="http://schemas.microsoft.com/office/drawing/2014/main" id="{16722557-BFBC-4DD3-9100-18A48D362D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57150</xdr:colOff>
      <xdr:row>1</xdr:row>
      <xdr:rowOff>76201</xdr:rowOff>
    </xdr:from>
    <xdr:to>
      <xdr:col>2</xdr:col>
      <xdr:colOff>152400</xdr:colOff>
      <xdr:row>11</xdr:row>
      <xdr:rowOff>133351</xdr:rowOff>
    </xdr:to>
    <mc:AlternateContent xmlns:mc="http://schemas.openxmlformats.org/markup-compatibility/2006" xmlns:a14="http://schemas.microsoft.com/office/drawing/2010/main">
      <mc:Choice Requires="a14">
        <xdr:graphicFrame macro="">
          <xdr:nvGraphicFramePr>
            <xdr:cNvPr id="6" name="Department">
              <a:extLst>
                <a:ext uri="{FF2B5EF4-FFF2-40B4-BE49-F238E27FC236}">
                  <a16:creationId xmlns:a16="http://schemas.microsoft.com/office/drawing/2014/main" id="{6D16294A-ACC1-4B05-B38C-F023BB52E05F}"/>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57150" y="752476"/>
              <a:ext cx="1790700" cy="196215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295275</xdr:colOff>
      <xdr:row>1</xdr:row>
      <xdr:rowOff>47625</xdr:rowOff>
    </xdr:from>
    <xdr:to>
      <xdr:col>12</xdr:col>
      <xdr:colOff>457200</xdr:colOff>
      <xdr:row>15</xdr:row>
      <xdr:rowOff>123825</xdr:rowOff>
    </xdr:to>
    <xdr:graphicFrame macro="">
      <xdr:nvGraphicFramePr>
        <xdr:cNvPr id="10" name="Chart 9">
          <a:extLst>
            <a:ext uri="{FF2B5EF4-FFF2-40B4-BE49-F238E27FC236}">
              <a16:creationId xmlns:a16="http://schemas.microsoft.com/office/drawing/2014/main" id="{52E598A3-FD9F-4D1E-A170-DF71FC28F6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523875</xdr:colOff>
      <xdr:row>1</xdr:row>
      <xdr:rowOff>38100</xdr:rowOff>
    </xdr:from>
    <xdr:to>
      <xdr:col>17</xdr:col>
      <xdr:colOff>0</xdr:colOff>
      <xdr:row>15</xdr:row>
      <xdr:rowOff>114300</xdr:rowOff>
    </xdr:to>
    <xdr:graphicFrame macro="">
      <xdr:nvGraphicFramePr>
        <xdr:cNvPr id="11" name="Chart 10">
          <a:extLst>
            <a:ext uri="{FF2B5EF4-FFF2-40B4-BE49-F238E27FC236}">
              <a16:creationId xmlns:a16="http://schemas.microsoft.com/office/drawing/2014/main" id="{3112F98C-0EE7-49CD-826E-7F38356877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409575</xdr:colOff>
      <xdr:row>24</xdr:row>
      <xdr:rowOff>114301</xdr:rowOff>
    </xdr:from>
    <xdr:to>
      <xdr:col>8</xdr:col>
      <xdr:colOff>485775</xdr:colOff>
      <xdr:row>34</xdr:row>
      <xdr:rowOff>38101</xdr:rowOff>
    </xdr:to>
    <xdr:graphicFrame macro="">
      <xdr:nvGraphicFramePr>
        <xdr:cNvPr id="12" name="Chart 11">
          <a:extLst>
            <a:ext uri="{FF2B5EF4-FFF2-40B4-BE49-F238E27FC236}">
              <a16:creationId xmlns:a16="http://schemas.microsoft.com/office/drawing/2014/main" id="{2489E4C9-8E25-4BEC-9900-AA9C301A5F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552450</xdr:colOff>
      <xdr:row>24</xdr:row>
      <xdr:rowOff>123823</xdr:rowOff>
    </xdr:from>
    <xdr:to>
      <xdr:col>11</xdr:col>
      <xdr:colOff>742950</xdr:colOff>
      <xdr:row>34</xdr:row>
      <xdr:rowOff>38100</xdr:rowOff>
    </xdr:to>
    <xdr:graphicFrame macro="">
      <xdr:nvGraphicFramePr>
        <xdr:cNvPr id="13" name="Chart 12">
          <a:extLst>
            <a:ext uri="{FF2B5EF4-FFF2-40B4-BE49-F238E27FC236}">
              <a16:creationId xmlns:a16="http://schemas.microsoft.com/office/drawing/2014/main" id="{2971AFA9-0F15-4449-AFE1-C61D519663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228599</xdr:colOff>
      <xdr:row>24</xdr:row>
      <xdr:rowOff>104773</xdr:rowOff>
    </xdr:from>
    <xdr:to>
      <xdr:col>5</xdr:col>
      <xdr:colOff>342900</xdr:colOff>
      <xdr:row>34</xdr:row>
      <xdr:rowOff>38100</xdr:rowOff>
    </xdr:to>
    <xdr:graphicFrame macro="">
      <xdr:nvGraphicFramePr>
        <xdr:cNvPr id="15" name="Chart 14">
          <a:extLst>
            <a:ext uri="{FF2B5EF4-FFF2-40B4-BE49-F238E27FC236}">
              <a16:creationId xmlns:a16="http://schemas.microsoft.com/office/drawing/2014/main" id="{356526F2-F1C4-432D-BBE5-798E661FCE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47625</xdr:colOff>
      <xdr:row>25</xdr:row>
      <xdr:rowOff>28574</xdr:rowOff>
    </xdr:from>
    <xdr:to>
      <xdr:col>2</xdr:col>
      <xdr:colOff>133350</xdr:colOff>
      <xdr:row>34</xdr:row>
      <xdr:rowOff>19050</xdr:rowOff>
    </xdr:to>
    <xdr:graphicFrame macro="">
      <xdr:nvGraphicFramePr>
        <xdr:cNvPr id="16" name="Chart 15">
          <a:extLst>
            <a:ext uri="{FF2B5EF4-FFF2-40B4-BE49-F238E27FC236}">
              <a16:creationId xmlns:a16="http://schemas.microsoft.com/office/drawing/2014/main" id="{4E8AF3D9-499D-487F-BABA-F7100B2714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247650</xdr:colOff>
      <xdr:row>1</xdr:row>
      <xdr:rowOff>57150</xdr:rowOff>
    </xdr:from>
    <xdr:to>
      <xdr:col>7</xdr:col>
      <xdr:colOff>228600</xdr:colOff>
      <xdr:row>15</xdr:row>
      <xdr:rowOff>133350</xdr:rowOff>
    </xdr:to>
    <xdr:graphicFrame macro="">
      <xdr:nvGraphicFramePr>
        <xdr:cNvPr id="21" name="Chart 20">
          <a:extLst>
            <a:ext uri="{FF2B5EF4-FFF2-40B4-BE49-F238E27FC236}">
              <a16:creationId xmlns:a16="http://schemas.microsoft.com/office/drawing/2014/main" id="{6A44AEE2-D66F-4881-B48D-862833E94F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247650</xdr:colOff>
      <xdr:row>15</xdr:row>
      <xdr:rowOff>161924</xdr:rowOff>
    </xdr:from>
    <xdr:to>
      <xdr:col>11</xdr:col>
      <xdr:colOff>714375</xdr:colOff>
      <xdr:row>24</xdr:row>
      <xdr:rowOff>38099</xdr:rowOff>
    </xdr:to>
    <xdr:graphicFrame macro="">
      <xdr:nvGraphicFramePr>
        <xdr:cNvPr id="22" name="Chart 21">
          <a:extLst>
            <a:ext uri="{FF2B5EF4-FFF2-40B4-BE49-F238E27FC236}">
              <a16:creationId xmlns:a16="http://schemas.microsoft.com/office/drawing/2014/main" id="{3347B704-35AC-4729-AE7A-519CDA3956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0</xdr:col>
      <xdr:colOff>66675</xdr:colOff>
      <xdr:row>12</xdr:row>
      <xdr:rowOff>9526</xdr:rowOff>
    </xdr:from>
    <xdr:to>
      <xdr:col>2</xdr:col>
      <xdr:colOff>133350</xdr:colOff>
      <xdr:row>16</xdr:row>
      <xdr:rowOff>171450</xdr:rowOff>
    </xdr:to>
    <mc:AlternateContent xmlns:mc="http://schemas.openxmlformats.org/markup-compatibility/2006" xmlns:a14="http://schemas.microsoft.com/office/drawing/2010/main">
      <mc:Choice Requires="a14">
        <xdr:graphicFrame macro="">
          <xdr:nvGraphicFramePr>
            <xdr:cNvPr id="30" name="Emp Status">
              <a:extLst>
                <a:ext uri="{FF2B5EF4-FFF2-40B4-BE49-F238E27FC236}">
                  <a16:creationId xmlns:a16="http://schemas.microsoft.com/office/drawing/2014/main" id="{D3B2E6C4-9EBD-4302-8812-950952D14292}"/>
                </a:ext>
              </a:extLst>
            </xdr:cNvPr>
            <xdr:cNvGraphicFramePr/>
          </xdr:nvGraphicFramePr>
          <xdr:xfrm>
            <a:off x="0" y="0"/>
            <a:ext cx="0" cy="0"/>
          </xdr:xfrm>
          <a:graphic>
            <a:graphicData uri="http://schemas.microsoft.com/office/drawing/2010/slicer">
              <sle:slicer xmlns:sle="http://schemas.microsoft.com/office/drawing/2010/slicer" name="Emp Status"/>
            </a:graphicData>
          </a:graphic>
        </xdr:graphicFrame>
      </mc:Choice>
      <mc:Fallback xmlns="">
        <xdr:sp macro="" textlink="">
          <xdr:nvSpPr>
            <xdr:cNvPr id="0" name=""/>
            <xdr:cNvSpPr>
              <a:spLocks noTextEdit="1"/>
            </xdr:cNvSpPr>
          </xdr:nvSpPr>
          <xdr:spPr>
            <a:xfrm>
              <a:off x="66675" y="2781301"/>
              <a:ext cx="1762125" cy="923924"/>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809625</xdr:colOff>
      <xdr:row>15</xdr:row>
      <xdr:rowOff>142875</xdr:rowOff>
    </xdr:from>
    <xdr:to>
      <xdr:col>17</xdr:col>
      <xdr:colOff>9525</xdr:colOff>
      <xdr:row>26</xdr:row>
      <xdr:rowOff>95250</xdr:rowOff>
    </xdr:to>
    <xdr:graphicFrame macro="">
      <xdr:nvGraphicFramePr>
        <xdr:cNvPr id="32" name="Chart 31">
          <a:extLst>
            <a:ext uri="{FF2B5EF4-FFF2-40B4-BE49-F238E27FC236}">
              <a16:creationId xmlns:a16="http://schemas.microsoft.com/office/drawing/2014/main" id="{C411A819-FB15-48F1-961C-8E2CD9FE42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17</xdr:col>
      <xdr:colOff>104775</xdr:colOff>
      <xdr:row>1</xdr:row>
      <xdr:rowOff>180975</xdr:rowOff>
    </xdr:from>
    <xdr:to>
      <xdr:col>19</xdr:col>
      <xdr:colOff>552450</xdr:colOff>
      <xdr:row>11</xdr:row>
      <xdr:rowOff>104775</xdr:rowOff>
    </xdr:to>
    <xdr:sp macro="" textlink="">
      <xdr:nvSpPr>
        <xdr:cNvPr id="2" name="Rectangle: Rounded Corners 1">
          <a:extLst>
            <a:ext uri="{FF2B5EF4-FFF2-40B4-BE49-F238E27FC236}">
              <a16:creationId xmlns:a16="http://schemas.microsoft.com/office/drawing/2014/main" id="{4246785F-1526-4B56-9685-79DA26D0E2C8}"/>
            </a:ext>
          </a:extLst>
        </xdr:cNvPr>
        <xdr:cNvSpPr/>
      </xdr:nvSpPr>
      <xdr:spPr>
        <a:xfrm>
          <a:off x="15449550" y="857250"/>
          <a:ext cx="2143125" cy="1828800"/>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PH" sz="1800" b="1"/>
            <a:t>Active Employees</a:t>
          </a:r>
        </a:p>
      </xdr:txBody>
    </xdr:sp>
    <xdr:clientData/>
  </xdr:twoCellAnchor>
  <xdr:twoCellAnchor>
    <xdr:from>
      <xdr:col>17</xdr:col>
      <xdr:colOff>200025</xdr:colOff>
      <xdr:row>12</xdr:row>
      <xdr:rowOff>76200</xdr:rowOff>
    </xdr:from>
    <xdr:to>
      <xdr:col>19</xdr:col>
      <xdr:colOff>647700</xdr:colOff>
      <xdr:row>22</xdr:row>
      <xdr:rowOff>0</xdr:rowOff>
    </xdr:to>
    <xdr:sp macro="" textlink="">
      <xdr:nvSpPr>
        <xdr:cNvPr id="45" name="Rectangle: Rounded Corners 44">
          <a:extLst>
            <a:ext uri="{FF2B5EF4-FFF2-40B4-BE49-F238E27FC236}">
              <a16:creationId xmlns:a16="http://schemas.microsoft.com/office/drawing/2014/main" id="{65D89115-309F-4296-B042-B6F6F2E13483}"/>
            </a:ext>
          </a:extLst>
        </xdr:cNvPr>
        <xdr:cNvSpPr/>
      </xdr:nvSpPr>
      <xdr:spPr>
        <a:xfrm>
          <a:off x="15544800" y="2847975"/>
          <a:ext cx="2143125" cy="1828800"/>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PH" sz="2000" b="1"/>
            <a:t>Attrition Rate</a:t>
          </a:r>
        </a:p>
      </xdr:txBody>
    </xdr:sp>
    <xdr:clientData/>
  </xdr:twoCellAnchor>
  <xdr:twoCellAnchor>
    <xdr:from>
      <xdr:col>17</xdr:col>
      <xdr:colOff>228600</xdr:colOff>
      <xdr:row>23</xdr:row>
      <xdr:rowOff>19050</xdr:rowOff>
    </xdr:from>
    <xdr:to>
      <xdr:col>19</xdr:col>
      <xdr:colOff>676275</xdr:colOff>
      <xdr:row>32</xdr:row>
      <xdr:rowOff>133350</xdr:rowOff>
    </xdr:to>
    <xdr:sp macro="" textlink="">
      <xdr:nvSpPr>
        <xdr:cNvPr id="46" name="Rectangle: Rounded Corners 45">
          <a:extLst>
            <a:ext uri="{FF2B5EF4-FFF2-40B4-BE49-F238E27FC236}">
              <a16:creationId xmlns:a16="http://schemas.microsoft.com/office/drawing/2014/main" id="{DD7E7E60-7EDD-48FC-94E9-61FB9C1B32F7}"/>
            </a:ext>
          </a:extLst>
        </xdr:cNvPr>
        <xdr:cNvSpPr/>
      </xdr:nvSpPr>
      <xdr:spPr>
        <a:xfrm>
          <a:off x="15573375" y="4886325"/>
          <a:ext cx="2143125" cy="1828800"/>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PH" sz="1800" b="1"/>
            <a:t>Median Tenureship</a:t>
          </a:r>
        </a:p>
      </xdr:txBody>
    </xdr:sp>
    <xdr:clientData/>
  </xdr:twoCellAnchor>
  <xdr:twoCellAnchor>
    <xdr:from>
      <xdr:col>17</xdr:col>
      <xdr:colOff>285750</xdr:colOff>
      <xdr:row>4</xdr:row>
      <xdr:rowOff>9525</xdr:rowOff>
    </xdr:from>
    <xdr:to>
      <xdr:col>19</xdr:col>
      <xdr:colOff>352425</xdr:colOff>
      <xdr:row>7</xdr:row>
      <xdr:rowOff>152400</xdr:rowOff>
    </xdr:to>
    <xdr:sp macro="" textlink="Analysis!C23">
      <xdr:nvSpPr>
        <xdr:cNvPr id="3" name="Rectangle: Rounded Corners 2">
          <a:extLst>
            <a:ext uri="{FF2B5EF4-FFF2-40B4-BE49-F238E27FC236}">
              <a16:creationId xmlns:a16="http://schemas.microsoft.com/office/drawing/2014/main" id="{BBE24EFC-5FFA-47C6-B1F9-FDF1469DF3C4}"/>
            </a:ext>
          </a:extLst>
        </xdr:cNvPr>
        <xdr:cNvSpPr/>
      </xdr:nvSpPr>
      <xdr:spPr>
        <a:xfrm>
          <a:off x="15630525" y="1257300"/>
          <a:ext cx="1762125" cy="714375"/>
        </a:xfrm>
        <a:prstGeom prst="roundRect">
          <a:avLst/>
        </a:prstGeom>
        <a:ln>
          <a:solidFill>
            <a:schemeClr val="bg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fld id="{F8EA331E-20D2-4813-B7CD-1171241D5315}" type="TxLink">
            <a:rPr lang="en-US" sz="2400" b="1" i="0" u="none" strike="noStrike">
              <a:solidFill>
                <a:srgbClr val="000000"/>
              </a:solidFill>
              <a:latin typeface="Calibri"/>
              <a:ea typeface="Calibri"/>
              <a:cs typeface="Calibri"/>
            </a:rPr>
            <a:pPr algn="ctr"/>
            <a:t>207</a:t>
          </a:fld>
          <a:endParaRPr lang="en-PH" sz="2400" b="1"/>
        </a:p>
      </xdr:txBody>
    </xdr:sp>
    <xdr:clientData/>
  </xdr:twoCellAnchor>
  <xdr:twoCellAnchor>
    <xdr:from>
      <xdr:col>18</xdr:col>
      <xdr:colOff>295274</xdr:colOff>
      <xdr:row>7</xdr:row>
      <xdr:rowOff>85725</xdr:rowOff>
    </xdr:from>
    <xdr:to>
      <xdr:col>19</xdr:col>
      <xdr:colOff>447674</xdr:colOff>
      <xdr:row>11</xdr:row>
      <xdr:rowOff>66675</xdr:rowOff>
    </xdr:to>
    <xdr:sp macro="" textlink="">
      <xdr:nvSpPr>
        <xdr:cNvPr id="48" name="Rectangle: Rounded Corners 47">
          <a:extLst>
            <a:ext uri="{FF2B5EF4-FFF2-40B4-BE49-F238E27FC236}">
              <a16:creationId xmlns:a16="http://schemas.microsoft.com/office/drawing/2014/main" id="{505A016D-D737-4736-A015-DAEDF64448DD}"/>
            </a:ext>
          </a:extLst>
        </xdr:cNvPr>
        <xdr:cNvSpPr/>
      </xdr:nvSpPr>
      <xdr:spPr>
        <a:xfrm>
          <a:off x="16487774" y="1905000"/>
          <a:ext cx="1000125" cy="742950"/>
        </a:xfrm>
        <a:prstGeom prst="roundRect">
          <a:avLst/>
        </a:prstGeom>
        <a:ln>
          <a:solidFill>
            <a:schemeClr val="bg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400"/>
            <a:t>of total employees</a:t>
          </a:r>
        </a:p>
      </xdr:txBody>
    </xdr:sp>
    <xdr:clientData/>
  </xdr:twoCellAnchor>
  <xdr:twoCellAnchor>
    <xdr:from>
      <xdr:col>18</xdr:col>
      <xdr:colOff>95249</xdr:colOff>
      <xdr:row>14</xdr:row>
      <xdr:rowOff>104775</xdr:rowOff>
    </xdr:from>
    <xdr:to>
      <xdr:col>18</xdr:col>
      <xdr:colOff>847724</xdr:colOff>
      <xdr:row>17</xdr:row>
      <xdr:rowOff>38100</xdr:rowOff>
    </xdr:to>
    <xdr:sp macro="" textlink="Analysis!E29">
      <xdr:nvSpPr>
        <xdr:cNvPr id="49" name="Rectangle: Rounded Corners 48">
          <a:extLst>
            <a:ext uri="{FF2B5EF4-FFF2-40B4-BE49-F238E27FC236}">
              <a16:creationId xmlns:a16="http://schemas.microsoft.com/office/drawing/2014/main" id="{A1C372CE-C582-43D5-8262-45DE52A1B403}"/>
            </a:ext>
          </a:extLst>
        </xdr:cNvPr>
        <xdr:cNvSpPr/>
      </xdr:nvSpPr>
      <xdr:spPr>
        <a:xfrm>
          <a:off x="16287749" y="3257550"/>
          <a:ext cx="752475" cy="504825"/>
        </a:xfrm>
        <a:prstGeom prst="roundRect">
          <a:avLst/>
        </a:prstGeom>
        <a:ln>
          <a:solidFill>
            <a:schemeClr val="bg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fld id="{F9FA65C6-E92D-482A-A19B-D93C36008B11}" type="TxLink">
            <a:rPr lang="en-US" sz="2000" b="1" i="0" u="none" strike="noStrike">
              <a:solidFill>
                <a:srgbClr val="000000"/>
              </a:solidFill>
              <a:latin typeface="Calibri"/>
              <a:ea typeface="Calibri"/>
              <a:cs typeface="Calibri"/>
            </a:rPr>
            <a:pPr algn="ctr"/>
            <a:t>33%</a:t>
          </a:fld>
          <a:endParaRPr lang="en-US" sz="4800" b="1">
            <a:solidFill>
              <a:srgbClr val="FF0000"/>
            </a:solidFill>
          </a:endParaRPr>
        </a:p>
      </xdr:txBody>
    </xdr:sp>
    <xdr:clientData/>
  </xdr:twoCellAnchor>
  <xdr:twoCellAnchor>
    <xdr:from>
      <xdr:col>17</xdr:col>
      <xdr:colOff>238126</xdr:colOff>
      <xdr:row>6</xdr:row>
      <xdr:rowOff>9525</xdr:rowOff>
    </xdr:from>
    <xdr:to>
      <xdr:col>18</xdr:col>
      <xdr:colOff>276225</xdr:colOff>
      <xdr:row>11</xdr:row>
      <xdr:rowOff>28575</xdr:rowOff>
    </xdr:to>
    <xdr:graphicFrame macro="">
      <xdr:nvGraphicFramePr>
        <xdr:cNvPr id="52" name="Chart 51">
          <a:extLst>
            <a:ext uri="{FF2B5EF4-FFF2-40B4-BE49-F238E27FC236}">
              <a16:creationId xmlns:a16="http://schemas.microsoft.com/office/drawing/2014/main" id="{0AC536C2-7C4C-4E8E-98A5-84366A86C1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17</xdr:col>
      <xdr:colOff>447676</xdr:colOff>
      <xdr:row>7</xdr:row>
      <xdr:rowOff>171450</xdr:rowOff>
    </xdr:from>
    <xdr:to>
      <xdr:col>18</xdr:col>
      <xdr:colOff>66675</xdr:colOff>
      <xdr:row>9</xdr:row>
      <xdr:rowOff>76200</xdr:rowOff>
    </xdr:to>
    <xdr:sp macro="" textlink="Analysis!D23">
      <xdr:nvSpPr>
        <xdr:cNvPr id="53" name="Rectangle: Rounded Corners 52">
          <a:extLst>
            <a:ext uri="{FF2B5EF4-FFF2-40B4-BE49-F238E27FC236}">
              <a16:creationId xmlns:a16="http://schemas.microsoft.com/office/drawing/2014/main" id="{4D75F0E5-7001-44EA-AF76-C9F0A51B27C1}"/>
            </a:ext>
          </a:extLst>
        </xdr:cNvPr>
        <xdr:cNvSpPr/>
      </xdr:nvSpPr>
      <xdr:spPr>
        <a:xfrm>
          <a:off x="15792451" y="1990725"/>
          <a:ext cx="466724" cy="285750"/>
        </a:xfrm>
        <a:prstGeom prst="roundRect">
          <a:avLst/>
        </a:prstGeom>
        <a:ln>
          <a:solidFill>
            <a:schemeClr val="bg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fld id="{B882981C-60D2-4F5F-BEA4-656012FC4600}" type="TxLink">
            <a:rPr lang="en-US" sz="800" b="1" i="0" u="none" strike="noStrike">
              <a:solidFill>
                <a:srgbClr val="000000"/>
              </a:solidFill>
              <a:latin typeface="Calibri"/>
              <a:ea typeface="Calibri"/>
              <a:cs typeface="Calibri"/>
            </a:rPr>
            <a:pPr algn="ctr"/>
            <a:t>67%</a:t>
          </a:fld>
          <a:endParaRPr lang="en-US" sz="1600" b="1"/>
        </a:p>
      </xdr:txBody>
    </xdr:sp>
    <xdr:clientData/>
  </xdr:twoCellAnchor>
  <xdr:twoCellAnchor>
    <xdr:from>
      <xdr:col>17</xdr:col>
      <xdr:colOff>285750</xdr:colOff>
      <xdr:row>17</xdr:row>
      <xdr:rowOff>9525</xdr:rowOff>
    </xdr:from>
    <xdr:to>
      <xdr:col>18</xdr:col>
      <xdr:colOff>581025</xdr:colOff>
      <xdr:row>20</xdr:row>
      <xdr:rowOff>161925</xdr:rowOff>
    </xdr:to>
    <xdr:graphicFrame macro="">
      <xdr:nvGraphicFramePr>
        <xdr:cNvPr id="54" name="Chart 53">
          <a:extLst>
            <a:ext uri="{FF2B5EF4-FFF2-40B4-BE49-F238E27FC236}">
              <a16:creationId xmlns:a16="http://schemas.microsoft.com/office/drawing/2014/main" id="{9F78F893-0CA7-4730-B7CB-C9E2079E9B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18</xdr:col>
      <xdr:colOff>590550</xdr:colOff>
      <xdr:row>17</xdr:row>
      <xdr:rowOff>9525</xdr:rowOff>
    </xdr:from>
    <xdr:to>
      <xdr:col>19</xdr:col>
      <xdr:colOff>495300</xdr:colOff>
      <xdr:row>21</xdr:row>
      <xdr:rowOff>95250</xdr:rowOff>
    </xdr:to>
    <xdr:sp macro="" textlink="Analysis!Z44">
      <xdr:nvSpPr>
        <xdr:cNvPr id="55" name="Rectangle: Rounded Corners 54">
          <a:extLst>
            <a:ext uri="{FF2B5EF4-FFF2-40B4-BE49-F238E27FC236}">
              <a16:creationId xmlns:a16="http://schemas.microsoft.com/office/drawing/2014/main" id="{27591CD2-75C7-45DF-A6D1-C261D9CF0F65}"/>
            </a:ext>
          </a:extLst>
        </xdr:cNvPr>
        <xdr:cNvSpPr/>
      </xdr:nvSpPr>
      <xdr:spPr>
        <a:xfrm>
          <a:off x="16783050" y="3733800"/>
          <a:ext cx="752475" cy="847725"/>
        </a:xfrm>
        <a:prstGeom prst="roundRect">
          <a:avLst/>
        </a:prstGeom>
        <a:ln>
          <a:solidFill>
            <a:schemeClr val="bg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800" b="1" i="0" u="none" strike="noStrike">
              <a:solidFill>
                <a:srgbClr val="000000"/>
              </a:solidFill>
              <a:latin typeface="Calibri"/>
              <a:ea typeface="Calibri"/>
              <a:cs typeface="Calibri"/>
            </a:rPr>
            <a:t>Year</a:t>
          </a:r>
          <a:r>
            <a:rPr lang="en-US" sz="800" b="1" i="0" u="none" strike="noStrike" baseline="0">
              <a:solidFill>
                <a:srgbClr val="000000"/>
              </a:solidFill>
              <a:latin typeface="Calibri"/>
              <a:ea typeface="Calibri"/>
              <a:cs typeface="Calibri"/>
            </a:rPr>
            <a:t> 2015 and 2016 has most number of resignee</a:t>
          </a:r>
          <a:fld id="{1D560049-7A98-4E55-AD61-59A915FC500D}" type="TxLink">
            <a:rPr lang="en-US" sz="1000" b="1" i="0" u="none" strike="noStrike">
              <a:solidFill>
                <a:srgbClr val="000000"/>
              </a:solidFill>
              <a:latin typeface="Calibri"/>
              <a:ea typeface="Calibri"/>
              <a:cs typeface="Calibri"/>
            </a:rPr>
            <a:pPr algn="ctr"/>
            <a:t> </a:t>
          </a:fld>
          <a:endParaRPr lang="en-US" sz="1100" b="1"/>
        </a:p>
      </xdr:txBody>
    </xdr:sp>
    <xdr:clientData/>
  </xdr:twoCellAnchor>
  <xdr:twoCellAnchor>
    <xdr:from>
      <xdr:col>18</xdr:col>
      <xdr:colOff>85725</xdr:colOff>
      <xdr:row>26</xdr:row>
      <xdr:rowOff>76200</xdr:rowOff>
    </xdr:from>
    <xdr:to>
      <xdr:col>18</xdr:col>
      <xdr:colOff>838200</xdr:colOff>
      <xdr:row>29</xdr:row>
      <xdr:rowOff>9525</xdr:rowOff>
    </xdr:to>
    <xdr:sp macro="" textlink="Analysis!Q33">
      <xdr:nvSpPr>
        <xdr:cNvPr id="56" name="Rectangle: Rounded Corners 55">
          <a:extLst>
            <a:ext uri="{FF2B5EF4-FFF2-40B4-BE49-F238E27FC236}">
              <a16:creationId xmlns:a16="http://schemas.microsoft.com/office/drawing/2014/main" id="{757D65E6-7AB3-4292-98F9-51733C57CEC6}"/>
            </a:ext>
          </a:extLst>
        </xdr:cNvPr>
        <xdr:cNvSpPr/>
      </xdr:nvSpPr>
      <xdr:spPr>
        <a:xfrm>
          <a:off x="16278225" y="5514975"/>
          <a:ext cx="752475" cy="504825"/>
        </a:xfrm>
        <a:prstGeom prst="roundRect">
          <a:avLst/>
        </a:prstGeom>
        <a:ln>
          <a:solidFill>
            <a:schemeClr val="bg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fld id="{87B694B5-255C-420B-9376-237359A389CC}" type="TxLink">
            <a:rPr lang="en-US" sz="2800" b="1" i="0" u="none" strike="noStrike">
              <a:solidFill>
                <a:srgbClr val="000000"/>
              </a:solidFill>
              <a:latin typeface="Calibri"/>
              <a:ea typeface="Calibri"/>
              <a:cs typeface="Calibri"/>
            </a:rPr>
            <a:pPr algn="ctr"/>
            <a:t>9</a:t>
          </a:fld>
          <a:endParaRPr lang="en-US" sz="6000" b="1"/>
        </a:p>
      </xdr:txBody>
    </xdr:sp>
    <xdr:clientData/>
  </xdr:twoCellAnchor>
  <xdr:twoCellAnchor>
    <xdr:from>
      <xdr:col>18</xdr:col>
      <xdr:colOff>666749</xdr:colOff>
      <xdr:row>29</xdr:row>
      <xdr:rowOff>104776</xdr:rowOff>
    </xdr:from>
    <xdr:to>
      <xdr:col>19</xdr:col>
      <xdr:colOff>180975</xdr:colOff>
      <xdr:row>31</xdr:row>
      <xdr:rowOff>66676</xdr:rowOff>
    </xdr:to>
    <xdr:sp macro="" textlink="Analysis!Q34">
      <xdr:nvSpPr>
        <xdr:cNvPr id="57" name="Rectangle: Rounded Corners 56">
          <a:extLst>
            <a:ext uri="{FF2B5EF4-FFF2-40B4-BE49-F238E27FC236}">
              <a16:creationId xmlns:a16="http://schemas.microsoft.com/office/drawing/2014/main" id="{A625B2BB-507A-4247-A55B-E0F9229D6290}"/>
            </a:ext>
          </a:extLst>
        </xdr:cNvPr>
        <xdr:cNvSpPr/>
      </xdr:nvSpPr>
      <xdr:spPr>
        <a:xfrm>
          <a:off x="16859249" y="6115051"/>
          <a:ext cx="361951" cy="342900"/>
        </a:xfrm>
        <a:prstGeom prst="roundRect">
          <a:avLst/>
        </a:prstGeom>
        <a:ln>
          <a:solidFill>
            <a:schemeClr val="bg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fld id="{96840B36-7E55-49B8-961E-828AF766F3EE}" type="TxLink">
            <a:rPr lang="en-US" sz="1200" b="1" i="0" u="none" strike="noStrike">
              <a:solidFill>
                <a:srgbClr val="000000"/>
              </a:solidFill>
              <a:latin typeface="Calibri"/>
              <a:ea typeface="Calibri"/>
              <a:cs typeface="Calibri"/>
            </a:rPr>
            <a:pPr algn="ctr"/>
            <a:t>8</a:t>
          </a:fld>
          <a:endParaRPr lang="en-US" sz="6600" b="1"/>
        </a:p>
      </xdr:txBody>
    </xdr:sp>
    <xdr:clientData/>
  </xdr:twoCellAnchor>
  <xdr:twoCellAnchor>
    <xdr:from>
      <xdr:col>17</xdr:col>
      <xdr:colOff>476250</xdr:colOff>
      <xdr:row>29</xdr:row>
      <xdr:rowOff>9524</xdr:rowOff>
    </xdr:from>
    <xdr:to>
      <xdr:col>18</xdr:col>
      <xdr:colOff>619124</xdr:colOff>
      <xdr:row>31</xdr:row>
      <xdr:rowOff>133349</xdr:rowOff>
    </xdr:to>
    <xdr:sp macro="" textlink="Analysis!Q34">
      <xdr:nvSpPr>
        <xdr:cNvPr id="58" name="Rectangle: Rounded Corners 57">
          <a:extLst>
            <a:ext uri="{FF2B5EF4-FFF2-40B4-BE49-F238E27FC236}">
              <a16:creationId xmlns:a16="http://schemas.microsoft.com/office/drawing/2014/main" id="{8A9F4C7D-FEF4-4A5C-9AF5-A65647FCB75D}"/>
            </a:ext>
          </a:extLst>
        </xdr:cNvPr>
        <xdr:cNvSpPr/>
      </xdr:nvSpPr>
      <xdr:spPr>
        <a:xfrm>
          <a:off x="15821025" y="6019799"/>
          <a:ext cx="990599" cy="504825"/>
        </a:xfrm>
        <a:prstGeom prst="roundRect">
          <a:avLst/>
        </a:prstGeom>
        <a:ln>
          <a:solidFill>
            <a:schemeClr val="bg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100" b="1" i="0" u="none" strike="noStrike">
              <a:solidFill>
                <a:srgbClr val="000000"/>
              </a:solidFill>
              <a:latin typeface="Calibri"/>
              <a:ea typeface="Calibri"/>
              <a:cs typeface="Calibri"/>
            </a:rPr>
            <a:t>Average Tenureship</a:t>
          </a:r>
          <a:endParaRPr lang="en-US" sz="6000" b="1"/>
        </a:p>
      </xdr:txBody>
    </xdr:sp>
    <xdr:clientData/>
  </xdr:twoCellAnchor>
  <xdr:twoCellAnchor editAs="oneCell">
    <xdr:from>
      <xdr:col>17</xdr:col>
      <xdr:colOff>352425</xdr:colOff>
      <xdr:row>25</xdr:row>
      <xdr:rowOff>171449</xdr:rowOff>
    </xdr:from>
    <xdr:to>
      <xdr:col>18</xdr:col>
      <xdr:colOff>378168</xdr:colOff>
      <xdr:row>30</xdr:row>
      <xdr:rowOff>47624</xdr:rowOff>
    </xdr:to>
    <xdr:pic>
      <xdr:nvPicPr>
        <xdr:cNvPr id="7" name="Picture 6">
          <a:extLst>
            <a:ext uri="{FF2B5EF4-FFF2-40B4-BE49-F238E27FC236}">
              <a16:creationId xmlns:a16="http://schemas.microsoft.com/office/drawing/2014/main" id="{F088D754-EC75-48FE-B792-09EA4B9A3801}"/>
            </a:ext>
          </a:extLst>
        </xdr:cNvPr>
        <xdr:cNvPicPr>
          <a:picLocks noChangeAspect="1"/>
        </xdr:cNvPicPr>
      </xdr:nvPicPr>
      <xdr:blipFill>
        <a:blip xmlns:r="http://schemas.openxmlformats.org/officeDocument/2006/relationships" r:embed="rId13">
          <a:extLst>
            <a:ext uri="{BEBA8EAE-BF5A-486C-A8C5-ECC9F3942E4B}">
              <a14:imgProps xmlns:a14="http://schemas.microsoft.com/office/drawing/2010/main">
                <a14:imgLayer r:embed="rId14">
                  <a14:imgEffect>
                    <a14:backgroundRemoval t="10000" b="90000" l="10000" r="90000"/>
                  </a14:imgEffect>
                </a14:imgLayer>
              </a14:imgProps>
            </a:ext>
          </a:extLst>
        </a:blip>
        <a:stretch>
          <a:fillRect/>
        </a:stretch>
      </xdr:blipFill>
      <xdr:spPr>
        <a:xfrm>
          <a:off x="15697200" y="5419724"/>
          <a:ext cx="873468" cy="828675"/>
        </a:xfrm>
        <a:prstGeom prst="rect">
          <a:avLst/>
        </a:prstGeom>
      </xdr:spPr>
    </xdr:pic>
    <xdr:clientData/>
  </xdr:twoCellAnchor>
  <xdr:twoCellAnchor editAs="oneCell">
    <xdr:from>
      <xdr:col>2</xdr:col>
      <xdr:colOff>247650</xdr:colOff>
      <xdr:row>0</xdr:row>
      <xdr:rowOff>85724</xdr:rowOff>
    </xdr:from>
    <xdr:to>
      <xdr:col>3</xdr:col>
      <xdr:colOff>38100</xdr:colOff>
      <xdr:row>1</xdr:row>
      <xdr:rowOff>47624</xdr:rowOff>
    </xdr:to>
    <xdr:pic>
      <xdr:nvPicPr>
        <xdr:cNvPr id="59" name="Picture 58" descr="DataSense Analytics | LinkedIn">
          <a:extLst>
            <a:ext uri="{FF2B5EF4-FFF2-40B4-BE49-F238E27FC236}">
              <a16:creationId xmlns:a16="http://schemas.microsoft.com/office/drawing/2014/main" id="{AD4B2B24-5848-4F87-AFBA-F04ABA5744AC}"/>
            </a:ext>
          </a:extLst>
        </xdr:cNvPr>
        <xdr:cNvPicPr>
          <a:picLocks noChangeAspect="1" noChangeArrowheads="1"/>
        </xdr:cNvPicPr>
      </xdr:nvPicPr>
      <xdr:blipFill>
        <a:blip xmlns:r="http://schemas.openxmlformats.org/officeDocument/2006/relationships" r:embed="rId15" cstate="print">
          <a:extLst>
            <a:ext uri="{BEBA8EAE-BF5A-486C-A8C5-ECC9F3942E4B}">
              <a14:imgProps xmlns:a14="http://schemas.microsoft.com/office/drawing/2010/main">
                <a14:imgLayer r:embed="rId16">
                  <a14:imgEffect>
                    <a14:backgroundRemoval t="1000" b="96000" l="6000" r="98500">
                      <a14:foregroundMark x1="12500" y1="26500" x2="12500" y2="26500"/>
                      <a14:foregroundMark x1="45500" y1="13000" x2="46000" y2="11500"/>
                      <a14:foregroundMark x1="42854" y1="7055" x2="39000" y2="8500"/>
                      <a14:foregroundMark x1="68500" y1="6500" x2="80442" y2="12692"/>
                      <a14:foregroundMark x1="96085" y1="40000" x2="98216" y2="43530"/>
                      <a14:foregroundMark x1="93066" y1="35000" x2="96085" y2="40000"/>
                      <a14:foregroundMark x1="82500" y1="17500" x2="93066" y2="35000"/>
                      <a14:foregroundMark x1="85500" y1="81500" x2="63500" y2="92500"/>
                      <a14:foregroundMark x1="47500" y1="93500" x2="34000" y2="91000"/>
                      <a14:foregroundMark x1="53000" y1="96000" x2="47500" y2="96000"/>
                      <a14:foregroundMark x1="8000" y1="55500" x2="8000" y2="60000"/>
                      <a14:foregroundMark x1="25500" y1="17000" x2="12000" y2="25500"/>
                      <a14:foregroundMark x1="8000" y1="34000" x2="6000" y2="40500"/>
                      <a14:foregroundMark x1="38500" y1="21000" x2="71000" y2="19500"/>
                      <a14:foregroundMark x1="62500" y1="6000" x2="55500" y2="6000"/>
                      <a14:foregroundMark x1="56000" y1="5000" x2="49092" y2="1930"/>
                      <a14:foregroundMark x1="34000" y1="4000" x2="33146" y2="4186"/>
                      <a14:foregroundMark x1="46500" y1="3500" x2="42000" y2="3500"/>
                      <a14:foregroundMark x1="39000" y1="3500" x2="30740" y2="5209"/>
                      <a14:backgroundMark x1="84500" y1="7500" x2="94500" y2="10500"/>
                      <a14:backgroundMark x1="61000" y1="2500" x2="61000" y2="2500"/>
                      <a14:backgroundMark x1="98500" y1="35000" x2="98500" y2="35000"/>
                      <a14:backgroundMark x1="98500" y1="40000" x2="98500" y2="40000"/>
                      <a14:backgroundMark x1="98500" y1="63000" x2="98500" y2="63000"/>
                      <a14:backgroundMark x1="24000" y1="7000" x2="24000" y2="7000"/>
                      <a14:backgroundMark x1="37500" y1="1000" x2="40500" y2="1500"/>
                      <a14:backgroundMark x1="48000" y1="500" x2="48000" y2="500"/>
                      <a14:backgroundMark x1="99500" y1="59500" x2="99500" y2="58000"/>
                      <a14:backgroundMark x1="99000" y1="43500" x2="99500" y2="56500"/>
                      <a14:backgroundMark x1="40408" y1="1000" x2="39000" y2="1000"/>
                      <a14:backgroundMark x1="48500" y1="1000" x2="44908" y2="1000"/>
                      <a14:backgroundMark x1="23000" y1="4000" x2="33000" y2="1000"/>
                    </a14:backgroundRemoval>
                  </a14:imgEffect>
                </a14:imgLayer>
              </a14:imgProps>
            </a:ext>
            <a:ext uri="{28A0092B-C50C-407E-A947-70E740481C1C}">
              <a14:useLocalDpi xmlns:a14="http://schemas.microsoft.com/office/drawing/2010/main" val="0"/>
            </a:ext>
          </a:extLst>
        </a:blip>
        <a:srcRect/>
        <a:stretch>
          <a:fillRect/>
        </a:stretch>
      </xdr:blipFill>
      <xdr:spPr bwMode="auto">
        <a:xfrm>
          <a:off x="1943100" y="85724"/>
          <a:ext cx="638175" cy="638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28577</xdr:colOff>
      <xdr:row>0</xdr:row>
      <xdr:rowOff>200024</xdr:rowOff>
    </xdr:from>
    <xdr:to>
      <xdr:col>16</xdr:col>
      <xdr:colOff>733426</xdr:colOff>
      <xdr:row>0</xdr:row>
      <xdr:rowOff>634745</xdr:rowOff>
    </xdr:to>
    <xdr:pic>
      <xdr:nvPicPr>
        <xdr:cNvPr id="14" name="Picture 13">
          <a:extLst>
            <a:ext uri="{FF2B5EF4-FFF2-40B4-BE49-F238E27FC236}">
              <a16:creationId xmlns:a16="http://schemas.microsoft.com/office/drawing/2014/main" id="{FD8BAA64-6972-40B8-B11D-875D87E251F9}"/>
            </a:ext>
          </a:extLst>
        </xdr:cNvPr>
        <xdr:cNvPicPr>
          <a:picLocks noChangeAspect="1"/>
        </xdr:cNvPicPr>
      </xdr:nvPicPr>
      <xdr:blipFill>
        <a:blip xmlns:r="http://schemas.openxmlformats.org/officeDocument/2006/relationships" r:embed="rId17"/>
        <a:stretch>
          <a:fillRect/>
        </a:stretch>
      </xdr:blipFill>
      <xdr:spPr>
        <a:xfrm>
          <a:off x="13677902" y="200024"/>
          <a:ext cx="1552574" cy="434721"/>
        </a:xfrm>
        <a:prstGeom prst="rect">
          <a:avLst/>
        </a:prstGeom>
      </xdr:spPr>
    </xdr:pic>
    <xdr:clientData/>
  </xdr:twoCellAnchor>
</xdr:wsDr>
</file>

<file path=xl/drawings/drawing2.xml><?xml version="1.0" encoding="utf-8"?>
<c:userShapes xmlns:c="http://schemas.openxmlformats.org/drawingml/2006/chart">
  <cdr:relSizeAnchor xmlns:cdr="http://schemas.openxmlformats.org/drawingml/2006/chartDrawing">
    <cdr:from>
      <cdr:x>0.02128</cdr:x>
      <cdr:y>0.04731</cdr:y>
    </cdr:from>
    <cdr:to>
      <cdr:x>0.9734</cdr:x>
      <cdr:y>0.20645</cdr:y>
    </cdr:to>
    <cdr:sp macro="" textlink="">
      <cdr:nvSpPr>
        <cdr:cNvPr id="2" name="Rectangle 1">
          <a:extLst xmlns:a="http://schemas.openxmlformats.org/drawingml/2006/main">
            <a:ext uri="{FF2B5EF4-FFF2-40B4-BE49-F238E27FC236}">
              <a16:creationId xmlns:a16="http://schemas.microsoft.com/office/drawing/2014/main" id="{D68E69FC-706E-48E8-9885-6C730F54EB85}"/>
            </a:ext>
          </a:extLst>
        </cdr:cNvPr>
        <cdr:cNvSpPr/>
      </cdr:nvSpPr>
      <cdr:spPr>
        <a:xfrm xmlns:a="http://schemas.openxmlformats.org/drawingml/2006/main">
          <a:off x="38100" y="69851"/>
          <a:ext cx="1704974" cy="234950"/>
        </a:xfrm>
        <a:prstGeom xmlns:a="http://schemas.openxmlformats.org/drawingml/2006/main" prst="rect">
          <a:avLst/>
        </a:prstGeom>
        <a:gradFill xmlns:a="http://schemas.openxmlformats.org/drawingml/2006/main"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lin ang="0" scaled="1"/>
          <a:tileRect/>
        </a:gradFill>
        <a:effectLst xmlns:a="http://schemas.openxmlformats.org/drawingml/2006/main">
          <a:softEdge rad="12700"/>
        </a:effectLst>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t"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marL="0" indent="0" algn="l"/>
          <a:r>
            <a:rPr lang="en-PH" sz="1100" b="1">
              <a:solidFill>
                <a:schemeClr val="lt1"/>
              </a:solidFill>
              <a:latin typeface="+mn-lt"/>
              <a:ea typeface="+mn-ea"/>
              <a:cs typeface="+mn-cs"/>
            </a:rPr>
            <a:t>Gender</a:t>
          </a:r>
        </a:p>
      </cdr:txBody>
    </cdr:sp>
  </cdr:relSizeAnchor>
  <cdr:relSizeAnchor xmlns:cdr="http://schemas.openxmlformats.org/drawingml/2006/chartDrawing">
    <cdr:from>
      <cdr:x>0.05319</cdr:x>
      <cdr:y>0.24484</cdr:y>
    </cdr:from>
    <cdr:to>
      <cdr:x>0.23936</cdr:x>
      <cdr:y>0.47742</cdr:y>
    </cdr:to>
    <cdr:pic>
      <cdr:nvPicPr>
        <cdr:cNvPr id="3" name="chart">
          <a:extLst xmlns:a="http://schemas.openxmlformats.org/drawingml/2006/main">
            <a:ext uri="{FF2B5EF4-FFF2-40B4-BE49-F238E27FC236}">
              <a16:creationId xmlns:a16="http://schemas.microsoft.com/office/drawing/2014/main" id="{17C038E6-1446-4ECB-A11E-28F4316A0750}"/>
            </a:ext>
          </a:extLst>
        </cdr:cNvPr>
        <cdr:cNvPicPr>
          <a:picLocks xmlns:a="http://schemas.openxmlformats.org/drawingml/2006/main" noChangeAspect="1"/>
        </cdr:cNvPicPr>
      </cdr:nvPicPr>
      <cdr:blipFill rotWithShape="1">
        <a:blip xmlns:a="http://schemas.openxmlformats.org/drawingml/2006/main" xmlns:r="http://schemas.openxmlformats.org/officeDocument/2006/relationships" r:embed="rId1"/>
        <a:srcRect xmlns:a="http://schemas.openxmlformats.org/drawingml/2006/main" l="15540" t="12838" r="16893" b="17568"/>
        <a:stretch xmlns:a="http://schemas.openxmlformats.org/drawingml/2006/main"/>
      </cdr:blipFill>
      <cdr:spPr>
        <a:xfrm xmlns:a="http://schemas.openxmlformats.org/drawingml/2006/main">
          <a:off x="95249" y="361473"/>
          <a:ext cx="333375" cy="343376"/>
        </a:xfrm>
        <a:prstGeom xmlns:a="http://schemas.openxmlformats.org/drawingml/2006/main" prst="rect">
          <a:avLst/>
        </a:prstGeom>
      </cdr:spPr>
    </cdr:pic>
  </cdr:relSizeAnchor>
  <cdr:relSizeAnchor xmlns:cdr="http://schemas.openxmlformats.org/drawingml/2006/chartDrawing">
    <cdr:from>
      <cdr:x>0.78191</cdr:x>
      <cdr:y>0.71852</cdr:y>
    </cdr:from>
    <cdr:to>
      <cdr:x>0.93085</cdr:x>
      <cdr:y>0.92258</cdr:y>
    </cdr:to>
    <cdr:pic>
      <cdr:nvPicPr>
        <cdr:cNvPr id="4" name="chart">
          <a:extLst xmlns:a="http://schemas.openxmlformats.org/drawingml/2006/main">
            <a:ext uri="{FF2B5EF4-FFF2-40B4-BE49-F238E27FC236}">
              <a16:creationId xmlns:a16="http://schemas.microsoft.com/office/drawing/2014/main" id="{3F96FE18-1D4D-4885-BDA6-D6B8271AF787}"/>
            </a:ext>
          </a:extLst>
        </cdr:cNvPr>
        <cdr:cNvPicPr>
          <a:picLocks xmlns:a="http://schemas.openxmlformats.org/drawingml/2006/main" noChangeAspect="1"/>
        </cdr:cNvPicPr>
      </cdr:nvPicPr>
      <cdr:blipFill rotWithShape="1">
        <a:blip xmlns:a="http://schemas.openxmlformats.org/drawingml/2006/main" xmlns:r="http://schemas.openxmlformats.org/officeDocument/2006/relationships" r:embed="rId2"/>
        <a:srcRect xmlns:a="http://schemas.openxmlformats.org/drawingml/2006/main" l="15822" t="5405" r="15823" b="12162"/>
        <a:stretch xmlns:a="http://schemas.openxmlformats.org/drawingml/2006/main"/>
      </cdr:blipFill>
      <cdr:spPr>
        <a:xfrm xmlns:a="http://schemas.openxmlformats.org/drawingml/2006/main">
          <a:off x="1400174" y="1060803"/>
          <a:ext cx="266700" cy="301272"/>
        </a:xfrm>
        <a:prstGeom xmlns:a="http://schemas.openxmlformats.org/drawingml/2006/main" prst="rect">
          <a:avLst/>
        </a:prstGeom>
      </cdr:spPr>
    </cdr:pic>
  </cdr:relSizeAnchor>
</c:userShapes>
</file>

<file path=xl/drawings/drawing3.xml><?xml version="1.0" encoding="utf-8"?>
<c:userShapes xmlns:c="http://schemas.openxmlformats.org/drawingml/2006/chart">
  <cdr:relSizeAnchor xmlns:cdr="http://schemas.openxmlformats.org/drawingml/2006/chartDrawing">
    <cdr:from>
      <cdr:x>0.0202</cdr:x>
      <cdr:y>0.02431</cdr:y>
    </cdr:from>
    <cdr:to>
      <cdr:x>0.98268</cdr:x>
      <cdr:y>0.19444</cdr:y>
    </cdr:to>
    <cdr:sp macro="" textlink="">
      <cdr:nvSpPr>
        <cdr:cNvPr id="2" name="Rectangle 1">
          <a:extLst xmlns:a="http://schemas.openxmlformats.org/drawingml/2006/main">
            <a:ext uri="{FF2B5EF4-FFF2-40B4-BE49-F238E27FC236}">
              <a16:creationId xmlns:a16="http://schemas.microsoft.com/office/drawing/2014/main" id="{F13BFEE1-F207-4732-8C7C-E697A3FEF833}"/>
            </a:ext>
          </a:extLst>
        </cdr:cNvPr>
        <cdr:cNvSpPr/>
      </cdr:nvSpPr>
      <cdr:spPr>
        <a:xfrm xmlns:a="http://schemas.openxmlformats.org/drawingml/2006/main">
          <a:off x="88900" y="66675"/>
          <a:ext cx="4235450" cy="466725"/>
        </a:xfrm>
        <a:prstGeom xmlns:a="http://schemas.openxmlformats.org/drawingml/2006/main" prst="rect">
          <a:avLst/>
        </a:prstGeom>
        <a:gradFill xmlns:a="http://schemas.openxmlformats.org/drawingml/2006/main"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lin ang="0" scaled="1"/>
          <a:tileRect/>
        </a:gradFill>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t"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r>
            <a:rPr lang="en-PH" sz="1600" b="1"/>
            <a:t>Performance Rating Score</a:t>
          </a:r>
        </a:p>
      </cdr:txBody>
    </cdr:sp>
  </cdr:relSizeAnchor>
</c:userShapes>
</file>

<file path=xl/drawings/drawing4.xml><?xml version="1.0" encoding="utf-8"?>
<c:userShapes xmlns:c="http://schemas.openxmlformats.org/drawingml/2006/chart">
  <cdr:relSizeAnchor xmlns:cdr="http://schemas.openxmlformats.org/drawingml/2006/chartDrawing">
    <cdr:from>
      <cdr:x>0.01708</cdr:x>
      <cdr:y>0.02199</cdr:y>
    </cdr:from>
    <cdr:to>
      <cdr:x>0.98361</cdr:x>
      <cdr:y>0.20139</cdr:y>
    </cdr:to>
    <cdr:sp macro="" textlink="">
      <cdr:nvSpPr>
        <cdr:cNvPr id="2" name="Rectangle 1">
          <a:extLst xmlns:a="http://schemas.openxmlformats.org/drawingml/2006/main">
            <a:ext uri="{FF2B5EF4-FFF2-40B4-BE49-F238E27FC236}">
              <a16:creationId xmlns:a16="http://schemas.microsoft.com/office/drawing/2014/main" id="{560C152F-817B-4F33-B8CF-592D86B035E3}"/>
            </a:ext>
          </a:extLst>
        </cdr:cNvPr>
        <cdr:cNvSpPr/>
      </cdr:nvSpPr>
      <cdr:spPr>
        <a:xfrm xmlns:a="http://schemas.openxmlformats.org/drawingml/2006/main">
          <a:off x="79391" y="60323"/>
          <a:ext cx="4492625" cy="492130"/>
        </a:xfrm>
        <a:prstGeom xmlns:a="http://schemas.openxmlformats.org/drawingml/2006/main" prst="rect">
          <a:avLst/>
        </a:prstGeom>
        <a:gradFill xmlns:a="http://schemas.openxmlformats.org/drawingml/2006/main"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lin ang="0" scaled="1"/>
          <a:tileRect/>
        </a:gradFill>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t"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r>
            <a:rPr lang="en-PH" sz="1600" b="1"/>
            <a:t>Employee</a:t>
          </a:r>
          <a:r>
            <a:rPr lang="en-PH" sz="1600" b="1" baseline="0"/>
            <a:t> Satisfaction</a:t>
          </a:r>
          <a:endParaRPr lang="en-PH" sz="1600" b="1"/>
        </a:p>
      </cdr:txBody>
    </cdr:sp>
  </cdr:relSizeAnchor>
  <cdr:relSizeAnchor xmlns:cdr="http://schemas.openxmlformats.org/drawingml/2006/chartDrawing">
    <cdr:from>
      <cdr:x>0.02459</cdr:x>
      <cdr:y>0.21875</cdr:y>
    </cdr:from>
    <cdr:to>
      <cdr:x>0.23393</cdr:x>
      <cdr:y>0.41319</cdr:y>
    </cdr:to>
    <cdr:pic>
      <cdr:nvPicPr>
        <cdr:cNvPr id="3" name="chart">
          <a:extLst xmlns:a="http://schemas.openxmlformats.org/drawingml/2006/main">
            <a:ext uri="{FF2B5EF4-FFF2-40B4-BE49-F238E27FC236}">
              <a16:creationId xmlns:a16="http://schemas.microsoft.com/office/drawing/2014/main" id="{EC6F4C7D-45E1-499A-B227-BD7793079B2D}"/>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BEBA8EAE-BF5A-486C-A8C5-ECC9F3942E4B}">
              <a14:imgProps xmlns:a14="http://schemas.microsoft.com/office/drawing/2010/main">
                <a14:imgLayer r:embed="rId2">
                  <a14:imgEffect>
                    <a14:backgroundRemoval t="8784" b="89865" l="10000" r="95185">
                      <a14:foregroundMark x1="18148" y1="47973" x2="18148" y2="47973"/>
                      <a14:foregroundMark x1="53333" y1="46622" x2="53333" y2="46622"/>
                      <a14:foregroundMark x1="68148" y1="50000" x2="68148" y2="50000"/>
                      <a14:foregroundMark x1="91852" y1="50000" x2="91852" y2="50000"/>
                      <a14:foregroundMark x1="95185" y1="48649" x2="95185" y2="48649"/>
                      <a14:foregroundMark x1="33704" y1="57432" x2="33704" y2="57432"/>
                    </a14:backgroundRemoval>
                  </a14:imgEffect>
                </a14:imgLayer>
              </a14:imgProps>
            </a:ext>
          </a:extLst>
        </a:blip>
        <a:stretch xmlns:a="http://schemas.openxmlformats.org/drawingml/2006/main">
          <a:fillRect/>
        </a:stretch>
      </cdr:blipFill>
      <cdr:spPr>
        <a:xfrm xmlns:a="http://schemas.openxmlformats.org/drawingml/2006/main">
          <a:off x="114300" y="600075"/>
          <a:ext cx="973054" cy="533388"/>
        </a:xfrm>
        <a:prstGeom xmlns:a="http://schemas.openxmlformats.org/drawingml/2006/main" prst="rect">
          <a:avLst/>
        </a:prstGeom>
      </cdr:spPr>
    </cdr:pic>
  </cdr:relSizeAnchor>
  <cdr:relSizeAnchor xmlns:cdr="http://schemas.openxmlformats.org/drawingml/2006/chartDrawing">
    <cdr:from>
      <cdr:x>0.02528</cdr:x>
      <cdr:y>0.35879</cdr:y>
    </cdr:from>
    <cdr:to>
      <cdr:x>0.23566</cdr:x>
      <cdr:y>0.55324</cdr:y>
    </cdr:to>
    <cdr:pic>
      <cdr:nvPicPr>
        <cdr:cNvPr id="4" name="chart">
          <a:extLst xmlns:a="http://schemas.openxmlformats.org/drawingml/2006/main">
            <a:ext uri="{FF2B5EF4-FFF2-40B4-BE49-F238E27FC236}">
              <a16:creationId xmlns:a16="http://schemas.microsoft.com/office/drawing/2014/main" id="{713EA76C-6002-4387-99C6-286AC1FED357}"/>
            </a:ext>
          </a:extLst>
        </cdr:cNvPr>
        <cdr:cNvPicPr>
          <a:picLocks xmlns:a="http://schemas.openxmlformats.org/drawingml/2006/main" noChangeAspect="1"/>
        </cdr:cNvPicPr>
      </cdr:nvPicPr>
      <cdr:blipFill rotWithShape="1">
        <a:blip xmlns:a="http://schemas.openxmlformats.org/drawingml/2006/main" xmlns:r="http://schemas.openxmlformats.org/officeDocument/2006/relationships" r:embed="rId3">
          <a:extLst>
            <a:ext uri="{BEBA8EAE-BF5A-486C-A8C5-ECC9F3942E4B}">
              <a14:imgProps xmlns:a14="http://schemas.microsoft.com/office/drawing/2010/main">
                <a14:imgLayer r:embed="rId2">
                  <a14:imgEffect>
                    <a14:backgroundRemoval t="9459" b="89865" l="7778" r="77037">
                      <a14:foregroundMark x1="33333" y1="52027" x2="33333" y2="52027"/>
                      <a14:foregroundMark x1="52963" y1="52027" x2="52963" y2="52027"/>
                      <a14:foregroundMark x1="71852" y1="52027" x2="71852" y2="52027"/>
                      <a14:foregroundMark x1="77037" y1="48649" x2="77037" y2="48649"/>
                    </a14:backgroundRemoval>
                  </a14:imgEffect>
                </a14:imgLayer>
              </a14:imgProps>
            </a:ext>
          </a:extLst>
        </a:blip>
        <a:srcRect xmlns:a="http://schemas.openxmlformats.org/drawingml/2006/main" r="20062"/>
        <a:stretch xmlns:a="http://schemas.openxmlformats.org/drawingml/2006/main"/>
      </cdr:blipFill>
      <cdr:spPr>
        <a:xfrm xmlns:a="http://schemas.openxmlformats.org/drawingml/2006/main">
          <a:off x="117491" y="984245"/>
          <a:ext cx="977889" cy="533415"/>
        </a:xfrm>
        <a:prstGeom xmlns:a="http://schemas.openxmlformats.org/drawingml/2006/main" prst="rect">
          <a:avLst/>
        </a:prstGeom>
      </cdr:spPr>
    </cdr:pic>
  </cdr:relSizeAnchor>
  <cdr:relSizeAnchor xmlns:cdr="http://schemas.openxmlformats.org/drawingml/2006/chartDrawing">
    <cdr:from>
      <cdr:x>0.07446</cdr:x>
      <cdr:y>0.49421</cdr:y>
    </cdr:from>
    <cdr:to>
      <cdr:x>0.23771</cdr:x>
      <cdr:y>0.68865</cdr:y>
    </cdr:to>
    <cdr:pic>
      <cdr:nvPicPr>
        <cdr:cNvPr id="5" name="chart">
          <a:extLst xmlns:a="http://schemas.openxmlformats.org/drawingml/2006/main">
            <a:ext uri="{FF2B5EF4-FFF2-40B4-BE49-F238E27FC236}">
              <a16:creationId xmlns:a16="http://schemas.microsoft.com/office/drawing/2014/main" id="{95E3B85E-EEBB-4FFB-8005-B422C6E66470}"/>
            </a:ext>
          </a:extLst>
        </cdr:cNvPr>
        <cdr:cNvPicPr>
          <a:picLocks xmlns:a="http://schemas.openxmlformats.org/drawingml/2006/main" noChangeAspect="1"/>
        </cdr:cNvPicPr>
      </cdr:nvPicPr>
      <cdr:blipFill rotWithShape="1">
        <a:blip xmlns:a="http://schemas.openxmlformats.org/drawingml/2006/main" xmlns:r="http://schemas.openxmlformats.org/officeDocument/2006/relationships" r:embed="rId4">
          <a:extLst>
            <a:ext uri="{BEBA8EAE-BF5A-486C-A8C5-ECC9F3942E4B}">
              <a14:imgProps xmlns:a14="http://schemas.microsoft.com/office/drawing/2010/main">
                <a14:imgLayer r:embed="rId2">
                  <a14:imgEffect>
                    <a14:backgroundRemoval t="9459" b="89865" l="5926" r="57407">
                      <a14:foregroundMark x1="34815" y1="49324" x2="34815" y2="49324"/>
                      <a14:foregroundMark x1="53333" y1="52027" x2="53333" y2="52027"/>
                      <a14:foregroundMark x1="57407" y1="48649" x2="57407" y2="48649"/>
                    </a14:backgroundRemoval>
                  </a14:imgEffect>
                </a14:imgLayer>
              </a14:imgProps>
            </a:ext>
          </a:extLst>
        </a:blip>
        <a:srcRect xmlns:a="http://schemas.openxmlformats.org/drawingml/2006/main" r="37971"/>
        <a:stretch xmlns:a="http://schemas.openxmlformats.org/drawingml/2006/main"/>
      </cdr:blipFill>
      <cdr:spPr>
        <a:xfrm xmlns:a="http://schemas.openxmlformats.org/drawingml/2006/main">
          <a:off x="346082" y="1355729"/>
          <a:ext cx="758819" cy="533388"/>
        </a:xfrm>
        <a:prstGeom xmlns:a="http://schemas.openxmlformats.org/drawingml/2006/main" prst="rect">
          <a:avLst/>
        </a:prstGeom>
      </cdr:spPr>
    </cdr:pic>
  </cdr:relSizeAnchor>
  <cdr:relSizeAnchor xmlns:cdr="http://schemas.openxmlformats.org/drawingml/2006/chartDrawing">
    <cdr:from>
      <cdr:x>0.11544</cdr:x>
      <cdr:y>0.63657</cdr:y>
    </cdr:from>
    <cdr:to>
      <cdr:x>0.2377</cdr:x>
      <cdr:y>0.83102</cdr:y>
    </cdr:to>
    <cdr:pic>
      <cdr:nvPicPr>
        <cdr:cNvPr id="6" name="chart">
          <a:extLst xmlns:a="http://schemas.openxmlformats.org/drawingml/2006/main">
            <a:ext uri="{FF2B5EF4-FFF2-40B4-BE49-F238E27FC236}">
              <a16:creationId xmlns:a16="http://schemas.microsoft.com/office/drawing/2014/main" id="{8D6435D7-60AC-4490-B6F1-88345AC8B721}"/>
            </a:ext>
          </a:extLst>
        </cdr:cNvPr>
        <cdr:cNvPicPr>
          <a:picLocks xmlns:a="http://schemas.openxmlformats.org/drawingml/2006/main" noChangeAspect="1"/>
        </cdr:cNvPicPr>
      </cdr:nvPicPr>
      <cdr:blipFill rotWithShape="1">
        <a:blip xmlns:a="http://schemas.openxmlformats.org/drawingml/2006/main" xmlns:r="http://schemas.openxmlformats.org/officeDocument/2006/relationships" r:embed="rId5">
          <a:extLst>
            <a:ext uri="{BEBA8EAE-BF5A-486C-A8C5-ECC9F3942E4B}">
              <a14:imgProps xmlns:a14="http://schemas.microsoft.com/office/drawing/2010/main">
                <a14:imgLayer r:embed="rId2">
                  <a14:imgEffect>
                    <a14:backgroundRemoval t="10000" b="90000" l="4647" r="41812">
                      <a14:foregroundMark x1="34815" y1="47297" x2="34815" y2="47297"/>
                    </a14:backgroundRemoval>
                  </a14:imgEffect>
                </a14:imgLayer>
              </a14:imgProps>
            </a:ext>
          </a:extLst>
        </a:blip>
        <a:srcRect xmlns:a="http://schemas.openxmlformats.org/drawingml/2006/main" l="1" r="53542"/>
        <a:stretch xmlns:a="http://schemas.openxmlformats.org/drawingml/2006/main"/>
      </cdr:blipFill>
      <cdr:spPr>
        <a:xfrm xmlns:a="http://schemas.openxmlformats.org/drawingml/2006/main">
          <a:off x="536575" y="1746250"/>
          <a:ext cx="568325" cy="533400"/>
        </a:xfrm>
        <a:prstGeom xmlns:a="http://schemas.openxmlformats.org/drawingml/2006/main" prst="rect">
          <a:avLst/>
        </a:prstGeom>
      </cdr:spPr>
    </cdr:pic>
  </cdr:relSizeAnchor>
  <cdr:relSizeAnchor xmlns:cdr="http://schemas.openxmlformats.org/drawingml/2006/chartDrawing">
    <cdr:from>
      <cdr:x>0.16872</cdr:x>
      <cdr:y>0.77893</cdr:y>
    </cdr:from>
    <cdr:to>
      <cdr:x>0.24386</cdr:x>
      <cdr:y>0.97338</cdr:y>
    </cdr:to>
    <cdr:pic>
      <cdr:nvPicPr>
        <cdr:cNvPr id="7" name="chart">
          <a:extLst xmlns:a="http://schemas.openxmlformats.org/drawingml/2006/main">
            <a:ext uri="{FF2B5EF4-FFF2-40B4-BE49-F238E27FC236}">
              <a16:creationId xmlns:a16="http://schemas.microsoft.com/office/drawing/2014/main" id="{4AF1DC8C-3A15-4062-8215-6DCDDDE91EDE}"/>
            </a:ext>
          </a:extLst>
        </cdr:cNvPr>
        <cdr:cNvPicPr>
          <a:picLocks xmlns:a="http://schemas.openxmlformats.org/drawingml/2006/main" noChangeAspect="1"/>
        </cdr:cNvPicPr>
      </cdr:nvPicPr>
      <cdr:blipFill rotWithShape="1">
        <a:blip xmlns:a="http://schemas.openxmlformats.org/drawingml/2006/main" xmlns:r="http://schemas.openxmlformats.org/officeDocument/2006/relationships" r:embed="rId6">
          <a:extLst>
            <a:ext uri="{BEBA8EAE-BF5A-486C-A8C5-ECC9F3942E4B}">
              <a14:imgProps xmlns:a14="http://schemas.microsoft.com/office/drawing/2010/main">
                <a14:imgLayer r:embed="rId2">
                  <a14:imgEffect>
                    <a14:backgroundRemoval t="10000" b="90000" l="2855" r="25694"/>
                  </a14:imgEffect>
                </a14:imgLayer>
              </a14:imgProps>
            </a:ext>
          </a:extLst>
        </a:blip>
        <a:srcRect xmlns:a="http://schemas.openxmlformats.org/drawingml/2006/main" r="71451"/>
        <a:stretch xmlns:a="http://schemas.openxmlformats.org/drawingml/2006/main"/>
      </cdr:blipFill>
      <cdr:spPr>
        <a:xfrm xmlns:a="http://schemas.openxmlformats.org/drawingml/2006/main">
          <a:off x="784229" y="2136770"/>
          <a:ext cx="349266" cy="533415"/>
        </a:xfrm>
        <a:prstGeom xmlns:a="http://schemas.openxmlformats.org/drawingml/2006/main" prst="rect">
          <a:avLst/>
        </a:prstGeom>
      </cdr:spPr>
    </cdr:pic>
  </cdr:relSizeAnchor>
</c:userShapes>
</file>

<file path=xl/drawings/drawing5.xml><?xml version="1.0" encoding="utf-8"?>
<c:userShapes xmlns:c="http://schemas.openxmlformats.org/drawingml/2006/chart">
  <cdr:relSizeAnchor xmlns:cdr="http://schemas.openxmlformats.org/drawingml/2006/chartDrawing">
    <cdr:from>
      <cdr:x>0.02667</cdr:x>
      <cdr:y>0.02778</cdr:y>
    </cdr:from>
    <cdr:to>
      <cdr:x>0.97818</cdr:x>
      <cdr:y>0.17151</cdr:y>
    </cdr:to>
    <cdr:sp macro="" textlink="">
      <cdr:nvSpPr>
        <cdr:cNvPr id="2" name="Rectangle 1">
          <a:extLst xmlns:a="http://schemas.openxmlformats.org/drawingml/2006/main">
            <a:ext uri="{FF2B5EF4-FFF2-40B4-BE49-F238E27FC236}">
              <a16:creationId xmlns:a16="http://schemas.microsoft.com/office/drawing/2014/main" id="{0B7E88ED-1ADC-45B1-8743-AE5849A55C52}"/>
            </a:ext>
          </a:extLst>
        </cdr:cNvPr>
        <cdr:cNvSpPr/>
      </cdr:nvSpPr>
      <cdr:spPr>
        <a:xfrm xmlns:a="http://schemas.openxmlformats.org/drawingml/2006/main">
          <a:off x="69850" y="50800"/>
          <a:ext cx="2492376" cy="262851"/>
        </a:xfrm>
        <a:prstGeom xmlns:a="http://schemas.openxmlformats.org/drawingml/2006/main" prst="rect">
          <a:avLst/>
        </a:prstGeom>
        <a:gradFill xmlns:a="http://schemas.openxmlformats.org/drawingml/2006/main"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lin ang="0" scaled="1"/>
          <a:tileRect/>
        </a:gradFill>
        <a:effectLst xmlns:a="http://schemas.openxmlformats.org/drawingml/2006/main">
          <a:softEdge rad="12700"/>
        </a:effectLst>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t"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marL="0" indent="0" algn="l"/>
          <a:r>
            <a:rPr lang="en-PH" sz="1100" b="1">
              <a:solidFill>
                <a:schemeClr val="lt1"/>
              </a:solidFill>
              <a:latin typeface="+mn-lt"/>
              <a:ea typeface="+mn-ea"/>
              <a:cs typeface="+mn-cs"/>
            </a:rPr>
            <a:t>Employee Age Bracket</a:t>
          </a:r>
        </a:p>
      </cdr:txBody>
    </cdr:sp>
  </cdr:relSizeAnchor>
</c:userShapes>
</file>

<file path=xl/drawings/drawing6.xml><?xml version="1.0" encoding="utf-8"?>
<c:userShapes xmlns:c="http://schemas.openxmlformats.org/drawingml/2006/chart">
  <cdr:relSizeAnchor xmlns:cdr="http://schemas.openxmlformats.org/drawingml/2006/chartDrawing">
    <cdr:from>
      <cdr:x>0.02207</cdr:x>
      <cdr:y>0.03316</cdr:y>
    </cdr:from>
    <cdr:to>
      <cdr:x>0.96516</cdr:x>
      <cdr:y>0.17764</cdr:y>
    </cdr:to>
    <cdr:sp macro="" textlink="">
      <cdr:nvSpPr>
        <cdr:cNvPr id="2" name="Rectangle 1">
          <a:extLst xmlns:a="http://schemas.openxmlformats.org/drawingml/2006/main">
            <a:ext uri="{FF2B5EF4-FFF2-40B4-BE49-F238E27FC236}">
              <a16:creationId xmlns:a16="http://schemas.microsoft.com/office/drawing/2014/main" id="{2CB14C6B-4DA6-4289-8F87-2AA466E56EBF}"/>
            </a:ext>
          </a:extLst>
        </cdr:cNvPr>
        <cdr:cNvSpPr/>
      </cdr:nvSpPr>
      <cdr:spPr>
        <a:xfrm xmlns:a="http://schemas.openxmlformats.org/drawingml/2006/main">
          <a:off x="60325" y="60325"/>
          <a:ext cx="2578100" cy="262851"/>
        </a:xfrm>
        <a:prstGeom xmlns:a="http://schemas.openxmlformats.org/drawingml/2006/main" prst="rect">
          <a:avLst/>
        </a:prstGeom>
        <a:gradFill xmlns:a="http://schemas.openxmlformats.org/drawingml/2006/main"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lin ang="0" scaled="1"/>
          <a:tileRect/>
        </a:gradFill>
        <a:effectLst xmlns:a="http://schemas.openxmlformats.org/drawingml/2006/main">
          <a:softEdge rad="12700"/>
        </a:effectLst>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t"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marL="0" indent="0" algn="l"/>
          <a:r>
            <a:rPr lang="en-PH" sz="1100" b="1">
              <a:solidFill>
                <a:schemeClr val="lt1"/>
              </a:solidFill>
              <a:latin typeface="+mn-lt"/>
              <a:ea typeface="+mn-ea"/>
              <a:cs typeface="+mn-cs"/>
            </a:rPr>
            <a:t>Recruitment Source</a:t>
          </a:r>
        </a:p>
      </cdr:txBody>
    </cdr:sp>
  </cdr:relSizeAnchor>
</c:userShapes>
</file>

<file path=xl/drawings/drawing7.xml><?xml version="1.0" encoding="utf-8"?>
<c:userShapes xmlns:c="http://schemas.openxmlformats.org/drawingml/2006/chart">
  <cdr:relSizeAnchor xmlns:cdr="http://schemas.openxmlformats.org/drawingml/2006/chartDrawing">
    <cdr:from>
      <cdr:x>0.02987</cdr:x>
      <cdr:y>0.03282</cdr:y>
    </cdr:from>
    <cdr:to>
      <cdr:x>0.96774</cdr:x>
      <cdr:y>0.1758</cdr:y>
    </cdr:to>
    <cdr:sp macro="" textlink="">
      <cdr:nvSpPr>
        <cdr:cNvPr id="2" name="Rectangle 1">
          <a:extLst xmlns:a="http://schemas.openxmlformats.org/drawingml/2006/main">
            <a:ext uri="{FF2B5EF4-FFF2-40B4-BE49-F238E27FC236}">
              <a16:creationId xmlns:a16="http://schemas.microsoft.com/office/drawing/2014/main" id="{A3597B67-6EFF-488F-A03F-6F4D5F956CC8}"/>
            </a:ext>
          </a:extLst>
        </cdr:cNvPr>
        <cdr:cNvSpPr/>
      </cdr:nvSpPr>
      <cdr:spPr>
        <a:xfrm xmlns:a="http://schemas.openxmlformats.org/drawingml/2006/main">
          <a:off x="79375" y="60325"/>
          <a:ext cx="2492376" cy="262851"/>
        </a:xfrm>
        <a:prstGeom xmlns:a="http://schemas.openxmlformats.org/drawingml/2006/main" prst="rect">
          <a:avLst/>
        </a:prstGeom>
        <a:gradFill xmlns:a="http://schemas.openxmlformats.org/drawingml/2006/main"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lin ang="0" scaled="1"/>
          <a:tileRect/>
        </a:gradFill>
        <a:effectLst xmlns:a="http://schemas.openxmlformats.org/drawingml/2006/main">
          <a:softEdge rad="12700"/>
        </a:effectLst>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t"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marL="0" indent="0" algn="l"/>
          <a:r>
            <a:rPr lang="en-PH" sz="1100" b="1">
              <a:solidFill>
                <a:schemeClr val="lt1"/>
              </a:solidFill>
              <a:latin typeface="+mn-lt"/>
              <a:ea typeface="+mn-ea"/>
              <a:cs typeface="+mn-cs"/>
            </a:rPr>
            <a:t>Tenureship</a:t>
          </a:r>
        </a:p>
      </cdr:txBody>
    </cdr:sp>
  </cdr:relSizeAnchor>
</c:userShapes>
</file>

<file path=xl/drawings/drawing8.xml><?xml version="1.0" encoding="utf-8"?>
<c:userShapes xmlns:c="http://schemas.openxmlformats.org/drawingml/2006/chart">
  <cdr:relSizeAnchor xmlns:cdr="http://schemas.openxmlformats.org/drawingml/2006/chartDrawing">
    <cdr:from>
      <cdr:x>0.03209</cdr:x>
      <cdr:y>0.03892</cdr:y>
    </cdr:from>
    <cdr:to>
      <cdr:x>0.96257</cdr:x>
      <cdr:y>0.19309</cdr:y>
    </cdr:to>
    <cdr:sp macro="" textlink="">
      <cdr:nvSpPr>
        <cdr:cNvPr id="2" name="Rectangle 1">
          <a:extLst xmlns:a="http://schemas.openxmlformats.org/drawingml/2006/main">
            <a:ext uri="{FF2B5EF4-FFF2-40B4-BE49-F238E27FC236}">
              <a16:creationId xmlns:a16="http://schemas.microsoft.com/office/drawing/2014/main" id="{FA54EAFF-576C-4869-A32F-85E2AD2C49DD}"/>
            </a:ext>
          </a:extLst>
        </cdr:cNvPr>
        <cdr:cNvSpPr/>
      </cdr:nvSpPr>
      <cdr:spPr>
        <a:xfrm xmlns:a="http://schemas.openxmlformats.org/drawingml/2006/main">
          <a:off x="57151" y="66357"/>
          <a:ext cx="1657350" cy="262851"/>
        </a:xfrm>
        <a:prstGeom xmlns:a="http://schemas.openxmlformats.org/drawingml/2006/main" prst="rect">
          <a:avLst/>
        </a:prstGeom>
        <a:gradFill xmlns:a="http://schemas.openxmlformats.org/drawingml/2006/main"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lin ang="0" scaled="1"/>
          <a:tileRect/>
        </a:gradFill>
        <a:effectLst xmlns:a="http://schemas.openxmlformats.org/drawingml/2006/main">
          <a:softEdge rad="12700"/>
        </a:effectLst>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t"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marL="0" indent="0" algn="l"/>
          <a:r>
            <a:rPr lang="en-PH" sz="1100" b="1">
              <a:solidFill>
                <a:schemeClr val="lt1"/>
              </a:solidFill>
              <a:latin typeface="+mn-lt"/>
              <a:ea typeface="+mn-ea"/>
              <a:cs typeface="+mn-cs"/>
            </a:rPr>
            <a:t>Employment Status</a:t>
          </a:r>
        </a:p>
      </cdr:txBody>
    </cdr:sp>
  </cdr:relSizeAnchor>
</c:userShapes>
</file>

<file path=xl/drawings/drawing9.xml><?xml version="1.0" encoding="utf-8"?>
<c:userShapes xmlns:c="http://schemas.openxmlformats.org/drawingml/2006/chart">
  <cdr:relSizeAnchor xmlns:cdr="http://schemas.openxmlformats.org/drawingml/2006/chartDrawing">
    <cdr:from>
      <cdr:x>0.02107</cdr:x>
      <cdr:y>0.02778</cdr:y>
    </cdr:from>
    <cdr:to>
      <cdr:x>0.98871</cdr:x>
      <cdr:y>0.18056</cdr:y>
    </cdr:to>
    <cdr:sp macro="" textlink="">
      <cdr:nvSpPr>
        <cdr:cNvPr id="2" name="Rectangle 1">
          <a:extLst xmlns:a="http://schemas.openxmlformats.org/drawingml/2006/main">
            <a:ext uri="{FF2B5EF4-FFF2-40B4-BE49-F238E27FC236}">
              <a16:creationId xmlns:a16="http://schemas.microsoft.com/office/drawing/2014/main" id="{E6A94635-E692-4530-9DEF-9DA1F9BCA85B}"/>
            </a:ext>
          </a:extLst>
        </cdr:cNvPr>
        <cdr:cNvSpPr/>
      </cdr:nvSpPr>
      <cdr:spPr>
        <a:xfrm xmlns:a="http://schemas.openxmlformats.org/drawingml/2006/main">
          <a:off x="88899" y="76200"/>
          <a:ext cx="4083051" cy="419100"/>
        </a:xfrm>
        <a:prstGeom xmlns:a="http://schemas.openxmlformats.org/drawingml/2006/main" prst="rect">
          <a:avLst/>
        </a:prstGeom>
        <a:gradFill xmlns:a="http://schemas.openxmlformats.org/drawingml/2006/main"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lin ang="0" scaled="1"/>
          <a:tileRect/>
        </a:gradFill>
        <a:effectLst xmlns:a="http://schemas.openxmlformats.org/drawingml/2006/main">
          <a:softEdge rad="12700"/>
        </a:effectLst>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t"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r>
            <a:rPr lang="en-PH" sz="1600" b="1"/>
            <a:t>Engagement</a:t>
          </a:r>
          <a:r>
            <a:rPr lang="en-PH" sz="1600" b="1" baseline="0"/>
            <a:t> Survey</a:t>
          </a:r>
          <a:endParaRPr lang="en-PH" sz="1600" b="1"/>
        </a:p>
      </cdr:txBody>
    </cdr:sp>
  </cdr:relSizeAnchor>
</c:userShapes>
</file>

<file path=xl/drawings/drawing10.xml><?xml version="1.0" encoding="utf-8"?>
<c:userShapes xmlns:c="http://schemas.openxmlformats.org/drawingml/2006/chart">
  <cdr:relSizeAnchor xmlns:cdr="http://schemas.openxmlformats.org/drawingml/2006/chartDrawing">
    <cdr:from>
      <cdr:x>0.0098</cdr:x>
      <cdr:y>0.04192</cdr:y>
    </cdr:from>
    <cdr:to>
      <cdr:x>0.98824</cdr:x>
      <cdr:y>0.33988</cdr:y>
    </cdr:to>
    <cdr:sp macro="" textlink="">
      <cdr:nvSpPr>
        <cdr:cNvPr id="2" name="Rectangle 1">
          <a:extLst xmlns:a="http://schemas.openxmlformats.org/drawingml/2006/main">
            <a:ext uri="{FF2B5EF4-FFF2-40B4-BE49-F238E27FC236}">
              <a16:creationId xmlns:a16="http://schemas.microsoft.com/office/drawing/2014/main" id="{936CA09D-6138-49BF-A096-0CFCAB3A01F5}"/>
            </a:ext>
          </a:extLst>
        </cdr:cNvPr>
        <cdr:cNvSpPr/>
      </cdr:nvSpPr>
      <cdr:spPr>
        <a:xfrm xmlns:a="http://schemas.openxmlformats.org/drawingml/2006/main">
          <a:off x="79375" y="66676"/>
          <a:ext cx="7921625" cy="473956"/>
        </a:xfrm>
        <a:prstGeom xmlns:a="http://schemas.openxmlformats.org/drawingml/2006/main" prst="rect">
          <a:avLst/>
        </a:prstGeom>
        <a:gradFill xmlns:a="http://schemas.openxmlformats.org/drawingml/2006/main"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lin ang="0" scaled="1"/>
          <a:tileRect/>
        </a:gradFill>
        <a:effectLst xmlns:a="http://schemas.openxmlformats.org/drawingml/2006/main">
          <a:softEdge rad="12700"/>
        </a:effectLst>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t"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marL="0" indent="0" algn="l"/>
          <a:r>
            <a:rPr lang="en-PH" sz="1600" b="1">
              <a:solidFill>
                <a:schemeClr val="lt1"/>
              </a:solidFill>
              <a:latin typeface="+mn-lt"/>
              <a:ea typeface="+mn-ea"/>
              <a:cs typeface="+mn-cs"/>
            </a:rPr>
            <a:t>Overall Hiring Trend</a:t>
          </a:r>
        </a:p>
      </cdr:txBody>
    </cdr:sp>
  </cdr:relSizeAnchor>
</c:userShapes>
</file>

<file path=xl/drawings/drawing11.xml><?xml version="1.0" encoding="utf-8"?>
<c:userShapes xmlns:c="http://schemas.openxmlformats.org/drawingml/2006/chart">
  <cdr:relSizeAnchor xmlns:cdr="http://schemas.openxmlformats.org/drawingml/2006/chartDrawing">
    <cdr:from>
      <cdr:x>0.01338</cdr:x>
      <cdr:y>0.02946</cdr:y>
    </cdr:from>
    <cdr:to>
      <cdr:x>0.97993</cdr:x>
      <cdr:y>0.15781</cdr:y>
    </cdr:to>
    <cdr:sp macro="" textlink="">
      <cdr:nvSpPr>
        <cdr:cNvPr id="2" name="Rectangle 1">
          <a:extLst xmlns:a="http://schemas.openxmlformats.org/drawingml/2006/main">
            <a:ext uri="{FF2B5EF4-FFF2-40B4-BE49-F238E27FC236}">
              <a16:creationId xmlns:a16="http://schemas.microsoft.com/office/drawing/2014/main" id="{2CB14C6B-4DA6-4289-8F87-2AA466E56EBF}"/>
            </a:ext>
          </a:extLst>
        </cdr:cNvPr>
        <cdr:cNvSpPr/>
      </cdr:nvSpPr>
      <cdr:spPr>
        <a:xfrm xmlns:a="http://schemas.openxmlformats.org/drawingml/2006/main">
          <a:off x="69850" y="60325"/>
          <a:ext cx="5045076" cy="262851"/>
        </a:xfrm>
        <a:prstGeom xmlns:a="http://schemas.openxmlformats.org/drawingml/2006/main" prst="rect">
          <a:avLst/>
        </a:prstGeom>
        <a:gradFill xmlns:a="http://schemas.openxmlformats.org/drawingml/2006/main"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lin ang="0" scaled="1"/>
          <a:tileRect/>
        </a:gradFill>
        <a:effectLst xmlns:a="http://schemas.openxmlformats.org/drawingml/2006/main">
          <a:softEdge rad="12700"/>
        </a:effectLst>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t"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marL="0" indent="0" algn="l"/>
          <a:r>
            <a:rPr lang="en-PH" sz="1100" b="1">
              <a:solidFill>
                <a:schemeClr val="lt1"/>
              </a:solidFill>
              <a:latin typeface="+mn-lt"/>
              <a:ea typeface="+mn-ea"/>
              <a:cs typeface="+mn-cs"/>
            </a:rPr>
            <a:t>Average Salary by Department</a:t>
          </a: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no" refreshedDate="45362.885483101854" createdVersion="7" refreshedVersion="7" minRefreshableVersion="3" recordCount="311" xr:uid="{483E6630-6CDF-416D-ABDF-32B16E3ABEF3}">
  <cacheSource type="worksheet">
    <worksheetSource name="HR_Data"/>
  </cacheSource>
  <cacheFields count="36">
    <cacheField name="Name" numFmtId="0">
      <sharedItems/>
    </cacheField>
    <cacheField name="EmpID" numFmtId="0">
      <sharedItems containsSemiMixedTypes="0" containsString="0" containsNumber="1" containsInteger="1" minValue="10001" maxValue="10311"/>
    </cacheField>
    <cacheField name="Position ID" numFmtId="0">
      <sharedItems/>
    </cacheField>
    <cacheField name="Department ID" numFmtId="0">
      <sharedItems/>
    </cacheField>
    <cacheField name="Manger ID" numFmtId="0">
      <sharedItems containsSemiMixedTypes="0" containsString="0" containsNumber="1" containsInteger="1" minValue="10002" maxValue="10265"/>
    </cacheField>
    <cacheField name="DateofHire" numFmtId="164">
      <sharedItems containsSemiMixedTypes="0" containsNonDate="0" containsDate="1" containsString="0" minDate="2006-01-09T00:00:00" maxDate="2018-07-10T00:00:00"/>
    </cacheField>
    <cacheField name="Salary" numFmtId="0">
      <sharedItems containsSemiMixedTypes="0" containsString="0" containsNumber="1" containsInteger="1" minValue="45046" maxValue="250000"/>
    </cacheField>
    <cacheField name="Sex" numFmtId="0">
      <sharedItems count="2">
        <s v="male"/>
        <s v="female"/>
      </sharedItems>
    </cacheField>
    <cacheField name="DOB" numFmtId="14">
      <sharedItems containsSemiMixedTypes="0" containsNonDate="0" containsDate="1" containsString="0" minDate="1951-01-02T00:00:00" maxDate="1992-08-18T00:00:00"/>
    </cacheField>
    <cacheField name="MaritalDesc" numFmtId="0">
      <sharedItems/>
    </cacheField>
    <cacheField name="CitizenDesc" numFmtId="0">
      <sharedItems/>
    </cacheField>
    <cacheField name="RaceDesc" numFmtId="0">
      <sharedItems/>
    </cacheField>
    <cacheField name="State" numFmtId="0">
      <sharedItems/>
    </cacheField>
    <cacheField name="Zip" numFmtId="0">
      <sharedItems containsSemiMixedTypes="0" containsString="0" containsNumber="1" containsInteger="1" minValue="1013" maxValue="98052"/>
    </cacheField>
    <cacheField name="DateofTermination" numFmtId="164">
      <sharedItems containsNonDate="0" containsDate="1" containsString="0" containsBlank="1" minDate="2010-08-30T00:00:00" maxDate="2018-11-11T00:00:00"/>
    </cacheField>
    <cacheField name="TermReason" numFmtId="0">
      <sharedItems/>
    </cacheField>
    <cacheField name="EmploymentStatus" numFmtId="0">
      <sharedItems count="3">
        <s v="Active"/>
        <s v="Voluntarily Terminated"/>
        <s v="Terminated for Cause"/>
      </sharedItems>
    </cacheField>
    <cacheField name="RecruitmentSource" numFmtId="0">
      <sharedItems count="9">
        <s v="LinkedIn"/>
        <s v="Indeed"/>
        <s v="Google Search"/>
        <s v="Employee Referral"/>
        <s v="Diversity Job Fair"/>
        <s v="On-line Web application"/>
        <s v="CareerBuilder"/>
        <s v="Website"/>
        <s v="Other"/>
      </sharedItems>
    </cacheField>
    <cacheField name="PerformanceScore" numFmtId="0">
      <sharedItems count="4">
        <s v="Exceeds"/>
        <s v="Fully Meets"/>
        <s v="Needs Improvement"/>
        <s v="PIP"/>
      </sharedItems>
    </cacheField>
    <cacheField name="EngagementSurvey" numFmtId="0">
      <sharedItems containsSemiMixedTypes="0" containsString="0" containsNumber="1" minValue="1.1200000000000001" maxValue="5"/>
    </cacheField>
    <cacheField name="EmpSatisfaction" numFmtId="0">
      <sharedItems containsSemiMixedTypes="0" containsString="0" containsNumber="1" containsInteger="1" minValue="1" maxValue="5" count="5">
        <n v="5"/>
        <n v="3"/>
        <n v="4"/>
        <n v="2"/>
        <n v="1"/>
      </sharedItems>
    </cacheField>
    <cacheField name="LastPerformanceReview_Date" numFmtId="14">
      <sharedItems containsSemiMixedTypes="0" containsNonDate="0" containsDate="1" containsString="0" minDate="2010-07-14T00:00:00" maxDate="2019-03-01T00:00:00"/>
    </cacheField>
    <cacheField name="Absences" numFmtId="0">
      <sharedItems containsSemiMixedTypes="0" containsString="0" containsNumber="1" containsInteger="1" minValue="1" maxValue="20"/>
    </cacheField>
    <cacheField name="Position" numFmtId="0">
      <sharedItems count="32">
        <s v="Production Technician I"/>
        <s v="Sr. DBA"/>
        <s v="Production Technician II"/>
        <s v="Software Engineer"/>
        <s v="IT Support"/>
        <s v="Data Analyst"/>
        <s v="Database Administrator"/>
        <s v="Enterprise Architect"/>
        <s v="Sr. Accountant"/>
        <s v="Production Manager"/>
        <s v="Accountant I"/>
        <s v="Area Sales Manager"/>
        <s v="Software Engineering Manager"/>
        <s v="BI Director"/>
        <s v="Director of Operations"/>
        <s v="Sr. Network Engineer"/>
        <s v="Sales Manager"/>
        <s v="BI Developer"/>
        <s v="IT Manager - Support"/>
        <s v="Network Engineer"/>
        <s v="IT Director"/>
        <s v="Director of Sales"/>
        <s v="Administrative Assistant"/>
        <s v="President &amp; CEO"/>
        <s v="Senior BI Developer"/>
        <s v="Shared Services Manager"/>
        <s v="IT Manager - Infra"/>
        <s v="Principal Data Architect"/>
        <s v="Data Architect"/>
        <s v="IT Manager - DB"/>
        <s v="Data Analyst "/>
        <s v="CIO"/>
      </sharedItems>
    </cacheField>
    <cacheField name="Department" numFmtId="0">
      <sharedItems count="7">
        <s v="Production"/>
        <s v="IT/IS"/>
        <s v="Software Engineering"/>
        <s v="Admin Offices"/>
        <s v="Sales"/>
        <s v="Executive Office"/>
        <s v="Production       " u="1"/>
      </sharedItems>
    </cacheField>
    <cacheField name="Manager" numFmtId="0">
      <sharedItems count="21">
        <s v="Michael Albert"/>
        <s v="Simon Roup"/>
        <s v="Kissy Sullivan"/>
        <s v="Elijiah Gray"/>
        <s v="Webster Butler"/>
        <s v="Amy Dunn"/>
        <s v="Alex Sweetwater"/>
        <s v="Ketsia Liebig"/>
        <s v="Brannon Miller"/>
        <s v="Peter Monroe"/>
        <s v="David Stanley"/>
        <s v="Kelley Spirea"/>
        <s v="Brandon R. LeBlanc"/>
        <s v="Janet King"/>
        <s v="John Smith"/>
        <s v="Jennifer Zamora"/>
        <s v="Lynn Daneault"/>
        <s v="Eric Dougall"/>
        <s v="Debra Houlihan"/>
        <s v="Brian Champaigne"/>
        <s v="Board of Directors"/>
      </sharedItems>
    </cacheField>
    <cacheField name="Years in the company" numFmtId="1">
      <sharedItems containsSemiMixedTypes="0" containsString="0" containsNumber="1" containsInteger="1" minValue="0" maxValue="18" count="18">
        <n v="12"/>
        <n v="1"/>
        <n v="16"/>
        <n v="5"/>
        <n v="9"/>
        <n v="10"/>
        <n v="14"/>
        <n v="6"/>
        <n v="4"/>
        <n v="7"/>
        <n v="11"/>
        <n v="3"/>
        <n v="2"/>
        <n v="0"/>
        <n v="15"/>
        <n v="8"/>
        <n v="13"/>
        <n v="18"/>
      </sharedItems>
      <fieldGroup par="35"/>
    </cacheField>
    <cacheField name="Age" numFmtId="0">
      <sharedItems containsSemiMixedTypes="0" containsString="0" containsNumber="1" containsInteger="1" minValue="31" maxValue="73"/>
    </cacheField>
    <cacheField name="Age Bracket" numFmtId="0">
      <sharedItems count="5">
        <s v="31-40"/>
        <s v="41-50"/>
        <s v="51-60"/>
        <s v="61-70"/>
        <s v="71 ABOVE"/>
      </sharedItems>
    </cacheField>
    <cacheField name="Tenureship" numFmtId="0">
      <sharedItems count="4">
        <s v="11 - 15 years"/>
        <s v="5 years below"/>
        <s v="16 years above"/>
        <s v="6-10 years"/>
      </sharedItems>
    </cacheField>
    <cacheField name="Engagement Bracket" numFmtId="0">
      <sharedItems count="8">
        <s v="4.1-5.0"/>
        <s v="3.1-4.0"/>
        <s v="1.1-2.0"/>
        <s v="2.1-3.0"/>
        <s v="4.0-5.0" u="1"/>
        <s v="2.0-2.9" u="1"/>
        <s v="1.0-1.9" u="1"/>
        <s v="3.0-3.9" u="1"/>
      </sharedItems>
    </cacheField>
    <cacheField name="Month Hired" numFmtId="0">
      <sharedItems/>
    </cacheField>
    <cacheField name="Year Hired" numFmtId="0">
      <sharedItems count="13">
        <s v="2011"/>
        <s v="2015"/>
        <s v="2008"/>
        <s v="2012"/>
        <s v="2014"/>
        <s v="2013"/>
        <s v="2009"/>
        <s v="2016"/>
        <s v="2010"/>
        <s v="2018"/>
        <s v="2017"/>
        <s v="2007"/>
        <s v="2006"/>
      </sharedItems>
    </cacheField>
    <cacheField name="Emp Status" numFmtId="0">
      <sharedItems count="2">
        <s v="Active"/>
        <s v="Not Active"/>
      </sharedItems>
    </cacheField>
    <cacheField name="Year Resigned" numFmtId="0">
      <sharedItems containsBlank="1" count="10">
        <m/>
        <s v="2016"/>
        <s v="2012"/>
        <s v="2017"/>
        <s v="2015"/>
        <s v="2014"/>
        <s v="2013"/>
        <s v="2011"/>
        <s v="2018"/>
        <s v="2010"/>
      </sharedItems>
    </cacheField>
    <cacheField name="Years in the company2" numFmtId="0" databaseField="0">
      <fieldGroup base="26">
        <discretePr count="18">
          <x v="2"/>
          <x v="0"/>
          <x v="3"/>
          <x v="0"/>
          <x v="1"/>
          <x v="1"/>
          <x v="2"/>
          <x v="1"/>
          <x v="0"/>
          <x v="1"/>
          <x v="2"/>
          <x v="0"/>
          <x v="0"/>
          <x v="0"/>
          <x v="2"/>
          <x v="1"/>
          <x v="2"/>
          <x v="3"/>
        </discretePr>
        <groupItems count="4">
          <s v="Group1"/>
          <s v="Group2"/>
          <s v="Group3"/>
          <s v="Group4"/>
        </groupItems>
      </fieldGroup>
    </cacheField>
  </cacheFields>
  <extLst>
    <ext xmlns:x14="http://schemas.microsoft.com/office/spreadsheetml/2009/9/main" uri="{725AE2AE-9491-48be-B2B4-4EB974FC3084}">
      <x14:pivotCacheDefinition pivotCacheId="3621174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1">
  <r>
    <s v="Xadinolfi, Wilson  K"/>
    <n v="10026"/>
    <s v="P023"/>
    <s v="D004"/>
    <n v="10026"/>
    <d v="2011-07-05T00:00:00"/>
    <n v="62506"/>
    <x v="0"/>
    <d v="1983-07-10T00:00:00"/>
    <s v="Single"/>
    <s v="US Citizen"/>
    <s v="White"/>
    <s v="MA"/>
    <n v="1960"/>
    <m/>
    <s v="N/A-StillEmployed"/>
    <x v="0"/>
    <x v="0"/>
    <x v="0"/>
    <n v="4.5999999999999996"/>
    <x v="0"/>
    <d v="2019-01-17T00:00:00"/>
    <n v="1"/>
    <x v="0"/>
    <x v="0"/>
    <x v="0"/>
    <x v="0"/>
    <n v="40"/>
    <x v="0"/>
    <x v="0"/>
    <x v="0"/>
    <s v="Jul"/>
    <x v="0"/>
    <x v="0"/>
    <x v="0"/>
  </r>
  <r>
    <s v="Ait Sidi, Karthikeyan   "/>
    <n v="10084"/>
    <s v="P031"/>
    <s v="D003"/>
    <n v="10084"/>
    <d v="2015-03-30T00:00:00"/>
    <n v="104437"/>
    <x v="0"/>
    <d v="1975-05-05T00:00:00"/>
    <s v="Married"/>
    <s v="US Citizen"/>
    <s v="White"/>
    <s v="MA"/>
    <n v="2148"/>
    <d v="2016-06-16T00:00:00"/>
    <s v="career change"/>
    <x v="1"/>
    <x v="1"/>
    <x v="1"/>
    <n v="4.96"/>
    <x v="1"/>
    <d v="2016-02-24T00:00:00"/>
    <n v="17"/>
    <x v="1"/>
    <x v="1"/>
    <x v="1"/>
    <x v="1"/>
    <n v="48"/>
    <x v="1"/>
    <x v="1"/>
    <x v="0"/>
    <s v="Mar"/>
    <x v="1"/>
    <x v="1"/>
    <x v="1"/>
  </r>
  <r>
    <s v="Akinkuolie, Sarah"/>
    <n v="10196"/>
    <s v="P024"/>
    <s v="D004"/>
    <n v="10196"/>
    <d v="2011-07-05T00:00:00"/>
    <n v="64955"/>
    <x v="1"/>
    <d v="1988-09-19T00:00:00"/>
    <s v="Married"/>
    <s v="US Citizen"/>
    <s v="White"/>
    <s v="MA"/>
    <n v="1810"/>
    <d v="2012-09-24T00:00:00"/>
    <s v="hours"/>
    <x v="1"/>
    <x v="0"/>
    <x v="1"/>
    <n v="3.02"/>
    <x v="1"/>
    <d v="2012-05-15T00:00:00"/>
    <n v="3"/>
    <x v="2"/>
    <x v="0"/>
    <x v="2"/>
    <x v="1"/>
    <n v="35"/>
    <x v="0"/>
    <x v="1"/>
    <x v="1"/>
    <s v="Jul"/>
    <x v="0"/>
    <x v="1"/>
    <x v="2"/>
  </r>
  <r>
    <s v="Alagbe,Trina"/>
    <n v="10088"/>
    <s v="P023"/>
    <s v="D004"/>
    <n v="10088"/>
    <d v="2008-01-07T00:00:00"/>
    <n v="64991"/>
    <x v="1"/>
    <d v="1988-09-27T00:00:00"/>
    <s v="Married"/>
    <s v="US Citizen"/>
    <s v="White"/>
    <s v="MA"/>
    <n v="1886"/>
    <m/>
    <s v="N/A-StillEmployed"/>
    <x v="0"/>
    <x v="1"/>
    <x v="1"/>
    <n v="4.84"/>
    <x v="0"/>
    <d v="2019-01-03T00:00:00"/>
    <n v="15"/>
    <x v="0"/>
    <x v="0"/>
    <x v="3"/>
    <x v="2"/>
    <n v="35"/>
    <x v="0"/>
    <x v="2"/>
    <x v="0"/>
    <s v="Jan"/>
    <x v="2"/>
    <x v="0"/>
    <x v="0"/>
  </r>
  <r>
    <s v="Anderson, Carol "/>
    <n v="10069"/>
    <s v="P023"/>
    <s v="D004"/>
    <n v="10069"/>
    <d v="2011-07-11T00:00:00"/>
    <n v="50825"/>
    <x v="1"/>
    <d v="1989-09-08T00:00:00"/>
    <s v="Divorced"/>
    <s v="US Citizen"/>
    <s v="White"/>
    <s v="MA"/>
    <n v="2169"/>
    <d v="2016-09-06T00:00:00"/>
    <s v="return to school"/>
    <x v="1"/>
    <x v="2"/>
    <x v="1"/>
    <n v="5"/>
    <x v="2"/>
    <d v="2016-02-01T00:00:00"/>
    <n v="2"/>
    <x v="0"/>
    <x v="0"/>
    <x v="4"/>
    <x v="3"/>
    <n v="34"/>
    <x v="0"/>
    <x v="1"/>
    <x v="0"/>
    <s v="Jul"/>
    <x v="0"/>
    <x v="1"/>
    <x v="1"/>
  </r>
  <r>
    <s v="Anderson, Linda  "/>
    <n v="10002"/>
    <s v="P023"/>
    <s v="D004"/>
    <n v="10002"/>
    <d v="2012-01-09T00:00:00"/>
    <n v="57568"/>
    <x v="1"/>
    <d v="1977-05-22T00:00:00"/>
    <s v="Single"/>
    <s v="US Citizen"/>
    <s v="White"/>
    <s v="MA"/>
    <n v="1844"/>
    <m/>
    <s v="N/A-StillEmployed"/>
    <x v="0"/>
    <x v="0"/>
    <x v="0"/>
    <n v="5"/>
    <x v="0"/>
    <d v="2019-01-07T00:00:00"/>
    <n v="15"/>
    <x v="0"/>
    <x v="0"/>
    <x v="5"/>
    <x v="0"/>
    <n v="46"/>
    <x v="1"/>
    <x v="0"/>
    <x v="0"/>
    <s v="Jan"/>
    <x v="3"/>
    <x v="0"/>
    <x v="0"/>
  </r>
  <r>
    <s v="Andreola, Colby"/>
    <n v="10194"/>
    <s v="P028"/>
    <s v="D006"/>
    <n v="10194"/>
    <d v="2014-11-10T00:00:00"/>
    <n v="95660"/>
    <x v="1"/>
    <d v="1979-05-24T00:00:00"/>
    <s v="Single"/>
    <s v="US Citizen"/>
    <s v="White"/>
    <s v="MA"/>
    <n v="2110"/>
    <m/>
    <s v="N/A-StillEmployed"/>
    <x v="0"/>
    <x v="0"/>
    <x v="1"/>
    <n v="3.04"/>
    <x v="1"/>
    <d v="2019-01-02T00:00:00"/>
    <n v="19"/>
    <x v="3"/>
    <x v="2"/>
    <x v="6"/>
    <x v="4"/>
    <n v="44"/>
    <x v="1"/>
    <x v="3"/>
    <x v="1"/>
    <s v="Nov"/>
    <x v="4"/>
    <x v="0"/>
    <x v="0"/>
  </r>
  <r>
    <s v="Athwal, Sam"/>
    <n v="10062"/>
    <s v="P023"/>
    <s v="D004"/>
    <n v="10062"/>
    <d v="2013-09-30T00:00:00"/>
    <n v="59365"/>
    <x v="0"/>
    <d v="1983-02-18T00:00:00"/>
    <s v="Widowed"/>
    <s v="US Citizen"/>
    <s v="White"/>
    <s v="MA"/>
    <n v="2199"/>
    <m/>
    <s v="N/A-StillEmployed"/>
    <x v="0"/>
    <x v="3"/>
    <x v="1"/>
    <n v="5"/>
    <x v="2"/>
    <d v="2019-02-25T00:00:00"/>
    <n v="19"/>
    <x v="0"/>
    <x v="0"/>
    <x v="7"/>
    <x v="5"/>
    <n v="41"/>
    <x v="1"/>
    <x v="3"/>
    <x v="0"/>
    <s v="Sep"/>
    <x v="5"/>
    <x v="0"/>
    <x v="0"/>
  </r>
  <r>
    <s v="Bachiochi, Linda"/>
    <n v="10114"/>
    <s v="P023"/>
    <s v="D004"/>
    <n v="10114"/>
    <d v="2009-07-06T00:00:00"/>
    <n v="47837"/>
    <x v="1"/>
    <d v="1970-02-11T00:00:00"/>
    <s v="Single"/>
    <s v="US Citizen"/>
    <s v="Black or African American"/>
    <s v="MA"/>
    <n v="1902"/>
    <m/>
    <s v="N/A-StillEmployed"/>
    <x v="0"/>
    <x v="4"/>
    <x v="1"/>
    <n v="4.46"/>
    <x v="1"/>
    <d v="2019-01-25T00:00:00"/>
    <n v="4"/>
    <x v="0"/>
    <x v="0"/>
    <x v="8"/>
    <x v="6"/>
    <n v="54"/>
    <x v="2"/>
    <x v="0"/>
    <x v="0"/>
    <s v="Jul"/>
    <x v="6"/>
    <x v="0"/>
    <x v="0"/>
  </r>
  <r>
    <s v="Bacong, Alejandro "/>
    <n v="10250"/>
    <s v="P018"/>
    <s v="D003"/>
    <n v="10250"/>
    <d v="2015-01-05T00:00:00"/>
    <n v="50178"/>
    <x v="0"/>
    <d v="1988-01-07T00:00:00"/>
    <s v="Divorced"/>
    <s v="US Citizen"/>
    <s v="White"/>
    <s v="MA"/>
    <n v="1886"/>
    <m/>
    <s v="N/A-StillEmployed"/>
    <x v="0"/>
    <x v="1"/>
    <x v="1"/>
    <n v="5"/>
    <x v="0"/>
    <d v="2019-02-18T00:00:00"/>
    <n v="16"/>
    <x v="4"/>
    <x v="1"/>
    <x v="9"/>
    <x v="4"/>
    <n v="36"/>
    <x v="0"/>
    <x v="3"/>
    <x v="0"/>
    <s v="Jan"/>
    <x v="1"/>
    <x v="0"/>
    <x v="0"/>
  </r>
  <r>
    <s v="Baczenski, Rachael  "/>
    <n v="10252"/>
    <s v="P023"/>
    <s v="D004"/>
    <n v="10252"/>
    <d v="2011-01-10T00:00:00"/>
    <n v="54670"/>
    <x v="1"/>
    <d v="1974-01-12T00:00:00"/>
    <s v="Married"/>
    <s v="US Citizen"/>
    <s v="Black or African American"/>
    <s v="MA"/>
    <n v="1902"/>
    <d v="2017-01-12T00:00:00"/>
    <s v="Another position"/>
    <x v="1"/>
    <x v="4"/>
    <x v="1"/>
    <n v="4.2"/>
    <x v="2"/>
    <d v="2016-01-30T00:00:00"/>
    <n v="12"/>
    <x v="0"/>
    <x v="0"/>
    <x v="10"/>
    <x v="7"/>
    <n v="50"/>
    <x v="1"/>
    <x v="3"/>
    <x v="0"/>
    <s v="Jan"/>
    <x v="0"/>
    <x v="1"/>
    <x v="3"/>
  </r>
  <r>
    <s v="Barbara, Thomas"/>
    <n v="10242"/>
    <s v="P023"/>
    <s v="D004"/>
    <n v="10196"/>
    <d v="2012-04-02T00:00:00"/>
    <n v="47211"/>
    <x v="0"/>
    <d v="1974-02-21T00:00:00"/>
    <s v="Married"/>
    <s v="US Citizen"/>
    <s v="Black or African American"/>
    <s v="MA"/>
    <n v="2062"/>
    <d v="2016-09-19T00:00:00"/>
    <s v="unhappy"/>
    <x v="1"/>
    <x v="4"/>
    <x v="1"/>
    <n v="4.2"/>
    <x v="1"/>
    <d v="2016-05-06T00:00:00"/>
    <n v="15"/>
    <x v="0"/>
    <x v="0"/>
    <x v="2"/>
    <x v="8"/>
    <n v="50"/>
    <x v="1"/>
    <x v="1"/>
    <x v="0"/>
    <s v="Apr"/>
    <x v="3"/>
    <x v="1"/>
    <x v="1"/>
  </r>
  <r>
    <s v="Barbossa, Hector"/>
    <n v="10012"/>
    <s v="P007"/>
    <s v="D003"/>
    <n v="10084"/>
    <d v="2014-11-10T00:00:00"/>
    <n v="92328"/>
    <x v="0"/>
    <d v="1988-07-04T00:00:00"/>
    <s v="Divorced"/>
    <s v="US Citizen"/>
    <s v="Black or African American"/>
    <s v="TX"/>
    <n v="78230"/>
    <m/>
    <s v="N/A-StillEmployed"/>
    <x v="0"/>
    <x v="4"/>
    <x v="0"/>
    <n v="4.28"/>
    <x v="2"/>
    <d v="2019-02-25T00:00:00"/>
    <n v="9"/>
    <x v="5"/>
    <x v="1"/>
    <x v="1"/>
    <x v="4"/>
    <n v="35"/>
    <x v="0"/>
    <x v="3"/>
    <x v="0"/>
    <s v="Nov"/>
    <x v="4"/>
    <x v="0"/>
    <x v="0"/>
  </r>
  <r>
    <s v="Barone, Francesco  A"/>
    <n v="10265"/>
    <s v="P023"/>
    <s v="D004"/>
    <n v="10265"/>
    <d v="2012-02-20T00:00:00"/>
    <n v="58709"/>
    <x v="0"/>
    <d v="1983-07-20T00:00:00"/>
    <s v="Single"/>
    <s v="US Citizen"/>
    <s v="Two or more races"/>
    <s v="MA"/>
    <n v="1810"/>
    <m/>
    <s v="N/A-StillEmployed"/>
    <x v="0"/>
    <x v="2"/>
    <x v="1"/>
    <n v="4.5999999999999996"/>
    <x v="2"/>
    <d v="2019-02-14T00:00:00"/>
    <n v="7"/>
    <x v="0"/>
    <x v="0"/>
    <x v="11"/>
    <x v="0"/>
    <n v="40"/>
    <x v="0"/>
    <x v="0"/>
    <x v="0"/>
    <s v="Feb"/>
    <x v="3"/>
    <x v="0"/>
    <x v="0"/>
  </r>
  <r>
    <s v="Barton, Nader"/>
    <n v="10066"/>
    <s v="P023"/>
    <s v="D004"/>
    <n v="10026"/>
    <d v="2012-09-24T00:00:00"/>
    <n v="52505"/>
    <x v="0"/>
    <d v="1977-07-15T00:00:00"/>
    <s v="Divorced"/>
    <s v="US Citizen"/>
    <s v="White"/>
    <s v="MA"/>
    <n v="2747"/>
    <d v="2017-04-06T00:00:00"/>
    <s v="Another position"/>
    <x v="1"/>
    <x v="5"/>
    <x v="1"/>
    <n v="5"/>
    <x v="0"/>
    <d v="2017-03-02T00:00:00"/>
    <n v="1"/>
    <x v="0"/>
    <x v="0"/>
    <x v="0"/>
    <x v="8"/>
    <n v="46"/>
    <x v="1"/>
    <x v="1"/>
    <x v="0"/>
    <s v="Sep"/>
    <x v="3"/>
    <x v="1"/>
    <x v="3"/>
  </r>
  <r>
    <s v="Bates, Norman"/>
    <n v="10061"/>
    <s v="P023"/>
    <s v="D004"/>
    <n v="10265"/>
    <d v="2011-02-21T00:00:00"/>
    <n v="57834"/>
    <x v="0"/>
    <d v="1981-10-18T00:00:00"/>
    <s v="Single"/>
    <s v="US Citizen"/>
    <s v="White"/>
    <s v="MA"/>
    <n v="2050"/>
    <d v="2017-08-04T00:00:00"/>
    <s v="attendance"/>
    <x v="2"/>
    <x v="2"/>
    <x v="1"/>
    <n v="5"/>
    <x v="2"/>
    <d v="2017-04-05T00:00:00"/>
    <n v="20"/>
    <x v="0"/>
    <x v="0"/>
    <x v="11"/>
    <x v="7"/>
    <n v="42"/>
    <x v="1"/>
    <x v="3"/>
    <x v="0"/>
    <s v="Feb"/>
    <x v="0"/>
    <x v="1"/>
    <x v="3"/>
  </r>
  <r>
    <s v="Beak, Kimberly  "/>
    <n v="10023"/>
    <s v="P024"/>
    <s v="D004"/>
    <n v="10265"/>
    <d v="2016-07-21T00:00:00"/>
    <n v="70131"/>
    <x v="1"/>
    <d v="1966-04-17T00:00:00"/>
    <s v="Married"/>
    <s v="US Citizen"/>
    <s v="White"/>
    <s v="MA"/>
    <n v="2145"/>
    <m/>
    <s v="N/A-StillEmployed"/>
    <x v="0"/>
    <x v="3"/>
    <x v="0"/>
    <n v="4.4000000000000004"/>
    <x v="1"/>
    <d v="2019-01-14T00:00:00"/>
    <n v="16"/>
    <x v="2"/>
    <x v="0"/>
    <x v="11"/>
    <x v="9"/>
    <n v="57"/>
    <x v="2"/>
    <x v="3"/>
    <x v="0"/>
    <s v="Jul"/>
    <x v="7"/>
    <x v="0"/>
    <x v="0"/>
  </r>
  <r>
    <s v="Beatrice, Courtney "/>
    <n v="10055"/>
    <s v="P023"/>
    <s v="D004"/>
    <n v="10088"/>
    <d v="2011-04-04T00:00:00"/>
    <n v="59026"/>
    <x v="1"/>
    <d v="1970-10-27T00:00:00"/>
    <s v="Single"/>
    <s v="Eligible NonCitizen"/>
    <s v="White"/>
    <s v="MA"/>
    <n v="1915"/>
    <m/>
    <s v="N/A-StillEmployed"/>
    <x v="0"/>
    <x v="2"/>
    <x v="1"/>
    <n v="5"/>
    <x v="0"/>
    <d v="2019-01-14T00:00:00"/>
    <n v="12"/>
    <x v="0"/>
    <x v="0"/>
    <x v="3"/>
    <x v="0"/>
    <n v="53"/>
    <x v="2"/>
    <x v="0"/>
    <x v="0"/>
    <s v="Apr"/>
    <x v="0"/>
    <x v="0"/>
    <x v="0"/>
  </r>
  <r>
    <s v="Becker, Renee"/>
    <n v="10245"/>
    <s v="P010"/>
    <s v="D003"/>
    <n v="10084"/>
    <d v="2014-07-07T00:00:00"/>
    <n v="110000"/>
    <x v="1"/>
    <d v="1986-04-04T00:00:00"/>
    <s v="Single"/>
    <s v="US Citizen"/>
    <s v="White"/>
    <s v="MA"/>
    <n v="2026"/>
    <d v="2015-09-12T00:00:00"/>
    <s v="performance"/>
    <x v="2"/>
    <x v="2"/>
    <x v="1"/>
    <n v="4.5"/>
    <x v="2"/>
    <d v="2015-01-15T00:00:00"/>
    <n v="8"/>
    <x v="6"/>
    <x v="1"/>
    <x v="1"/>
    <x v="1"/>
    <n v="37"/>
    <x v="0"/>
    <x v="1"/>
    <x v="0"/>
    <s v="Jul"/>
    <x v="4"/>
    <x v="1"/>
    <x v="4"/>
  </r>
  <r>
    <s v="Becker, Scott"/>
    <n v="10277"/>
    <s v="P023"/>
    <s v="D004"/>
    <n v="10069"/>
    <d v="2013-07-08T00:00:00"/>
    <n v="53250"/>
    <x v="0"/>
    <d v="1979-04-06T00:00:00"/>
    <s v="Single"/>
    <s v="US Citizen"/>
    <s v="Asian"/>
    <s v="MA"/>
    <n v="2452"/>
    <m/>
    <s v="N/A-StillEmployed"/>
    <x v="0"/>
    <x v="0"/>
    <x v="1"/>
    <n v="4.2"/>
    <x v="2"/>
    <d v="2019-01-11T00:00:00"/>
    <n v="13"/>
    <x v="0"/>
    <x v="0"/>
    <x v="4"/>
    <x v="5"/>
    <n v="44"/>
    <x v="1"/>
    <x v="3"/>
    <x v="0"/>
    <s v="Jul"/>
    <x v="5"/>
    <x v="0"/>
    <x v="0"/>
  </r>
  <r>
    <s v="Bernstein, Sean"/>
    <n v="10046"/>
    <s v="P023"/>
    <s v="D004"/>
    <n v="10002"/>
    <d v="2012-04-02T00:00:00"/>
    <n v="51044"/>
    <x v="0"/>
    <d v="1970-12-22T00:00:00"/>
    <s v="Single"/>
    <s v="US Citizen"/>
    <s v="White"/>
    <s v="MA"/>
    <n v="2072"/>
    <m/>
    <s v="N/A-StillEmployed"/>
    <x v="0"/>
    <x v="2"/>
    <x v="1"/>
    <n v="5"/>
    <x v="1"/>
    <d v="2019-01-14T00:00:00"/>
    <n v="13"/>
    <x v="0"/>
    <x v="0"/>
    <x v="5"/>
    <x v="10"/>
    <n v="53"/>
    <x v="2"/>
    <x v="0"/>
    <x v="0"/>
    <s v="Apr"/>
    <x v="3"/>
    <x v="0"/>
    <x v="0"/>
  </r>
  <r>
    <s v="Biden, Lowan  M"/>
    <n v="10226"/>
    <s v="P023"/>
    <s v="D004"/>
    <n v="10062"/>
    <d v="2013-08-19T00:00:00"/>
    <n v="64919"/>
    <x v="1"/>
    <d v="1958-12-27T00:00:00"/>
    <s v="Divorced"/>
    <s v="US Citizen"/>
    <s v="Asian"/>
    <s v="MA"/>
    <n v="2027"/>
    <m/>
    <s v="N/A-StillEmployed"/>
    <x v="0"/>
    <x v="1"/>
    <x v="1"/>
    <n v="4.2"/>
    <x v="1"/>
    <d v="2019-01-10T00:00:00"/>
    <n v="2"/>
    <x v="0"/>
    <x v="0"/>
    <x v="7"/>
    <x v="5"/>
    <n v="65"/>
    <x v="3"/>
    <x v="3"/>
    <x v="0"/>
    <s v="Aug"/>
    <x v="5"/>
    <x v="0"/>
    <x v="0"/>
  </r>
  <r>
    <s v="Billis, Helen"/>
    <n v="10003"/>
    <s v="P023"/>
    <s v="D004"/>
    <n v="10114"/>
    <d v="2014-07-07T00:00:00"/>
    <n v="62910"/>
    <x v="1"/>
    <d v="1989-09-01T00:00:00"/>
    <s v="Married"/>
    <s v="US Citizen"/>
    <s v="White"/>
    <s v="MA"/>
    <n v="2031"/>
    <m/>
    <s v="N/A-StillEmployed"/>
    <x v="0"/>
    <x v="1"/>
    <x v="0"/>
    <n v="5"/>
    <x v="1"/>
    <d v="2019-02-27T00:00:00"/>
    <n v="19"/>
    <x v="0"/>
    <x v="0"/>
    <x v="8"/>
    <x v="4"/>
    <n v="34"/>
    <x v="0"/>
    <x v="3"/>
    <x v="0"/>
    <s v="Jul"/>
    <x v="4"/>
    <x v="0"/>
    <x v="0"/>
  </r>
  <r>
    <s v="Blount, Dianna"/>
    <n v="10294"/>
    <s v="P024"/>
    <s v="D004"/>
    <n v="10026"/>
    <d v="2011-04-04T00:00:00"/>
    <n v="66441"/>
    <x v="1"/>
    <d v="1990-09-21T00:00:00"/>
    <s v="Single"/>
    <s v="US Citizen"/>
    <s v="White"/>
    <s v="MA"/>
    <n v="2171"/>
    <m/>
    <s v="N/A-StillEmployed"/>
    <x v="0"/>
    <x v="6"/>
    <x v="2"/>
    <n v="2"/>
    <x v="1"/>
    <d v="2019-02-27T00:00:00"/>
    <n v="3"/>
    <x v="2"/>
    <x v="0"/>
    <x v="0"/>
    <x v="0"/>
    <n v="33"/>
    <x v="0"/>
    <x v="0"/>
    <x v="2"/>
    <s v="Apr"/>
    <x v="0"/>
    <x v="0"/>
    <x v="0"/>
  </r>
  <r>
    <s v="Bondwell, Betsy"/>
    <n v="10267"/>
    <s v="P024"/>
    <s v="D004"/>
    <n v="10088"/>
    <d v="2011-01-10T00:00:00"/>
    <n v="57815"/>
    <x v="1"/>
    <d v="1967-01-16T00:00:00"/>
    <s v="Single"/>
    <s v="US Citizen"/>
    <s v="White"/>
    <s v="MA"/>
    <n v="2210"/>
    <d v="2014-04-04T00:00:00"/>
    <s v="career change"/>
    <x v="1"/>
    <x v="2"/>
    <x v="1"/>
    <n v="4.8"/>
    <x v="0"/>
    <d v="2014-03-04T00:00:00"/>
    <n v="5"/>
    <x v="2"/>
    <x v="0"/>
    <x v="3"/>
    <x v="11"/>
    <n v="57"/>
    <x v="2"/>
    <x v="1"/>
    <x v="0"/>
    <s v="Jan"/>
    <x v="0"/>
    <x v="1"/>
    <x v="5"/>
  </r>
  <r>
    <s v="Booth, Frank"/>
    <n v="10199"/>
    <s v="P013"/>
    <s v="D003"/>
    <n v="10084"/>
    <d v="2014-02-17T00:00:00"/>
    <n v="103613"/>
    <x v="0"/>
    <d v="1964-07-30T00:00:00"/>
    <s v="Single"/>
    <s v="US Citizen"/>
    <s v="Black or African American"/>
    <s v="CT"/>
    <n v="6033"/>
    <d v="2016-02-19T00:00:00"/>
    <s v="Learned that he is a gangster"/>
    <x v="2"/>
    <x v="0"/>
    <x v="1"/>
    <n v="3.5"/>
    <x v="0"/>
    <d v="2016-01-10T00:00:00"/>
    <n v="2"/>
    <x v="7"/>
    <x v="1"/>
    <x v="1"/>
    <x v="12"/>
    <n v="59"/>
    <x v="2"/>
    <x v="1"/>
    <x v="1"/>
    <s v="Feb"/>
    <x v="4"/>
    <x v="1"/>
    <x v="1"/>
  </r>
  <r>
    <s v="Boutwell, Bonalyn"/>
    <n v="10081"/>
    <s v="P030"/>
    <s v="D001"/>
    <n v="10081"/>
    <d v="2015-02-16T00:00:00"/>
    <n v="106367"/>
    <x v="1"/>
    <d v="1987-04-04T00:00:00"/>
    <s v="Married"/>
    <s v="US Citizen"/>
    <s v="Black or African American"/>
    <s v="MA"/>
    <n v="2468"/>
    <m/>
    <s v="N/A-StillEmployed"/>
    <x v="0"/>
    <x v="4"/>
    <x v="1"/>
    <n v="5"/>
    <x v="2"/>
    <d v="2019-02-18T00:00:00"/>
    <n v="4"/>
    <x v="8"/>
    <x v="3"/>
    <x v="12"/>
    <x v="4"/>
    <n v="36"/>
    <x v="0"/>
    <x v="3"/>
    <x v="0"/>
    <s v="Feb"/>
    <x v="1"/>
    <x v="0"/>
    <x v="0"/>
  </r>
  <r>
    <s v="Bozzi, Charles"/>
    <n v="10175"/>
    <s v="P022"/>
    <s v="D004"/>
    <n v="10175"/>
    <d v="2013-09-30T00:00:00"/>
    <n v="74312"/>
    <x v="0"/>
    <d v="1970-03-10T00:00:00"/>
    <s v="Single"/>
    <s v="US Citizen"/>
    <s v="Asian"/>
    <s v="MA"/>
    <n v="1901"/>
    <d v="2014-08-07T00:00:00"/>
    <s v="retiring"/>
    <x v="1"/>
    <x v="1"/>
    <x v="1"/>
    <n v="3.39"/>
    <x v="1"/>
    <d v="2014-02-20T00:00:00"/>
    <n v="14"/>
    <x v="9"/>
    <x v="0"/>
    <x v="13"/>
    <x v="13"/>
    <n v="54"/>
    <x v="2"/>
    <x v="1"/>
    <x v="1"/>
    <s v="Sep"/>
    <x v="5"/>
    <x v="1"/>
    <x v="5"/>
  </r>
  <r>
    <s v="Brill, Donna"/>
    <n v="10177"/>
    <s v="P023"/>
    <s v="D004"/>
    <n v="10252"/>
    <d v="2012-04-02T00:00:00"/>
    <n v="53492"/>
    <x v="1"/>
    <d v="1990-08-24T00:00:00"/>
    <s v="Married"/>
    <s v="US Citizen"/>
    <s v="White"/>
    <s v="MA"/>
    <n v="1701"/>
    <d v="2013-06-15T00:00:00"/>
    <s v="Another position"/>
    <x v="1"/>
    <x v="2"/>
    <x v="1"/>
    <n v="3.35"/>
    <x v="2"/>
    <d v="2013-03-04T00:00:00"/>
    <n v="6"/>
    <x v="0"/>
    <x v="0"/>
    <x v="10"/>
    <x v="1"/>
    <n v="33"/>
    <x v="0"/>
    <x v="1"/>
    <x v="1"/>
    <s v="Apr"/>
    <x v="3"/>
    <x v="1"/>
    <x v="6"/>
  </r>
  <r>
    <s v="Brown, Mia"/>
    <n v="10238"/>
    <s v="P001"/>
    <s v="D001"/>
    <n v="10081"/>
    <d v="2008-10-27T00:00:00"/>
    <n v="63000"/>
    <x v="1"/>
    <d v="1987-11-24T00:00:00"/>
    <s v="Married"/>
    <s v="US Citizen"/>
    <s v="Black or African American"/>
    <s v="MA"/>
    <n v="1450"/>
    <m/>
    <s v="N/A-StillEmployed"/>
    <x v="0"/>
    <x v="4"/>
    <x v="1"/>
    <n v="4.5"/>
    <x v="3"/>
    <d v="2019-01-15T00:00:00"/>
    <n v="14"/>
    <x v="10"/>
    <x v="3"/>
    <x v="12"/>
    <x v="14"/>
    <n v="36"/>
    <x v="0"/>
    <x v="0"/>
    <x v="0"/>
    <s v="Oct"/>
    <x v="2"/>
    <x v="0"/>
    <x v="0"/>
  </r>
  <r>
    <s v="Buccheri, Joseph  "/>
    <n v="10184"/>
    <s v="P024"/>
    <s v="D004"/>
    <n v="10069"/>
    <d v="2014-09-29T00:00:00"/>
    <n v="65288"/>
    <x v="0"/>
    <d v="1983-07-28T00:00:00"/>
    <s v="Single"/>
    <s v="US Citizen"/>
    <s v="White"/>
    <s v="MA"/>
    <n v="1013"/>
    <m/>
    <s v="N/A-StillEmployed"/>
    <x v="0"/>
    <x v="2"/>
    <x v="1"/>
    <n v="3.19"/>
    <x v="1"/>
    <d v="2019-02-01T00:00:00"/>
    <n v="9"/>
    <x v="2"/>
    <x v="0"/>
    <x v="4"/>
    <x v="4"/>
    <n v="40"/>
    <x v="0"/>
    <x v="3"/>
    <x v="1"/>
    <s v="Sep"/>
    <x v="4"/>
    <x v="0"/>
    <x v="0"/>
  </r>
  <r>
    <s v="Bugali, Josephine "/>
    <n v="10203"/>
    <s v="P023"/>
    <s v="D004"/>
    <n v="10196"/>
    <d v="2013-11-11T00:00:00"/>
    <n v="64375"/>
    <x v="1"/>
    <d v="1969-10-30T00:00:00"/>
    <s v="Separated"/>
    <s v="US Citizen"/>
    <s v="Black or African American"/>
    <s v="MA"/>
    <n v="2043"/>
    <m/>
    <s v="N/A-StillEmployed"/>
    <x v="0"/>
    <x v="4"/>
    <x v="1"/>
    <n v="3.5"/>
    <x v="0"/>
    <d v="2019-01-21T00:00:00"/>
    <n v="17"/>
    <x v="0"/>
    <x v="0"/>
    <x v="2"/>
    <x v="5"/>
    <n v="54"/>
    <x v="2"/>
    <x v="3"/>
    <x v="1"/>
    <s v="Nov"/>
    <x v="5"/>
    <x v="0"/>
    <x v="0"/>
  </r>
  <r>
    <s v="Bunbury, Jessica"/>
    <n v="10188"/>
    <s v="P003"/>
    <s v="D005"/>
    <n v="10188"/>
    <d v="2011-08-15T00:00:00"/>
    <n v="74326"/>
    <x v="1"/>
    <d v="1964-06-01T00:00:00"/>
    <s v="Married"/>
    <s v="Eligible NonCitizen"/>
    <s v="Black or African American"/>
    <s v="VA"/>
    <n v="21851"/>
    <d v="2014-08-02T00:00:00"/>
    <s v="Another position"/>
    <x v="1"/>
    <x v="2"/>
    <x v="1"/>
    <n v="3.14"/>
    <x v="0"/>
    <d v="2013-02-10T00:00:00"/>
    <n v="19"/>
    <x v="11"/>
    <x v="4"/>
    <x v="14"/>
    <x v="12"/>
    <n v="59"/>
    <x v="2"/>
    <x v="1"/>
    <x v="1"/>
    <s v="Aug"/>
    <x v="0"/>
    <x v="1"/>
    <x v="5"/>
  </r>
  <r>
    <s v="Burke, Joelle"/>
    <n v="10107"/>
    <s v="P024"/>
    <s v="D004"/>
    <n v="10002"/>
    <d v="2012-03-05T00:00:00"/>
    <n v="63763"/>
    <x v="1"/>
    <d v="1980-03-02T00:00:00"/>
    <s v="Single"/>
    <s v="US Citizen"/>
    <s v="Black or African American"/>
    <s v="MA"/>
    <n v="2148"/>
    <m/>
    <s v="N/A-StillEmployed"/>
    <x v="0"/>
    <x v="3"/>
    <x v="1"/>
    <n v="4.51"/>
    <x v="2"/>
    <d v="2019-02-21T00:00:00"/>
    <n v="3"/>
    <x v="2"/>
    <x v="0"/>
    <x v="5"/>
    <x v="0"/>
    <n v="44"/>
    <x v="1"/>
    <x v="0"/>
    <x v="0"/>
    <s v="Mar"/>
    <x v="3"/>
    <x v="0"/>
    <x v="0"/>
  </r>
  <r>
    <s v="Burkett, Benjamin "/>
    <n v="10181"/>
    <s v="P024"/>
    <s v="D004"/>
    <n v="10062"/>
    <d v="2011-04-04T00:00:00"/>
    <n v="62162"/>
    <x v="0"/>
    <d v="1977-08-19T00:00:00"/>
    <s v="Married"/>
    <s v="US Citizen"/>
    <s v="White"/>
    <s v="MA"/>
    <n v="1890"/>
    <m/>
    <s v="N/A-StillEmployed"/>
    <x v="0"/>
    <x v="1"/>
    <x v="1"/>
    <n v="3.25"/>
    <x v="0"/>
    <d v="2019-01-14T00:00:00"/>
    <n v="15"/>
    <x v="2"/>
    <x v="0"/>
    <x v="7"/>
    <x v="0"/>
    <n v="46"/>
    <x v="1"/>
    <x v="0"/>
    <x v="1"/>
    <s v="Apr"/>
    <x v="0"/>
    <x v="0"/>
    <x v="0"/>
  </r>
  <r>
    <s v="Cady, Max "/>
    <n v="10150"/>
    <s v="P029"/>
    <s v="D006"/>
    <n v="10150"/>
    <d v="2011-08-15T00:00:00"/>
    <n v="77692"/>
    <x v="0"/>
    <d v="1966-11-22T00:00:00"/>
    <s v="Single"/>
    <s v="US Citizen"/>
    <s v="White"/>
    <s v="MA"/>
    <n v="2184"/>
    <m/>
    <s v="N/A-StillEmployed"/>
    <x v="0"/>
    <x v="2"/>
    <x v="1"/>
    <n v="3.84"/>
    <x v="1"/>
    <d v="2019-01-21T00:00:00"/>
    <n v="4"/>
    <x v="12"/>
    <x v="2"/>
    <x v="15"/>
    <x v="0"/>
    <n v="57"/>
    <x v="2"/>
    <x v="0"/>
    <x v="1"/>
    <s v="Aug"/>
    <x v="0"/>
    <x v="0"/>
    <x v="0"/>
  </r>
  <r>
    <s v="Candie, Calvin"/>
    <n v="10001"/>
    <s v="P022"/>
    <s v="D004"/>
    <n v="10175"/>
    <d v="2016-01-28T00:00:00"/>
    <n v="72640"/>
    <x v="0"/>
    <d v="1983-08-09T00:00:00"/>
    <s v="Single"/>
    <s v="US Citizen"/>
    <s v="White"/>
    <s v="MA"/>
    <n v="2169"/>
    <m/>
    <s v="N/A-StillEmployed"/>
    <x v="0"/>
    <x v="1"/>
    <x v="0"/>
    <n v="5"/>
    <x v="1"/>
    <d v="2019-02-22T00:00:00"/>
    <n v="14"/>
    <x v="9"/>
    <x v="0"/>
    <x v="13"/>
    <x v="15"/>
    <n v="40"/>
    <x v="0"/>
    <x v="3"/>
    <x v="0"/>
    <s v="Jan"/>
    <x v="7"/>
    <x v="0"/>
    <x v="0"/>
  </r>
  <r>
    <s v="Carabbio, Judith"/>
    <n v="10085"/>
    <s v="P028"/>
    <s v="D006"/>
    <n v="10194"/>
    <d v="2013-11-11T00:00:00"/>
    <n v="93396"/>
    <x v="1"/>
    <d v="1987-04-05T00:00:00"/>
    <s v="Single"/>
    <s v="US Citizen"/>
    <s v="White"/>
    <s v="MA"/>
    <n v="2132"/>
    <m/>
    <s v="N/A-StillEmployed"/>
    <x v="0"/>
    <x v="1"/>
    <x v="1"/>
    <n v="4.96"/>
    <x v="2"/>
    <d v="2019-01-30T00:00:00"/>
    <n v="3"/>
    <x v="3"/>
    <x v="2"/>
    <x v="6"/>
    <x v="5"/>
    <n v="36"/>
    <x v="0"/>
    <x v="3"/>
    <x v="0"/>
    <s v="Nov"/>
    <x v="5"/>
    <x v="0"/>
    <x v="0"/>
  </r>
  <r>
    <s v="Carey, Michael  "/>
    <n v="10115"/>
    <s v="P023"/>
    <s v="D004"/>
    <n v="10265"/>
    <d v="2014-03-31T00:00:00"/>
    <n v="52846"/>
    <x v="0"/>
    <d v="1983-02-02T00:00:00"/>
    <s v="Single"/>
    <s v="US Citizen"/>
    <s v="Black or African American"/>
    <s v="MA"/>
    <n v="1701"/>
    <m/>
    <s v="N/A-StillEmployed"/>
    <x v="0"/>
    <x v="0"/>
    <x v="1"/>
    <n v="4.43"/>
    <x v="1"/>
    <d v="2019-02-01T00:00:00"/>
    <n v="14"/>
    <x v="0"/>
    <x v="0"/>
    <x v="11"/>
    <x v="4"/>
    <n v="41"/>
    <x v="1"/>
    <x v="3"/>
    <x v="0"/>
    <s v="Mar"/>
    <x v="4"/>
    <x v="0"/>
    <x v="0"/>
  </r>
  <r>
    <s v="Carr, Claudia  N"/>
    <n v="10082"/>
    <s v="P031"/>
    <s v="D003"/>
    <n v="10084"/>
    <d v="2016-06-30T00:00:00"/>
    <n v="100031"/>
    <x v="1"/>
    <d v="1986-06-06T00:00:00"/>
    <s v="Single"/>
    <s v="US Citizen"/>
    <s v="Black or African American"/>
    <s v="MA"/>
    <n v="1886"/>
    <m/>
    <s v="N/A-StillEmployed"/>
    <x v="0"/>
    <x v="0"/>
    <x v="1"/>
    <n v="5"/>
    <x v="0"/>
    <d v="2019-02-18T00:00:00"/>
    <n v="7"/>
    <x v="1"/>
    <x v="1"/>
    <x v="1"/>
    <x v="9"/>
    <n v="37"/>
    <x v="0"/>
    <x v="3"/>
    <x v="0"/>
    <s v="Jun"/>
    <x v="7"/>
    <x v="0"/>
    <x v="0"/>
  </r>
  <r>
    <s v="Carter, Michelle "/>
    <n v="10040"/>
    <s v="P003"/>
    <s v="D005"/>
    <n v="10188"/>
    <d v="2014-08-18T00:00:00"/>
    <n v="71860"/>
    <x v="1"/>
    <d v="1963-05-15T00:00:00"/>
    <s v="Single"/>
    <s v="US Citizen"/>
    <s v="White"/>
    <s v="VT"/>
    <n v="5664"/>
    <m/>
    <s v="N/A-StillEmployed"/>
    <x v="0"/>
    <x v="1"/>
    <x v="1"/>
    <n v="5"/>
    <x v="0"/>
    <d v="2019-01-21T00:00:00"/>
    <n v="7"/>
    <x v="11"/>
    <x v="4"/>
    <x v="14"/>
    <x v="4"/>
    <n v="60"/>
    <x v="2"/>
    <x v="3"/>
    <x v="0"/>
    <s v="Aug"/>
    <x v="4"/>
    <x v="0"/>
    <x v="0"/>
  </r>
  <r>
    <s v="Chace, Beatrice "/>
    <n v="10067"/>
    <s v="P023"/>
    <s v="D004"/>
    <n v="10026"/>
    <d v="2014-09-29T00:00:00"/>
    <n v="61656"/>
    <x v="1"/>
    <d v="1951-01-02T00:00:00"/>
    <s v="Single"/>
    <s v="US Citizen"/>
    <s v="White"/>
    <s v="MA"/>
    <n v="2763"/>
    <m/>
    <s v="N/A-StillEmployed"/>
    <x v="0"/>
    <x v="2"/>
    <x v="1"/>
    <n v="5"/>
    <x v="2"/>
    <d v="2019-02-12T00:00:00"/>
    <n v="11"/>
    <x v="0"/>
    <x v="0"/>
    <x v="0"/>
    <x v="4"/>
    <n v="73"/>
    <x v="4"/>
    <x v="3"/>
    <x v="0"/>
    <s v="Sep"/>
    <x v="4"/>
    <x v="0"/>
    <x v="0"/>
  </r>
  <r>
    <s v="Champaigne, Brian"/>
    <n v="10108"/>
    <s v="P005"/>
    <s v="D003"/>
    <n v="10150"/>
    <d v="2016-09-06T00:00:00"/>
    <n v="110929"/>
    <x v="0"/>
    <d v="1972-02-09T00:00:00"/>
    <s v="Married"/>
    <s v="US Citizen"/>
    <s v="White"/>
    <s v="MA"/>
    <n v="2045"/>
    <m/>
    <s v="N/A-StillEmployed"/>
    <x v="0"/>
    <x v="1"/>
    <x v="1"/>
    <n v="4.5"/>
    <x v="0"/>
    <d v="2019-01-15T00:00:00"/>
    <n v="8"/>
    <x v="13"/>
    <x v="1"/>
    <x v="15"/>
    <x v="9"/>
    <n v="52"/>
    <x v="2"/>
    <x v="3"/>
    <x v="0"/>
    <s v="Sep"/>
    <x v="7"/>
    <x v="0"/>
    <x v="0"/>
  </r>
  <r>
    <s v="Chan, Lin"/>
    <n v="10210"/>
    <s v="P023"/>
    <s v="D004"/>
    <n v="10088"/>
    <d v="2014-05-12T00:00:00"/>
    <n v="54237"/>
    <x v="1"/>
    <d v="1979-02-12T00:00:00"/>
    <s v="Single"/>
    <s v="US Citizen"/>
    <s v="White"/>
    <s v="MA"/>
    <n v="2170"/>
    <m/>
    <s v="N/A-StillEmployed"/>
    <x v="0"/>
    <x v="1"/>
    <x v="1"/>
    <n v="3.3"/>
    <x v="2"/>
    <d v="2019-02-19T00:00:00"/>
    <n v="11"/>
    <x v="0"/>
    <x v="0"/>
    <x v="3"/>
    <x v="4"/>
    <n v="45"/>
    <x v="1"/>
    <x v="3"/>
    <x v="1"/>
    <s v="May"/>
    <x v="4"/>
    <x v="0"/>
    <x v="0"/>
  </r>
  <r>
    <s v="Chang, Donovan  E"/>
    <n v="10154"/>
    <s v="P023"/>
    <s v="D004"/>
    <n v="10069"/>
    <d v="2013-07-08T00:00:00"/>
    <n v="60380"/>
    <x v="0"/>
    <d v="1983-08-24T00:00:00"/>
    <s v="Single"/>
    <s v="US Citizen"/>
    <s v="White"/>
    <s v="MA"/>
    <n v="1845"/>
    <m/>
    <s v="N/A-StillEmployed"/>
    <x v="0"/>
    <x v="0"/>
    <x v="1"/>
    <n v="3.8"/>
    <x v="0"/>
    <d v="2019-01-14T00:00:00"/>
    <n v="4"/>
    <x v="0"/>
    <x v="0"/>
    <x v="4"/>
    <x v="5"/>
    <n v="40"/>
    <x v="0"/>
    <x v="3"/>
    <x v="1"/>
    <s v="Jul"/>
    <x v="5"/>
    <x v="0"/>
    <x v="0"/>
  </r>
  <r>
    <s v="Chigurh, Anton"/>
    <n v="10200"/>
    <s v="P003"/>
    <s v="D005"/>
    <n v="10200"/>
    <d v="2012-05-14T00:00:00"/>
    <n v="66808"/>
    <x v="0"/>
    <d v="1970-06-11T00:00:00"/>
    <s v="Single"/>
    <s v="Eligible NonCitizen"/>
    <s v="Black or African American"/>
    <s v="TX"/>
    <n v="78207"/>
    <m/>
    <s v="N/A-StillEmployed"/>
    <x v="0"/>
    <x v="3"/>
    <x v="1"/>
    <n v="3"/>
    <x v="0"/>
    <d v="2019-01-19T00:00:00"/>
    <n v="17"/>
    <x v="11"/>
    <x v="4"/>
    <x v="16"/>
    <x v="10"/>
    <n v="53"/>
    <x v="2"/>
    <x v="0"/>
    <x v="3"/>
    <s v="May"/>
    <x v="3"/>
    <x v="0"/>
    <x v="0"/>
  </r>
  <r>
    <s v="Chivukula, Enola"/>
    <n v="10240"/>
    <s v="P023"/>
    <s v="D004"/>
    <n v="10002"/>
    <d v="2011-06-27T00:00:00"/>
    <n v="64786"/>
    <x v="1"/>
    <d v="1983-08-27T00:00:00"/>
    <s v="Single"/>
    <s v="US Citizen"/>
    <s v="White"/>
    <s v="MA"/>
    <n v="1775"/>
    <d v="2015-11-15T00:00:00"/>
    <s v="relocation out of area"/>
    <x v="1"/>
    <x v="1"/>
    <x v="1"/>
    <n v="4.3"/>
    <x v="2"/>
    <d v="2015-03-10T00:00:00"/>
    <n v="3"/>
    <x v="0"/>
    <x v="0"/>
    <x v="5"/>
    <x v="8"/>
    <n v="40"/>
    <x v="0"/>
    <x v="1"/>
    <x v="0"/>
    <s v="Jun"/>
    <x v="0"/>
    <x v="1"/>
    <x v="4"/>
  </r>
  <r>
    <s v="Cierpiszewski, Caroline  "/>
    <n v="10168"/>
    <s v="P023"/>
    <s v="D004"/>
    <n v="10062"/>
    <d v="2011-10-03T00:00:00"/>
    <n v="64816"/>
    <x v="1"/>
    <d v="1988-05-31T00:00:00"/>
    <s v="Single"/>
    <s v="Non-Citizen"/>
    <s v="Black or African American"/>
    <s v="MA"/>
    <n v="2044"/>
    <m/>
    <s v="N/A-StillEmployed"/>
    <x v="0"/>
    <x v="1"/>
    <x v="1"/>
    <n v="3.58"/>
    <x v="0"/>
    <d v="2019-01-30T00:00:00"/>
    <n v="3"/>
    <x v="0"/>
    <x v="0"/>
    <x v="7"/>
    <x v="0"/>
    <n v="35"/>
    <x v="0"/>
    <x v="0"/>
    <x v="1"/>
    <s v="Oct"/>
    <x v="0"/>
    <x v="0"/>
    <x v="0"/>
  </r>
  <r>
    <s v="Clayton, Rick"/>
    <n v="10220"/>
    <s v="P018"/>
    <s v="D003"/>
    <n v="10220"/>
    <d v="2012-09-05T00:00:00"/>
    <n v="68678"/>
    <x v="0"/>
    <d v="1985-09-05T00:00:00"/>
    <s v="Single"/>
    <s v="US Citizen"/>
    <s v="White"/>
    <s v="MA"/>
    <n v="2170"/>
    <m/>
    <s v="N/A-StillEmployed"/>
    <x v="0"/>
    <x v="1"/>
    <x v="1"/>
    <n v="4.7"/>
    <x v="1"/>
    <d v="2019-02-27T00:00:00"/>
    <n v="2"/>
    <x v="4"/>
    <x v="1"/>
    <x v="17"/>
    <x v="10"/>
    <n v="38"/>
    <x v="0"/>
    <x v="0"/>
    <x v="0"/>
    <s v="Sep"/>
    <x v="3"/>
    <x v="0"/>
    <x v="0"/>
  </r>
  <r>
    <s v="Cloninger, Jennifer"/>
    <n v="10275"/>
    <s v="P024"/>
    <s v="D004"/>
    <n v="10114"/>
    <d v="2011-05-16T00:00:00"/>
    <n v="64066"/>
    <x v="1"/>
    <d v="1981-08-31T00:00:00"/>
    <s v="Married"/>
    <s v="US Citizen"/>
    <s v="White"/>
    <s v="MA"/>
    <n v="1752"/>
    <d v="2013-01-07T00:00:00"/>
    <s v="unhappy"/>
    <x v="1"/>
    <x v="2"/>
    <x v="1"/>
    <n v="4.2"/>
    <x v="0"/>
    <d v="2012-05-03T00:00:00"/>
    <n v="9"/>
    <x v="2"/>
    <x v="0"/>
    <x v="8"/>
    <x v="1"/>
    <n v="42"/>
    <x v="1"/>
    <x v="1"/>
    <x v="0"/>
    <s v="May"/>
    <x v="0"/>
    <x v="1"/>
    <x v="6"/>
  </r>
  <r>
    <s v="Close, Phil"/>
    <n v="10269"/>
    <s v="P024"/>
    <s v="D004"/>
    <n v="10252"/>
    <d v="2010-08-30T00:00:00"/>
    <n v="59369"/>
    <x v="0"/>
    <d v="1978-11-25T00:00:00"/>
    <s v="Married"/>
    <s v="US Citizen"/>
    <s v="White"/>
    <s v="MA"/>
    <n v="2169"/>
    <d v="2011-09-26T00:00:00"/>
    <s v="career change"/>
    <x v="1"/>
    <x v="1"/>
    <x v="1"/>
    <n v="4.2"/>
    <x v="2"/>
    <d v="2011-05-04T00:00:00"/>
    <n v="6"/>
    <x v="2"/>
    <x v="0"/>
    <x v="10"/>
    <x v="1"/>
    <n v="45"/>
    <x v="1"/>
    <x v="1"/>
    <x v="0"/>
    <s v="Aug"/>
    <x v="8"/>
    <x v="1"/>
    <x v="7"/>
  </r>
  <r>
    <s v="Clukey, Elijian"/>
    <n v="10029"/>
    <s v="P023"/>
    <s v="D004"/>
    <n v="10114"/>
    <d v="2016-07-06T00:00:00"/>
    <n v="50373"/>
    <x v="0"/>
    <d v="1980-08-26T00:00:00"/>
    <s v="Married"/>
    <s v="US Citizen"/>
    <s v="White"/>
    <s v="MA"/>
    <n v="2134"/>
    <m/>
    <s v="N/A-StillEmployed"/>
    <x v="0"/>
    <x v="3"/>
    <x v="0"/>
    <n v="4.0999999999999996"/>
    <x v="2"/>
    <d v="2019-02-28T00:00:00"/>
    <n v="5"/>
    <x v="0"/>
    <x v="0"/>
    <x v="8"/>
    <x v="9"/>
    <n v="43"/>
    <x v="1"/>
    <x v="3"/>
    <x v="0"/>
    <s v="Jul"/>
    <x v="7"/>
    <x v="0"/>
    <x v="0"/>
  </r>
  <r>
    <s v="Cockel, James"/>
    <n v="10261"/>
    <s v="P023"/>
    <s v="D004"/>
    <n v="10252"/>
    <d v="2013-07-08T00:00:00"/>
    <n v="63108"/>
    <x v="0"/>
    <d v="1977-09-08T00:00:00"/>
    <s v="Single"/>
    <s v="US Citizen"/>
    <s v="White"/>
    <s v="MA"/>
    <n v="2452"/>
    <m/>
    <s v="N/A-StillEmployed"/>
    <x v="0"/>
    <x v="3"/>
    <x v="1"/>
    <n v="4.4000000000000004"/>
    <x v="0"/>
    <d v="2019-01-14T00:00:00"/>
    <n v="3"/>
    <x v="0"/>
    <x v="0"/>
    <x v="10"/>
    <x v="5"/>
    <n v="46"/>
    <x v="1"/>
    <x v="3"/>
    <x v="0"/>
    <s v="Jul"/>
    <x v="5"/>
    <x v="0"/>
    <x v="0"/>
  </r>
  <r>
    <s v="Cole, Spencer"/>
    <n v="10292"/>
    <s v="P023"/>
    <s v="D004"/>
    <n v="10196"/>
    <d v="2011-07-11T00:00:00"/>
    <n v="59144"/>
    <x v="0"/>
    <d v="1979-08-12T00:00:00"/>
    <s v="Single"/>
    <s v="US Citizen"/>
    <s v="Black or African American"/>
    <s v="MA"/>
    <n v="1880"/>
    <d v="2016-09-23T00:00:00"/>
    <s v="performance"/>
    <x v="2"/>
    <x v="0"/>
    <x v="2"/>
    <n v="2"/>
    <x v="1"/>
    <d v="2016-05-01T00:00:00"/>
    <n v="16"/>
    <x v="0"/>
    <x v="0"/>
    <x v="2"/>
    <x v="3"/>
    <n v="44"/>
    <x v="1"/>
    <x v="1"/>
    <x v="2"/>
    <s v="Jul"/>
    <x v="0"/>
    <x v="1"/>
    <x v="1"/>
  </r>
  <r>
    <s v="Corleone, Michael"/>
    <n v="10282"/>
    <s v="P022"/>
    <s v="D004"/>
    <n v="10175"/>
    <d v="2010-07-20T00:00:00"/>
    <n v="68051"/>
    <x v="0"/>
    <d v="1975-12-17T00:00:00"/>
    <s v="Divorced"/>
    <s v="US Citizen"/>
    <s v="White"/>
    <s v="MA"/>
    <n v="1803"/>
    <m/>
    <s v="N/A-StillEmployed"/>
    <x v="0"/>
    <x v="6"/>
    <x v="2"/>
    <n v="4.13"/>
    <x v="3"/>
    <d v="2019-01-14T00:00:00"/>
    <n v="3"/>
    <x v="9"/>
    <x v="0"/>
    <x v="13"/>
    <x v="16"/>
    <n v="48"/>
    <x v="1"/>
    <x v="0"/>
    <x v="0"/>
    <s v="Jul"/>
    <x v="8"/>
    <x v="0"/>
    <x v="0"/>
  </r>
  <r>
    <s v="Corleone, Vito"/>
    <n v="10019"/>
    <s v="P011"/>
    <s v="D004"/>
    <n v="10175"/>
    <d v="2009-01-05T00:00:00"/>
    <n v="170500"/>
    <x v="0"/>
    <d v="1983-03-19T00:00:00"/>
    <s v="Single"/>
    <s v="US Citizen"/>
    <s v="Black or African American"/>
    <s v="MA"/>
    <n v="2030"/>
    <m/>
    <s v="N/A-StillEmployed"/>
    <x v="0"/>
    <x v="1"/>
    <x v="0"/>
    <n v="3.7"/>
    <x v="0"/>
    <d v="2019-02-04T00:00:00"/>
    <n v="15"/>
    <x v="14"/>
    <x v="0"/>
    <x v="13"/>
    <x v="14"/>
    <n v="40"/>
    <x v="0"/>
    <x v="0"/>
    <x v="1"/>
    <s v="Jan"/>
    <x v="6"/>
    <x v="0"/>
    <x v="0"/>
  </r>
  <r>
    <s v="Cornett, Lisa "/>
    <n v="10094"/>
    <s v="P023"/>
    <s v="D004"/>
    <n v="10265"/>
    <d v="2015-01-05T00:00:00"/>
    <n v="63381"/>
    <x v="1"/>
    <d v="1977-03-31T00:00:00"/>
    <s v="Married"/>
    <s v="US Citizen"/>
    <s v="White"/>
    <s v="MA"/>
    <n v="2189"/>
    <m/>
    <s v="N/A-StillEmployed"/>
    <x v="0"/>
    <x v="1"/>
    <x v="1"/>
    <n v="4.7300000000000004"/>
    <x v="0"/>
    <d v="2019-02-14T00:00:00"/>
    <n v="6"/>
    <x v="0"/>
    <x v="0"/>
    <x v="11"/>
    <x v="4"/>
    <n v="46"/>
    <x v="1"/>
    <x v="3"/>
    <x v="0"/>
    <s v="Jan"/>
    <x v="1"/>
    <x v="0"/>
    <x v="0"/>
  </r>
  <r>
    <s v="Costello, Frank"/>
    <n v="10193"/>
    <s v="P007"/>
    <s v="D003"/>
    <n v="10084"/>
    <d v="2015-03-30T00:00:00"/>
    <n v="83552"/>
    <x v="0"/>
    <d v="1986-08-26T00:00:00"/>
    <s v="Married"/>
    <s v="US Citizen"/>
    <s v="White"/>
    <s v="MA"/>
    <n v="1810"/>
    <m/>
    <s v="N/A-StillEmployed"/>
    <x v="0"/>
    <x v="1"/>
    <x v="1"/>
    <n v="3.04"/>
    <x v="1"/>
    <d v="2019-01-22T00:00:00"/>
    <n v="2"/>
    <x v="5"/>
    <x v="1"/>
    <x v="1"/>
    <x v="15"/>
    <n v="37"/>
    <x v="0"/>
    <x v="3"/>
    <x v="1"/>
    <s v="Mar"/>
    <x v="1"/>
    <x v="0"/>
    <x v="0"/>
  </r>
  <r>
    <s v="Crimmings,   Jean"/>
    <n v="10132"/>
    <s v="P023"/>
    <s v="D004"/>
    <n v="10026"/>
    <d v="2016-07-06T00:00:00"/>
    <n v="56149"/>
    <x v="1"/>
    <d v="1987-04-10T00:00:00"/>
    <s v="Single"/>
    <s v="US Citizen"/>
    <s v="White"/>
    <s v="MA"/>
    <n v="1821"/>
    <m/>
    <s v="N/A-StillEmployed"/>
    <x v="0"/>
    <x v="0"/>
    <x v="1"/>
    <n v="4.12"/>
    <x v="0"/>
    <d v="2019-01-28T00:00:00"/>
    <n v="15"/>
    <x v="0"/>
    <x v="0"/>
    <x v="0"/>
    <x v="9"/>
    <n v="36"/>
    <x v="0"/>
    <x v="3"/>
    <x v="0"/>
    <s v="Jul"/>
    <x v="7"/>
    <x v="0"/>
    <x v="0"/>
  </r>
  <r>
    <s v="Cross, Noah"/>
    <n v="10083"/>
    <s v="P032"/>
    <s v="D003"/>
    <n v="10250"/>
    <d v="2014-11-10T00:00:00"/>
    <n v="92329"/>
    <x v="0"/>
    <d v="1965-09-09T00:00:00"/>
    <s v="Single"/>
    <s v="US Citizen"/>
    <s v="White"/>
    <s v="CT"/>
    <n v="6278"/>
    <m/>
    <s v="N/A-StillEmployed"/>
    <x v="0"/>
    <x v="3"/>
    <x v="1"/>
    <n v="5"/>
    <x v="1"/>
    <d v="2019-01-02T00:00:00"/>
    <n v="5"/>
    <x v="15"/>
    <x v="1"/>
    <x v="9"/>
    <x v="4"/>
    <n v="58"/>
    <x v="2"/>
    <x v="3"/>
    <x v="0"/>
    <s v="Nov"/>
    <x v="4"/>
    <x v="0"/>
    <x v="0"/>
  </r>
  <r>
    <s v="Daneault, Lynn"/>
    <n v="10099"/>
    <s v="P025"/>
    <s v="D005"/>
    <n v="10099"/>
    <d v="2014-05-05T00:00:00"/>
    <n v="65729"/>
    <x v="1"/>
    <d v="1990-04-19T00:00:00"/>
    <s v="Single"/>
    <s v="US Citizen"/>
    <s v="White"/>
    <s v="VT"/>
    <n v="5473"/>
    <m/>
    <s v="N/A-StillEmployed"/>
    <x v="0"/>
    <x v="1"/>
    <x v="1"/>
    <n v="4.62"/>
    <x v="2"/>
    <d v="2019-01-24T00:00:00"/>
    <n v="8"/>
    <x v="16"/>
    <x v="4"/>
    <x v="18"/>
    <x v="4"/>
    <n v="33"/>
    <x v="0"/>
    <x v="3"/>
    <x v="0"/>
    <s v="May"/>
    <x v="4"/>
    <x v="0"/>
    <x v="0"/>
  </r>
  <r>
    <s v="Daniele, Ann  "/>
    <n v="10212"/>
    <s v="P032"/>
    <s v="D003"/>
    <n v="10250"/>
    <d v="2014-11-10T00:00:00"/>
    <n v="85028"/>
    <x v="1"/>
    <d v="1952-01-18T00:00:00"/>
    <s v="Married"/>
    <s v="US Citizen"/>
    <s v="White"/>
    <s v="CT"/>
    <n v="6033"/>
    <m/>
    <s v="N/A-StillEmployed"/>
    <x v="0"/>
    <x v="0"/>
    <x v="1"/>
    <n v="3.1"/>
    <x v="0"/>
    <d v="2019-02-12T00:00:00"/>
    <n v="19"/>
    <x v="15"/>
    <x v="1"/>
    <x v="9"/>
    <x v="4"/>
    <n v="72"/>
    <x v="4"/>
    <x v="3"/>
    <x v="1"/>
    <s v="Nov"/>
    <x v="4"/>
    <x v="0"/>
    <x v="0"/>
  </r>
  <r>
    <s v="Darson, Jene'ya "/>
    <n v="10056"/>
    <s v="P023"/>
    <s v="D004"/>
    <n v="10088"/>
    <d v="2012-07-02T00:00:00"/>
    <n v="57583"/>
    <x v="1"/>
    <d v="1978-11-05T00:00:00"/>
    <s v="Married"/>
    <s v="US Citizen"/>
    <s v="White"/>
    <s v="MA"/>
    <n v="2110"/>
    <m/>
    <s v="N/A-StillEmployed"/>
    <x v="0"/>
    <x v="1"/>
    <x v="1"/>
    <n v="5"/>
    <x v="1"/>
    <d v="2019-02-25T00:00:00"/>
    <n v="1"/>
    <x v="0"/>
    <x v="0"/>
    <x v="3"/>
    <x v="10"/>
    <n v="45"/>
    <x v="1"/>
    <x v="0"/>
    <x v="0"/>
    <s v="Jul"/>
    <x v="3"/>
    <x v="0"/>
    <x v="0"/>
  </r>
  <r>
    <s v="Davis, Daniel"/>
    <n v="10143"/>
    <s v="P024"/>
    <s v="D004"/>
    <n v="10196"/>
    <d v="2011-11-07T00:00:00"/>
    <n v="56294"/>
    <x v="0"/>
    <d v="1979-09-14T00:00:00"/>
    <s v="Single"/>
    <s v="Eligible NonCitizen"/>
    <s v="Two or more races"/>
    <s v="MA"/>
    <n v="2458"/>
    <m/>
    <s v="N/A-StillEmployed"/>
    <x v="0"/>
    <x v="0"/>
    <x v="1"/>
    <n v="3.96"/>
    <x v="2"/>
    <d v="2019-02-27T00:00:00"/>
    <n v="6"/>
    <x v="2"/>
    <x v="0"/>
    <x v="2"/>
    <x v="0"/>
    <n v="44"/>
    <x v="1"/>
    <x v="0"/>
    <x v="1"/>
    <s v="Nov"/>
    <x v="0"/>
    <x v="0"/>
    <x v="0"/>
  </r>
  <r>
    <s v="Dee, Randy"/>
    <n v="10311"/>
    <s v="P023"/>
    <s v="D004"/>
    <n v="10114"/>
    <d v="2018-07-09T00:00:00"/>
    <n v="56991"/>
    <x v="0"/>
    <d v="1988-04-15T00:00:00"/>
    <s v="Married"/>
    <s v="US Citizen"/>
    <s v="White"/>
    <s v="MA"/>
    <n v="2138"/>
    <m/>
    <s v="N/A-StillEmployed"/>
    <x v="0"/>
    <x v="1"/>
    <x v="1"/>
    <n v="4.3"/>
    <x v="2"/>
    <d v="2019-01-31T00:00:00"/>
    <n v="2"/>
    <x v="0"/>
    <x v="0"/>
    <x v="8"/>
    <x v="3"/>
    <n v="35"/>
    <x v="0"/>
    <x v="1"/>
    <x v="0"/>
    <s v="Jul"/>
    <x v="9"/>
    <x v="0"/>
    <x v="0"/>
  </r>
  <r>
    <s v="DeGweck,  James"/>
    <n v="10070"/>
    <s v="P023"/>
    <s v="D004"/>
    <n v="10069"/>
    <d v="2011-05-16T00:00:00"/>
    <n v="55722"/>
    <x v="0"/>
    <d v="1977-10-31T00:00:00"/>
    <s v="Married"/>
    <s v="US Citizen"/>
    <s v="White"/>
    <s v="MA"/>
    <n v="1810"/>
    <d v="2016-06-08T00:00:00"/>
    <s v="unhappy"/>
    <x v="1"/>
    <x v="1"/>
    <x v="1"/>
    <n v="5"/>
    <x v="2"/>
    <d v="2016-04-02T00:00:00"/>
    <n v="14"/>
    <x v="0"/>
    <x v="0"/>
    <x v="4"/>
    <x v="3"/>
    <n v="46"/>
    <x v="1"/>
    <x v="1"/>
    <x v="0"/>
    <s v="May"/>
    <x v="0"/>
    <x v="1"/>
    <x v="1"/>
  </r>
  <r>
    <s v="Del Bosque, Keyla"/>
    <n v="10155"/>
    <s v="P028"/>
    <s v="D006"/>
    <n v="10194"/>
    <d v="2012-01-09T00:00:00"/>
    <n v="101199"/>
    <x v="1"/>
    <d v="1979-07-05T00:00:00"/>
    <s v="Single"/>
    <s v="US Citizen"/>
    <s v="Black or African American"/>
    <s v="MA"/>
    <n v="2176"/>
    <m/>
    <s v="N/A-StillEmployed"/>
    <x v="0"/>
    <x v="6"/>
    <x v="1"/>
    <n v="3.79"/>
    <x v="0"/>
    <d v="2019-01-25T00:00:00"/>
    <n v="8"/>
    <x v="3"/>
    <x v="2"/>
    <x v="6"/>
    <x v="0"/>
    <n v="44"/>
    <x v="1"/>
    <x v="0"/>
    <x v="1"/>
    <s v="Jan"/>
    <x v="3"/>
    <x v="0"/>
    <x v="0"/>
  </r>
  <r>
    <s v="Delarge, Alex"/>
    <n v="10306"/>
    <s v="P003"/>
    <s v="D005"/>
    <n v="10188"/>
    <d v="2014-09-29T00:00:00"/>
    <n v="61568"/>
    <x v="0"/>
    <d v="1975-11-02T00:00:00"/>
    <s v="Single"/>
    <s v="US Citizen"/>
    <s v="Two or more races"/>
    <s v="AL"/>
    <n v="36006"/>
    <m/>
    <s v="N/A-StillEmployed"/>
    <x v="0"/>
    <x v="1"/>
    <x v="3"/>
    <n v="1.93"/>
    <x v="1"/>
    <d v="2019-01-30T00:00:00"/>
    <n v="5"/>
    <x v="11"/>
    <x v="4"/>
    <x v="14"/>
    <x v="4"/>
    <n v="48"/>
    <x v="1"/>
    <x v="3"/>
    <x v="2"/>
    <s v="Sep"/>
    <x v="4"/>
    <x v="0"/>
    <x v="0"/>
  </r>
  <r>
    <s v="Demita, Carla"/>
    <n v="10100"/>
    <s v="P024"/>
    <s v="D004"/>
    <n v="10265"/>
    <d v="2011-04-04T00:00:00"/>
    <n v="58275"/>
    <x v="1"/>
    <d v="1951-02-25T00:00:00"/>
    <s v="Separated"/>
    <s v="US Citizen"/>
    <s v="Black or African American"/>
    <s v="MA"/>
    <n v="2343"/>
    <d v="2015-11-04T00:00:00"/>
    <s v="more money"/>
    <x v="1"/>
    <x v="2"/>
    <x v="1"/>
    <n v="4.62"/>
    <x v="0"/>
    <d v="2015-05-06T00:00:00"/>
    <n v="1"/>
    <x v="2"/>
    <x v="0"/>
    <x v="11"/>
    <x v="8"/>
    <n v="73"/>
    <x v="4"/>
    <x v="1"/>
    <x v="0"/>
    <s v="Apr"/>
    <x v="0"/>
    <x v="1"/>
    <x v="4"/>
  </r>
  <r>
    <s v="Desimone, Carl "/>
    <n v="10310"/>
    <s v="P023"/>
    <s v="D004"/>
    <n v="10002"/>
    <d v="2014-07-07T00:00:00"/>
    <n v="53189"/>
    <x v="0"/>
    <d v="1967-04-19T00:00:00"/>
    <s v="Married"/>
    <s v="US Citizen"/>
    <s v="White"/>
    <s v="MA"/>
    <n v="2061"/>
    <m/>
    <s v="N/A-StillEmployed"/>
    <x v="0"/>
    <x v="1"/>
    <x v="3"/>
    <n v="1.1200000000000001"/>
    <x v="3"/>
    <d v="2019-01-31T00:00:00"/>
    <n v="9"/>
    <x v="0"/>
    <x v="0"/>
    <x v="5"/>
    <x v="4"/>
    <n v="56"/>
    <x v="2"/>
    <x v="3"/>
    <x v="2"/>
    <s v="Jul"/>
    <x v="4"/>
    <x v="0"/>
    <x v="0"/>
  </r>
  <r>
    <s v="DeVito, Tommy"/>
    <n v="10197"/>
    <s v="P004"/>
    <s v="D003"/>
    <n v="10197"/>
    <d v="2017-02-15T00:00:00"/>
    <n v="96820"/>
    <x v="0"/>
    <d v="1983-09-04T00:00:00"/>
    <s v="Single"/>
    <s v="US Citizen"/>
    <s v="White"/>
    <s v="MA"/>
    <n v="2045"/>
    <m/>
    <s v="N/A-StillEmployed"/>
    <x v="0"/>
    <x v="1"/>
    <x v="1"/>
    <n v="3.01"/>
    <x v="0"/>
    <d v="2019-01-23T00:00:00"/>
    <n v="15"/>
    <x v="17"/>
    <x v="1"/>
    <x v="19"/>
    <x v="9"/>
    <n v="40"/>
    <x v="0"/>
    <x v="3"/>
    <x v="1"/>
    <s v="Feb"/>
    <x v="10"/>
    <x v="0"/>
    <x v="0"/>
  </r>
  <r>
    <s v="Dickinson, Geoff "/>
    <n v="10276"/>
    <s v="P023"/>
    <s v="D004"/>
    <n v="10062"/>
    <d v="2014-05-12T00:00:00"/>
    <n v="51259"/>
    <x v="0"/>
    <d v="1982-11-15T00:00:00"/>
    <s v="Single"/>
    <s v="US Citizen"/>
    <s v="White"/>
    <s v="MA"/>
    <n v="2180"/>
    <m/>
    <s v="N/A-StillEmployed"/>
    <x v="0"/>
    <x v="1"/>
    <x v="1"/>
    <n v="4.3"/>
    <x v="2"/>
    <d v="2019-02-19T00:00:00"/>
    <n v="1"/>
    <x v="0"/>
    <x v="0"/>
    <x v="7"/>
    <x v="4"/>
    <n v="41"/>
    <x v="1"/>
    <x v="3"/>
    <x v="0"/>
    <s v="May"/>
    <x v="4"/>
    <x v="0"/>
    <x v="0"/>
  </r>
  <r>
    <s v="Dietrich, Jenna  "/>
    <n v="10304"/>
    <s v="P003"/>
    <s v="D005"/>
    <n v="10188"/>
    <d v="2012-02-20T00:00:00"/>
    <n v="59231"/>
    <x v="1"/>
    <d v="1987-05-14T00:00:00"/>
    <s v="Single"/>
    <s v="US Citizen"/>
    <s v="White"/>
    <s v="WA"/>
    <n v="98052"/>
    <m/>
    <s v="N/A-StillEmployed"/>
    <x v="0"/>
    <x v="7"/>
    <x v="3"/>
    <n v="2.2999999999999998"/>
    <x v="4"/>
    <d v="2019-01-29T00:00:00"/>
    <n v="17"/>
    <x v="11"/>
    <x v="4"/>
    <x v="14"/>
    <x v="0"/>
    <n v="36"/>
    <x v="0"/>
    <x v="0"/>
    <x v="3"/>
    <s v="Feb"/>
    <x v="3"/>
    <x v="0"/>
    <x v="0"/>
  </r>
  <r>
    <s v="DiNocco, Lily "/>
    <n v="10284"/>
    <s v="P023"/>
    <s v="D004"/>
    <n v="10114"/>
    <d v="2013-01-07T00:00:00"/>
    <n v="61584"/>
    <x v="1"/>
    <d v="1978-12-02T00:00:00"/>
    <s v="Married"/>
    <s v="US Citizen"/>
    <s v="Black or African American"/>
    <s v="MA"/>
    <n v="2351"/>
    <m/>
    <s v="N/A-StillEmployed"/>
    <x v="0"/>
    <x v="1"/>
    <x v="2"/>
    <n v="3.88"/>
    <x v="2"/>
    <d v="2019-01-18T00:00:00"/>
    <n v="6"/>
    <x v="0"/>
    <x v="0"/>
    <x v="8"/>
    <x v="10"/>
    <n v="45"/>
    <x v="1"/>
    <x v="0"/>
    <x v="1"/>
    <s v="Jan"/>
    <x v="5"/>
    <x v="0"/>
    <x v="0"/>
  </r>
  <r>
    <s v="Dobrin, Denisa  S"/>
    <n v="10207"/>
    <s v="P023"/>
    <s v="D004"/>
    <n v="10252"/>
    <d v="2012-04-02T00:00:00"/>
    <n v="46335"/>
    <x v="1"/>
    <d v="1986-10-07T00:00:00"/>
    <s v="Single"/>
    <s v="US Citizen"/>
    <s v="White"/>
    <s v="MA"/>
    <n v="2125"/>
    <m/>
    <s v="N/A-StillEmployed"/>
    <x v="0"/>
    <x v="6"/>
    <x v="1"/>
    <n v="3.4"/>
    <x v="0"/>
    <d v="2019-02-19T00:00:00"/>
    <n v="15"/>
    <x v="0"/>
    <x v="0"/>
    <x v="10"/>
    <x v="10"/>
    <n v="37"/>
    <x v="0"/>
    <x v="0"/>
    <x v="1"/>
    <s v="Apr"/>
    <x v="3"/>
    <x v="0"/>
    <x v="0"/>
  </r>
  <r>
    <s v="Dolan, Linda"/>
    <n v="10133"/>
    <s v="P018"/>
    <s v="D003"/>
    <n v="10250"/>
    <d v="2015-01-05T00:00:00"/>
    <n v="70621"/>
    <x v="1"/>
    <d v="1988-07-18T00:00:00"/>
    <s v="Married"/>
    <s v="US Citizen"/>
    <s v="White"/>
    <s v="MA"/>
    <n v="2119"/>
    <m/>
    <s v="N/A-StillEmployed"/>
    <x v="0"/>
    <x v="3"/>
    <x v="1"/>
    <n v="4.1100000000000003"/>
    <x v="2"/>
    <d v="2019-02-25T00:00:00"/>
    <n v="16"/>
    <x v="4"/>
    <x v="1"/>
    <x v="9"/>
    <x v="4"/>
    <n v="35"/>
    <x v="0"/>
    <x v="3"/>
    <x v="0"/>
    <s v="Jan"/>
    <x v="1"/>
    <x v="0"/>
    <x v="0"/>
  </r>
  <r>
    <s v="Dougall, Eric"/>
    <n v="10028"/>
    <s v="P017"/>
    <s v="D003"/>
    <n v="10150"/>
    <d v="2014-01-05T00:00:00"/>
    <n v="138888"/>
    <x v="0"/>
    <d v="1970-07-09T00:00:00"/>
    <s v="Single"/>
    <s v="US Citizen"/>
    <s v="Black or African American"/>
    <s v="MA"/>
    <n v="1886"/>
    <m/>
    <s v="N/A-StillEmployed"/>
    <x v="0"/>
    <x v="1"/>
    <x v="0"/>
    <n v="4.3"/>
    <x v="0"/>
    <d v="2019-01-04T00:00:00"/>
    <n v="4"/>
    <x v="18"/>
    <x v="1"/>
    <x v="15"/>
    <x v="5"/>
    <n v="53"/>
    <x v="2"/>
    <x v="3"/>
    <x v="0"/>
    <s v="Jan"/>
    <x v="4"/>
    <x v="0"/>
    <x v="0"/>
  </r>
  <r>
    <s v="Driver, Elle"/>
    <n v="10006"/>
    <s v="P003"/>
    <s v="D005"/>
    <n v="10200"/>
    <d v="2011-01-10T00:00:00"/>
    <n v="74241"/>
    <x v="1"/>
    <d v="1988-11-08T00:00:00"/>
    <s v="Single"/>
    <s v="US Citizen"/>
    <s v="White"/>
    <s v="CA"/>
    <n v="90007"/>
    <m/>
    <s v="N/A-StillEmployed"/>
    <x v="0"/>
    <x v="1"/>
    <x v="0"/>
    <n v="4.7699999999999996"/>
    <x v="0"/>
    <d v="2019-01-27T00:00:00"/>
    <n v="14"/>
    <x v="11"/>
    <x v="4"/>
    <x v="16"/>
    <x v="16"/>
    <n v="35"/>
    <x v="0"/>
    <x v="0"/>
    <x v="0"/>
    <s v="Jan"/>
    <x v="0"/>
    <x v="0"/>
    <x v="0"/>
  </r>
  <r>
    <s v="Dunn, Amy  "/>
    <n v="10105"/>
    <s v="P022"/>
    <s v="D004"/>
    <n v="10175"/>
    <d v="2014-09-18T00:00:00"/>
    <n v="75188"/>
    <x v="1"/>
    <d v="1973-11-28T00:00:00"/>
    <s v="Single"/>
    <s v="US Citizen"/>
    <s v="White"/>
    <s v="MA"/>
    <n v="1731"/>
    <m/>
    <s v="N/A-StillEmployed"/>
    <x v="0"/>
    <x v="2"/>
    <x v="1"/>
    <n v="4.5199999999999996"/>
    <x v="2"/>
    <d v="2019-01-15T00:00:00"/>
    <n v="4"/>
    <x v="9"/>
    <x v="0"/>
    <x v="13"/>
    <x v="4"/>
    <n v="50"/>
    <x v="1"/>
    <x v="3"/>
    <x v="0"/>
    <s v="Sep"/>
    <x v="4"/>
    <x v="0"/>
    <x v="0"/>
  </r>
  <r>
    <s v="Dunne, Amy"/>
    <n v="10211"/>
    <s v="P023"/>
    <s v="D004"/>
    <n v="10062"/>
    <d v="2010-04-26T00:00:00"/>
    <n v="62514"/>
    <x v="1"/>
    <d v="1973-09-23T00:00:00"/>
    <s v="Married"/>
    <s v="US Citizen"/>
    <s v="White"/>
    <s v="MA"/>
    <n v="1749"/>
    <m/>
    <s v="N/A-StillEmployed"/>
    <x v="0"/>
    <x v="2"/>
    <x v="1"/>
    <n v="2.9"/>
    <x v="1"/>
    <d v="2019-01-21T00:00:00"/>
    <n v="6"/>
    <x v="0"/>
    <x v="0"/>
    <x v="7"/>
    <x v="16"/>
    <n v="50"/>
    <x v="1"/>
    <x v="0"/>
    <x v="3"/>
    <s v="Apr"/>
    <x v="8"/>
    <x v="0"/>
    <x v="0"/>
  </r>
  <r>
    <s v="Eaton, Marianne"/>
    <n v="10064"/>
    <s v="P023"/>
    <s v="D004"/>
    <n v="10196"/>
    <d v="2011-04-04T00:00:00"/>
    <n v="60070"/>
    <x v="1"/>
    <d v="1991-09-05T00:00:00"/>
    <s v="Married"/>
    <s v="US Citizen"/>
    <s v="White"/>
    <s v="MA"/>
    <n v="2343"/>
    <d v="2017-06-06T00:00:00"/>
    <s v="military"/>
    <x v="1"/>
    <x v="2"/>
    <x v="1"/>
    <n v="5"/>
    <x v="1"/>
    <d v="2017-04-09T00:00:00"/>
    <n v="7"/>
    <x v="0"/>
    <x v="0"/>
    <x v="2"/>
    <x v="7"/>
    <n v="32"/>
    <x v="0"/>
    <x v="3"/>
    <x v="0"/>
    <s v="Apr"/>
    <x v="0"/>
    <x v="1"/>
    <x v="3"/>
  </r>
  <r>
    <s v="Engdahl, Jean"/>
    <n v="10247"/>
    <s v="P023"/>
    <s v="D004"/>
    <n v="10265"/>
    <d v="2014-11-10T00:00:00"/>
    <n v="48888"/>
    <x v="0"/>
    <d v="1974-05-31T00:00:00"/>
    <s v="Single"/>
    <s v="US Citizen"/>
    <s v="White"/>
    <s v="MA"/>
    <n v="2026"/>
    <m/>
    <s v="N/A-StillEmployed"/>
    <x v="0"/>
    <x v="0"/>
    <x v="1"/>
    <n v="4.7"/>
    <x v="0"/>
    <d v="2019-02-13T00:00:00"/>
    <n v="8"/>
    <x v="0"/>
    <x v="0"/>
    <x v="11"/>
    <x v="4"/>
    <n v="49"/>
    <x v="1"/>
    <x v="3"/>
    <x v="0"/>
    <s v="Nov"/>
    <x v="4"/>
    <x v="0"/>
    <x v="0"/>
  </r>
  <r>
    <s v="England, Rex"/>
    <n v="10235"/>
    <s v="P023"/>
    <s v="D004"/>
    <n v="10265"/>
    <d v="2014-03-31T00:00:00"/>
    <n v="54285"/>
    <x v="0"/>
    <d v="1978-08-25T00:00:00"/>
    <s v="Married"/>
    <s v="US Citizen"/>
    <s v="White"/>
    <s v="MA"/>
    <n v="2045"/>
    <m/>
    <s v="N/A-StillEmployed"/>
    <x v="0"/>
    <x v="3"/>
    <x v="1"/>
    <n v="4.2"/>
    <x v="1"/>
    <d v="2019-01-11T00:00:00"/>
    <n v="3"/>
    <x v="0"/>
    <x v="0"/>
    <x v="11"/>
    <x v="4"/>
    <n v="45"/>
    <x v="1"/>
    <x v="3"/>
    <x v="0"/>
    <s v="Mar"/>
    <x v="4"/>
    <x v="0"/>
    <x v="0"/>
  </r>
  <r>
    <s v="Erilus, Angela"/>
    <n v="10299"/>
    <s v="P024"/>
    <s v="D004"/>
    <n v="10026"/>
    <d v="2014-07-07T00:00:00"/>
    <n v="56847"/>
    <x v="1"/>
    <d v="1989-08-25T00:00:00"/>
    <s v="Separated"/>
    <s v="US Citizen"/>
    <s v="White"/>
    <s v="MA"/>
    <n v="2133"/>
    <m/>
    <s v="N/A-StillEmployed"/>
    <x v="0"/>
    <x v="1"/>
    <x v="3"/>
    <n v="3"/>
    <x v="4"/>
    <d v="2019-02-25T00:00:00"/>
    <n v="5"/>
    <x v="2"/>
    <x v="0"/>
    <x v="0"/>
    <x v="4"/>
    <n v="34"/>
    <x v="0"/>
    <x v="3"/>
    <x v="3"/>
    <s v="Jul"/>
    <x v="4"/>
    <x v="0"/>
    <x v="0"/>
  </r>
  <r>
    <s v="Estremera, Miguel"/>
    <n v="10280"/>
    <s v="P023"/>
    <s v="D004"/>
    <n v="10026"/>
    <d v="2012-04-02T00:00:00"/>
    <n v="60340"/>
    <x v="0"/>
    <d v="1983-09-02T00:00:00"/>
    <s v="Single"/>
    <s v="US Citizen"/>
    <s v="White"/>
    <s v="MA"/>
    <n v="2129"/>
    <d v="2018-09-27T00:00:00"/>
    <s v="attendance"/>
    <x v="2"/>
    <x v="2"/>
    <x v="2"/>
    <n v="5"/>
    <x v="2"/>
    <d v="2018-04-12T00:00:00"/>
    <n v="16"/>
    <x v="0"/>
    <x v="0"/>
    <x v="0"/>
    <x v="7"/>
    <n v="40"/>
    <x v="0"/>
    <x v="3"/>
    <x v="0"/>
    <s v="Apr"/>
    <x v="3"/>
    <x v="1"/>
    <x v="8"/>
  </r>
  <r>
    <s v="Evensen, April"/>
    <n v="10296"/>
    <s v="P023"/>
    <s v="D004"/>
    <n v="10088"/>
    <d v="2014-02-17T00:00:00"/>
    <n v="59124"/>
    <x v="1"/>
    <d v="1989-05-06T00:00:00"/>
    <s v="Single"/>
    <s v="US Citizen"/>
    <s v="White"/>
    <s v="MA"/>
    <n v="2458"/>
    <d v="2018-02-25T00:00:00"/>
    <s v="no-call, no-show"/>
    <x v="2"/>
    <x v="2"/>
    <x v="2"/>
    <n v="2.2999999999999998"/>
    <x v="1"/>
    <d v="2017-01-15T00:00:00"/>
    <n v="19"/>
    <x v="0"/>
    <x v="0"/>
    <x v="3"/>
    <x v="8"/>
    <n v="34"/>
    <x v="0"/>
    <x v="1"/>
    <x v="3"/>
    <s v="Feb"/>
    <x v="4"/>
    <x v="1"/>
    <x v="8"/>
  </r>
  <r>
    <s v="Exantus, Susan"/>
    <n v="10290"/>
    <s v="P028"/>
    <s v="D006"/>
    <n v="10194"/>
    <d v="2011-05-02T00:00:00"/>
    <n v="99280"/>
    <x v="1"/>
    <d v="1987-05-15T00:00:00"/>
    <s v="Married"/>
    <s v="US Citizen"/>
    <s v="Black or African American"/>
    <s v="MA"/>
    <n v="1749"/>
    <d v="2013-06-05T00:00:00"/>
    <s v="attendance"/>
    <x v="2"/>
    <x v="1"/>
    <x v="2"/>
    <n v="2.1"/>
    <x v="0"/>
    <d v="2012-08-10T00:00:00"/>
    <n v="19"/>
    <x v="3"/>
    <x v="2"/>
    <x v="6"/>
    <x v="12"/>
    <n v="36"/>
    <x v="0"/>
    <x v="1"/>
    <x v="3"/>
    <s v="May"/>
    <x v="0"/>
    <x v="1"/>
    <x v="6"/>
  </r>
  <r>
    <s v="Faller, Megan "/>
    <n v="10263"/>
    <s v="P024"/>
    <s v="D004"/>
    <n v="10088"/>
    <d v="2014-07-07T00:00:00"/>
    <n v="71776"/>
    <x v="1"/>
    <d v="1978-09-22T00:00:00"/>
    <s v="Married"/>
    <s v="US Citizen"/>
    <s v="Black or African American"/>
    <s v="MA"/>
    <n v="1824"/>
    <m/>
    <s v="N/A-StillEmployed"/>
    <x v="0"/>
    <x v="0"/>
    <x v="1"/>
    <n v="4.4000000000000004"/>
    <x v="0"/>
    <d v="2019-02-22T00:00:00"/>
    <n v="17"/>
    <x v="2"/>
    <x v="0"/>
    <x v="3"/>
    <x v="4"/>
    <n v="45"/>
    <x v="1"/>
    <x v="3"/>
    <x v="0"/>
    <s v="Jul"/>
    <x v="4"/>
    <x v="0"/>
    <x v="0"/>
  </r>
  <r>
    <s v="Fancett, Nicole"/>
    <n v="10136"/>
    <s v="P024"/>
    <s v="D004"/>
    <n v="10069"/>
    <d v="2014-02-17T00:00:00"/>
    <n v="65902"/>
    <x v="1"/>
    <d v="1987-09-27T00:00:00"/>
    <s v="Single"/>
    <s v="US Citizen"/>
    <s v="Black or African American"/>
    <s v="MA"/>
    <n v="2324"/>
    <m/>
    <s v="N/A-StillEmployed"/>
    <x v="0"/>
    <x v="0"/>
    <x v="1"/>
    <n v="4"/>
    <x v="2"/>
    <d v="2019-01-07T00:00:00"/>
    <n v="7"/>
    <x v="2"/>
    <x v="0"/>
    <x v="4"/>
    <x v="5"/>
    <n v="36"/>
    <x v="0"/>
    <x v="3"/>
    <x v="1"/>
    <s v="Feb"/>
    <x v="4"/>
    <x v="0"/>
    <x v="0"/>
  </r>
  <r>
    <s v="Ferguson, Susan"/>
    <n v="10189"/>
    <s v="P023"/>
    <s v="D004"/>
    <n v="10069"/>
    <d v="2011-11-07T00:00:00"/>
    <n v="57748"/>
    <x v="1"/>
    <d v="1955-04-14T00:00:00"/>
    <s v="Married"/>
    <s v="US Citizen"/>
    <s v="White"/>
    <s v="MA"/>
    <n v="2176"/>
    <d v="2016-05-17T00:00:00"/>
    <s v="military"/>
    <x v="1"/>
    <x v="2"/>
    <x v="1"/>
    <n v="3.13"/>
    <x v="1"/>
    <d v="2016-02-04T00:00:00"/>
    <n v="16"/>
    <x v="0"/>
    <x v="0"/>
    <x v="4"/>
    <x v="8"/>
    <n v="68"/>
    <x v="3"/>
    <x v="1"/>
    <x v="1"/>
    <s v="Nov"/>
    <x v="0"/>
    <x v="1"/>
    <x v="1"/>
  </r>
  <r>
    <s v="Fernandes, Nilson  "/>
    <n v="10308"/>
    <s v="P023"/>
    <s v="D004"/>
    <n v="10002"/>
    <d v="2015-05-11T00:00:00"/>
    <n v="64057"/>
    <x v="0"/>
    <d v="1989-10-18T00:00:00"/>
    <s v="Married"/>
    <s v="US Citizen"/>
    <s v="White"/>
    <s v="MA"/>
    <n v="2132"/>
    <m/>
    <s v="N/A-StillEmployed"/>
    <x v="0"/>
    <x v="1"/>
    <x v="3"/>
    <n v="1.56"/>
    <x v="0"/>
    <d v="2019-01-03T00:00:00"/>
    <n v="15"/>
    <x v="0"/>
    <x v="0"/>
    <x v="5"/>
    <x v="15"/>
    <n v="34"/>
    <x v="0"/>
    <x v="3"/>
    <x v="2"/>
    <s v="May"/>
    <x v="1"/>
    <x v="0"/>
    <x v="0"/>
  </r>
  <r>
    <s v="Fett, Boba"/>
    <n v="10309"/>
    <s v="P019"/>
    <s v="D003"/>
    <n v="10250"/>
    <d v="2015-03-30T00:00:00"/>
    <n v="53366"/>
    <x v="0"/>
    <d v="1987-06-18T00:00:00"/>
    <s v="Single"/>
    <s v="US Citizen"/>
    <s v="White"/>
    <s v="MA"/>
    <n v="2138"/>
    <m/>
    <s v="N/A-StillEmployed"/>
    <x v="0"/>
    <x v="0"/>
    <x v="3"/>
    <n v="1.2"/>
    <x v="1"/>
    <d v="2019-02-04T00:00:00"/>
    <n v="2"/>
    <x v="19"/>
    <x v="1"/>
    <x v="9"/>
    <x v="15"/>
    <n v="36"/>
    <x v="0"/>
    <x v="3"/>
    <x v="2"/>
    <s v="Mar"/>
    <x v="1"/>
    <x v="0"/>
    <x v="0"/>
  </r>
  <r>
    <s v="Fidelia,  Libby"/>
    <n v="10049"/>
    <s v="P023"/>
    <s v="D004"/>
    <n v="10114"/>
    <d v="2012-01-09T00:00:00"/>
    <n v="58530"/>
    <x v="1"/>
    <d v="1981-03-16T00:00:00"/>
    <s v="Married"/>
    <s v="US Citizen"/>
    <s v="White"/>
    <s v="MA"/>
    <n v="2155"/>
    <m/>
    <s v="N/A-StillEmployed"/>
    <x v="0"/>
    <x v="2"/>
    <x v="1"/>
    <n v="5"/>
    <x v="0"/>
    <d v="2019-01-29T00:00:00"/>
    <n v="19"/>
    <x v="0"/>
    <x v="0"/>
    <x v="8"/>
    <x v="0"/>
    <n v="42"/>
    <x v="1"/>
    <x v="0"/>
    <x v="0"/>
    <s v="Jan"/>
    <x v="3"/>
    <x v="0"/>
    <x v="0"/>
  </r>
  <r>
    <s v="Fitzpatrick, Michael  J"/>
    <n v="10093"/>
    <s v="P024"/>
    <s v="D004"/>
    <n v="10002"/>
    <d v="2011-05-16T00:00:00"/>
    <n v="72609"/>
    <x v="0"/>
    <d v="1981-10-01T00:00:00"/>
    <s v="Single"/>
    <s v="US Citizen"/>
    <s v="White"/>
    <s v="MA"/>
    <n v="2143"/>
    <d v="2013-06-24T00:00:00"/>
    <s v="hours"/>
    <x v="1"/>
    <x v="2"/>
    <x v="1"/>
    <n v="4.76"/>
    <x v="0"/>
    <d v="2013-04-05T00:00:00"/>
    <n v="20"/>
    <x v="2"/>
    <x v="0"/>
    <x v="5"/>
    <x v="12"/>
    <n v="42"/>
    <x v="1"/>
    <x v="1"/>
    <x v="0"/>
    <s v="May"/>
    <x v="0"/>
    <x v="1"/>
    <x v="6"/>
  </r>
  <r>
    <s v="Foreman, Tanya"/>
    <n v="10163"/>
    <s v="P024"/>
    <s v="D004"/>
    <n v="10062"/>
    <d v="2011-04-04T00:00:00"/>
    <n v="55965"/>
    <x v="1"/>
    <d v="1983-11-08T00:00:00"/>
    <s v="Married"/>
    <s v="US Citizen"/>
    <s v="White"/>
    <s v="MA"/>
    <n v="2170"/>
    <d v="2013-01-09T00:00:00"/>
    <s v="career change"/>
    <x v="1"/>
    <x v="2"/>
    <x v="1"/>
    <n v="3.66"/>
    <x v="1"/>
    <d v="2012-01-07T00:00:00"/>
    <n v="6"/>
    <x v="2"/>
    <x v="0"/>
    <x v="7"/>
    <x v="1"/>
    <n v="40"/>
    <x v="0"/>
    <x v="1"/>
    <x v="1"/>
    <s v="Apr"/>
    <x v="0"/>
    <x v="1"/>
    <x v="6"/>
  </r>
  <r>
    <s v="Forrest, Alex"/>
    <n v="10305"/>
    <s v="P003"/>
    <s v="D005"/>
    <n v="10200"/>
    <d v="2014-09-29T00:00:00"/>
    <n v="70187"/>
    <x v="0"/>
    <d v="1975-07-07T00:00:00"/>
    <s v="Married"/>
    <s v="US Citizen"/>
    <s v="White"/>
    <s v="MA"/>
    <n v="2330"/>
    <d v="2018-08-19T00:00:00"/>
    <s v="Fatal attraction"/>
    <x v="2"/>
    <x v="3"/>
    <x v="3"/>
    <n v="2"/>
    <x v="0"/>
    <d v="2019-01-28T00:00:00"/>
    <n v="7"/>
    <x v="11"/>
    <x v="4"/>
    <x v="16"/>
    <x v="11"/>
    <n v="48"/>
    <x v="1"/>
    <x v="1"/>
    <x v="2"/>
    <s v="Sep"/>
    <x v="4"/>
    <x v="1"/>
    <x v="8"/>
  </r>
  <r>
    <s v="Foss, Jason"/>
    <n v="10015"/>
    <s v="P014"/>
    <s v="D003"/>
    <n v="10150"/>
    <d v="2011-04-15T00:00:00"/>
    <n v="178000"/>
    <x v="0"/>
    <d v="1980-07-05T00:00:00"/>
    <s v="Single"/>
    <s v="US Citizen"/>
    <s v="Black or African American"/>
    <s v="MA"/>
    <n v="1460"/>
    <m/>
    <s v="N/A-StillEmployed"/>
    <x v="0"/>
    <x v="1"/>
    <x v="0"/>
    <n v="5"/>
    <x v="0"/>
    <d v="2019-01-07T00:00:00"/>
    <n v="15"/>
    <x v="20"/>
    <x v="1"/>
    <x v="15"/>
    <x v="0"/>
    <n v="43"/>
    <x v="1"/>
    <x v="0"/>
    <x v="0"/>
    <s v="Apr"/>
    <x v="0"/>
    <x v="0"/>
    <x v="0"/>
  </r>
  <r>
    <s v="Foster-Baker, Amy"/>
    <n v="10080"/>
    <s v="P030"/>
    <s v="D001"/>
    <n v="10080"/>
    <d v="2009-01-05T00:00:00"/>
    <n v="99351"/>
    <x v="1"/>
    <d v="1979-04-16T00:00:00"/>
    <s v="Married"/>
    <s v="US Citizen"/>
    <s v="White"/>
    <s v="MA"/>
    <n v="2050"/>
    <m/>
    <s v="N/A-StillEmployed"/>
    <x v="0"/>
    <x v="8"/>
    <x v="1"/>
    <n v="5"/>
    <x v="1"/>
    <d v="2019-02-08T00:00:00"/>
    <n v="3"/>
    <x v="8"/>
    <x v="3"/>
    <x v="20"/>
    <x v="14"/>
    <n v="44"/>
    <x v="1"/>
    <x v="0"/>
    <x v="0"/>
    <s v="Jan"/>
    <x v="6"/>
    <x v="0"/>
    <x v="0"/>
  </r>
  <r>
    <s v="Fraval, Maruk "/>
    <n v="10258"/>
    <s v="P003"/>
    <s v="D005"/>
    <n v="10200"/>
    <d v="2011-09-06T00:00:00"/>
    <n v="67251"/>
    <x v="0"/>
    <d v="1963-08-28T00:00:00"/>
    <s v="Single"/>
    <s v="US Citizen"/>
    <s v="Black or African American"/>
    <s v="CT"/>
    <n v="6050"/>
    <m/>
    <s v="N/A-StillEmployed"/>
    <x v="0"/>
    <x v="6"/>
    <x v="1"/>
    <n v="4.3"/>
    <x v="1"/>
    <d v="2019-01-27T00:00:00"/>
    <n v="7"/>
    <x v="11"/>
    <x v="4"/>
    <x v="16"/>
    <x v="0"/>
    <n v="60"/>
    <x v="2"/>
    <x v="0"/>
    <x v="0"/>
    <s v="Sep"/>
    <x v="0"/>
    <x v="0"/>
    <x v="0"/>
  </r>
  <r>
    <s v="Galia, Lisa"/>
    <n v="10273"/>
    <s v="P018"/>
    <s v="D003"/>
    <n v="10220"/>
    <d v="2010-05-01T00:00:00"/>
    <n v="65707"/>
    <x v="1"/>
    <d v="1968-07-06T00:00:00"/>
    <s v="Single"/>
    <s v="US Citizen"/>
    <s v="White"/>
    <s v="CT"/>
    <n v="6040"/>
    <m/>
    <s v="N/A-StillEmployed"/>
    <x v="0"/>
    <x v="0"/>
    <x v="1"/>
    <n v="4.7"/>
    <x v="2"/>
    <d v="2019-02-01T00:00:00"/>
    <n v="1"/>
    <x v="4"/>
    <x v="1"/>
    <x v="17"/>
    <x v="16"/>
    <n v="55"/>
    <x v="2"/>
    <x v="0"/>
    <x v="0"/>
    <s v="May"/>
    <x v="8"/>
    <x v="0"/>
    <x v="0"/>
  </r>
  <r>
    <s v="Garcia, Raul"/>
    <n v="10111"/>
    <s v="P023"/>
    <s v="D004"/>
    <n v="10252"/>
    <d v="2015-03-30T00:00:00"/>
    <n v="52249"/>
    <x v="0"/>
    <d v="1985-09-15T00:00:00"/>
    <s v="Single"/>
    <s v="US Citizen"/>
    <s v="White"/>
    <s v="MA"/>
    <n v="1905"/>
    <m/>
    <s v="N/A-StillEmployed"/>
    <x v="0"/>
    <x v="3"/>
    <x v="1"/>
    <n v="4.5"/>
    <x v="1"/>
    <d v="2019-02-18T00:00:00"/>
    <n v="5"/>
    <x v="0"/>
    <x v="0"/>
    <x v="10"/>
    <x v="15"/>
    <n v="38"/>
    <x v="0"/>
    <x v="3"/>
    <x v="0"/>
    <s v="Mar"/>
    <x v="1"/>
    <x v="0"/>
    <x v="0"/>
  </r>
  <r>
    <s v="Gaul, Barbara"/>
    <n v="10257"/>
    <s v="P023"/>
    <s v="D004"/>
    <n v="10265"/>
    <d v="2011-05-16T00:00:00"/>
    <n v="53171"/>
    <x v="1"/>
    <d v="1983-12-02T00:00:00"/>
    <s v="Single"/>
    <s v="US Citizen"/>
    <s v="Black or African American"/>
    <s v="MA"/>
    <n v="2121"/>
    <m/>
    <s v="N/A-StillEmployed"/>
    <x v="0"/>
    <x v="0"/>
    <x v="1"/>
    <n v="4.2"/>
    <x v="2"/>
    <d v="2019-02-26T00:00:00"/>
    <n v="12"/>
    <x v="0"/>
    <x v="0"/>
    <x v="11"/>
    <x v="0"/>
    <n v="40"/>
    <x v="0"/>
    <x v="0"/>
    <x v="0"/>
    <s v="May"/>
    <x v="0"/>
    <x v="0"/>
    <x v="0"/>
  </r>
  <r>
    <s v="Gentry, Mildred"/>
    <n v="10159"/>
    <s v="P023"/>
    <s v="D004"/>
    <n v="10026"/>
    <d v="2015-03-30T00:00:00"/>
    <n v="51337"/>
    <x v="1"/>
    <d v="1990-10-01T00:00:00"/>
    <s v="Married"/>
    <s v="US Citizen"/>
    <s v="Black or African American"/>
    <s v="MA"/>
    <n v="2145"/>
    <m/>
    <s v="N/A-StillEmployed"/>
    <x v="0"/>
    <x v="0"/>
    <x v="1"/>
    <n v="3.73"/>
    <x v="1"/>
    <d v="2019-01-16T00:00:00"/>
    <n v="19"/>
    <x v="0"/>
    <x v="0"/>
    <x v="0"/>
    <x v="15"/>
    <n v="33"/>
    <x v="0"/>
    <x v="3"/>
    <x v="1"/>
    <s v="Mar"/>
    <x v="1"/>
    <x v="0"/>
    <x v="0"/>
  </r>
  <r>
    <s v="Gerke, Melisa"/>
    <n v="10122"/>
    <s v="P023"/>
    <s v="D004"/>
    <n v="10088"/>
    <d v="2011-11-07T00:00:00"/>
    <n v="51505"/>
    <x v="1"/>
    <d v="1970-05-15T00:00:00"/>
    <s v="Divorced"/>
    <s v="US Citizen"/>
    <s v="Black or African American"/>
    <s v="MA"/>
    <n v="2330"/>
    <d v="2016-11-15T00:00:00"/>
    <s v="hours"/>
    <x v="1"/>
    <x v="4"/>
    <x v="1"/>
    <n v="4.24"/>
    <x v="2"/>
    <d v="2016-04-29T00:00:00"/>
    <n v="2"/>
    <x v="0"/>
    <x v="0"/>
    <x v="3"/>
    <x v="3"/>
    <n v="53"/>
    <x v="2"/>
    <x v="1"/>
    <x v="0"/>
    <s v="Nov"/>
    <x v="0"/>
    <x v="1"/>
    <x v="1"/>
  </r>
  <r>
    <s v="Gill, Whitney  "/>
    <n v="10142"/>
    <s v="P003"/>
    <s v="D005"/>
    <n v="10188"/>
    <d v="2014-07-07T00:00:00"/>
    <n v="59370"/>
    <x v="1"/>
    <d v="1971-07-10T00:00:00"/>
    <s v="Widowed"/>
    <s v="US Citizen"/>
    <s v="Black or African American"/>
    <s v="OH"/>
    <n v="43050"/>
    <d v="2015-09-05T00:00:00"/>
    <s v="attendance"/>
    <x v="2"/>
    <x v="6"/>
    <x v="1"/>
    <n v="3.97"/>
    <x v="2"/>
    <d v="2014-01-15T00:00:00"/>
    <n v="7"/>
    <x v="11"/>
    <x v="4"/>
    <x v="14"/>
    <x v="1"/>
    <n v="52"/>
    <x v="2"/>
    <x v="1"/>
    <x v="1"/>
    <s v="Jul"/>
    <x v="4"/>
    <x v="1"/>
    <x v="4"/>
  </r>
  <r>
    <s v="Gilles, Alex"/>
    <n v="10283"/>
    <s v="P023"/>
    <s v="D004"/>
    <n v="10069"/>
    <d v="2012-04-02T00:00:00"/>
    <n v="54933"/>
    <x v="0"/>
    <d v="1974-08-09T00:00:00"/>
    <s v="Married"/>
    <s v="US Citizen"/>
    <s v="Black or African American"/>
    <s v="MA"/>
    <n v="2062"/>
    <d v="2015-06-25T00:00:00"/>
    <s v="military"/>
    <x v="1"/>
    <x v="4"/>
    <x v="2"/>
    <n v="3.97"/>
    <x v="2"/>
    <d v="2015-01-20T00:00:00"/>
    <n v="15"/>
    <x v="0"/>
    <x v="0"/>
    <x v="4"/>
    <x v="11"/>
    <n v="49"/>
    <x v="1"/>
    <x v="1"/>
    <x v="1"/>
    <s v="Apr"/>
    <x v="3"/>
    <x v="1"/>
    <x v="4"/>
  </r>
  <r>
    <s v="Girifalco, Evelyn"/>
    <n v="10018"/>
    <s v="P023"/>
    <s v="D004"/>
    <n v="10002"/>
    <d v="2014-09-29T00:00:00"/>
    <n v="57815"/>
    <x v="1"/>
    <d v="1980-05-08T00:00:00"/>
    <s v="Single"/>
    <s v="US Citizen"/>
    <s v="Two or more races"/>
    <s v="MA"/>
    <n v="2451"/>
    <m/>
    <s v="N/A-StillEmployed"/>
    <x v="0"/>
    <x v="1"/>
    <x v="0"/>
    <n v="3.9"/>
    <x v="2"/>
    <d v="2019-02-07T00:00:00"/>
    <n v="3"/>
    <x v="0"/>
    <x v="0"/>
    <x v="5"/>
    <x v="4"/>
    <n v="43"/>
    <x v="1"/>
    <x v="3"/>
    <x v="1"/>
    <s v="Sep"/>
    <x v="4"/>
    <x v="0"/>
    <x v="0"/>
  </r>
  <r>
    <s v="Givens, Myriam"/>
    <n v="10255"/>
    <s v="P003"/>
    <s v="D005"/>
    <n v="10200"/>
    <d v="2015-02-16T00:00:00"/>
    <n v="61555"/>
    <x v="1"/>
    <d v="1989-09-22T00:00:00"/>
    <s v="Single"/>
    <s v="US Citizen"/>
    <s v="White"/>
    <s v="IN"/>
    <n v="46204"/>
    <m/>
    <s v="N/A-StillEmployed"/>
    <x v="0"/>
    <x v="1"/>
    <x v="1"/>
    <n v="4.5"/>
    <x v="0"/>
    <d v="2019-01-25T00:00:00"/>
    <n v="20"/>
    <x v="11"/>
    <x v="4"/>
    <x v="16"/>
    <x v="4"/>
    <n v="34"/>
    <x v="0"/>
    <x v="3"/>
    <x v="0"/>
    <s v="Feb"/>
    <x v="1"/>
    <x v="0"/>
    <x v="0"/>
  </r>
  <r>
    <s v="Goble, Taisha"/>
    <n v="10246"/>
    <s v="P010"/>
    <s v="D003"/>
    <n v="10084"/>
    <d v="2015-02-16T00:00:00"/>
    <n v="114800"/>
    <x v="1"/>
    <d v="1971-10-23T00:00:00"/>
    <s v="Single"/>
    <s v="US Citizen"/>
    <s v="White"/>
    <s v="MA"/>
    <n v="2127"/>
    <d v="2015-03-15T00:00:00"/>
    <s v="no-call, no-show"/>
    <x v="2"/>
    <x v="1"/>
    <x v="1"/>
    <n v="4.5999999999999996"/>
    <x v="2"/>
    <d v="2015-01-20T00:00:00"/>
    <n v="10"/>
    <x v="6"/>
    <x v="1"/>
    <x v="1"/>
    <x v="13"/>
    <n v="52"/>
    <x v="2"/>
    <x v="1"/>
    <x v="0"/>
    <s v="Feb"/>
    <x v="1"/>
    <x v="1"/>
    <x v="4"/>
  </r>
  <r>
    <s v="Goeth, Amon"/>
    <n v="10228"/>
    <s v="P018"/>
    <s v="D003"/>
    <n v="10250"/>
    <d v="2015-03-30T00:00:00"/>
    <n v="74679"/>
    <x v="0"/>
    <d v="1989-11-24T00:00:00"/>
    <s v="Married"/>
    <s v="US Citizen"/>
    <s v="White"/>
    <s v="MA"/>
    <n v="2135"/>
    <m/>
    <s v="N/A-StillEmployed"/>
    <x v="0"/>
    <x v="0"/>
    <x v="1"/>
    <n v="4.3"/>
    <x v="0"/>
    <d v="2019-01-10T00:00:00"/>
    <n v="20"/>
    <x v="4"/>
    <x v="1"/>
    <x v="9"/>
    <x v="15"/>
    <n v="34"/>
    <x v="0"/>
    <x v="3"/>
    <x v="0"/>
    <s v="Mar"/>
    <x v="1"/>
    <x v="0"/>
    <x v="0"/>
  </r>
  <r>
    <s v="Gold, Shenice  "/>
    <n v="10243"/>
    <s v="P023"/>
    <s v="D004"/>
    <n v="10062"/>
    <d v="2013-11-11T00:00:00"/>
    <n v="53018"/>
    <x v="1"/>
    <d v="1992-06-18T00:00:00"/>
    <s v="Single"/>
    <s v="US Citizen"/>
    <s v="White"/>
    <s v="MA"/>
    <n v="2451"/>
    <m/>
    <s v="N/A-StillEmployed"/>
    <x v="0"/>
    <x v="1"/>
    <x v="1"/>
    <n v="4.3"/>
    <x v="0"/>
    <d v="2019-02-18T00:00:00"/>
    <n v="7"/>
    <x v="0"/>
    <x v="0"/>
    <x v="7"/>
    <x v="5"/>
    <n v="31"/>
    <x v="0"/>
    <x v="3"/>
    <x v="0"/>
    <s v="Nov"/>
    <x v="5"/>
    <x v="0"/>
    <x v="0"/>
  </r>
  <r>
    <s v="Gonzalez, Cayo"/>
    <n v="10031"/>
    <s v="P023"/>
    <s v="D004"/>
    <n v="10114"/>
    <d v="2011-07-11T00:00:00"/>
    <n v="59892"/>
    <x v="0"/>
    <d v="1969-09-29T00:00:00"/>
    <s v="Divorced"/>
    <s v="US Citizen"/>
    <s v="Black or African American"/>
    <s v="MA"/>
    <n v="2108"/>
    <m/>
    <s v="N/A-StillEmployed"/>
    <x v="0"/>
    <x v="4"/>
    <x v="0"/>
    <n v="4.5"/>
    <x v="2"/>
    <d v="2019-02-18T00:00:00"/>
    <n v="1"/>
    <x v="0"/>
    <x v="0"/>
    <x v="8"/>
    <x v="0"/>
    <n v="54"/>
    <x v="2"/>
    <x v="0"/>
    <x v="0"/>
    <s v="Jul"/>
    <x v="0"/>
    <x v="0"/>
    <x v="0"/>
  </r>
  <r>
    <s v="Gonzalez, Juan"/>
    <n v="10300"/>
    <s v="P024"/>
    <s v="D004"/>
    <n v="10114"/>
    <d v="2010-04-26T00:00:00"/>
    <n v="68898"/>
    <x v="0"/>
    <d v="1964-10-12T00:00:00"/>
    <s v="Married"/>
    <s v="US Citizen"/>
    <s v="Black or African American"/>
    <s v="MA"/>
    <n v="2128"/>
    <d v="2011-05-30T00:00:00"/>
    <s v="career change"/>
    <x v="1"/>
    <x v="4"/>
    <x v="3"/>
    <n v="3"/>
    <x v="1"/>
    <d v="2011-03-06T00:00:00"/>
    <n v="10"/>
    <x v="2"/>
    <x v="0"/>
    <x v="8"/>
    <x v="1"/>
    <n v="59"/>
    <x v="2"/>
    <x v="1"/>
    <x v="3"/>
    <s v="Apr"/>
    <x v="8"/>
    <x v="1"/>
    <x v="7"/>
  </r>
  <r>
    <s v="Gonzalez, Maria"/>
    <n v="10101"/>
    <s v="P018"/>
    <s v="D003"/>
    <n v="10250"/>
    <d v="2015-01-05T00:00:00"/>
    <n v="61242"/>
    <x v="1"/>
    <d v="1981-04-16T00:00:00"/>
    <s v="Separated"/>
    <s v="US Citizen"/>
    <s v="White"/>
    <s v="MA"/>
    <n v="2472"/>
    <m/>
    <s v="N/A-StillEmployed"/>
    <x v="0"/>
    <x v="3"/>
    <x v="1"/>
    <n v="4.6100000000000003"/>
    <x v="2"/>
    <d v="2019-01-28T00:00:00"/>
    <n v="11"/>
    <x v="4"/>
    <x v="1"/>
    <x v="9"/>
    <x v="4"/>
    <n v="42"/>
    <x v="1"/>
    <x v="3"/>
    <x v="0"/>
    <s v="Jan"/>
    <x v="1"/>
    <x v="0"/>
    <x v="0"/>
  </r>
  <r>
    <s v="Good, Susan"/>
    <n v="10237"/>
    <s v="P024"/>
    <s v="D004"/>
    <n v="10252"/>
    <d v="2014-05-12T00:00:00"/>
    <n v="66825"/>
    <x v="1"/>
    <d v="1986-05-25T00:00:00"/>
    <s v="Married"/>
    <s v="US Citizen"/>
    <s v="White"/>
    <s v="MA"/>
    <n v="1886"/>
    <m/>
    <s v="N/A-StillEmployed"/>
    <x v="0"/>
    <x v="0"/>
    <x v="1"/>
    <n v="4.5999999999999996"/>
    <x v="1"/>
    <d v="2019-02-07T00:00:00"/>
    <n v="20"/>
    <x v="2"/>
    <x v="0"/>
    <x v="10"/>
    <x v="4"/>
    <n v="37"/>
    <x v="0"/>
    <x v="3"/>
    <x v="0"/>
    <s v="May"/>
    <x v="4"/>
    <x v="0"/>
    <x v="0"/>
  </r>
  <r>
    <s v="Gordon, David"/>
    <n v="10051"/>
    <s v="P023"/>
    <s v="D004"/>
    <n v="10252"/>
    <d v="2012-07-02T00:00:00"/>
    <n v="48285"/>
    <x v="0"/>
    <d v="1979-05-21T00:00:00"/>
    <s v="Married"/>
    <s v="US Citizen"/>
    <s v="White"/>
    <s v="MA"/>
    <n v="2169"/>
    <m/>
    <s v="N/A-StillEmployed"/>
    <x v="0"/>
    <x v="0"/>
    <x v="1"/>
    <n v="5"/>
    <x v="1"/>
    <d v="2019-01-14T00:00:00"/>
    <n v="2"/>
    <x v="0"/>
    <x v="0"/>
    <x v="10"/>
    <x v="10"/>
    <n v="44"/>
    <x v="1"/>
    <x v="0"/>
    <x v="0"/>
    <s v="Jul"/>
    <x v="3"/>
    <x v="0"/>
    <x v="0"/>
  </r>
  <r>
    <s v="Gosciminski, Phylicia  "/>
    <n v="10218"/>
    <s v="P024"/>
    <s v="D004"/>
    <n v="10196"/>
    <d v="2013-09-30T00:00:00"/>
    <n v="66149"/>
    <x v="1"/>
    <d v="1983-12-08T00:00:00"/>
    <s v="Separated"/>
    <s v="US Citizen"/>
    <s v="American Indian or Alaska Native"/>
    <s v="MA"/>
    <n v="1824"/>
    <m/>
    <s v="N/A-StillEmployed"/>
    <x v="0"/>
    <x v="2"/>
    <x v="1"/>
    <n v="4.4000000000000004"/>
    <x v="0"/>
    <d v="2019-02-21T00:00:00"/>
    <n v="1"/>
    <x v="2"/>
    <x v="0"/>
    <x v="2"/>
    <x v="5"/>
    <n v="40"/>
    <x v="0"/>
    <x v="3"/>
    <x v="0"/>
    <s v="Sep"/>
    <x v="5"/>
    <x v="0"/>
    <x v="0"/>
  </r>
  <r>
    <s v="Goyal, Roxana"/>
    <n v="10256"/>
    <s v="P023"/>
    <s v="D004"/>
    <n v="10196"/>
    <d v="2013-08-19T00:00:00"/>
    <n v="49256"/>
    <x v="1"/>
    <d v="1974-10-09T00:00:00"/>
    <s v="Married"/>
    <s v="US Citizen"/>
    <s v="Asian"/>
    <s v="MA"/>
    <n v="1864"/>
    <m/>
    <s v="N/A-StillEmployed"/>
    <x v="0"/>
    <x v="0"/>
    <x v="1"/>
    <n v="4.0999999999999996"/>
    <x v="0"/>
    <d v="2019-02-15T00:00:00"/>
    <n v="3"/>
    <x v="0"/>
    <x v="0"/>
    <x v="2"/>
    <x v="5"/>
    <n v="49"/>
    <x v="1"/>
    <x v="3"/>
    <x v="0"/>
    <s v="Aug"/>
    <x v="5"/>
    <x v="0"/>
    <x v="0"/>
  </r>
  <r>
    <s v="Gray, Elijiah  "/>
    <n v="10098"/>
    <s v="P022"/>
    <s v="D004"/>
    <n v="10175"/>
    <d v="2015-06-02T00:00:00"/>
    <n v="62957"/>
    <x v="0"/>
    <d v="1981-07-11T00:00:00"/>
    <s v="Divorced"/>
    <s v="US Citizen"/>
    <s v="White"/>
    <s v="MA"/>
    <n v="1752"/>
    <m/>
    <s v="N/A-StillEmployed"/>
    <x v="0"/>
    <x v="3"/>
    <x v="1"/>
    <n v="4.63"/>
    <x v="1"/>
    <d v="2019-01-04T00:00:00"/>
    <n v="2"/>
    <x v="9"/>
    <x v="0"/>
    <x v="13"/>
    <x v="15"/>
    <n v="42"/>
    <x v="1"/>
    <x v="3"/>
    <x v="0"/>
    <s v="Jun"/>
    <x v="1"/>
    <x v="0"/>
    <x v="0"/>
  </r>
  <r>
    <s v="Gross, Paula"/>
    <n v="10059"/>
    <s v="P023"/>
    <s v="D004"/>
    <n v="10265"/>
    <d v="2011-02-21T00:00:00"/>
    <n v="63813"/>
    <x v="1"/>
    <d v="1983-05-21T00:00:00"/>
    <s v="Divorced"/>
    <s v="US Citizen"/>
    <s v="White"/>
    <s v="MA"/>
    <n v="2176"/>
    <d v="2014-01-11T00:00:00"/>
    <s v="more money"/>
    <x v="1"/>
    <x v="6"/>
    <x v="1"/>
    <n v="5"/>
    <x v="0"/>
    <d v="2013-06-03T00:00:00"/>
    <n v="17"/>
    <x v="0"/>
    <x v="0"/>
    <x v="11"/>
    <x v="12"/>
    <n v="40"/>
    <x v="0"/>
    <x v="1"/>
    <x v="0"/>
    <s v="Feb"/>
    <x v="0"/>
    <x v="1"/>
    <x v="5"/>
  </r>
  <r>
    <s v="Gruber, Hans"/>
    <n v="10234"/>
    <s v="P004"/>
    <s v="D003"/>
    <n v="10197"/>
    <d v="2017-04-20T00:00:00"/>
    <n v="99020"/>
    <x v="0"/>
    <d v="1989-06-30T00:00:00"/>
    <s v="Married"/>
    <s v="US Citizen"/>
    <s v="Black or African American"/>
    <s v="MA"/>
    <n v="2134"/>
    <m/>
    <s v="N/A-StillEmployed"/>
    <x v="0"/>
    <x v="1"/>
    <x v="1"/>
    <n v="4.2"/>
    <x v="0"/>
    <d v="2019-01-28T00:00:00"/>
    <n v="8"/>
    <x v="17"/>
    <x v="1"/>
    <x v="19"/>
    <x v="7"/>
    <n v="34"/>
    <x v="0"/>
    <x v="3"/>
    <x v="0"/>
    <s v="Apr"/>
    <x v="10"/>
    <x v="0"/>
    <x v="0"/>
  </r>
  <r>
    <s v="Guilianno, Mike"/>
    <n v="10109"/>
    <s v="P003"/>
    <s v="D005"/>
    <n v="10188"/>
    <d v="2012-03-07T00:00:00"/>
    <n v="71707"/>
    <x v="0"/>
    <d v="1969-02-09T00:00:00"/>
    <s v="Single"/>
    <s v="US Citizen"/>
    <s v="Two or more races"/>
    <s v="TN"/>
    <n v="37129"/>
    <d v="2014-10-31T00:00:00"/>
    <s v="relocation out of area"/>
    <x v="1"/>
    <x v="0"/>
    <x v="1"/>
    <n v="4.5"/>
    <x v="0"/>
    <d v="2013-02-01T00:00:00"/>
    <n v="20"/>
    <x v="11"/>
    <x v="4"/>
    <x v="14"/>
    <x v="12"/>
    <n v="55"/>
    <x v="2"/>
    <x v="1"/>
    <x v="0"/>
    <s v="Mar"/>
    <x v="3"/>
    <x v="1"/>
    <x v="5"/>
  </r>
  <r>
    <s v="Handschiegl, Joanne"/>
    <n v="10125"/>
    <s v="P023"/>
    <s v="D004"/>
    <n v="10026"/>
    <d v="2011-11-28T00:00:00"/>
    <n v="54828"/>
    <x v="1"/>
    <d v="1977-03-23T00:00:00"/>
    <s v="Married"/>
    <s v="US Citizen"/>
    <s v="White"/>
    <s v="MA"/>
    <n v="2127"/>
    <m/>
    <s v="N/A-StillEmployed"/>
    <x v="0"/>
    <x v="2"/>
    <x v="1"/>
    <n v="4.2"/>
    <x v="2"/>
    <d v="2019-02-22T00:00:00"/>
    <n v="13"/>
    <x v="0"/>
    <x v="0"/>
    <x v="0"/>
    <x v="0"/>
    <n v="46"/>
    <x v="1"/>
    <x v="0"/>
    <x v="0"/>
    <s v="Nov"/>
    <x v="0"/>
    <x v="0"/>
    <x v="0"/>
  </r>
  <r>
    <s v="Hankard, Earnest"/>
    <n v="10074"/>
    <s v="P024"/>
    <s v="D004"/>
    <n v="10265"/>
    <d v="2013-11-11T00:00:00"/>
    <n v="64246"/>
    <x v="0"/>
    <d v="1988-08-10T00:00:00"/>
    <s v="Single"/>
    <s v="US Citizen"/>
    <s v="White"/>
    <s v="MA"/>
    <n v="2155"/>
    <m/>
    <s v="N/A-StillEmployed"/>
    <x v="0"/>
    <x v="0"/>
    <x v="1"/>
    <n v="5"/>
    <x v="1"/>
    <d v="2019-01-08T00:00:00"/>
    <n v="20"/>
    <x v="2"/>
    <x v="0"/>
    <x v="11"/>
    <x v="5"/>
    <n v="35"/>
    <x v="0"/>
    <x v="3"/>
    <x v="0"/>
    <s v="Nov"/>
    <x v="5"/>
    <x v="0"/>
    <x v="0"/>
  </r>
  <r>
    <s v="Harrington, Christie "/>
    <n v="10097"/>
    <s v="P023"/>
    <s v="D004"/>
    <n v="10069"/>
    <d v="2012-01-09T00:00:00"/>
    <n v="52177"/>
    <x v="1"/>
    <d v="1952-08-18T00:00:00"/>
    <s v="Single"/>
    <s v="US Citizen"/>
    <s v="White"/>
    <s v="MA"/>
    <n v="2324"/>
    <d v="2015-12-15T00:00:00"/>
    <s v="retiring"/>
    <x v="1"/>
    <x v="6"/>
    <x v="1"/>
    <n v="4.6399999999999997"/>
    <x v="2"/>
    <d v="2015-05-02T00:00:00"/>
    <n v="8"/>
    <x v="0"/>
    <x v="0"/>
    <x v="4"/>
    <x v="11"/>
    <n v="71"/>
    <x v="4"/>
    <x v="1"/>
    <x v="0"/>
    <s v="Jan"/>
    <x v="3"/>
    <x v="1"/>
    <x v="4"/>
  </r>
  <r>
    <s v="Harrison, Kara"/>
    <n v="10007"/>
    <s v="P023"/>
    <s v="D004"/>
    <n v="10002"/>
    <d v="2014-05-12T00:00:00"/>
    <n v="62065"/>
    <x v="1"/>
    <d v="1974-05-02T00:00:00"/>
    <s v="Married"/>
    <s v="US Citizen"/>
    <s v="White"/>
    <s v="MA"/>
    <n v="1886"/>
    <m/>
    <s v="N/A-StillEmployed"/>
    <x v="0"/>
    <x v="6"/>
    <x v="0"/>
    <n v="4.76"/>
    <x v="2"/>
    <d v="2019-02-15T00:00:00"/>
    <n v="5"/>
    <x v="0"/>
    <x v="0"/>
    <x v="5"/>
    <x v="4"/>
    <n v="49"/>
    <x v="1"/>
    <x v="3"/>
    <x v="0"/>
    <s v="May"/>
    <x v="4"/>
    <x v="0"/>
    <x v="0"/>
  </r>
  <r>
    <s v="Heitzman, Anthony"/>
    <n v="10129"/>
    <s v="P023"/>
    <s v="D004"/>
    <n v="10062"/>
    <d v="2012-08-13T00:00:00"/>
    <n v="46998"/>
    <x v="0"/>
    <d v="1984-01-04T00:00:00"/>
    <s v="Single"/>
    <s v="US Citizen"/>
    <s v="White"/>
    <s v="MA"/>
    <n v="2149"/>
    <m/>
    <s v="N/A-StillEmployed"/>
    <x v="0"/>
    <x v="2"/>
    <x v="1"/>
    <n v="4.17"/>
    <x v="2"/>
    <d v="2019-02-11T00:00:00"/>
    <n v="1"/>
    <x v="0"/>
    <x v="0"/>
    <x v="7"/>
    <x v="10"/>
    <n v="40"/>
    <x v="0"/>
    <x v="0"/>
    <x v="0"/>
    <s v="Aug"/>
    <x v="3"/>
    <x v="0"/>
    <x v="0"/>
  </r>
  <r>
    <s v="Hendrickson, Trina"/>
    <n v="10075"/>
    <s v="P024"/>
    <s v="D004"/>
    <n v="10265"/>
    <d v="2011-01-10T00:00:00"/>
    <n v="68099"/>
    <x v="1"/>
    <d v="1972-08-27T00:00:00"/>
    <s v="Single"/>
    <s v="US Citizen"/>
    <s v="White"/>
    <s v="MA"/>
    <n v="2021"/>
    <d v="2013-06-18T00:00:00"/>
    <s v="hours"/>
    <x v="1"/>
    <x v="6"/>
    <x v="1"/>
    <n v="5"/>
    <x v="1"/>
    <d v="2013-01-30T00:00:00"/>
    <n v="15"/>
    <x v="2"/>
    <x v="0"/>
    <x v="11"/>
    <x v="12"/>
    <n v="51"/>
    <x v="2"/>
    <x v="1"/>
    <x v="0"/>
    <s v="Jan"/>
    <x v="0"/>
    <x v="1"/>
    <x v="6"/>
  </r>
  <r>
    <s v="Hitchcock, Alfred"/>
    <n v="10167"/>
    <s v="P003"/>
    <s v="D005"/>
    <n v="10188"/>
    <d v="2014-08-18T00:00:00"/>
    <n v="70545"/>
    <x v="0"/>
    <d v="1988-09-14T00:00:00"/>
    <s v="Married"/>
    <s v="US Citizen"/>
    <s v="American Indian or Alaska Native"/>
    <s v="NH"/>
    <n v="3062"/>
    <m/>
    <s v="N/A-StillEmployed"/>
    <x v="0"/>
    <x v="1"/>
    <x v="1"/>
    <n v="3.6"/>
    <x v="0"/>
    <d v="2019-01-30T00:00:00"/>
    <n v="9"/>
    <x v="11"/>
    <x v="4"/>
    <x v="14"/>
    <x v="4"/>
    <n v="35"/>
    <x v="0"/>
    <x v="3"/>
    <x v="1"/>
    <s v="Aug"/>
    <x v="4"/>
    <x v="0"/>
    <x v="0"/>
  </r>
  <r>
    <s v="Homberger, Adrienne  J"/>
    <n v="10195"/>
    <s v="P024"/>
    <s v="D004"/>
    <n v="10026"/>
    <d v="2011-08-15T00:00:00"/>
    <n v="63478"/>
    <x v="1"/>
    <d v="1984-02-16T00:00:00"/>
    <s v="Married"/>
    <s v="Non-Citizen"/>
    <s v="White"/>
    <s v="MA"/>
    <n v="2445"/>
    <d v="2012-04-07T00:00:00"/>
    <s v="relocation out of area"/>
    <x v="1"/>
    <x v="1"/>
    <x v="1"/>
    <n v="3.03"/>
    <x v="0"/>
    <d v="2012-03-05T00:00:00"/>
    <n v="16"/>
    <x v="2"/>
    <x v="0"/>
    <x v="0"/>
    <x v="13"/>
    <n v="40"/>
    <x v="0"/>
    <x v="1"/>
    <x v="1"/>
    <s v="Aug"/>
    <x v="0"/>
    <x v="1"/>
    <x v="2"/>
  </r>
  <r>
    <s v="Horton, Jayne"/>
    <n v="10112"/>
    <s v="P010"/>
    <s v="D003"/>
    <n v="10084"/>
    <d v="2015-03-30T00:00:00"/>
    <n v="97999"/>
    <x v="1"/>
    <d v="1984-02-21T00:00:00"/>
    <s v="Single"/>
    <s v="US Citizen"/>
    <s v="White"/>
    <s v="MA"/>
    <n v="2493"/>
    <m/>
    <s v="N/A-StillEmployed"/>
    <x v="0"/>
    <x v="1"/>
    <x v="1"/>
    <n v="4.4800000000000004"/>
    <x v="0"/>
    <d v="2019-01-03T00:00:00"/>
    <n v="4"/>
    <x v="6"/>
    <x v="1"/>
    <x v="1"/>
    <x v="15"/>
    <n v="40"/>
    <x v="0"/>
    <x v="3"/>
    <x v="0"/>
    <s v="Mar"/>
    <x v="1"/>
    <x v="0"/>
    <x v="0"/>
  </r>
  <r>
    <s v="Houlihan, Debra"/>
    <n v="10272"/>
    <s v="P012"/>
    <s v="D005"/>
    <n v="10175"/>
    <d v="2014-05-05T00:00:00"/>
    <n v="180000"/>
    <x v="1"/>
    <d v="1966-03-17T00:00:00"/>
    <s v="Married"/>
    <s v="US Citizen"/>
    <s v="White"/>
    <s v="RI"/>
    <n v="2908"/>
    <m/>
    <s v="N/A-StillEmployed"/>
    <x v="0"/>
    <x v="0"/>
    <x v="1"/>
    <n v="4.5"/>
    <x v="2"/>
    <d v="2019-01-21T00:00:00"/>
    <n v="19"/>
    <x v="21"/>
    <x v="4"/>
    <x v="13"/>
    <x v="4"/>
    <n v="57"/>
    <x v="2"/>
    <x v="3"/>
    <x v="0"/>
    <s v="May"/>
    <x v="4"/>
    <x v="0"/>
    <x v="0"/>
  </r>
  <r>
    <s v="Howard, Estelle"/>
    <n v="10182"/>
    <s v="P002"/>
    <s v="D001"/>
    <n v="10081"/>
    <d v="2015-02-16T00:00:00"/>
    <n v="49920"/>
    <x v="1"/>
    <d v="1985-09-16T00:00:00"/>
    <s v="Married"/>
    <s v="US Citizen"/>
    <s v="Black or African American"/>
    <s v="MA"/>
    <n v="2170"/>
    <d v="2015-04-15T00:00:00"/>
    <s v="no-call, no-show"/>
    <x v="2"/>
    <x v="1"/>
    <x v="1"/>
    <n v="3.24"/>
    <x v="1"/>
    <d v="2015-04-15T00:00:00"/>
    <n v="6"/>
    <x v="22"/>
    <x v="3"/>
    <x v="12"/>
    <x v="13"/>
    <n v="38"/>
    <x v="0"/>
    <x v="1"/>
    <x v="1"/>
    <s v="Feb"/>
    <x v="1"/>
    <x v="1"/>
    <x v="4"/>
  </r>
  <r>
    <s v="Hudson, Jane"/>
    <n v="10248"/>
    <s v="P023"/>
    <s v="D004"/>
    <n v="10062"/>
    <d v="2012-02-20T00:00:00"/>
    <n v="55425"/>
    <x v="1"/>
    <d v="1986-06-10T00:00:00"/>
    <s v="Single"/>
    <s v="US Citizen"/>
    <s v="White"/>
    <s v="MA"/>
    <n v="2176"/>
    <m/>
    <s v="N/A-StillEmployed"/>
    <x v="0"/>
    <x v="0"/>
    <x v="1"/>
    <n v="4.8"/>
    <x v="2"/>
    <d v="2019-01-07T00:00:00"/>
    <n v="4"/>
    <x v="0"/>
    <x v="0"/>
    <x v="7"/>
    <x v="0"/>
    <n v="37"/>
    <x v="0"/>
    <x v="0"/>
    <x v="0"/>
    <s v="Feb"/>
    <x v="3"/>
    <x v="0"/>
    <x v="0"/>
  </r>
  <r>
    <s v="Hunts, Julissa"/>
    <n v="10201"/>
    <s v="P024"/>
    <s v="D004"/>
    <n v="10088"/>
    <d v="2016-06-06T00:00:00"/>
    <n v="69340"/>
    <x v="1"/>
    <d v="1984-03-11T00:00:00"/>
    <s v="Single"/>
    <s v="US Citizen"/>
    <s v="White"/>
    <s v="MA"/>
    <n v="2021"/>
    <m/>
    <s v="N/A-StillEmployed"/>
    <x v="0"/>
    <x v="0"/>
    <x v="1"/>
    <n v="3"/>
    <x v="0"/>
    <d v="2019-01-18T00:00:00"/>
    <n v="4"/>
    <x v="2"/>
    <x v="0"/>
    <x v="3"/>
    <x v="9"/>
    <n v="40"/>
    <x v="0"/>
    <x v="3"/>
    <x v="3"/>
    <s v="Jun"/>
    <x v="7"/>
    <x v="0"/>
    <x v="0"/>
  </r>
  <r>
    <s v="Hutter, Rosalie"/>
    <n v="10214"/>
    <s v="P024"/>
    <s v="D004"/>
    <n v="10069"/>
    <d v="2015-06-05T00:00:00"/>
    <n v="64995"/>
    <x v="1"/>
    <d v="1992-05-07T00:00:00"/>
    <s v="Separated"/>
    <s v="US Citizen"/>
    <s v="White"/>
    <s v="MA"/>
    <n v="2351"/>
    <m/>
    <s v="N/A-StillEmployed"/>
    <x v="0"/>
    <x v="1"/>
    <x v="1"/>
    <n v="4.5"/>
    <x v="1"/>
    <d v="2019-02-14T00:00:00"/>
    <n v="6"/>
    <x v="2"/>
    <x v="0"/>
    <x v="4"/>
    <x v="15"/>
    <n v="31"/>
    <x v="0"/>
    <x v="3"/>
    <x v="0"/>
    <s v="Jun"/>
    <x v="1"/>
    <x v="0"/>
    <x v="0"/>
  </r>
  <r>
    <s v="Huynh, Ming"/>
    <n v="10160"/>
    <s v="P024"/>
    <s v="D004"/>
    <n v="10002"/>
    <d v="2011-02-21T00:00:00"/>
    <n v="68182"/>
    <x v="1"/>
    <d v="1976-09-22T00:00:00"/>
    <s v="Divorced"/>
    <s v="US Citizen"/>
    <s v="White"/>
    <s v="MA"/>
    <n v="1742"/>
    <d v="2013-04-01T00:00:00"/>
    <s v="unhappy"/>
    <x v="1"/>
    <x v="2"/>
    <x v="1"/>
    <n v="3.72"/>
    <x v="1"/>
    <d v="2013-02-01T00:00:00"/>
    <n v="18"/>
    <x v="2"/>
    <x v="0"/>
    <x v="5"/>
    <x v="12"/>
    <n v="47"/>
    <x v="1"/>
    <x v="1"/>
    <x v="1"/>
    <s v="Feb"/>
    <x v="0"/>
    <x v="1"/>
    <x v="6"/>
  </r>
  <r>
    <s v="Immediato, Walter"/>
    <n v="10289"/>
    <s v="P022"/>
    <s v="D004"/>
    <n v="10175"/>
    <d v="2011-02-21T00:00:00"/>
    <n v="83082"/>
    <x v="0"/>
    <d v="1976-11-15T00:00:00"/>
    <s v="Married"/>
    <s v="US Citizen"/>
    <s v="Asian"/>
    <s v="MA"/>
    <n v="2128"/>
    <d v="2012-09-24T00:00:00"/>
    <s v="unhappy"/>
    <x v="1"/>
    <x v="1"/>
    <x v="2"/>
    <n v="2.34"/>
    <x v="3"/>
    <d v="2012-04-12T00:00:00"/>
    <n v="4"/>
    <x v="9"/>
    <x v="0"/>
    <x v="13"/>
    <x v="1"/>
    <n v="47"/>
    <x v="1"/>
    <x v="1"/>
    <x v="3"/>
    <s v="Feb"/>
    <x v="0"/>
    <x v="1"/>
    <x v="2"/>
  </r>
  <r>
    <s v="Ivey, Rose "/>
    <n v="10139"/>
    <s v="P023"/>
    <s v="D004"/>
    <n v="10114"/>
    <d v="2013-08-19T00:00:00"/>
    <n v="51908"/>
    <x v="1"/>
    <d v="1991-01-28T00:00:00"/>
    <s v="Single"/>
    <s v="US Citizen"/>
    <s v="White"/>
    <s v="MA"/>
    <n v="1775"/>
    <m/>
    <s v="N/A-StillEmployed"/>
    <x v="0"/>
    <x v="1"/>
    <x v="1"/>
    <n v="3.99"/>
    <x v="1"/>
    <d v="2019-01-14T00:00:00"/>
    <n v="14"/>
    <x v="0"/>
    <x v="0"/>
    <x v="8"/>
    <x v="5"/>
    <n v="33"/>
    <x v="0"/>
    <x v="3"/>
    <x v="1"/>
    <s v="Aug"/>
    <x v="5"/>
    <x v="0"/>
    <x v="0"/>
  </r>
  <r>
    <s v="Jackson, Maryellen"/>
    <n v="10227"/>
    <s v="P023"/>
    <s v="D004"/>
    <n v="10252"/>
    <d v="2012-11-05T00:00:00"/>
    <n v="61242"/>
    <x v="1"/>
    <d v="1972-09-11T00:00:00"/>
    <s v="Single"/>
    <s v="US Citizen"/>
    <s v="Black or African American"/>
    <s v="MA"/>
    <n v="2081"/>
    <m/>
    <s v="N/A-StillEmployed"/>
    <x v="0"/>
    <x v="0"/>
    <x v="1"/>
    <n v="4.0999999999999996"/>
    <x v="1"/>
    <d v="2019-01-17T00:00:00"/>
    <n v="7"/>
    <x v="0"/>
    <x v="0"/>
    <x v="10"/>
    <x v="10"/>
    <n v="51"/>
    <x v="2"/>
    <x v="0"/>
    <x v="0"/>
    <s v="Nov"/>
    <x v="3"/>
    <x v="0"/>
    <x v="0"/>
  </r>
  <r>
    <s v="Jacobi, Hannah  "/>
    <n v="10236"/>
    <s v="P023"/>
    <s v="D004"/>
    <n v="10196"/>
    <d v="2013-09-30T00:00:00"/>
    <n v="45069"/>
    <x v="1"/>
    <d v="1966-03-22T00:00:00"/>
    <s v="Divorced"/>
    <s v="US Citizen"/>
    <s v="White"/>
    <s v="MA"/>
    <n v="1778"/>
    <m/>
    <s v="N/A-StillEmployed"/>
    <x v="0"/>
    <x v="3"/>
    <x v="1"/>
    <n v="4.3"/>
    <x v="0"/>
    <d v="2019-02-22T00:00:00"/>
    <n v="7"/>
    <x v="0"/>
    <x v="0"/>
    <x v="2"/>
    <x v="5"/>
    <n v="57"/>
    <x v="2"/>
    <x v="3"/>
    <x v="0"/>
    <s v="Sep"/>
    <x v="5"/>
    <x v="0"/>
    <x v="0"/>
  </r>
  <r>
    <s v="Jeannite, Tayana"/>
    <n v="10009"/>
    <s v="P024"/>
    <s v="D004"/>
    <n v="10062"/>
    <d v="2011-07-05T00:00:00"/>
    <n v="60724"/>
    <x v="1"/>
    <d v="1986-11-06T00:00:00"/>
    <s v="Divorced"/>
    <s v="US Citizen"/>
    <s v="American Indian or Alaska Native"/>
    <s v="MA"/>
    <n v="1821"/>
    <m/>
    <s v="N/A-StillEmployed"/>
    <x v="0"/>
    <x v="0"/>
    <x v="0"/>
    <n v="4.5999999999999996"/>
    <x v="2"/>
    <d v="2019-02-25T00:00:00"/>
    <n v="11"/>
    <x v="2"/>
    <x v="0"/>
    <x v="7"/>
    <x v="0"/>
    <n v="37"/>
    <x v="0"/>
    <x v="0"/>
    <x v="0"/>
    <s v="Jul"/>
    <x v="0"/>
    <x v="0"/>
    <x v="0"/>
  </r>
  <r>
    <s v="Jhaveri, Sneha  "/>
    <n v="10060"/>
    <s v="P023"/>
    <s v="D004"/>
    <n v="10265"/>
    <d v="2014-01-06T00:00:00"/>
    <n v="60436"/>
    <x v="1"/>
    <d v="1964-04-13T00:00:00"/>
    <s v="Separated"/>
    <s v="US Citizen"/>
    <s v="White"/>
    <s v="MA"/>
    <n v="2109"/>
    <m/>
    <s v="N/A-StillEmployed"/>
    <x v="0"/>
    <x v="0"/>
    <x v="1"/>
    <n v="5"/>
    <x v="0"/>
    <d v="2019-01-21T00:00:00"/>
    <n v="9"/>
    <x v="0"/>
    <x v="0"/>
    <x v="11"/>
    <x v="5"/>
    <n v="59"/>
    <x v="2"/>
    <x v="3"/>
    <x v="0"/>
    <s v="Jan"/>
    <x v="4"/>
    <x v="0"/>
    <x v="0"/>
  </r>
  <r>
    <s v="Johnson, George"/>
    <n v="10034"/>
    <s v="P023"/>
    <s v="D004"/>
    <n v="10026"/>
    <d v="2011-11-07T00:00:00"/>
    <n v="46837"/>
    <x v="0"/>
    <d v="1959-08-19T00:00:00"/>
    <s v="Married"/>
    <s v="US Citizen"/>
    <s v="White"/>
    <s v="MA"/>
    <n v="2445"/>
    <d v="2018-04-29T00:00:00"/>
    <s v="more money"/>
    <x v="1"/>
    <x v="6"/>
    <x v="0"/>
    <n v="4.7"/>
    <x v="2"/>
    <d v="2018-02-14T00:00:00"/>
    <n v="9"/>
    <x v="0"/>
    <x v="0"/>
    <x v="0"/>
    <x v="7"/>
    <n v="64"/>
    <x v="3"/>
    <x v="3"/>
    <x v="0"/>
    <s v="Nov"/>
    <x v="0"/>
    <x v="1"/>
    <x v="8"/>
  </r>
  <r>
    <s v="Johnson, Noelle "/>
    <n v="10156"/>
    <s v="P010"/>
    <s v="D003"/>
    <n v="10084"/>
    <d v="2015-01-05T00:00:00"/>
    <n v="105700"/>
    <x v="1"/>
    <d v="1986-11-07T00:00:00"/>
    <s v="Married"/>
    <s v="US Citizen"/>
    <s v="Asian"/>
    <s v="MA"/>
    <n v="2301"/>
    <m/>
    <s v="N/A-StillEmployed"/>
    <x v="0"/>
    <x v="1"/>
    <x v="1"/>
    <n v="3.75"/>
    <x v="1"/>
    <d v="2019-02-11T00:00:00"/>
    <n v="2"/>
    <x v="6"/>
    <x v="1"/>
    <x v="1"/>
    <x v="4"/>
    <n v="37"/>
    <x v="0"/>
    <x v="3"/>
    <x v="1"/>
    <s v="Jan"/>
    <x v="1"/>
    <x v="0"/>
    <x v="0"/>
  </r>
  <r>
    <s v="Johnston, Yen"/>
    <n v="10036"/>
    <s v="P024"/>
    <s v="D004"/>
    <n v="10114"/>
    <d v="2014-07-07T00:00:00"/>
    <n v="63322"/>
    <x v="1"/>
    <d v="1969-09-08T00:00:00"/>
    <s v="Single"/>
    <s v="US Citizen"/>
    <s v="White"/>
    <s v="MA"/>
    <n v="2128"/>
    <m/>
    <s v="N/A-StillEmployed"/>
    <x v="0"/>
    <x v="0"/>
    <x v="0"/>
    <n v="4.3"/>
    <x v="1"/>
    <d v="2019-01-11T00:00:00"/>
    <n v="1"/>
    <x v="2"/>
    <x v="0"/>
    <x v="8"/>
    <x v="4"/>
    <n v="54"/>
    <x v="2"/>
    <x v="3"/>
    <x v="0"/>
    <s v="Jul"/>
    <x v="4"/>
    <x v="0"/>
    <x v="0"/>
  </r>
  <r>
    <s v="Jung, Judy  "/>
    <n v="10138"/>
    <s v="P023"/>
    <s v="D004"/>
    <n v="10088"/>
    <d v="2011-01-10T00:00:00"/>
    <n v="61154"/>
    <x v="1"/>
    <d v="1986-04-17T00:00:00"/>
    <s v="Married"/>
    <s v="US Citizen"/>
    <s v="Black or African American"/>
    <s v="MA"/>
    <n v="2446"/>
    <d v="2016-04-01T00:00:00"/>
    <s v="unhappy"/>
    <x v="1"/>
    <x v="6"/>
    <x v="1"/>
    <n v="4"/>
    <x v="2"/>
    <d v="2016-02-03T00:00:00"/>
    <n v="4"/>
    <x v="0"/>
    <x v="0"/>
    <x v="3"/>
    <x v="3"/>
    <n v="37"/>
    <x v="0"/>
    <x v="1"/>
    <x v="1"/>
    <s v="Jan"/>
    <x v="0"/>
    <x v="1"/>
    <x v="1"/>
  </r>
  <r>
    <s v="Kampew, Donysha"/>
    <n v="10244"/>
    <s v="P025"/>
    <s v="D005"/>
    <n v="10099"/>
    <d v="2011-11-07T00:00:00"/>
    <n v="68999"/>
    <x v="1"/>
    <d v="1989-11-11T00:00:00"/>
    <s v="Single"/>
    <s v="US Citizen"/>
    <s v="White"/>
    <s v="PA"/>
    <n v="19444"/>
    <d v="2014-04-24T00:00:00"/>
    <s v="maternity leave - did not return"/>
    <x v="1"/>
    <x v="2"/>
    <x v="1"/>
    <n v="4.5"/>
    <x v="0"/>
    <d v="2013-03-30T00:00:00"/>
    <n v="2"/>
    <x v="16"/>
    <x v="4"/>
    <x v="18"/>
    <x v="12"/>
    <n v="34"/>
    <x v="0"/>
    <x v="1"/>
    <x v="0"/>
    <s v="Nov"/>
    <x v="0"/>
    <x v="1"/>
    <x v="5"/>
  </r>
  <r>
    <s v="Keatts, Kramer "/>
    <n v="10192"/>
    <s v="P023"/>
    <s v="D004"/>
    <n v="10026"/>
    <d v="2013-09-30T00:00:00"/>
    <n v="50482"/>
    <x v="0"/>
    <d v="1976-01-19T00:00:00"/>
    <s v="Single"/>
    <s v="US Citizen"/>
    <s v="White"/>
    <s v="MA"/>
    <n v="1887"/>
    <m/>
    <s v="N/A-StillEmployed"/>
    <x v="0"/>
    <x v="1"/>
    <x v="1"/>
    <n v="3.07"/>
    <x v="2"/>
    <d v="2019-01-23T00:00:00"/>
    <n v="10"/>
    <x v="0"/>
    <x v="0"/>
    <x v="0"/>
    <x v="5"/>
    <n v="48"/>
    <x v="1"/>
    <x v="3"/>
    <x v="1"/>
    <s v="Sep"/>
    <x v="5"/>
    <x v="0"/>
    <x v="0"/>
  </r>
  <r>
    <s v="Khemmich, Bartholemew"/>
    <n v="10231"/>
    <s v="P003"/>
    <s v="D005"/>
    <n v="10200"/>
    <d v="2013-08-19T00:00:00"/>
    <n v="65310"/>
    <x v="0"/>
    <d v="1979-11-27T00:00:00"/>
    <s v="Single"/>
    <s v="US Citizen"/>
    <s v="White"/>
    <s v="CO"/>
    <n v="80820"/>
    <m/>
    <s v="N/A-StillEmployed"/>
    <x v="0"/>
    <x v="1"/>
    <x v="1"/>
    <n v="4.3"/>
    <x v="0"/>
    <d v="2019-01-22T00:00:00"/>
    <n v="13"/>
    <x v="11"/>
    <x v="4"/>
    <x v="16"/>
    <x v="5"/>
    <n v="44"/>
    <x v="1"/>
    <x v="3"/>
    <x v="0"/>
    <s v="Aug"/>
    <x v="5"/>
    <x v="0"/>
    <x v="0"/>
  </r>
  <r>
    <s v="King, Janet"/>
    <n v="10089"/>
    <s v="P020"/>
    <s v="D002"/>
    <n v="10080"/>
    <d v="2012-07-02T00:00:00"/>
    <n v="250000"/>
    <x v="1"/>
    <d v="1954-09-21T00:00:00"/>
    <s v="Married"/>
    <s v="US Citizen"/>
    <s v="White"/>
    <s v="MA"/>
    <n v="1902"/>
    <m/>
    <s v="N/A-StillEmployed"/>
    <x v="0"/>
    <x v="1"/>
    <x v="1"/>
    <n v="4.83"/>
    <x v="1"/>
    <d v="2019-01-17T00:00:00"/>
    <n v="10"/>
    <x v="23"/>
    <x v="5"/>
    <x v="20"/>
    <x v="10"/>
    <n v="69"/>
    <x v="3"/>
    <x v="0"/>
    <x v="0"/>
    <s v="Jul"/>
    <x v="3"/>
    <x v="0"/>
    <x v="0"/>
  </r>
  <r>
    <s v="Kinsella, Kathleen  "/>
    <n v="10166"/>
    <s v="P023"/>
    <s v="D004"/>
    <n v="10069"/>
    <d v="2011-09-26T00:00:00"/>
    <n v="54005"/>
    <x v="1"/>
    <d v="1973-12-08T00:00:00"/>
    <s v="Married"/>
    <s v="US Citizen"/>
    <s v="White"/>
    <s v="MA"/>
    <n v="2170"/>
    <d v="2015-06-04T00:00:00"/>
    <s v="more money"/>
    <x v="1"/>
    <x v="2"/>
    <x v="1"/>
    <n v="3.6"/>
    <x v="0"/>
    <d v="2015-03-01T00:00:00"/>
    <n v="16"/>
    <x v="0"/>
    <x v="0"/>
    <x v="4"/>
    <x v="11"/>
    <n v="50"/>
    <x v="1"/>
    <x v="1"/>
    <x v="1"/>
    <s v="Sep"/>
    <x v="0"/>
    <x v="1"/>
    <x v="4"/>
  </r>
  <r>
    <s v="Kirill, Alexandra  "/>
    <n v="10170"/>
    <s v="P023"/>
    <s v="D004"/>
    <n v="10002"/>
    <d v="2011-09-26T00:00:00"/>
    <n v="45433"/>
    <x v="1"/>
    <d v="1970-10-08T00:00:00"/>
    <s v="Married"/>
    <s v="US Citizen"/>
    <s v="White"/>
    <s v="MA"/>
    <n v="2127"/>
    <d v="2014-01-09T00:00:00"/>
    <s v="more money"/>
    <x v="1"/>
    <x v="2"/>
    <x v="1"/>
    <n v="3.49"/>
    <x v="2"/>
    <d v="2013-01-30T00:00:00"/>
    <n v="6"/>
    <x v="0"/>
    <x v="0"/>
    <x v="5"/>
    <x v="12"/>
    <n v="53"/>
    <x v="2"/>
    <x v="1"/>
    <x v="1"/>
    <s v="Sep"/>
    <x v="0"/>
    <x v="1"/>
    <x v="5"/>
  </r>
  <r>
    <s v="Knapp, Bradley  J"/>
    <n v="10208"/>
    <s v="P023"/>
    <s v="D004"/>
    <n v="10062"/>
    <d v="2014-02-17T00:00:00"/>
    <n v="46654"/>
    <x v="0"/>
    <d v="1977-11-10T00:00:00"/>
    <s v="Single"/>
    <s v="US Citizen"/>
    <s v="Black or African American"/>
    <s v="MA"/>
    <n v="1721"/>
    <m/>
    <s v="N/A-StillEmployed"/>
    <x v="0"/>
    <x v="0"/>
    <x v="1"/>
    <n v="3.1"/>
    <x v="1"/>
    <d v="2019-02-06T00:00:00"/>
    <n v="3"/>
    <x v="0"/>
    <x v="0"/>
    <x v="7"/>
    <x v="5"/>
    <n v="46"/>
    <x v="1"/>
    <x v="3"/>
    <x v="1"/>
    <s v="Feb"/>
    <x v="4"/>
    <x v="0"/>
    <x v="0"/>
  </r>
  <r>
    <s v="Kretschmer, John"/>
    <n v="10176"/>
    <s v="P023"/>
    <s v="D004"/>
    <n v="10114"/>
    <d v="2011-01-10T00:00:00"/>
    <n v="63973"/>
    <x v="0"/>
    <d v="1980-02-02T00:00:00"/>
    <s v="Married"/>
    <s v="US Citizen"/>
    <s v="Asian"/>
    <s v="MA"/>
    <n v="1801"/>
    <m/>
    <s v="N/A-StillEmployed"/>
    <x v="0"/>
    <x v="1"/>
    <x v="1"/>
    <n v="3.38"/>
    <x v="1"/>
    <d v="2019-01-21T00:00:00"/>
    <n v="17"/>
    <x v="0"/>
    <x v="0"/>
    <x v="8"/>
    <x v="16"/>
    <n v="44"/>
    <x v="1"/>
    <x v="0"/>
    <x v="1"/>
    <s v="Jan"/>
    <x v="0"/>
    <x v="0"/>
    <x v="0"/>
  </r>
  <r>
    <s v="Kreuger, Freddy"/>
    <n v="10165"/>
    <s v="P003"/>
    <s v="D005"/>
    <n v="10188"/>
    <d v="2011-03-07T00:00:00"/>
    <n v="71339"/>
    <x v="0"/>
    <d v="1969-02-24T00:00:00"/>
    <s v="Single"/>
    <s v="US Citizen"/>
    <s v="Black or African American"/>
    <s v="NY"/>
    <n v="10171"/>
    <m/>
    <s v="N/A-StillEmployed"/>
    <x v="0"/>
    <x v="4"/>
    <x v="1"/>
    <n v="3.65"/>
    <x v="0"/>
    <d v="2019-01-17T00:00:00"/>
    <n v="20"/>
    <x v="11"/>
    <x v="4"/>
    <x v="14"/>
    <x v="16"/>
    <n v="55"/>
    <x v="2"/>
    <x v="0"/>
    <x v="1"/>
    <s v="Mar"/>
    <x v="0"/>
    <x v="0"/>
    <x v="0"/>
  </r>
  <r>
    <s v="Lajiri,  Jyoti"/>
    <n v="10113"/>
    <s v="P032"/>
    <s v="D003"/>
    <n v="10250"/>
    <d v="2014-11-10T00:00:00"/>
    <n v="93206"/>
    <x v="0"/>
    <d v="1986-04-23T00:00:00"/>
    <s v="Married"/>
    <s v="US Citizen"/>
    <s v="White"/>
    <s v="MA"/>
    <n v="2169"/>
    <m/>
    <s v="N/A-StillEmployed"/>
    <x v="0"/>
    <x v="3"/>
    <x v="1"/>
    <n v="4.46"/>
    <x v="0"/>
    <d v="2019-01-07T00:00:00"/>
    <n v="7"/>
    <x v="15"/>
    <x v="1"/>
    <x v="9"/>
    <x v="4"/>
    <n v="37"/>
    <x v="0"/>
    <x v="3"/>
    <x v="0"/>
    <s v="Nov"/>
    <x v="4"/>
    <x v="0"/>
    <x v="0"/>
  </r>
  <r>
    <s v="Landa, Hans"/>
    <n v="10092"/>
    <s v="P022"/>
    <s v="D004"/>
    <n v="10175"/>
    <d v="2011-01-10T00:00:00"/>
    <n v="82758"/>
    <x v="0"/>
    <d v="1972-07-01T00:00:00"/>
    <s v="Married"/>
    <s v="US Citizen"/>
    <s v="White"/>
    <s v="MA"/>
    <n v="1890"/>
    <d v="2015-12-12T00:00:00"/>
    <s v="attendance"/>
    <x v="2"/>
    <x v="3"/>
    <x v="1"/>
    <n v="4.78"/>
    <x v="2"/>
    <d v="2015-02-15T00:00:00"/>
    <n v="9"/>
    <x v="9"/>
    <x v="0"/>
    <x v="13"/>
    <x v="8"/>
    <n v="51"/>
    <x v="2"/>
    <x v="1"/>
    <x v="0"/>
    <s v="Jan"/>
    <x v="0"/>
    <x v="1"/>
    <x v="4"/>
  </r>
  <r>
    <s v="Langford, Lindsey"/>
    <n v="10106"/>
    <s v="P024"/>
    <s v="D004"/>
    <n v="10252"/>
    <d v="2013-01-07T00:00:00"/>
    <n v="66074"/>
    <x v="1"/>
    <d v="1979-07-25T00:00:00"/>
    <s v="Divorced"/>
    <s v="US Citizen"/>
    <s v="Asian"/>
    <s v="MA"/>
    <n v="2090"/>
    <d v="2014-03-31T00:00:00"/>
    <s v="Another position"/>
    <x v="1"/>
    <x v="1"/>
    <x v="1"/>
    <n v="4.5199999999999996"/>
    <x v="1"/>
    <d v="2014-02-20T00:00:00"/>
    <n v="20"/>
    <x v="2"/>
    <x v="0"/>
    <x v="10"/>
    <x v="1"/>
    <n v="44"/>
    <x v="1"/>
    <x v="1"/>
    <x v="0"/>
    <s v="Jan"/>
    <x v="5"/>
    <x v="1"/>
    <x v="5"/>
  </r>
  <r>
    <s v="Langton, Enrico"/>
    <n v="10052"/>
    <s v="P023"/>
    <s v="D004"/>
    <n v="10252"/>
    <d v="2012-07-09T00:00:00"/>
    <n v="46120"/>
    <x v="0"/>
    <d v="1986-12-09T00:00:00"/>
    <s v="Married"/>
    <s v="US Citizen"/>
    <s v="White"/>
    <s v="MA"/>
    <n v="2048"/>
    <m/>
    <s v="N/A-StillEmployed"/>
    <x v="0"/>
    <x v="0"/>
    <x v="1"/>
    <n v="5"/>
    <x v="0"/>
    <d v="2019-02-04T00:00:00"/>
    <n v="13"/>
    <x v="0"/>
    <x v="0"/>
    <x v="10"/>
    <x v="10"/>
    <n v="37"/>
    <x v="0"/>
    <x v="0"/>
    <x v="0"/>
    <s v="Jul"/>
    <x v="3"/>
    <x v="0"/>
    <x v="0"/>
  </r>
  <r>
    <s v="LaRotonda, William  "/>
    <n v="10038"/>
    <s v="P001"/>
    <s v="D001"/>
    <n v="10081"/>
    <d v="2014-01-06T00:00:00"/>
    <n v="64520"/>
    <x v="0"/>
    <d v="1984-04-26T00:00:00"/>
    <s v="Divorced"/>
    <s v="US Citizen"/>
    <s v="Black or African American"/>
    <s v="MA"/>
    <n v="1460"/>
    <m/>
    <s v="N/A-StillEmployed"/>
    <x v="0"/>
    <x v="7"/>
    <x v="1"/>
    <n v="5"/>
    <x v="2"/>
    <d v="2019-01-17T00:00:00"/>
    <n v="3"/>
    <x v="10"/>
    <x v="3"/>
    <x v="12"/>
    <x v="5"/>
    <n v="39"/>
    <x v="0"/>
    <x v="3"/>
    <x v="0"/>
    <s v="Jan"/>
    <x v="4"/>
    <x v="0"/>
    <x v="0"/>
  </r>
  <r>
    <s v="Latif, Mohammed"/>
    <n v="10249"/>
    <s v="P024"/>
    <s v="D004"/>
    <n v="10196"/>
    <d v="2012-04-02T00:00:00"/>
    <n v="61962"/>
    <x v="0"/>
    <d v="1984-05-09T00:00:00"/>
    <s v="Married"/>
    <s v="US Citizen"/>
    <s v="White"/>
    <s v="MA"/>
    <n v="2126"/>
    <d v="2013-04-15T00:00:00"/>
    <s v="more money"/>
    <x v="1"/>
    <x v="2"/>
    <x v="1"/>
    <n v="4.9000000000000004"/>
    <x v="1"/>
    <d v="2013-02-20T00:00:00"/>
    <n v="20"/>
    <x v="2"/>
    <x v="0"/>
    <x v="2"/>
    <x v="1"/>
    <n v="39"/>
    <x v="0"/>
    <x v="1"/>
    <x v="0"/>
    <s v="Apr"/>
    <x v="3"/>
    <x v="1"/>
    <x v="6"/>
  </r>
  <r>
    <s v="Le, Binh"/>
    <n v="10232"/>
    <s v="P026"/>
    <s v="D003"/>
    <n v="10197"/>
    <d v="2016-10-02T00:00:00"/>
    <n v="81584"/>
    <x v="1"/>
    <d v="1987-06-14T00:00:00"/>
    <s v="Single"/>
    <s v="US Citizen"/>
    <s v="Asian"/>
    <s v="MA"/>
    <n v="1886"/>
    <m/>
    <s v="N/A-StillEmployed"/>
    <x v="0"/>
    <x v="1"/>
    <x v="1"/>
    <n v="4.0999999999999996"/>
    <x v="0"/>
    <d v="2019-01-08T00:00:00"/>
    <n v="2"/>
    <x v="24"/>
    <x v="1"/>
    <x v="19"/>
    <x v="9"/>
    <n v="36"/>
    <x v="0"/>
    <x v="3"/>
    <x v="0"/>
    <s v="Oct"/>
    <x v="7"/>
    <x v="0"/>
    <x v="0"/>
  </r>
  <r>
    <s v="Leach, Dallas"/>
    <n v="10087"/>
    <s v="P023"/>
    <s v="D004"/>
    <n v="10196"/>
    <d v="2011-09-26T00:00:00"/>
    <n v="63676"/>
    <x v="1"/>
    <d v="1979-01-17T00:00:00"/>
    <s v="Single"/>
    <s v="US Citizen"/>
    <s v="Asian"/>
    <s v="MA"/>
    <n v="1810"/>
    <d v="2018-08-19T00:00:00"/>
    <s v="return to school"/>
    <x v="1"/>
    <x v="6"/>
    <x v="1"/>
    <n v="4.88"/>
    <x v="1"/>
    <d v="2017-07-02T00:00:00"/>
    <n v="17"/>
    <x v="0"/>
    <x v="0"/>
    <x v="2"/>
    <x v="7"/>
    <n v="45"/>
    <x v="1"/>
    <x v="3"/>
    <x v="0"/>
    <s v="Sep"/>
    <x v="0"/>
    <x v="1"/>
    <x v="8"/>
  </r>
  <r>
    <s v="LeBlanc, Brandon  R"/>
    <n v="10134"/>
    <s v="P027"/>
    <s v="D001"/>
    <n v="10175"/>
    <d v="2016-01-05T00:00:00"/>
    <n v="93046"/>
    <x v="0"/>
    <d v="1984-06-10T00:00:00"/>
    <s v="Married"/>
    <s v="US Citizen"/>
    <s v="White"/>
    <s v="MA"/>
    <n v="1460"/>
    <m/>
    <s v="N/A-StillEmployed"/>
    <x v="0"/>
    <x v="6"/>
    <x v="1"/>
    <n v="4.0999999999999996"/>
    <x v="2"/>
    <d v="2019-01-28T00:00:00"/>
    <n v="20"/>
    <x v="25"/>
    <x v="3"/>
    <x v="13"/>
    <x v="15"/>
    <n v="39"/>
    <x v="0"/>
    <x v="3"/>
    <x v="0"/>
    <s v="Jan"/>
    <x v="7"/>
    <x v="0"/>
    <x v="0"/>
  </r>
  <r>
    <s v="Lecter, Hannibal"/>
    <n v="10251"/>
    <s v="P023"/>
    <s v="D004"/>
    <n v="10088"/>
    <d v="2012-05-14T00:00:00"/>
    <n v="64738"/>
    <x v="0"/>
    <d v="1982-09-02T00:00:00"/>
    <s v="Married"/>
    <s v="US Citizen"/>
    <s v="Asian"/>
    <s v="MA"/>
    <n v="1776"/>
    <m/>
    <s v="N/A-StillEmployed"/>
    <x v="0"/>
    <x v="2"/>
    <x v="1"/>
    <n v="4.0999999999999996"/>
    <x v="1"/>
    <d v="2019-02-22T00:00:00"/>
    <n v="10"/>
    <x v="0"/>
    <x v="0"/>
    <x v="3"/>
    <x v="10"/>
    <n v="41"/>
    <x v="1"/>
    <x v="0"/>
    <x v="0"/>
    <s v="May"/>
    <x v="3"/>
    <x v="0"/>
    <x v="0"/>
  </r>
  <r>
    <s v="Leruth, Giovanni"/>
    <n v="10103"/>
    <s v="P003"/>
    <s v="D005"/>
    <n v="10188"/>
    <d v="2012-04-30T00:00:00"/>
    <n v="70468"/>
    <x v="0"/>
    <d v="1988-12-27T00:00:00"/>
    <s v="Separated"/>
    <s v="US Citizen"/>
    <s v="Black or African American"/>
    <s v="UT"/>
    <n v="84111"/>
    <m/>
    <s v="N/A-StillEmployed"/>
    <x v="0"/>
    <x v="7"/>
    <x v="1"/>
    <n v="4.53"/>
    <x v="1"/>
    <d v="2019-01-29T00:00:00"/>
    <n v="16"/>
    <x v="11"/>
    <x v="4"/>
    <x v="14"/>
    <x v="10"/>
    <n v="35"/>
    <x v="0"/>
    <x v="0"/>
    <x v="0"/>
    <s v="Apr"/>
    <x v="3"/>
    <x v="0"/>
    <x v="0"/>
  </r>
  <r>
    <s v="Liebig, Ketsia"/>
    <n v="10017"/>
    <s v="P022"/>
    <s v="D004"/>
    <n v="10175"/>
    <d v="2013-09-30T00:00:00"/>
    <n v="77915"/>
    <x v="1"/>
    <d v="1981-10-26T00:00:00"/>
    <s v="Married"/>
    <s v="US Citizen"/>
    <s v="White"/>
    <s v="MA"/>
    <n v="2110"/>
    <m/>
    <s v="N/A-StillEmployed"/>
    <x v="0"/>
    <x v="7"/>
    <x v="0"/>
    <n v="4.0999999999999996"/>
    <x v="1"/>
    <d v="2019-01-21T00:00:00"/>
    <n v="11"/>
    <x v="9"/>
    <x v="0"/>
    <x v="13"/>
    <x v="5"/>
    <n v="42"/>
    <x v="1"/>
    <x v="3"/>
    <x v="0"/>
    <s v="Sep"/>
    <x v="5"/>
    <x v="0"/>
    <x v="0"/>
  </r>
  <r>
    <s v="Linares, Marilyn "/>
    <n v="10186"/>
    <s v="P023"/>
    <s v="D004"/>
    <n v="10026"/>
    <d v="2011-07-05T00:00:00"/>
    <n v="52624"/>
    <x v="1"/>
    <d v="1981-03-26T00:00:00"/>
    <s v="Married"/>
    <s v="US Citizen"/>
    <s v="White"/>
    <s v="MA"/>
    <n v="1886"/>
    <d v="2018-09-26T00:00:00"/>
    <s v="unhappy"/>
    <x v="1"/>
    <x v="1"/>
    <x v="1"/>
    <n v="3.18"/>
    <x v="2"/>
    <d v="2018-03-02T00:00:00"/>
    <n v="16"/>
    <x v="0"/>
    <x v="0"/>
    <x v="0"/>
    <x v="9"/>
    <n v="42"/>
    <x v="1"/>
    <x v="3"/>
    <x v="1"/>
    <s v="Jul"/>
    <x v="0"/>
    <x v="1"/>
    <x v="8"/>
  </r>
  <r>
    <s v="Linden, Mathew"/>
    <n v="10137"/>
    <s v="P024"/>
    <s v="D004"/>
    <n v="10265"/>
    <d v="2013-07-08T00:00:00"/>
    <n v="63450"/>
    <x v="0"/>
    <d v="1979-03-19T00:00:00"/>
    <s v="Married"/>
    <s v="US Citizen"/>
    <s v="White"/>
    <s v="MA"/>
    <n v="1770"/>
    <m/>
    <s v="N/A-StillEmployed"/>
    <x v="0"/>
    <x v="0"/>
    <x v="1"/>
    <n v="4"/>
    <x v="1"/>
    <d v="2019-02-18T00:00:00"/>
    <n v="7"/>
    <x v="2"/>
    <x v="0"/>
    <x v="11"/>
    <x v="5"/>
    <n v="44"/>
    <x v="1"/>
    <x v="3"/>
    <x v="1"/>
    <s v="Jul"/>
    <x v="5"/>
    <x v="0"/>
    <x v="0"/>
  </r>
  <r>
    <s v="Lindsay, Leonara "/>
    <n v="10008"/>
    <s v="P018"/>
    <s v="D003"/>
    <n v="10220"/>
    <d v="2011-01-21T00:00:00"/>
    <n v="51777"/>
    <x v="1"/>
    <d v="1988-10-05T00:00:00"/>
    <s v="Single"/>
    <s v="US Citizen"/>
    <s v="Black or African American"/>
    <s v="CT"/>
    <n v="6070"/>
    <m/>
    <s v="N/A-StillEmployed"/>
    <x v="0"/>
    <x v="4"/>
    <x v="0"/>
    <n v="4.6399999999999997"/>
    <x v="2"/>
    <d v="2019-01-25T00:00:00"/>
    <n v="14"/>
    <x v="4"/>
    <x v="1"/>
    <x v="17"/>
    <x v="16"/>
    <n v="35"/>
    <x v="0"/>
    <x v="0"/>
    <x v="0"/>
    <s v="Jan"/>
    <x v="0"/>
    <x v="0"/>
    <x v="0"/>
  </r>
  <r>
    <s v="Lundy, Susan"/>
    <n v="10096"/>
    <s v="P024"/>
    <s v="D004"/>
    <n v="10026"/>
    <d v="2013-07-08T00:00:00"/>
    <n v="67237"/>
    <x v="1"/>
    <d v="1976-12-26T00:00:00"/>
    <s v="Widowed"/>
    <s v="US Citizen"/>
    <s v="White"/>
    <s v="MA"/>
    <n v="2122"/>
    <d v="2016-09-15T00:00:00"/>
    <s v="more money"/>
    <x v="1"/>
    <x v="0"/>
    <x v="1"/>
    <n v="4.6500000000000004"/>
    <x v="2"/>
    <d v="2016-06-10T00:00:00"/>
    <n v="15"/>
    <x v="2"/>
    <x v="0"/>
    <x v="0"/>
    <x v="11"/>
    <n v="47"/>
    <x v="1"/>
    <x v="1"/>
    <x v="0"/>
    <s v="Jul"/>
    <x v="5"/>
    <x v="1"/>
    <x v="1"/>
  </r>
  <r>
    <s v="Lunquist, Lisa"/>
    <n v="10035"/>
    <s v="P024"/>
    <s v="D004"/>
    <n v="10088"/>
    <d v="2013-08-19T00:00:00"/>
    <n v="73330"/>
    <x v="1"/>
    <d v="1982-03-28T00:00:00"/>
    <s v="Single"/>
    <s v="US Citizen"/>
    <s v="Black or African American"/>
    <s v="MA"/>
    <n v="2324"/>
    <m/>
    <s v="N/A-StillEmployed"/>
    <x v="0"/>
    <x v="1"/>
    <x v="0"/>
    <n v="4.2"/>
    <x v="2"/>
    <d v="2019-02-12T00:00:00"/>
    <n v="19"/>
    <x v="2"/>
    <x v="0"/>
    <x v="3"/>
    <x v="5"/>
    <n v="41"/>
    <x v="1"/>
    <x v="3"/>
    <x v="0"/>
    <s v="Aug"/>
    <x v="5"/>
    <x v="0"/>
    <x v="0"/>
  </r>
  <r>
    <s v="Lydon, Allison"/>
    <n v="10057"/>
    <s v="P023"/>
    <s v="D004"/>
    <n v="10088"/>
    <d v="2015-02-16T00:00:00"/>
    <n v="52057"/>
    <x v="1"/>
    <d v="1975-10-22T00:00:00"/>
    <s v="Married"/>
    <s v="US Citizen"/>
    <s v="Black or African American"/>
    <s v="MA"/>
    <n v="2122"/>
    <m/>
    <s v="N/A-StillEmployed"/>
    <x v="0"/>
    <x v="7"/>
    <x v="1"/>
    <n v="5"/>
    <x v="1"/>
    <d v="2019-01-23T00:00:00"/>
    <n v="6"/>
    <x v="0"/>
    <x v="0"/>
    <x v="3"/>
    <x v="4"/>
    <n v="48"/>
    <x v="1"/>
    <x v="3"/>
    <x v="0"/>
    <s v="Feb"/>
    <x v="1"/>
    <x v="0"/>
    <x v="0"/>
  </r>
  <r>
    <s v="Lynch, Lindsay"/>
    <n v="10004"/>
    <s v="P023"/>
    <s v="D004"/>
    <n v="10069"/>
    <d v="2011-11-07T00:00:00"/>
    <n v="47434"/>
    <x v="1"/>
    <d v="1973-02-14T00:00:00"/>
    <s v="Single"/>
    <s v="US Citizen"/>
    <s v="Black or African American"/>
    <s v="MA"/>
    <n v="1844"/>
    <d v="2015-11-14T00:00:00"/>
    <s v="Another position"/>
    <x v="1"/>
    <x v="4"/>
    <x v="0"/>
    <n v="5"/>
    <x v="2"/>
    <d v="2015-02-02T00:00:00"/>
    <n v="17"/>
    <x v="0"/>
    <x v="0"/>
    <x v="4"/>
    <x v="8"/>
    <n v="51"/>
    <x v="2"/>
    <x v="1"/>
    <x v="0"/>
    <s v="Nov"/>
    <x v="0"/>
    <x v="1"/>
    <x v="4"/>
  </r>
  <r>
    <s v="MacLennan, Samuel"/>
    <n v="10191"/>
    <s v="P023"/>
    <s v="D004"/>
    <n v="10002"/>
    <d v="2012-09-24T00:00:00"/>
    <n v="52788"/>
    <x v="0"/>
    <d v="1972-11-09T00:00:00"/>
    <s v="Widowed"/>
    <s v="US Citizen"/>
    <s v="White"/>
    <s v="MA"/>
    <n v="1938"/>
    <d v="2017-09-26T00:00:00"/>
    <s v="hours"/>
    <x v="1"/>
    <x v="1"/>
    <x v="1"/>
    <n v="3.08"/>
    <x v="2"/>
    <d v="2017-04-01T00:00:00"/>
    <n v="18"/>
    <x v="0"/>
    <x v="0"/>
    <x v="5"/>
    <x v="3"/>
    <n v="51"/>
    <x v="2"/>
    <x v="1"/>
    <x v="1"/>
    <s v="Sep"/>
    <x v="3"/>
    <x v="1"/>
    <x v="3"/>
  </r>
  <r>
    <s v="Mahoney, Lauren  "/>
    <n v="10219"/>
    <s v="P023"/>
    <s v="D004"/>
    <n v="10062"/>
    <d v="2014-01-06T00:00:00"/>
    <n v="45395"/>
    <x v="1"/>
    <d v="1986-07-07T00:00:00"/>
    <s v="Single"/>
    <s v="US Citizen"/>
    <s v="White"/>
    <s v="MA"/>
    <n v="2189"/>
    <m/>
    <s v="N/A-StillEmployed"/>
    <x v="0"/>
    <x v="0"/>
    <x v="1"/>
    <n v="4.5999999999999996"/>
    <x v="2"/>
    <d v="2019-02-26T00:00:00"/>
    <n v="14"/>
    <x v="0"/>
    <x v="0"/>
    <x v="7"/>
    <x v="5"/>
    <n v="37"/>
    <x v="0"/>
    <x v="3"/>
    <x v="0"/>
    <s v="Jan"/>
    <x v="4"/>
    <x v="0"/>
    <x v="0"/>
  </r>
  <r>
    <s v="Manchester, Robyn"/>
    <n v="10077"/>
    <s v="P024"/>
    <s v="D004"/>
    <n v="10069"/>
    <d v="2016-05-11T00:00:00"/>
    <n v="62385"/>
    <x v="1"/>
    <d v="1976-08-25T00:00:00"/>
    <s v="Married"/>
    <s v="US Citizen"/>
    <s v="White"/>
    <s v="MA"/>
    <n v="2324"/>
    <m/>
    <s v="N/A-StillEmployed"/>
    <x v="0"/>
    <x v="0"/>
    <x v="1"/>
    <n v="5"/>
    <x v="1"/>
    <d v="2019-01-21T00:00:00"/>
    <n v="4"/>
    <x v="2"/>
    <x v="0"/>
    <x v="4"/>
    <x v="9"/>
    <n v="47"/>
    <x v="1"/>
    <x v="3"/>
    <x v="0"/>
    <s v="May"/>
    <x v="7"/>
    <x v="0"/>
    <x v="0"/>
  </r>
  <r>
    <s v="Mancuso, Karen"/>
    <n v="10073"/>
    <s v="P024"/>
    <s v="D004"/>
    <n v="10002"/>
    <d v="2011-07-05T00:00:00"/>
    <n v="68407"/>
    <x v="1"/>
    <d v="1986-12-10T00:00:00"/>
    <s v="Married"/>
    <s v="US Citizen"/>
    <s v="Two or more races"/>
    <s v="MA"/>
    <n v="2176"/>
    <d v="2012-08-19T00:00:00"/>
    <s v="Another position"/>
    <x v="1"/>
    <x v="0"/>
    <x v="1"/>
    <n v="5"/>
    <x v="2"/>
    <d v="2012-07-02T00:00:00"/>
    <n v="16"/>
    <x v="2"/>
    <x v="0"/>
    <x v="5"/>
    <x v="1"/>
    <n v="37"/>
    <x v="0"/>
    <x v="1"/>
    <x v="0"/>
    <s v="Jul"/>
    <x v="0"/>
    <x v="1"/>
    <x v="2"/>
  </r>
  <r>
    <s v="Mangal, Debbie"/>
    <n v="10279"/>
    <s v="P023"/>
    <s v="D004"/>
    <n v="10114"/>
    <d v="2013-11-11T00:00:00"/>
    <n v="61349"/>
    <x v="1"/>
    <d v="1974-11-07T00:00:00"/>
    <s v="Married"/>
    <s v="US Citizen"/>
    <s v="White"/>
    <s v="MA"/>
    <n v="2451"/>
    <m/>
    <s v="N/A-StillEmployed"/>
    <x v="0"/>
    <x v="0"/>
    <x v="1"/>
    <n v="4.0999999999999996"/>
    <x v="1"/>
    <d v="2019-01-22T00:00:00"/>
    <n v="11"/>
    <x v="0"/>
    <x v="0"/>
    <x v="8"/>
    <x v="5"/>
    <n v="49"/>
    <x v="1"/>
    <x v="3"/>
    <x v="0"/>
    <s v="Nov"/>
    <x v="5"/>
    <x v="0"/>
    <x v="0"/>
  </r>
  <r>
    <s v="Martin, Sandra"/>
    <n v="10110"/>
    <s v="P028"/>
    <s v="D006"/>
    <n v="10194"/>
    <d v="2013-11-11T00:00:00"/>
    <n v="105688"/>
    <x v="1"/>
    <d v="1987-11-07T00:00:00"/>
    <s v="Single"/>
    <s v="US Citizen"/>
    <s v="Asian"/>
    <s v="MA"/>
    <n v="2135"/>
    <m/>
    <s v="N/A-StillEmployed"/>
    <x v="0"/>
    <x v="2"/>
    <x v="1"/>
    <n v="4.5"/>
    <x v="0"/>
    <d v="2019-01-14T00:00:00"/>
    <n v="14"/>
    <x v="3"/>
    <x v="2"/>
    <x v="6"/>
    <x v="5"/>
    <n v="36"/>
    <x v="0"/>
    <x v="3"/>
    <x v="0"/>
    <s v="Nov"/>
    <x v="5"/>
    <x v="0"/>
    <x v="0"/>
  </r>
  <r>
    <s v="Maurice, Shana"/>
    <n v="10053"/>
    <s v="P023"/>
    <s v="D004"/>
    <n v="10252"/>
    <d v="2011-05-31T00:00:00"/>
    <n v="54132"/>
    <x v="1"/>
    <d v="1977-11-22T00:00:00"/>
    <s v="Married"/>
    <s v="US Citizen"/>
    <s v="White"/>
    <s v="MA"/>
    <n v="2330"/>
    <m/>
    <s v="N/A-StillEmployed"/>
    <x v="0"/>
    <x v="1"/>
    <x v="1"/>
    <n v="5"/>
    <x v="2"/>
    <d v="2019-01-10T00:00:00"/>
    <n v="8"/>
    <x v="0"/>
    <x v="0"/>
    <x v="10"/>
    <x v="0"/>
    <n v="46"/>
    <x v="1"/>
    <x v="0"/>
    <x v="0"/>
    <s v="May"/>
    <x v="0"/>
    <x v="0"/>
    <x v="0"/>
  </r>
  <r>
    <s v="Carthy, B'rigit"/>
    <n v="10076"/>
    <s v="P024"/>
    <s v="D004"/>
    <n v="10062"/>
    <d v="2015-03-30T00:00:00"/>
    <n v="55315"/>
    <x v="1"/>
    <d v="1987-05-21T00:00:00"/>
    <s v="Single"/>
    <s v="US Citizen"/>
    <s v="Black or African American"/>
    <s v="MA"/>
    <n v="2149"/>
    <m/>
    <s v="N/A-StillEmployed"/>
    <x v="0"/>
    <x v="0"/>
    <x v="1"/>
    <n v="5"/>
    <x v="0"/>
    <d v="2019-02-07T00:00:00"/>
    <n v="16"/>
    <x v="2"/>
    <x v="0"/>
    <x v="7"/>
    <x v="15"/>
    <n v="36"/>
    <x v="0"/>
    <x v="3"/>
    <x v="0"/>
    <s v="Mar"/>
    <x v="1"/>
    <x v="0"/>
    <x v="0"/>
  </r>
  <r>
    <s v="Mckenna, Sandy"/>
    <n v="10145"/>
    <s v="P023"/>
    <s v="D004"/>
    <n v="10196"/>
    <d v="2013-01-07T00:00:00"/>
    <n v="62810"/>
    <x v="1"/>
    <d v="1987-01-07T00:00:00"/>
    <s v="Married"/>
    <s v="US Citizen"/>
    <s v="Black or African American"/>
    <s v="MA"/>
    <n v="2184"/>
    <m/>
    <s v="N/A-StillEmployed"/>
    <x v="0"/>
    <x v="6"/>
    <x v="1"/>
    <n v="3.93"/>
    <x v="1"/>
    <d v="2019-01-30T00:00:00"/>
    <n v="20"/>
    <x v="0"/>
    <x v="0"/>
    <x v="2"/>
    <x v="10"/>
    <n v="37"/>
    <x v="0"/>
    <x v="0"/>
    <x v="1"/>
    <s v="Jan"/>
    <x v="5"/>
    <x v="0"/>
    <x v="0"/>
  </r>
  <r>
    <s v="McKinzie, Jac"/>
    <n v="10202"/>
    <s v="P003"/>
    <s v="D005"/>
    <n v="10200"/>
    <d v="2016-07-06T00:00:00"/>
    <n v="63291"/>
    <x v="0"/>
    <d v="1984-07-01T00:00:00"/>
    <s v="Married"/>
    <s v="US Citizen"/>
    <s v="Two or more races"/>
    <s v="TX"/>
    <n v="78789"/>
    <m/>
    <s v="N/A-StillEmployed"/>
    <x v="0"/>
    <x v="7"/>
    <x v="1"/>
    <n v="3.4"/>
    <x v="2"/>
    <d v="2019-01-29T00:00:00"/>
    <n v="7"/>
    <x v="11"/>
    <x v="4"/>
    <x v="16"/>
    <x v="9"/>
    <n v="39"/>
    <x v="0"/>
    <x v="3"/>
    <x v="1"/>
    <s v="Jul"/>
    <x v="7"/>
    <x v="0"/>
    <x v="0"/>
  </r>
  <r>
    <s v="Meads, Elizabeth"/>
    <n v="10128"/>
    <s v="P023"/>
    <s v="D004"/>
    <n v="10265"/>
    <d v="2012-04-02T00:00:00"/>
    <n v="62659"/>
    <x v="1"/>
    <d v="1968-05-30T00:00:00"/>
    <s v="Single"/>
    <s v="US Citizen"/>
    <s v="Black or African American"/>
    <s v="MA"/>
    <n v="1760"/>
    <d v="2016-11-11T00:00:00"/>
    <s v="Another position"/>
    <x v="1"/>
    <x v="4"/>
    <x v="1"/>
    <n v="4.18"/>
    <x v="2"/>
    <d v="2016-02-05T00:00:00"/>
    <n v="17"/>
    <x v="0"/>
    <x v="0"/>
    <x v="11"/>
    <x v="8"/>
    <n v="55"/>
    <x v="2"/>
    <x v="1"/>
    <x v="0"/>
    <s v="Apr"/>
    <x v="3"/>
    <x v="1"/>
    <x v="1"/>
  </r>
  <r>
    <s v="Medeiros, Jennifer"/>
    <n v="10068"/>
    <s v="P023"/>
    <s v="D004"/>
    <n v="10026"/>
    <d v="2015-03-30T00:00:00"/>
    <n v="55688"/>
    <x v="1"/>
    <d v="1976-09-22T00:00:00"/>
    <s v="Single"/>
    <s v="US Citizen"/>
    <s v="White"/>
    <s v="MA"/>
    <n v="2346"/>
    <m/>
    <s v="N/A-StillEmployed"/>
    <x v="0"/>
    <x v="6"/>
    <x v="1"/>
    <n v="5"/>
    <x v="2"/>
    <d v="2019-01-21T00:00:00"/>
    <n v="10"/>
    <x v="0"/>
    <x v="0"/>
    <x v="0"/>
    <x v="15"/>
    <n v="47"/>
    <x v="1"/>
    <x v="3"/>
    <x v="0"/>
    <s v="Mar"/>
    <x v="1"/>
    <x v="0"/>
    <x v="0"/>
  </r>
  <r>
    <s v="Miller, Brannon"/>
    <n v="10116"/>
    <s v="P022"/>
    <s v="D004"/>
    <n v="10175"/>
    <d v="2012-08-16T00:00:00"/>
    <n v="83667"/>
    <x v="0"/>
    <d v="1981-08-10T00:00:00"/>
    <s v="Single"/>
    <s v="US Citizen"/>
    <s v="Hispanic"/>
    <s v="MA"/>
    <n v="2045"/>
    <m/>
    <s v="N/A-StillEmployed"/>
    <x v="0"/>
    <x v="1"/>
    <x v="1"/>
    <n v="4.37"/>
    <x v="1"/>
    <d v="2019-01-14T00:00:00"/>
    <n v="2"/>
    <x v="9"/>
    <x v="0"/>
    <x v="13"/>
    <x v="10"/>
    <n v="42"/>
    <x v="1"/>
    <x v="0"/>
    <x v="0"/>
    <s v="Aug"/>
    <x v="3"/>
    <x v="0"/>
    <x v="0"/>
  </r>
  <r>
    <s v="Miller, Ned"/>
    <n v="10298"/>
    <s v="P024"/>
    <s v="D004"/>
    <n v="10114"/>
    <d v="2011-08-15T00:00:00"/>
    <n v="55800"/>
    <x v="0"/>
    <d v="1985-06-29T00:00:00"/>
    <s v="Single"/>
    <s v="US Citizen"/>
    <s v="White"/>
    <s v="MA"/>
    <n v="2472"/>
    <d v="2014-09-04T00:00:00"/>
    <s v="unhappy"/>
    <x v="1"/>
    <x v="0"/>
    <x v="3"/>
    <n v="3"/>
    <x v="3"/>
    <d v="2013-01-14T00:00:00"/>
    <n v="6"/>
    <x v="2"/>
    <x v="0"/>
    <x v="8"/>
    <x v="11"/>
    <n v="38"/>
    <x v="0"/>
    <x v="1"/>
    <x v="3"/>
    <s v="Aug"/>
    <x v="0"/>
    <x v="1"/>
    <x v="5"/>
  </r>
  <r>
    <s v="Monkfish, Erasumus"/>
    <n v="10213"/>
    <s v="P024"/>
    <s v="D004"/>
    <n v="10252"/>
    <d v="2011-11-07T00:00:00"/>
    <n v="58207"/>
    <x v="0"/>
    <d v="1992-08-17T00:00:00"/>
    <s v="Married"/>
    <s v="US Citizen"/>
    <s v="White"/>
    <s v="MA"/>
    <n v="1450"/>
    <m/>
    <s v="N/A-StillEmployed"/>
    <x v="0"/>
    <x v="0"/>
    <x v="1"/>
    <n v="3.7"/>
    <x v="1"/>
    <d v="2019-01-08T00:00:00"/>
    <n v="14"/>
    <x v="2"/>
    <x v="0"/>
    <x v="10"/>
    <x v="0"/>
    <n v="31"/>
    <x v="0"/>
    <x v="0"/>
    <x v="1"/>
    <s v="Nov"/>
    <x v="0"/>
    <x v="0"/>
    <x v="0"/>
  </r>
  <r>
    <s v="Monroe, Peter"/>
    <n v="10288"/>
    <s v="P016"/>
    <s v="D003"/>
    <n v="10150"/>
    <d v="2012-02-15T00:00:00"/>
    <n v="157000"/>
    <x v="0"/>
    <d v="1986-10-05T00:00:00"/>
    <s v="Married"/>
    <s v="Eligible NonCitizen"/>
    <s v="Black or African American"/>
    <s v="MA"/>
    <n v="2134"/>
    <m/>
    <s v="N/A-StillEmployed"/>
    <x v="0"/>
    <x v="4"/>
    <x v="2"/>
    <n v="2.39"/>
    <x v="1"/>
    <d v="2019-02-22T00:00:00"/>
    <n v="13"/>
    <x v="26"/>
    <x v="1"/>
    <x v="15"/>
    <x v="0"/>
    <n v="37"/>
    <x v="0"/>
    <x v="0"/>
    <x v="3"/>
    <s v="Feb"/>
    <x v="3"/>
    <x v="0"/>
    <x v="0"/>
  </r>
  <r>
    <s v="Monterro, Luisa"/>
    <n v="10025"/>
    <s v="P024"/>
    <s v="D004"/>
    <n v="10196"/>
    <d v="2013-05-13T00:00:00"/>
    <n v="72460"/>
    <x v="1"/>
    <d v="1970-04-24T00:00:00"/>
    <s v="Single"/>
    <s v="US Citizen"/>
    <s v="Black or African American"/>
    <s v="MA"/>
    <n v="2126"/>
    <m/>
    <s v="N/A-StillEmployed"/>
    <x v="0"/>
    <x v="1"/>
    <x v="0"/>
    <n v="4.7"/>
    <x v="1"/>
    <d v="2019-01-14T00:00:00"/>
    <n v="1"/>
    <x v="2"/>
    <x v="0"/>
    <x v="2"/>
    <x v="5"/>
    <n v="53"/>
    <x v="2"/>
    <x v="3"/>
    <x v="0"/>
    <s v="May"/>
    <x v="5"/>
    <x v="0"/>
    <x v="0"/>
  </r>
  <r>
    <s v="Moran, Patrick"/>
    <n v="10223"/>
    <s v="P024"/>
    <s v="D004"/>
    <n v="10265"/>
    <d v="2012-01-09T00:00:00"/>
    <n v="72106"/>
    <x v="0"/>
    <d v="1976-12-03T00:00:00"/>
    <s v="Single"/>
    <s v="US Citizen"/>
    <s v="Black or African American"/>
    <s v="MA"/>
    <n v="2127"/>
    <m/>
    <s v="N/A-StillEmployed"/>
    <x v="0"/>
    <x v="4"/>
    <x v="1"/>
    <n v="4.0999999999999996"/>
    <x v="2"/>
    <d v="2019-01-31T00:00:00"/>
    <n v="12"/>
    <x v="2"/>
    <x v="0"/>
    <x v="11"/>
    <x v="0"/>
    <n v="47"/>
    <x v="1"/>
    <x v="0"/>
    <x v="0"/>
    <s v="Jan"/>
    <x v="3"/>
    <x v="0"/>
    <x v="0"/>
  </r>
  <r>
    <s v="Morway, Tanya"/>
    <n v="10151"/>
    <s v="P019"/>
    <s v="D003"/>
    <n v="10250"/>
    <d v="2015-02-16T00:00:00"/>
    <n v="52599"/>
    <x v="1"/>
    <d v="1979-04-04T00:00:00"/>
    <s v="Married"/>
    <s v="US Citizen"/>
    <s v="White"/>
    <s v="MA"/>
    <n v="2048"/>
    <m/>
    <s v="N/A-StillEmployed"/>
    <x v="0"/>
    <x v="6"/>
    <x v="1"/>
    <n v="3.81"/>
    <x v="1"/>
    <d v="2019-02-11T00:00:00"/>
    <n v="6"/>
    <x v="19"/>
    <x v="1"/>
    <x v="9"/>
    <x v="4"/>
    <n v="44"/>
    <x v="1"/>
    <x v="3"/>
    <x v="1"/>
    <s v="Feb"/>
    <x v="1"/>
    <x v="0"/>
    <x v="0"/>
  </r>
  <r>
    <s v="Motlagh,  Dawn"/>
    <n v="10254"/>
    <s v="P023"/>
    <s v="D004"/>
    <n v="10088"/>
    <d v="2013-04-01T00:00:00"/>
    <n v="63430"/>
    <x v="1"/>
    <d v="1984-07-07T00:00:00"/>
    <s v="Divorced"/>
    <s v="US Citizen"/>
    <s v="White"/>
    <s v="MA"/>
    <n v="2453"/>
    <m/>
    <s v="N/A-StillEmployed"/>
    <x v="0"/>
    <x v="0"/>
    <x v="1"/>
    <n v="4.4000000000000004"/>
    <x v="2"/>
    <d v="2019-01-17T00:00:00"/>
    <n v="18"/>
    <x v="0"/>
    <x v="0"/>
    <x v="3"/>
    <x v="5"/>
    <n v="39"/>
    <x v="0"/>
    <x v="3"/>
    <x v="0"/>
    <s v="Apr"/>
    <x v="5"/>
    <x v="0"/>
    <x v="0"/>
  </r>
  <r>
    <s v="Moumanil, Maliki "/>
    <n v="10120"/>
    <s v="P024"/>
    <s v="D004"/>
    <n v="10026"/>
    <d v="2013-05-13T00:00:00"/>
    <n v="74417"/>
    <x v="0"/>
    <d v="1974-12-01T00:00:00"/>
    <s v="Separated"/>
    <s v="US Citizen"/>
    <s v="Black or African American"/>
    <s v="MA"/>
    <n v="1460"/>
    <m/>
    <s v="N/A-StillEmployed"/>
    <x v="0"/>
    <x v="0"/>
    <x v="1"/>
    <n v="4.29"/>
    <x v="0"/>
    <d v="2019-01-28T00:00:00"/>
    <n v="11"/>
    <x v="2"/>
    <x v="0"/>
    <x v="0"/>
    <x v="5"/>
    <n v="49"/>
    <x v="1"/>
    <x v="3"/>
    <x v="0"/>
    <s v="May"/>
    <x v="5"/>
    <x v="0"/>
    <x v="0"/>
  </r>
  <r>
    <s v="Myers, Michael"/>
    <n v="10216"/>
    <s v="P023"/>
    <s v="D004"/>
    <n v="10196"/>
    <d v="2013-07-08T00:00:00"/>
    <n v="57575"/>
    <x v="0"/>
    <d v="1980-04-18T00:00:00"/>
    <s v="Single"/>
    <s v="US Citizen"/>
    <s v="Asian"/>
    <s v="MA"/>
    <n v="1550"/>
    <m/>
    <s v="N/A-StillEmployed"/>
    <x v="0"/>
    <x v="0"/>
    <x v="1"/>
    <n v="4.0999999999999996"/>
    <x v="2"/>
    <d v="2019-01-22T00:00:00"/>
    <n v="13"/>
    <x v="0"/>
    <x v="0"/>
    <x v="2"/>
    <x v="5"/>
    <n v="43"/>
    <x v="1"/>
    <x v="3"/>
    <x v="0"/>
    <s v="Jul"/>
    <x v="5"/>
    <x v="0"/>
    <x v="0"/>
  </r>
  <r>
    <s v="Navathe, Kurt"/>
    <n v="10079"/>
    <s v="P026"/>
    <s v="D003"/>
    <n v="10197"/>
    <d v="2017-02-10T00:00:00"/>
    <n v="87921"/>
    <x v="0"/>
    <d v="1970-04-25T00:00:00"/>
    <s v="Single"/>
    <s v="US Citizen"/>
    <s v="Asian"/>
    <s v="MA"/>
    <n v="2056"/>
    <m/>
    <s v="N/A-StillEmployed"/>
    <x v="0"/>
    <x v="1"/>
    <x v="1"/>
    <n v="5"/>
    <x v="1"/>
    <d v="2019-02-25T00:00:00"/>
    <n v="17"/>
    <x v="24"/>
    <x v="1"/>
    <x v="19"/>
    <x v="9"/>
    <n v="53"/>
    <x v="2"/>
    <x v="3"/>
    <x v="0"/>
    <s v="Feb"/>
    <x v="10"/>
    <x v="0"/>
    <x v="0"/>
  </r>
  <r>
    <s v="Ndzi, Colombui"/>
    <n v="10215"/>
    <s v="P023"/>
    <s v="D004"/>
    <n v="10069"/>
    <d v="2011-09-26T00:00:00"/>
    <n v="50470"/>
    <x v="0"/>
    <d v="1989-05-02T00:00:00"/>
    <s v="Single"/>
    <s v="US Citizen"/>
    <s v="Black or African American"/>
    <s v="MA"/>
    <n v="2110"/>
    <d v="2014-04-04T00:00:00"/>
    <s v="return to school"/>
    <x v="1"/>
    <x v="4"/>
    <x v="1"/>
    <n v="4.3"/>
    <x v="1"/>
    <d v="2013-03-02T00:00:00"/>
    <n v="19"/>
    <x v="0"/>
    <x v="0"/>
    <x v="4"/>
    <x v="12"/>
    <n v="34"/>
    <x v="0"/>
    <x v="1"/>
    <x v="0"/>
    <s v="Sep"/>
    <x v="0"/>
    <x v="1"/>
    <x v="5"/>
  </r>
  <r>
    <s v="Ndzi, Horia"/>
    <n v="10185"/>
    <s v="P023"/>
    <s v="D004"/>
    <n v="10002"/>
    <d v="2013-04-01T00:00:00"/>
    <n v="46664"/>
    <x v="0"/>
    <d v="1983-03-28T00:00:00"/>
    <s v="Married"/>
    <s v="US Citizen"/>
    <s v="White"/>
    <s v="MA"/>
    <n v="2421"/>
    <d v="2016-05-25T00:00:00"/>
    <s v="more money"/>
    <x v="1"/>
    <x v="3"/>
    <x v="1"/>
    <n v="3.18"/>
    <x v="1"/>
    <d v="2016-03-06T00:00:00"/>
    <n v="10"/>
    <x v="0"/>
    <x v="0"/>
    <x v="5"/>
    <x v="11"/>
    <n v="40"/>
    <x v="0"/>
    <x v="1"/>
    <x v="1"/>
    <s v="Apr"/>
    <x v="5"/>
    <x v="1"/>
    <x v="1"/>
  </r>
  <r>
    <s v="Newman, Richard "/>
    <n v="10063"/>
    <s v="P023"/>
    <s v="D004"/>
    <n v="10062"/>
    <d v="2014-05-12T00:00:00"/>
    <n v="48495"/>
    <x v="0"/>
    <d v="1977-04-08T00:00:00"/>
    <s v="Married"/>
    <s v="US Citizen"/>
    <s v="White"/>
    <s v="MA"/>
    <n v="2136"/>
    <m/>
    <s v="N/A-StillEmployed"/>
    <x v="0"/>
    <x v="0"/>
    <x v="1"/>
    <n v="5"/>
    <x v="0"/>
    <d v="2019-02-18T00:00:00"/>
    <n v="11"/>
    <x v="0"/>
    <x v="0"/>
    <x v="7"/>
    <x v="4"/>
    <n v="46"/>
    <x v="1"/>
    <x v="3"/>
    <x v="0"/>
    <s v="May"/>
    <x v="4"/>
    <x v="0"/>
    <x v="0"/>
  </r>
  <r>
    <s v="Ngodup, Shari "/>
    <n v="10037"/>
    <s v="P023"/>
    <s v="D004"/>
    <n v="10114"/>
    <d v="2013-04-01T00:00:00"/>
    <n v="52984"/>
    <x v="1"/>
    <d v="1967-06-03T00:00:00"/>
    <s v="Separated"/>
    <s v="US Citizen"/>
    <s v="Black or African American"/>
    <s v="MA"/>
    <n v="1810"/>
    <m/>
    <s v="N/A-StillEmployed"/>
    <x v="0"/>
    <x v="4"/>
    <x v="0"/>
    <n v="4"/>
    <x v="1"/>
    <d v="2019-02-13T00:00:00"/>
    <n v="12"/>
    <x v="0"/>
    <x v="0"/>
    <x v="8"/>
    <x v="5"/>
    <n v="56"/>
    <x v="2"/>
    <x v="3"/>
    <x v="1"/>
    <s v="Apr"/>
    <x v="5"/>
    <x v="0"/>
    <x v="0"/>
  </r>
  <r>
    <s v="Nguyen, Dheepa"/>
    <n v="10042"/>
    <s v="P003"/>
    <s v="D005"/>
    <n v="10200"/>
    <d v="2013-07-08T00:00:00"/>
    <n v="63695"/>
    <x v="1"/>
    <d v="1989-03-31T00:00:00"/>
    <s v="Single"/>
    <s v="US Citizen"/>
    <s v="Two or more races"/>
    <s v="GA"/>
    <n v="30428"/>
    <m/>
    <s v="N/A-StillEmployed"/>
    <x v="0"/>
    <x v="1"/>
    <x v="1"/>
    <n v="5"/>
    <x v="0"/>
    <d v="2019-01-25T00:00:00"/>
    <n v="2"/>
    <x v="11"/>
    <x v="4"/>
    <x v="16"/>
    <x v="5"/>
    <n v="34"/>
    <x v="0"/>
    <x v="3"/>
    <x v="0"/>
    <s v="Jul"/>
    <x v="5"/>
    <x v="0"/>
    <x v="0"/>
  </r>
  <r>
    <s v="Nguyen, Lei-Ming"/>
    <n v="10206"/>
    <s v="P023"/>
    <s v="D004"/>
    <n v="10252"/>
    <d v="2013-07-08T00:00:00"/>
    <n v="62061"/>
    <x v="1"/>
    <d v="1984-07-07T00:00:00"/>
    <s v="Single"/>
    <s v="US Citizen"/>
    <s v="White"/>
    <s v="MA"/>
    <n v="2132"/>
    <m/>
    <s v="N/A-StillEmployed"/>
    <x v="0"/>
    <x v="0"/>
    <x v="1"/>
    <n v="3.6"/>
    <x v="0"/>
    <d v="2019-01-02T00:00:00"/>
    <n v="4"/>
    <x v="0"/>
    <x v="0"/>
    <x v="10"/>
    <x v="5"/>
    <n v="39"/>
    <x v="0"/>
    <x v="3"/>
    <x v="1"/>
    <s v="Jul"/>
    <x v="5"/>
    <x v="0"/>
    <x v="0"/>
  </r>
  <r>
    <s v="Nowlan, Kristie"/>
    <n v="10104"/>
    <s v="P024"/>
    <s v="D004"/>
    <n v="10088"/>
    <d v="2014-11-10T00:00:00"/>
    <n v="66738"/>
    <x v="1"/>
    <d v="1985-11-23T00:00:00"/>
    <s v="Single"/>
    <s v="US Citizen"/>
    <s v="White"/>
    <s v="MA"/>
    <n v="1040"/>
    <m/>
    <s v="N/A-StillEmployed"/>
    <x v="0"/>
    <x v="1"/>
    <x v="1"/>
    <n v="4.53"/>
    <x v="0"/>
    <d v="2019-01-16T00:00:00"/>
    <n v="5"/>
    <x v="2"/>
    <x v="0"/>
    <x v="3"/>
    <x v="4"/>
    <n v="38"/>
    <x v="0"/>
    <x v="3"/>
    <x v="0"/>
    <s v="Nov"/>
    <x v="4"/>
    <x v="0"/>
    <x v="0"/>
  </r>
  <r>
    <s v="O'hare, Lynn"/>
    <n v="10303"/>
    <s v="P023"/>
    <s v="D004"/>
    <n v="10196"/>
    <d v="2014-03-31T00:00:00"/>
    <n v="52674"/>
    <x v="1"/>
    <d v="1980-09-30T00:00:00"/>
    <s v="Single"/>
    <s v="US Citizen"/>
    <s v="Two or more races"/>
    <s v="MA"/>
    <n v="2152"/>
    <d v="2018-05-01T00:00:00"/>
    <s v="performance"/>
    <x v="2"/>
    <x v="0"/>
    <x v="3"/>
    <n v="2.33"/>
    <x v="3"/>
    <d v="2018-03-09T00:00:00"/>
    <n v="3"/>
    <x v="0"/>
    <x v="0"/>
    <x v="2"/>
    <x v="8"/>
    <n v="43"/>
    <x v="1"/>
    <x v="1"/>
    <x v="3"/>
    <s v="Mar"/>
    <x v="4"/>
    <x v="1"/>
    <x v="8"/>
  </r>
  <r>
    <s v="Oliver, Brooke "/>
    <n v="10078"/>
    <s v="P024"/>
    <s v="D004"/>
    <n v="10069"/>
    <d v="2012-05-14T00:00:00"/>
    <n v="71966"/>
    <x v="1"/>
    <d v="1952-02-11T00:00:00"/>
    <s v="Married"/>
    <s v="US Citizen"/>
    <s v="Asian"/>
    <s v="MA"/>
    <n v="2492"/>
    <d v="2013-08-19T00:00:00"/>
    <s v="unhappy"/>
    <x v="1"/>
    <x v="0"/>
    <x v="1"/>
    <n v="5"/>
    <x v="1"/>
    <d v="2013-07-02T00:00:00"/>
    <n v="17"/>
    <x v="2"/>
    <x v="0"/>
    <x v="4"/>
    <x v="1"/>
    <n v="72"/>
    <x v="4"/>
    <x v="1"/>
    <x v="0"/>
    <s v="May"/>
    <x v="3"/>
    <x v="1"/>
    <x v="6"/>
  </r>
  <r>
    <s v="Onque, Jasmine"/>
    <n v="10121"/>
    <s v="P003"/>
    <s v="D005"/>
    <n v="10200"/>
    <d v="2013-09-30T00:00:00"/>
    <n v="63051"/>
    <x v="1"/>
    <d v="1990-05-11T00:00:00"/>
    <s v="Single"/>
    <s v="US Citizen"/>
    <s v="White"/>
    <s v="FL"/>
    <n v="33174"/>
    <m/>
    <s v="N/A-StillEmployed"/>
    <x v="0"/>
    <x v="1"/>
    <x v="1"/>
    <n v="4.28"/>
    <x v="1"/>
    <d v="2019-01-25T00:00:00"/>
    <n v="1"/>
    <x v="11"/>
    <x v="4"/>
    <x v="16"/>
    <x v="5"/>
    <n v="33"/>
    <x v="0"/>
    <x v="3"/>
    <x v="0"/>
    <s v="Sep"/>
    <x v="5"/>
    <x v="0"/>
    <x v="0"/>
  </r>
  <r>
    <s v="Osturnka, Adeel"/>
    <n v="10021"/>
    <s v="P023"/>
    <s v="D004"/>
    <n v="10265"/>
    <d v="2013-09-30T00:00:00"/>
    <n v="47414"/>
    <x v="0"/>
    <d v="1976-12-11T00:00:00"/>
    <s v="Married"/>
    <s v="US Citizen"/>
    <s v="White"/>
    <s v="MA"/>
    <n v="2478"/>
    <m/>
    <s v="N/A-StillEmployed"/>
    <x v="0"/>
    <x v="0"/>
    <x v="0"/>
    <n v="5"/>
    <x v="1"/>
    <d v="2019-02-07T00:00:00"/>
    <n v="13"/>
    <x v="0"/>
    <x v="0"/>
    <x v="11"/>
    <x v="5"/>
    <n v="47"/>
    <x v="1"/>
    <x v="3"/>
    <x v="0"/>
    <s v="Sep"/>
    <x v="5"/>
    <x v="0"/>
    <x v="0"/>
  </r>
  <r>
    <s v="Owad, Clinton"/>
    <n v="10281"/>
    <s v="P023"/>
    <s v="D004"/>
    <n v="10026"/>
    <d v="2014-02-17T00:00:00"/>
    <n v="53060"/>
    <x v="0"/>
    <d v="1979-11-24T00:00:00"/>
    <s v="Single"/>
    <s v="US Citizen"/>
    <s v="Black or African American"/>
    <s v="MA"/>
    <n v="1760"/>
    <m/>
    <s v="N/A-StillEmployed"/>
    <x v="0"/>
    <x v="0"/>
    <x v="2"/>
    <n v="4.25"/>
    <x v="1"/>
    <d v="2019-02-04T00:00:00"/>
    <n v="6"/>
    <x v="0"/>
    <x v="0"/>
    <x v="0"/>
    <x v="5"/>
    <n v="44"/>
    <x v="1"/>
    <x v="3"/>
    <x v="0"/>
    <s v="Feb"/>
    <x v="4"/>
    <x v="0"/>
    <x v="0"/>
  </r>
  <r>
    <s v="Ozark, Travis"/>
    <n v="10041"/>
    <s v="P003"/>
    <s v="D005"/>
    <n v="10188"/>
    <d v="2015-01-05T00:00:00"/>
    <n v="68829"/>
    <x v="0"/>
    <d v="1982-05-19T00:00:00"/>
    <s v="Single"/>
    <s v="US Citizen"/>
    <s v="White"/>
    <s v="NC"/>
    <n v="27229"/>
    <m/>
    <s v="N/A-StillEmployed"/>
    <x v="0"/>
    <x v="7"/>
    <x v="1"/>
    <n v="5"/>
    <x v="0"/>
    <d v="2019-01-14T00:00:00"/>
    <n v="18"/>
    <x v="11"/>
    <x v="4"/>
    <x v="14"/>
    <x v="4"/>
    <n v="41"/>
    <x v="1"/>
    <x v="3"/>
    <x v="0"/>
    <s v="Jan"/>
    <x v="1"/>
    <x v="0"/>
    <x v="0"/>
  </r>
  <r>
    <s v="Panjwani, Nina"/>
    <n v="10148"/>
    <s v="P023"/>
    <s v="D004"/>
    <n v="10088"/>
    <d v="2011-02-07T00:00:00"/>
    <n v="63515"/>
    <x v="1"/>
    <d v="1979-05-01T00:00:00"/>
    <s v="Married"/>
    <s v="US Citizen"/>
    <s v="White"/>
    <s v="MA"/>
    <n v="2351"/>
    <d v="2014-01-12T00:00:00"/>
    <s v="Another position"/>
    <x v="1"/>
    <x v="2"/>
    <x v="1"/>
    <n v="3.89"/>
    <x v="2"/>
    <d v="2013-03-04T00:00:00"/>
    <n v="7"/>
    <x v="0"/>
    <x v="0"/>
    <x v="3"/>
    <x v="12"/>
    <n v="44"/>
    <x v="1"/>
    <x v="1"/>
    <x v="1"/>
    <s v="Feb"/>
    <x v="0"/>
    <x v="1"/>
    <x v="5"/>
  </r>
  <r>
    <s v="Patronick, Lucas"/>
    <n v="10005"/>
    <s v="P028"/>
    <s v="D006"/>
    <n v="10194"/>
    <d v="2011-11-07T00:00:00"/>
    <n v="108987"/>
    <x v="0"/>
    <d v="1979-02-20T00:00:00"/>
    <s v="Single"/>
    <s v="US Citizen"/>
    <s v="Black or African American"/>
    <s v="MA"/>
    <n v="1844"/>
    <d v="2015-09-07T00:00:00"/>
    <s v="Another position"/>
    <x v="1"/>
    <x v="4"/>
    <x v="0"/>
    <n v="5"/>
    <x v="0"/>
    <d v="2015-08-16T00:00:00"/>
    <n v="13"/>
    <x v="3"/>
    <x v="2"/>
    <x v="6"/>
    <x v="11"/>
    <n v="45"/>
    <x v="1"/>
    <x v="1"/>
    <x v="0"/>
    <s v="Nov"/>
    <x v="0"/>
    <x v="1"/>
    <x v="4"/>
  </r>
  <r>
    <s v="Pearson, Randall"/>
    <n v="10259"/>
    <s v="P007"/>
    <s v="D003"/>
    <n v="10084"/>
    <d v="2014-12-01T00:00:00"/>
    <n v="93093"/>
    <x v="0"/>
    <d v="1984-09-05T00:00:00"/>
    <s v="Married"/>
    <s v="US Citizen"/>
    <s v="White"/>
    <s v="MA"/>
    <n v="2747"/>
    <d v="2016-05-01T00:00:00"/>
    <s v="performance"/>
    <x v="1"/>
    <x v="3"/>
    <x v="1"/>
    <n v="4.7"/>
    <x v="2"/>
    <d v="2016-01-16T00:00:00"/>
    <n v="19"/>
    <x v="5"/>
    <x v="1"/>
    <x v="1"/>
    <x v="1"/>
    <n v="39"/>
    <x v="0"/>
    <x v="1"/>
    <x v="0"/>
    <s v="Dec"/>
    <x v="4"/>
    <x v="1"/>
    <x v="1"/>
  </r>
  <r>
    <s v="Smith, Martin"/>
    <n v="10286"/>
    <s v="P023"/>
    <s v="D004"/>
    <n v="10069"/>
    <d v="2011-01-10T00:00:00"/>
    <n v="53564"/>
    <x v="0"/>
    <d v="1988-03-17T00:00:00"/>
    <s v="Single"/>
    <s v="US Citizen"/>
    <s v="Black or African American"/>
    <s v="MA"/>
    <n v="2458"/>
    <d v="2017-12-28T00:00:00"/>
    <s v="career change"/>
    <x v="1"/>
    <x v="2"/>
    <x v="2"/>
    <n v="3.54"/>
    <x v="0"/>
    <d v="2017-04-06T00:00:00"/>
    <n v="15"/>
    <x v="0"/>
    <x v="0"/>
    <x v="4"/>
    <x v="7"/>
    <n v="35"/>
    <x v="0"/>
    <x v="3"/>
    <x v="1"/>
    <s v="Jan"/>
    <x v="0"/>
    <x v="1"/>
    <x v="3"/>
  </r>
  <r>
    <s v="Pelletier, Ermine"/>
    <n v="10297"/>
    <s v="P024"/>
    <s v="D004"/>
    <n v="10002"/>
    <d v="2011-07-05T00:00:00"/>
    <n v="60270"/>
    <x v="1"/>
    <d v="1989-07-18T00:00:00"/>
    <s v="Married"/>
    <s v="US Citizen"/>
    <s v="Asian"/>
    <s v="MA"/>
    <n v="2472"/>
    <d v="2015-09-15T00:00:00"/>
    <s v="unhappy"/>
    <x v="1"/>
    <x v="6"/>
    <x v="2"/>
    <n v="2.4"/>
    <x v="0"/>
    <d v="2015-02-06T00:00:00"/>
    <n v="2"/>
    <x v="2"/>
    <x v="0"/>
    <x v="5"/>
    <x v="8"/>
    <n v="34"/>
    <x v="0"/>
    <x v="1"/>
    <x v="3"/>
    <s v="Jul"/>
    <x v="0"/>
    <x v="1"/>
    <x v="4"/>
  </r>
  <r>
    <s v="Perry, Shakira"/>
    <n v="10171"/>
    <s v="P023"/>
    <s v="D004"/>
    <n v="10002"/>
    <d v="2011-05-16T00:00:00"/>
    <n v="45998"/>
    <x v="1"/>
    <d v="1986-07-20T00:00:00"/>
    <s v="Single"/>
    <s v="US Citizen"/>
    <s v="White"/>
    <s v="MA"/>
    <n v="2176"/>
    <d v="2015-10-25T00:00:00"/>
    <s v="medical issues"/>
    <x v="1"/>
    <x v="0"/>
    <x v="1"/>
    <n v="3.45"/>
    <x v="2"/>
    <d v="2014-05-13T00:00:00"/>
    <n v="5"/>
    <x v="0"/>
    <x v="0"/>
    <x v="5"/>
    <x v="8"/>
    <n v="37"/>
    <x v="0"/>
    <x v="1"/>
    <x v="1"/>
    <s v="May"/>
    <x v="0"/>
    <x v="1"/>
    <x v="4"/>
  </r>
  <r>
    <s v="Peters, Lauren"/>
    <n v="10032"/>
    <s v="P024"/>
    <s v="D004"/>
    <n v="10062"/>
    <d v="2011-05-16T00:00:00"/>
    <n v="57954"/>
    <x v="1"/>
    <d v="1986-08-17T00:00:00"/>
    <s v="Married"/>
    <s v="US Citizen"/>
    <s v="White"/>
    <s v="MA"/>
    <n v="1886"/>
    <d v="2013-02-04T00:00:00"/>
    <s v="more money"/>
    <x v="1"/>
    <x v="1"/>
    <x v="0"/>
    <n v="4.2"/>
    <x v="0"/>
    <d v="2013-01-10T00:00:00"/>
    <n v="12"/>
    <x v="2"/>
    <x v="0"/>
    <x v="7"/>
    <x v="1"/>
    <n v="37"/>
    <x v="0"/>
    <x v="1"/>
    <x v="0"/>
    <s v="May"/>
    <x v="0"/>
    <x v="1"/>
    <x v="6"/>
  </r>
  <r>
    <s v="Peterson, Ebonee  "/>
    <n v="10130"/>
    <s v="P022"/>
    <s v="D004"/>
    <n v="10175"/>
    <d v="2010-10-25T00:00:00"/>
    <n v="74669"/>
    <x v="1"/>
    <d v="1977-05-09T00:00:00"/>
    <s v="Married"/>
    <s v="US Citizen"/>
    <s v="White"/>
    <s v="MA"/>
    <n v="2030"/>
    <d v="2016-05-18T00:00:00"/>
    <s v="Another position"/>
    <x v="1"/>
    <x v="1"/>
    <x v="1"/>
    <n v="4.16"/>
    <x v="0"/>
    <d v="2015-03-05T00:00:00"/>
    <n v="6"/>
    <x v="9"/>
    <x v="0"/>
    <x v="13"/>
    <x v="3"/>
    <n v="46"/>
    <x v="1"/>
    <x v="1"/>
    <x v="0"/>
    <s v="Oct"/>
    <x v="8"/>
    <x v="1"/>
    <x v="1"/>
  </r>
  <r>
    <s v="Petingill, Shana  "/>
    <n v="10217"/>
    <s v="P024"/>
    <s v="D004"/>
    <n v="10114"/>
    <d v="2012-04-02T00:00:00"/>
    <n v="74226"/>
    <x v="1"/>
    <d v="1979-03-10T00:00:00"/>
    <s v="Married"/>
    <s v="Eligible NonCitizen"/>
    <s v="Asian"/>
    <s v="MA"/>
    <n v="2050"/>
    <m/>
    <s v="N/A-StillEmployed"/>
    <x v="0"/>
    <x v="0"/>
    <x v="1"/>
    <n v="4.3"/>
    <x v="1"/>
    <d v="2019-01-14T00:00:00"/>
    <n v="14"/>
    <x v="2"/>
    <x v="0"/>
    <x v="8"/>
    <x v="10"/>
    <n v="45"/>
    <x v="1"/>
    <x v="0"/>
    <x v="0"/>
    <s v="Apr"/>
    <x v="3"/>
    <x v="0"/>
    <x v="0"/>
  </r>
  <r>
    <s v="Petrowsky, Thelma"/>
    <n v="10016"/>
    <s v="P007"/>
    <s v="D003"/>
    <n v="10084"/>
    <d v="2014-11-10T00:00:00"/>
    <n v="93554"/>
    <x v="1"/>
    <d v="1984-09-16T00:00:00"/>
    <s v="Married"/>
    <s v="US Citizen"/>
    <s v="Black or African American"/>
    <s v="MA"/>
    <n v="1886"/>
    <m/>
    <s v="N/A-StillEmployed"/>
    <x v="0"/>
    <x v="3"/>
    <x v="0"/>
    <n v="4.5999999999999996"/>
    <x v="0"/>
    <d v="2019-01-04T00:00:00"/>
    <n v="16"/>
    <x v="5"/>
    <x v="1"/>
    <x v="1"/>
    <x v="4"/>
    <n v="39"/>
    <x v="0"/>
    <x v="3"/>
    <x v="0"/>
    <s v="Nov"/>
    <x v="4"/>
    <x v="0"/>
    <x v="0"/>
  </r>
  <r>
    <s v="Pham, Hong"/>
    <n v="10050"/>
    <s v="P023"/>
    <s v="D004"/>
    <n v="10114"/>
    <d v="2011-07-05T00:00:00"/>
    <n v="64724"/>
    <x v="0"/>
    <d v="1988-03-06T00:00:00"/>
    <s v="Married"/>
    <s v="US Citizen"/>
    <s v="Asian"/>
    <s v="MA"/>
    <n v="2451"/>
    <d v="2012-11-30T00:00:00"/>
    <s v="more money"/>
    <x v="1"/>
    <x v="2"/>
    <x v="1"/>
    <n v="5"/>
    <x v="1"/>
    <d v="2012-02-20T00:00:00"/>
    <n v="13"/>
    <x v="0"/>
    <x v="0"/>
    <x v="8"/>
    <x v="1"/>
    <n v="36"/>
    <x v="0"/>
    <x v="1"/>
    <x v="0"/>
    <s v="Jul"/>
    <x v="0"/>
    <x v="1"/>
    <x v="2"/>
  </r>
  <r>
    <s v="Pitt, Brad "/>
    <n v="10164"/>
    <s v="P023"/>
    <s v="D004"/>
    <n v="10252"/>
    <d v="2007-11-05T00:00:00"/>
    <n v="47001"/>
    <x v="0"/>
    <d v="1981-11-23T00:00:00"/>
    <s v="Single"/>
    <s v="US Citizen"/>
    <s v="White"/>
    <s v="MA"/>
    <n v="2451"/>
    <m/>
    <s v="N/A-StillEmployed"/>
    <x v="0"/>
    <x v="2"/>
    <x v="1"/>
    <n v="3.66"/>
    <x v="1"/>
    <d v="2019-02-25T00:00:00"/>
    <n v="15"/>
    <x v="0"/>
    <x v="0"/>
    <x v="10"/>
    <x v="2"/>
    <n v="42"/>
    <x v="1"/>
    <x v="2"/>
    <x v="1"/>
    <s v="Nov"/>
    <x v="11"/>
    <x v="0"/>
    <x v="0"/>
  </r>
  <r>
    <s v="Potts, Xana"/>
    <n v="10124"/>
    <s v="P003"/>
    <s v="D005"/>
    <n v="10200"/>
    <d v="2012-01-09T00:00:00"/>
    <n v="61844"/>
    <x v="1"/>
    <d v="1988-08-29T00:00:00"/>
    <s v="Married"/>
    <s v="US Citizen"/>
    <s v="Black or African American"/>
    <s v="KY"/>
    <n v="40220"/>
    <m/>
    <s v="N/A-StillEmployed"/>
    <x v="0"/>
    <x v="7"/>
    <x v="1"/>
    <n v="4.2"/>
    <x v="0"/>
    <d v="2019-02-01T00:00:00"/>
    <n v="9"/>
    <x v="11"/>
    <x v="4"/>
    <x v="16"/>
    <x v="0"/>
    <n v="35"/>
    <x v="0"/>
    <x v="0"/>
    <x v="0"/>
    <s v="Jan"/>
    <x v="3"/>
    <x v="0"/>
    <x v="0"/>
  </r>
  <r>
    <s v="Power, Morissa"/>
    <n v="10187"/>
    <s v="P023"/>
    <s v="D004"/>
    <n v="10196"/>
    <d v="2011-05-16T00:00:00"/>
    <n v="46799"/>
    <x v="1"/>
    <d v="1984-10-15T00:00:00"/>
    <s v="Divorced"/>
    <s v="Eligible NonCitizen"/>
    <s v="Asian"/>
    <s v="MA"/>
    <n v="1742"/>
    <d v="2018-06-04T00:00:00"/>
    <s v="Another position"/>
    <x v="1"/>
    <x v="2"/>
    <x v="1"/>
    <n v="3.17"/>
    <x v="2"/>
    <d v="2018-04-02T00:00:00"/>
    <n v="14"/>
    <x v="0"/>
    <x v="0"/>
    <x v="2"/>
    <x v="9"/>
    <n v="39"/>
    <x v="0"/>
    <x v="3"/>
    <x v="1"/>
    <s v="May"/>
    <x v="0"/>
    <x v="1"/>
    <x v="8"/>
  </r>
  <r>
    <s v="Punjabhi, Louis  "/>
    <n v="10225"/>
    <s v="P023"/>
    <s v="D004"/>
    <n v="10265"/>
    <d v="2014-01-06T00:00:00"/>
    <n v="59472"/>
    <x v="0"/>
    <d v="1961-06-19T00:00:00"/>
    <s v="Single"/>
    <s v="US Citizen"/>
    <s v="White"/>
    <s v="MA"/>
    <n v="2109"/>
    <m/>
    <s v="N/A-StillEmployed"/>
    <x v="0"/>
    <x v="3"/>
    <x v="1"/>
    <n v="4.8"/>
    <x v="1"/>
    <d v="2019-01-07T00:00:00"/>
    <n v="14"/>
    <x v="0"/>
    <x v="0"/>
    <x v="11"/>
    <x v="5"/>
    <n v="62"/>
    <x v="3"/>
    <x v="3"/>
    <x v="0"/>
    <s v="Jan"/>
    <x v="4"/>
    <x v="0"/>
    <x v="0"/>
  </r>
  <r>
    <s v="Purinton, Janine"/>
    <n v="10262"/>
    <s v="P023"/>
    <s v="D004"/>
    <n v="10196"/>
    <d v="2012-09-24T00:00:00"/>
    <n v="46430"/>
    <x v="1"/>
    <d v="1970-09-22T00:00:00"/>
    <s v="Divorced"/>
    <s v="US Citizen"/>
    <s v="White"/>
    <s v="MA"/>
    <n v="2474"/>
    <d v="2013-06-18T00:00:00"/>
    <s v="unhappy"/>
    <x v="1"/>
    <x v="1"/>
    <x v="1"/>
    <n v="4.5"/>
    <x v="0"/>
    <d v="2013-04-02T00:00:00"/>
    <n v="16"/>
    <x v="0"/>
    <x v="0"/>
    <x v="2"/>
    <x v="13"/>
    <n v="53"/>
    <x v="2"/>
    <x v="1"/>
    <x v="0"/>
    <s v="Sep"/>
    <x v="3"/>
    <x v="1"/>
    <x v="6"/>
  </r>
  <r>
    <s v="Quinn, Sean"/>
    <n v="10131"/>
    <s v="P028"/>
    <s v="D006"/>
    <n v="10175"/>
    <d v="2011-02-21T00:00:00"/>
    <n v="83363"/>
    <x v="0"/>
    <d v="1984-11-06T00:00:00"/>
    <s v="Married"/>
    <s v="Eligible NonCitizen"/>
    <s v="Black or African American"/>
    <s v="MA"/>
    <n v="2045"/>
    <d v="2015-08-15T00:00:00"/>
    <s v="career change"/>
    <x v="1"/>
    <x v="4"/>
    <x v="1"/>
    <n v="4.1500000000000004"/>
    <x v="2"/>
    <d v="2014-04-19T00:00:00"/>
    <n v="4"/>
    <x v="3"/>
    <x v="2"/>
    <x v="13"/>
    <x v="8"/>
    <n v="39"/>
    <x v="0"/>
    <x v="1"/>
    <x v="0"/>
    <s v="Feb"/>
    <x v="0"/>
    <x v="1"/>
    <x v="4"/>
  </r>
  <r>
    <s v="Rachael, Maggie"/>
    <n v="10239"/>
    <s v="P004"/>
    <s v="D003"/>
    <n v="10197"/>
    <d v="2016-10-02T00:00:00"/>
    <n v="95920"/>
    <x v="1"/>
    <d v="1980-05-12T00:00:00"/>
    <s v="Married"/>
    <s v="US Citizen"/>
    <s v="Black or African American"/>
    <s v="MA"/>
    <n v="2110"/>
    <m/>
    <s v="N/A-StillEmployed"/>
    <x v="0"/>
    <x v="1"/>
    <x v="1"/>
    <n v="4.4000000000000004"/>
    <x v="2"/>
    <d v="2019-02-06T00:00:00"/>
    <n v="10"/>
    <x v="17"/>
    <x v="1"/>
    <x v="19"/>
    <x v="9"/>
    <n v="43"/>
    <x v="1"/>
    <x v="3"/>
    <x v="0"/>
    <s v="Oct"/>
    <x v="7"/>
    <x v="0"/>
    <x v="0"/>
  </r>
  <r>
    <s v="Rarrick, Quinn"/>
    <n v="10152"/>
    <s v="P023"/>
    <s v="D004"/>
    <n v="10026"/>
    <d v="2011-09-26T00:00:00"/>
    <n v="61729"/>
    <x v="0"/>
    <d v="1984-12-31T00:00:00"/>
    <s v="Divorced"/>
    <s v="US Citizen"/>
    <s v="White"/>
    <s v="MA"/>
    <n v="2478"/>
    <d v="2018-04-07T00:00:00"/>
    <s v="more money"/>
    <x v="1"/>
    <x v="1"/>
    <x v="1"/>
    <n v="3.8"/>
    <x v="0"/>
    <d v="2018-02-04T00:00:00"/>
    <n v="19"/>
    <x v="0"/>
    <x v="0"/>
    <x v="0"/>
    <x v="7"/>
    <n v="39"/>
    <x v="0"/>
    <x v="3"/>
    <x v="1"/>
    <s v="Sep"/>
    <x v="0"/>
    <x v="1"/>
    <x v="8"/>
  </r>
  <r>
    <s v="Ren, Kylo"/>
    <n v="10140"/>
    <s v="P003"/>
    <s v="D005"/>
    <n v="10188"/>
    <d v="2014-05-12T00:00:00"/>
    <n v="61809"/>
    <x v="0"/>
    <d v="1954-10-12T00:00:00"/>
    <s v="Married"/>
    <s v="US Citizen"/>
    <s v="White"/>
    <s v="ID"/>
    <n v="83706"/>
    <m/>
    <s v="N/A-StillEmployed"/>
    <x v="0"/>
    <x v="6"/>
    <x v="1"/>
    <n v="3.98"/>
    <x v="1"/>
    <d v="2019-01-28T00:00:00"/>
    <n v="4"/>
    <x v="11"/>
    <x v="4"/>
    <x v="14"/>
    <x v="4"/>
    <n v="69"/>
    <x v="3"/>
    <x v="3"/>
    <x v="1"/>
    <s v="May"/>
    <x v="4"/>
    <x v="0"/>
    <x v="0"/>
  </r>
  <r>
    <s v="Rhoads, Thomas"/>
    <n v="10058"/>
    <s v="P023"/>
    <s v="D004"/>
    <n v="10088"/>
    <d v="2011-05-16T00:00:00"/>
    <n v="45115"/>
    <x v="0"/>
    <d v="1982-07-22T00:00:00"/>
    <s v="Divorced"/>
    <s v="US Citizen"/>
    <s v="White"/>
    <s v="MA"/>
    <n v="2176"/>
    <d v="2016-01-15T00:00:00"/>
    <s v="retiring"/>
    <x v="1"/>
    <x v="0"/>
    <x v="1"/>
    <n v="5"/>
    <x v="2"/>
    <d v="2015-03-30T00:00:00"/>
    <n v="11"/>
    <x v="0"/>
    <x v="0"/>
    <x v="3"/>
    <x v="8"/>
    <n v="41"/>
    <x v="1"/>
    <x v="1"/>
    <x v="0"/>
    <s v="May"/>
    <x v="0"/>
    <x v="1"/>
    <x v="1"/>
  </r>
  <r>
    <s v="Rivera, Haley  "/>
    <n v="10011"/>
    <s v="P023"/>
    <s v="D004"/>
    <n v="10069"/>
    <d v="2011-11-28T00:00:00"/>
    <n v="46738"/>
    <x v="1"/>
    <d v="1973-01-12T00:00:00"/>
    <s v="Married"/>
    <s v="US Citizen"/>
    <s v="Asian"/>
    <s v="MA"/>
    <n v="2171"/>
    <m/>
    <s v="N/A-StillEmployed"/>
    <x v="0"/>
    <x v="2"/>
    <x v="0"/>
    <n v="4.3600000000000003"/>
    <x v="0"/>
    <d v="2019-02-11T00:00:00"/>
    <n v="16"/>
    <x v="0"/>
    <x v="0"/>
    <x v="4"/>
    <x v="0"/>
    <n v="51"/>
    <x v="2"/>
    <x v="0"/>
    <x v="0"/>
    <s v="Nov"/>
    <x v="0"/>
    <x v="0"/>
    <x v="0"/>
  </r>
  <r>
    <s v="Roberson, May"/>
    <n v="10230"/>
    <s v="P024"/>
    <s v="D004"/>
    <n v="10252"/>
    <d v="2011-09-26T00:00:00"/>
    <n v="64971"/>
    <x v="1"/>
    <d v="1981-09-05T00:00:00"/>
    <s v="Divorced"/>
    <s v="Eligible NonCitizen"/>
    <s v="Black or African American"/>
    <s v="MA"/>
    <n v="1902"/>
    <d v="2011-10-22T00:00:00"/>
    <s v="return to school"/>
    <x v="1"/>
    <x v="2"/>
    <x v="1"/>
    <n v="4.5"/>
    <x v="2"/>
    <d v="2011-10-22T00:00:00"/>
    <n v="10"/>
    <x v="2"/>
    <x v="0"/>
    <x v="10"/>
    <x v="13"/>
    <n v="42"/>
    <x v="1"/>
    <x v="1"/>
    <x v="0"/>
    <s v="Sep"/>
    <x v="0"/>
    <x v="1"/>
    <x v="7"/>
  </r>
  <r>
    <s v="Robertson, Peter"/>
    <n v="10224"/>
    <s v="P024"/>
    <s v="D004"/>
    <n v="10196"/>
    <d v="2011-07-05T00:00:00"/>
    <n v="55578"/>
    <x v="0"/>
    <d v="1972-07-03T00:00:00"/>
    <s v="Married"/>
    <s v="US Citizen"/>
    <s v="White"/>
    <s v="MA"/>
    <n v="2138"/>
    <d v="2012-02-08T00:00:00"/>
    <s v="Another position"/>
    <x v="1"/>
    <x v="1"/>
    <x v="1"/>
    <n v="4.2"/>
    <x v="0"/>
    <d v="2012-01-06T00:00:00"/>
    <n v="13"/>
    <x v="2"/>
    <x v="0"/>
    <x v="2"/>
    <x v="13"/>
    <n v="51"/>
    <x v="2"/>
    <x v="1"/>
    <x v="0"/>
    <s v="Jul"/>
    <x v="0"/>
    <x v="1"/>
    <x v="2"/>
  </r>
  <r>
    <s v="Robinson, Alain  "/>
    <n v="10047"/>
    <s v="P023"/>
    <s v="D004"/>
    <n v="10002"/>
    <d v="2011-01-10T00:00:00"/>
    <n v="50428"/>
    <x v="0"/>
    <d v="1974-01-07T00:00:00"/>
    <s v="Married"/>
    <s v="US Citizen"/>
    <s v="Black or African American"/>
    <s v="MA"/>
    <n v="1420"/>
    <d v="2016-01-26T00:00:00"/>
    <s v="attendance"/>
    <x v="1"/>
    <x v="1"/>
    <x v="1"/>
    <n v="5"/>
    <x v="1"/>
    <d v="2015-01-10T00:00:00"/>
    <n v="11"/>
    <x v="0"/>
    <x v="0"/>
    <x v="5"/>
    <x v="3"/>
    <n v="50"/>
    <x v="1"/>
    <x v="1"/>
    <x v="0"/>
    <s v="Jan"/>
    <x v="0"/>
    <x v="1"/>
    <x v="1"/>
  </r>
  <r>
    <s v="Robinson, Cherly"/>
    <n v="10285"/>
    <s v="P023"/>
    <s v="D004"/>
    <n v="10062"/>
    <d v="2011-01-10T00:00:00"/>
    <n v="61422"/>
    <x v="1"/>
    <d v="1985-01-07T00:00:00"/>
    <s v="Married"/>
    <s v="US Citizen"/>
    <s v="White"/>
    <s v="MA"/>
    <n v="1460"/>
    <d v="2016-05-17T00:00:00"/>
    <s v="attendance"/>
    <x v="2"/>
    <x v="1"/>
    <x v="2"/>
    <n v="3.6"/>
    <x v="1"/>
    <d v="2016-04-05T00:00:00"/>
    <n v="16"/>
    <x v="0"/>
    <x v="0"/>
    <x v="7"/>
    <x v="3"/>
    <n v="39"/>
    <x v="0"/>
    <x v="1"/>
    <x v="1"/>
    <s v="Jan"/>
    <x v="0"/>
    <x v="1"/>
    <x v="1"/>
  </r>
  <r>
    <s v="Robinson, Elias"/>
    <n v="10020"/>
    <s v="P023"/>
    <s v="D004"/>
    <n v="10114"/>
    <d v="2013-07-08T00:00:00"/>
    <n v="63353"/>
    <x v="0"/>
    <d v="1985-01-28T00:00:00"/>
    <s v="Widowed"/>
    <s v="US Citizen"/>
    <s v="White"/>
    <s v="MA"/>
    <n v="1730"/>
    <m/>
    <s v="N/A-StillEmployed"/>
    <x v="0"/>
    <x v="3"/>
    <x v="0"/>
    <n v="3.6"/>
    <x v="0"/>
    <d v="2019-02-11T00:00:00"/>
    <n v="4"/>
    <x v="0"/>
    <x v="0"/>
    <x v="8"/>
    <x v="5"/>
    <n v="39"/>
    <x v="0"/>
    <x v="3"/>
    <x v="1"/>
    <s v="Jul"/>
    <x v="5"/>
    <x v="0"/>
    <x v="0"/>
  </r>
  <r>
    <s v="Roby, Lori "/>
    <n v="10162"/>
    <s v="P007"/>
    <s v="D003"/>
    <n v="10084"/>
    <d v="2015-02-16T00:00:00"/>
    <n v="89883"/>
    <x v="1"/>
    <d v="1981-10-11T00:00:00"/>
    <s v="Married"/>
    <s v="US Citizen"/>
    <s v="White"/>
    <s v="MA"/>
    <n v="1886"/>
    <m/>
    <s v="N/A-StillEmployed"/>
    <x v="0"/>
    <x v="3"/>
    <x v="1"/>
    <n v="3.69"/>
    <x v="0"/>
    <d v="2019-02-14T00:00:00"/>
    <n v="15"/>
    <x v="5"/>
    <x v="1"/>
    <x v="1"/>
    <x v="4"/>
    <n v="42"/>
    <x v="1"/>
    <x v="3"/>
    <x v="1"/>
    <s v="Feb"/>
    <x v="1"/>
    <x v="0"/>
    <x v="0"/>
  </r>
  <r>
    <s v="Roehrich, Bianca"/>
    <n v="10149"/>
    <s v="P021"/>
    <s v="D003"/>
    <n v="10084"/>
    <d v="2015-01-05T00:00:00"/>
    <n v="120000"/>
    <x v="1"/>
    <d v="1973-05-27T00:00:00"/>
    <s v="Single"/>
    <s v="US Citizen"/>
    <s v="White"/>
    <s v="MA"/>
    <n v="2703"/>
    <d v="2018-11-10T00:00:00"/>
    <s v="Another position"/>
    <x v="1"/>
    <x v="0"/>
    <x v="1"/>
    <n v="3.88"/>
    <x v="1"/>
    <d v="2018-02-13T00:00:00"/>
    <n v="12"/>
    <x v="27"/>
    <x v="1"/>
    <x v="1"/>
    <x v="11"/>
    <n v="50"/>
    <x v="1"/>
    <x v="1"/>
    <x v="1"/>
    <s v="Jan"/>
    <x v="1"/>
    <x v="1"/>
    <x v="8"/>
  </r>
  <r>
    <s v="Roper, Katie"/>
    <n v="10086"/>
    <s v="P009"/>
    <s v="D003"/>
    <n v="10197"/>
    <d v="2017-01-07T00:00:00"/>
    <n v="150290"/>
    <x v="1"/>
    <d v="1972-11-21T00:00:00"/>
    <s v="Single"/>
    <s v="US Citizen"/>
    <s v="Black or African American"/>
    <s v="MA"/>
    <n v="2056"/>
    <m/>
    <s v="N/A-StillEmployed"/>
    <x v="0"/>
    <x v="1"/>
    <x v="1"/>
    <n v="4.9400000000000004"/>
    <x v="1"/>
    <d v="2019-02-06T00:00:00"/>
    <n v="17"/>
    <x v="28"/>
    <x v="1"/>
    <x v="19"/>
    <x v="9"/>
    <n v="51"/>
    <x v="2"/>
    <x v="3"/>
    <x v="0"/>
    <s v="Jan"/>
    <x v="10"/>
    <x v="0"/>
    <x v="0"/>
  </r>
  <r>
    <s v="Rose, Ashley  "/>
    <n v="10054"/>
    <s v="P023"/>
    <s v="D004"/>
    <n v="10252"/>
    <d v="2014-01-06T00:00:00"/>
    <n v="60627"/>
    <x v="1"/>
    <d v="1974-12-05T00:00:00"/>
    <s v="Separated"/>
    <s v="US Citizen"/>
    <s v="White"/>
    <s v="MA"/>
    <n v="1886"/>
    <m/>
    <s v="N/A-StillEmployed"/>
    <x v="0"/>
    <x v="7"/>
    <x v="1"/>
    <n v="5"/>
    <x v="2"/>
    <d v="2019-01-31T00:00:00"/>
    <n v="8"/>
    <x v="0"/>
    <x v="0"/>
    <x v="10"/>
    <x v="5"/>
    <n v="49"/>
    <x v="1"/>
    <x v="3"/>
    <x v="0"/>
    <s v="Jan"/>
    <x v="4"/>
    <x v="0"/>
    <x v="0"/>
  </r>
  <r>
    <s v="Rossetti, Bruno"/>
    <n v="10065"/>
    <s v="P023"/>
    <s v="D004"/>
    <n v="10196"/>
    <d v="2011-04-04T00:00:00"/>
    <n v="53180"/>
    <x v="0"/>
    <d v="1987-03-18T00:00:00"/>
    <s v="Single"/>
    <s v="US Citizen"/>
    <s v="White"/>
    <s v="MA"/>
    <n v="2155"/>
    <d v="2018-08-13T00:00:00"/>
    <s v="Another position"/>
    <x v="1"/>
    <x v="2"/>
    <x v="1"/>
    <n v="5"/>
    <x v="0"/>
    <d v="2018-07-02T00:00:00"/>
    <n v="4"/>
    <x v="0"/>
    <x v="0"/>
    <x v="2"/>
    <x v="9"/>
    <n v="36"/>
    <x v="0"/>
    <x v="3"/>
    <x v="0"/>
    <s v="Apr"/>
    <x v="0"/>
    <x v="1"/>
    <x v="8"/>
  </r>
  <r>
    <s v="Roup,Simon"/>
    <n v="10198"/>
    <s v="P015"/>
    <s v="D003"/>
    <n v="10150"/>
    <d v="2013-01-20T00:00:00"/>
    <n v="140920"/>
    <x v="0"/>
    <d v="1973-04-05T00:00:00"/>
    <s v="Single"/>
    <s v="US Citizen"/>
    <s v="White"/>
    <s v="MA"/>
    <n v="2481"/>
    <m/>
    <s v="N/A-StillEmployed"/>
    <x v="0"/>
    <x v="1"/>
    <x v="1"/>
    <n v="3.6"/>
    <x v="0"/>
    <d v="2019-02-18T00:00:00"/>
    <n v="13"/>
    <x v="29"/>
    <x v="1"/>
    <x v="15"/>
    <x v="10"/>
    <n v="50"/>
    <x v="1"/>
    <x v="0"/>
    <x v="1"/>
    <s v="Jan"/>
    <x v="5"/>
    <x v="0"/>
    <x v="0"/>
  </r>
  <r>
    <s v="Ruiz, Ricardo"/>
    <n v="10222"/>
    <s v="P015"/>
    <s v="D003"/>
    <n v="10150"/>
    <d v="2012-01-09T00:00:00"/>
    <n v="148999"/>
    <x v="0"/>
    <d v="1964-01-04T00:00:00"/>
    <s v="Divorced"/>
    <s v="US Citizen"/>
    <s v="Black or African American"/>
    <s v="MA"/>
    <n v="1915"/>
    <d v="2015-11-04T00:00:00"/>
    <s v="hours"/>
    <x v="1"/>
    <x v="4"/>
    <x v="1"/>
    <n v="4.3"/>
    <x v="2"/>
    <d v="2015-01-04T00:00:00"/>
    <n v="8"/>
    <x v="29"/>
    <x v="1"/>
    <x v="15"/>
    <x v="11"/>
    <n v="60"/>
    <x v="2"/>
    <x v="1"/>
    <x v="0"/>
    <s v="Jan"/>
    <x v="3"/>
    <x v="1"/>
    <x v="4"/>
  </r>
  <r>
    <s v="Saada, Adell"/>
    <n v="10126"/>
    <s v="P028"/>
    <s v="D006"/>
    <n v="10194"/>
    <d v="2012-11-05T00:00:00"/>
    <n v="86214"/>
    <x v="1"/>
    <d v="1986-07-24T00:00:00"/>
    <s v="Married"/>
    <s v="US Citizen"/>
    <s v="White"/>
    <s v="MA"/>
    <n v="2132"/>
    <m/>
    <s v="N/A-StillEmployed"/>
    <x v="0"/>
    <x v="1"/>
    <x v="1"/>
    <n v="4.2"/>
    <x v="1"/>
    <d v="2019-02-13T00:00:00"/>
    <n v="2"/>
    <x v="3"/>
    <x v="2"/>
    <x v="6"/>
    <x v="10"/>
    <n v="37"/>
    <x v="0"/>
    <x v="0"/>
    <x v="0"/>
    <s v="Nov"/>
    <x v="3"/>
    <x v="0"/>
    <x v="0"/>
  </r>
  <r>
    <s v="Saar-Beckles, Melinda"/>
    <n v="10295"/>
    <s v="P023"/>
    <s v="D004"/>
    <n v="10265"/>
    <d v="2016-07-04T00:00:00"/>
    <n v="47750"/>
    <x v="1"/>
    <d v="1968-06-06T00:00:00"/>
    <s v="Single"/>
    <s v="US Citizen"/>
    <s v="Black or African American"/>
    <s v="MA"/>
    <n v="1801"/>
    <m/>
    <s v="N/A-StillEmployed"/>
    <x v="0"/>
    <x v="4"/>
    <x v="2"/>
    <n v="2.6"/>
    <x v="2"/>
    <d v="2019-02-18T00:00:00"/>
    <n v="4"/>
    <x v="0"/>
    <x v="0"/>
    <x v="11"/>
    <x v="9"/>
    <n v="55"/>
    <x v="2"/>
    <x v="3"/>
    <x v="3"/>
    <s v="Jul"/>
    <x v="7"/>
    <x v="0"/>
    <x v="0"/>
  </r>
  <r>
    <s v="Sadki, Nore  "/>
    <n v="10260"/>
    <s v="P023"/>
    <s v="D004"/>
    <n v="10026"/>
    <d v="2009-01-05T00:00:00"/>
    <n v="46428"/>
    <x v="0"/>
    <d v="1974-12-21T00:00:00"/>
    <s v="Single"/>
    <s v="US Citizen"/>
    <s v="White"/>
    <s v="MA"/>
    <n v="2148"/>
    <d v="2018-07-30T00:00:00"/>
    <s v="relocation out of area"/>
    <x v="1"/>
    <x v="2"/>
    <x v="1"/>
    <n v="4.5999999999999996"/>
    <x v="0"/>
    <d v="2018-02-05T00:00:00"/>
    <n v="7"/>
    <x v="0"/>
    <x v="0"/>
    <x v="0"/>
    <x v="4"/>
    <n v="49"/>
    <x v="1"/>
    <x v="3"/>
    <x v="0"/>
    <s v="Jan"/>
    <x v="6"/>
    <x v="1"/>
    <x v="8"/>
  </r>
  <r>
    <s v="Sahoo, Adil"/>
    <n v="10233"/>
    <s v="P024"/>
    <s v="D004"/>
    <n v="10265"/>
    <d v="2010-08-30T00:00:00"/>
    <n v="57975"/>
    <x v="0"/>
    <d v="1986-04-26T00:00:00"/>
    <s v="Married"/>
    <s v="US Citizen"/>
    <s v="White"/>
    <s v="MA"/>
    <n v="2062"/>
    <m/>
    <s v="N/A-StillEmployed"/>
    <x v="0"/>
    <x v="6"/>
    <x v="1"/>
    <n v="4.0999999999999996"/>
    <x v="1"/>
    <d v="2019-01-10T00:00:00"/>
    <n v="13"/>
    <x v="2"/>
    <x v="0"/>
    <x v="11"/>
    <x v="16"/>
    <n v="37"/>
    <x v="0"/>
    <x v="0"/>
    <x v="0"/>
    <s v="Aug"/>
    <x v="8"/>
    <x v="0"/>
    <x v="0"/>
  </r>
  <r>
    <s v="Salter, Jason"/>
    <n v="10229"/>
    <s v="P008"/>
    <s v="D003"/>
    <n v="10084"/>
    <d v="2015-01-05T00:00:00"/>
    <n v="88527"/>
    <x v="0"/>
    <d v="1987-12-17T00:00:00"/>
    <s v="Divorced"/>
    <s v="US Citizen"/>
    <s v="Black or African American"/>
    <s v="MA"/>
    <n v="2452"/>
    <d v="2015-10-31T00:00:00"/>
    <s v="hours"/>
    <x v="1"/>
    <x v="0"/>
    <x v="1"/>
    <n v="4.2"/>
    <x v="1"/>
    <d v="2015-04-20T00:00:00"/>
    <n v="2"/>
    <x v="30"/>
    <x v="1"/>
    <x v="1"/>
    <x v="13"/>
    <n v="36"/>
    <x v="0"/>
    <x v="1"/>
    <x v="0"/>
    <s v="Jan"/>
    <x v="1"/>
    <x v="1"/>
    <x v="4"/>
  </r>
  <r>
    <s v="Sander, Kamrin"/>
    <n v="10169"/>
    <s v="P023"/>
    <s v="D004"/>
    <n v="10088"/>
    <d v="2014-09-29T00:00:00"/>
    <n v="56147"/>
    <x v="1"/>
    <d v="1988-07-10T00:00:00"/>
    <s v="Married"/>
    <s v="US Citizen"/>
    <s v="Black or African American"/>
    <s v="MA"/>
    <n v="2154"/>
    <m/>
    <s v="N/A-StillEmployed"/>
    <x v="0"/>
    <x v="0"/>
    <x v="1"/>
    <n v="3.51"/>
    <x v="1"/>
    <d v="2019-02-18T00:00:00"/>
    <n v="2"/>
    <x v="0"/>
    <x v="0"/>
    <x v="3"/>
    <x v="4"/>
    <n v="35"/>
    <x v="0"/>
    <x v="3"/>
    <x v="1"/>
    <s v="Sep"/>
    <x v="4"/>
    <x v="0"/>
    <x v="0"/>
  </r>
  <r>
    <s v="Sewkumar, Nori"/>
    <n v="10071"/>
    <s v="P023"/>
    <s v="D004"/>
    <n v="10069"/>
    <d v="2013-09-30T00:00:00"/>
    <n v="50923"/>
    <x v="1"/>
    <d v="1975-03-10T00:00:00"/>
    <s v="Single"/>
    <s v="US Citizen"/>
    <s v="Asian"/>
    <s v="MA"/>
    <n v="2191"/>
    <m/>
    <s v="N/A-StillEmployed"/>
    <x v="0"/>
    <x v="2"/>
    <x v="1"/>
    <n v="5"/>
    <x v="0"/>
    <d v="2019-02-06T00:00:00"/>
    <n v="14"/>
    <x v="0"/>
    <x v="0"/>
    <x v="4"/>
    <x v="5"/>
    <n v="49"/>
    <x v="1"/>
    <x v="3"/>
    <x v="0"/>
    <s v="Sep"/>
    <x v="5"/>
    <x v="0"/>
    <x v="0"/>
  </r>
  <r>
    <s v="Shepard, Anita "/>
    <n v="10179"/>
    <s v="P019"/>
    <s v="D003"/>
    <n v="10250"/>
    <d v="2014-09-30T00:00:00"/>
    <n v="50750"/>
    <x v="1"/>
    <d v="1981-04-14T00:00:00"/>
    <s v="Married"/>
    <s v="US Citizen"/>
    <s v="White"/>
    <s v="MA"/>
    <n v="1773"/>
    <m/>
    <s v="N/A-StillEmployed"/>
    <x v="0"/>
    <x v="0"/>
    <x v="1"/>
    <n v="3.31"/>
    <x v="1"/>
    <d v="2019-01-07T00:00:00"/>
    <n v="7"/>
    <x v="19"/>
    <x v="1"/>
    <x v="9"/>
    <x v="4"/>
    <n v="42"/>
    <x v="1"/>
    <x v="3"/>
    <x v="1"/>
    <s v="Sep"/>
    <x v="4"/>
    <x v="0"/>
    <x v="0"/>
  </r>
  <r>
    <s v="Shields, Seffi"/>
    <n v="10091"/>
    <s v="P023"/>
    <s v="D004"/>
    <n v="10002"/>
    <d v="2013-08-19T00:00:00"/>
    <n v="52087"/>
    <x v="1"/>
    <d v="1985-08-24T00:00:00"/>
    <s v="Married"/>
    <s v="US Citizen"/>
    <s v="White"/>
    <s v="MA"/>
    <n v="2149"/>
    <m/>
    <s v="N/A-StillEmployed"/>
    <x v="0"/>
    <x v="0"/>
    <x v="1"/>
    <n v="4.8099999999999996"/>
    <x v="2"/>
    <d v="2019-02-15T00:00:00"/>
    <n v="15"/>
    <x v="0"/>
    <x v="0"/>
    <x v="5"/>
    <x v="5"/>
    <n v="38"/>
    <x v="0"/>
    <x v="3"/>
    <x v="0"/>
    <s v="Aug"/>
    <x v="5"/>
    <x v="0"/>
    <x v="0"/>
  </r>
  <r>
    <s v="Simard, Kramer"/>
    <n v="10178"/>
    <s v="P007"/>
    <s v="D003"/>
    <n v="10084"/>
    <d v="2015-01-05T00:00:00"/>
    <n v="87826"/>
    <x v="0"/>
    <d v="1970-02-08T00:00:00"/>
    <s v="Married"/>
    <s v="US Citizen"/>
    <s v="White"/>
    <s v="MA"/>
    <n v="2110"/>
    <m/>
    <s v="N/A-StillEmployed"/>
    <x v="0"/>
    <x v="3"/>
    <x v="1"/>
    <n v="3.32"/>
    <x v="1"/>
    <d v="2019-01-14T00:00:00"/>
    <n v="16"/>
    <x v="5"/>
    <x v="1"/>
    <x v="1"/>
    <x v="4"/>
    <n v="54"/>
    <x v="2"/>
    <x v="3"/>
    <x v="1"/>
    <s v="Jan"/>
    <x v="1"/>
    <x v="0"/>
    <x v="0"/>
  </r>
  <r>
    <s v="Singh, Nan "/>
    <n v="10039"/>
    <s v="P002"/>
    <s v="D001"/>
    <n v="10081"/>
    <d v="2015-05-01T00:00:00"/>
    <n v="51920"/>
    <x v="1"/>
    <d v="1988-05-19T00:00:00"/>
    <s v="Single"/>
    <s v="US Citizen"/>
    <s v="White"/>
    <s v="MA"/>
    <n v="2330"/>
    <m/>
    <s v="N/A-StillEmployed"/>
    <x v="0"/>
    <x v="7"/>
    <x v="1"/>
    <n v="5"/>
    <x v="1"/>
    <d v="2019-01-15T00:00:00"/>
    <n v="2"/>
    <x v="22"/>
    <x v="3"/>
    <x v="12"/>
    <x v="15"/>
    <n v="35"/>
    <x v="0"/>
    <x v="3"/>
    <x v="0"/>
    <s v="May"/>
    <x v="1"/>
    <x v="0"/>
    <x v="0"/>
  </r>
  <r>
    <s v="Sloan, Constance"/>
    <n v="10095"/>
    <s v="P024"/>
    <s v="D004"/>
    <n v="10026"/>
    <d v="2009-10-26T00:00:00"/>
    <n v="63878"/>
    <x v="1"/>
    <d v="1987-11-25T00:00:00"/>
    <s v="Single"/>
    <s v="US Citizen"/>
    <s v="White"/>
    <s v="MA"/>
    <n v="1851"/>
    <d v="2015-04-08T00:00:00"/>
    <s v="maternity leave - did not return"/>
    <x v="1"/>
    <x v="6"/>
    <x v="1"/>
    <n v="4.68"/>
    <x v="2"/>
    <d v="2015-04-02T00:00:00"/>
    <n v="20"/>
    <x v="2"/>
    <x v="0"/>
    <x v="0"/>
    <x v="3"/>
    <n v="36"/>
    <x v="0"/>
    <x v="1"/>
    <x v="0"/>
    <s v="Oct"/>
    <x v="6"/>
    <x v="1"/>
    <x v="4"/>
  </r>
  <r>
    <s v="Smith, Joe"/>
    <n v="10027"/>
    <s v="P024"/>
    <s v="D004"/>
    <n v="10088"/>
    <d v="2014-09-29T00:00:00"/>
    <n v="60656"/>
    <x v="0"/>
    <d v="1963-10-30T00:00:00"/>
    <s v="Single"/>
    <s v="US Citizen"/>
    <s v="White"/>
    <s v="MA"/>
    <n v="2045"/>
    <m/>
    <s v="N/A-StillEmployed"/>
    <x v="0"/>
    <x v="1"/>
    <x v="0"/>
    <n v="4.3"/>
    <x v="1"/>
    <d v="2019-01-28T00:00:00"/>
    <n v="4"/>
    <x v="2"/>
    <x v="0"/>
    <x v="3"/>
    <x v="4"/>
    <n v="60"/>
    <x v="2"/>
    <x v="3"/>
    <x v="0"/>
    <s v="Sep"/>
    <x v="4"/>
    <x v="0"/>
    <x v="0"/>
  </r>
  <r>
    <s v="Smith, John"/>
    <n v="10291"/>
    <s v="P025"/>
    <s v="D005"/>
    <n v="10099"/>
    <d v="2014-05-18T00:00:00"/>
    <n v="72992"/>
    <x v="0"/>
    <d v="1984-08-16T00:00:00"/>
    <s v="Divorced"/>
    <s v="US Citizen"/>
    <s v="Black or African American"/>
    <s v="MA"/>
    <n v="1886"/>
    <m/>
    <s v="N/A-StillEmployed"/>
    <x v="0"/>
    <x v="4"/>
    <x v="2"/>
    <n v="2.4"/>
    <x v="2"/>
    <d v="2019-01-16T00:00:00"/>
    <n v="16"/>
    <x v="16"/>
    <x v="4"/>
    <x v="18"/>
    <x v="4"/>
    <n v="39"/>
    <x v="0"/>
    <x v="3"/>
    <x v="3"/>
    <s v="May"/>
    <x v="4"/>
    <x v="0"/>
    <x v="0"/>
  </r>
  <r>
    <s v="Smith, Leigh Ann"/>
    <n v="10153"/>
    <s v="P002"/>
    <s v="D001"/>
    <n v="10081"/>
    <d v="2011-09-26T00:00:00"/>
    <n v="55000"/>
    <x v="1"/>
    <d v="1987-06-14T00:00:00"/>
    <s v="Married"/>
    <s v="US Citizen"/>
    <s v="Black or African American"/>
    <s v="MA"/>
    <n v="1844"/>
    <d v="2013-09-25T00:00:00"/>
    <s v="career change"/>
    <x v="1"/>
    <x v="4"/>
    <x v="1"/>
    <n v="3.8"/>
    <x v="2"/>
    <d v="2013-08-15T00:00:00"/>
    <n v="17"/>
    <x v="22"/>
    <x v="3"/>
    <x v="12"/>
    <x v="1"/>
    <n v="36"/>
    <x v="0"/>
    <x v="1"/>
    <x v="1"/>
    <s v="Sep"/>
    <x v="0"/>
    <x v="1"/>
    <x v="6"/>
  </r>
  <r>
    <s v="Smith, Sade"/>
    <n v="10157"/>
    <s v="P023"/>
    <s v="D004"/>
    <n v="10062"/>
    <d v="2013-11-11T00:00:00"/>
    <n v="58939"/>
    <x v="1"/>
    <d v="1965-02-02T00:00:00"/>
    <s v="Single"/>
    <s v="US Citizen"/>
    <s v="White"/>
    <s v="MA"/>
    <n v="2130"/>
    <m/>
    <s v="N/A-StillEmployed"/>
    <x v="0"/>
    <x v="3"/>
    <x v="1"/>
    <n v="3.73"/>
    <x v="1"/>
    <d v="2019-01-24T00:00:00"/>
    <n v="16"/>
    <x v="0"/>
    <x v="0"/>
    <x v="7"/>
    <x v="5"/>
    <n v="59"/>
    <x v="2"/>
    <x v="3"/>
    <x v="1"/>
    <s v="Nov"/>
    <x v="5"/>
    <x v="0"/>
    <x v="0"/>
  </r>
  <r>
    <s v="Soto, Julia "/>
    <n v="10119"/>
    <s v="P018"/>
    <s v="D003"/>
    <n v="10220"/>
    <d v="2011-06-10T00:00:00"/>
    <n v="66593"/>
    <x v="1"/>
    <d v="1973-03-12T00:00:00"/>
    <s v="Married"/>
    <s v="US Citizen"/>
    <s v="Black or African American"/>
    <s v="MA"/>
    <n v="2360"/>
    <m/>
    <s v="N/A-StillEmployed"/>
    <x v="0"/>
    <x v="0"/>
    <x v="1"/>
    <n v="4.3"/>
    <x v="1"/>
    <d v="2019-02-08T00:00:00"/>
    <n v="19"/>
    <x v="4"/>
    <x v="1"/>
    <x v="17"/>
    <x v="0"/>
    <n v="50"/>
    <x v="1"/>
    <x v="0"/>
    <x v="0"/>
    <s v="Jun"/>
    <x v="0"/>
    <x v="0"/>
    <x v="0"/>
  </r>
  <r>
    <s v="Soze, Keyser"/>
    <n v="10180"/>
    <s v="P032"/>
    <s v="D003"/>
    <n v="10250"/>
    <d v="2016-06-30T00:00:00"/>
    <n v="87565"/>
    <x v="0"/>
    <d v="1983-02-09T00:00:00"/>
    <s v="Married"/>
    <s v="US Citizen"/>
    <s v="Asian"/>
    <s v="MA"/>
    <n v="1545"/>
    <m/>
    <s v="N/A-StillEmployed"/>
    <x v="0"/>
    <x v="0"/>
    <x v="1"/>
    <n v="3.27"/>
    <x v="2"/>
    <d v="2019-01-14T00:00:00"/>
    <n v="13"/>
    <x v="15"/>
    <x v="1"/>
    <x v="9"/>
    <x v="9"/>
    <n v="41"/>
    <x v="1"/>
    <x v="3"/>
    <x v="1"/>
    <s v="Jun"/>
    <x v="7"/>
    <x v="0"/>
    <x v="0"/>
  </r>
  <r>
    <s v="Sparks, Taylor  "/>
    <n v="10302"/>
    <s v="P023"/>
    <s v="D004"/>
    <n v="10114"/>
    <d v="2012-02-20T00:00:00"/>
    <n v="64021"/>
    <x v="1"/>
    <d v="1968-07-20T00:00:00"/>
    <s v="Married"/>
    <s v="US Citizen"/>
    <s v="White"/>
    <s v="MA"/>
    <n v="2093"/>
    <m/>
    <s v="N/A-StillEmployed"/>
    <x v="0"/>
    <x v="1"/>
    <x v="3"/>
    <n v="2.4"/>
    <x v="3"/>
    <d v="2019-02-25T00:00:00"/>
    <n v="20"/>
    <x v="0"/>
    <x v="0"/>
    <x v="8"/>
    <x v="0"/>
    <n v="55"/>
    <x v="2"/>
    <x v="0"/>
    <x v="3"/>
    <s v="Feb"/>
    <x v="3"/>
    <x v="0"/>
    <x v="0"/>
  </r>
  <r>
    <s v="Spirea, Kelley"/>
    <n v="10090"/>
    <s v="P022"/>
    <s v="D004"/>
    <n v="10175"/>
    <d v="2012-10-02T00:00:00"/>
    <n v="65714"/>
    <x v="1"/>
    <d v="1975-09-30T00:00:00"/>
    <s v="Married"/>
    <s v="US Citizen"/>
    <s v="White"/>
    <s v="MA"/>
    <n v="2451"/>
    <m/>
    <s v="N/A-StillEmployed"/>
    <x v="0"/>
    <x v="0"/>
    <x v="1"/>
    <n v="4.83"/>
    <x v="0"/>
    <d v="2019-02-14T00:00:00"/>
    <n v="15"/>
    <x v="9"/>
    <x v="0"/>
    <x v="13"/>
    <x v="10"/>
    <n v="48"/>
    <x v="1"/>
    <x v="0"/>
    <x v="0"/>
    <s v="Oct"/>
    <x v="3"/>
    <x v="0"/>
    <x v="0"/>
  </r>
  <r>
    <s v="Squatrito, Kristen"/>
    <n v="10030"/>
    <s v="P023"/>
    <s v="D004"/>
    <n v="10252"/>
    <d v="2013-05-13T00:00:00"/>
    <n v="62425"/>
    <x v="1"/>
    <d v="1973-03-26T00:00:00"/>
    <s v="Divorced"/>
    <s v="US Citizen"/>
    <s v="White"/>
    <s v="MA"/>
    <n v="2359"/>
    <d v="2015-06-29T00:00:00"/>
    <s v="unhappy"/>
    <x v="1"/>
    <x v="0"/>
    <x v="0"/>
    <n v="4.0999999999999996"/>
    <x v="2"/>
    <d v="2015-03-02T00:00:00"/>
    <n v="16"/>
    <x v="0"/>
    <x v="0"/>
    <x v="10"/>
    <x v="12"/>
    <n v="50"/>
    <x v="1"/>
    <x v="1"/>
    <x v="0"/>
    <s v="May"/>
    <x v="5"/>
    <x v="1"/>
    <x v="4"/>
  </r>
  <r>
    <s v="Stanford,Barbara  M"/>
    <n v="10278"/>
    <s v="P023"/>
    <s v="D004"/>
    <n v="10196"/>
    <d v="2011-01-10T00:00:00"/>
    <n v="47961"/>
    <x v="1"/>
    <d v="1982-08-25T00:00:00"/>
    <s v="Divorced"/>
    <s v="US Citizen"/>
    <s v="Two or more races"/>
    <s v="MA"/>
    <n v="2050"/>
    <m/>
    <s v="N/A-StillEmployed"/>
    <x v="0"/>
    <x v="2"/>
    <x v="1"/>
    <n v="4.0999999999999996"/>
    <x v="2"/>
    <d v="2019-02-07T00:00:00"/>
    <n v="9"/>
    <x v="0"/>
    <x v="0"/>
    <x v="2"/>
    <x v="16"/>
    <n v="41"/>
    <x v="1"/>
    <x v="0"/>
    <x v="0"/>
    <s v="Jan"/>
    <x v="0"/>
    <x v="0"/>
    <x v="0"/>
  </r>
  <r>
    <s v="Stansfield, Norman"/>
    <n v="10307"/>
    <s v="P003"/>
    <s v="D005"/>
    <n v="10200"/>
    <d v="2014-05-12T00:00:00"/>
    <n v="58273"/>
    <x v="0"/>
    <d v="1974-05-09T00:00:00"/>
    <s v="Married"/>
    <s v="US Citizen"/>
    <s v="White"/>
    <s v="NV"/>
    <n v="89139"/>
    <m/>
    <s v="N/A-StillEmployed"/>
    <x v="0"/>
    <x v="7"/>
    <x v="3"/>
    <n v="1.81"/>
    <x v="3"/>
    <d v="2019-01-17T00:00:00"/>
    <n v="5"/>
    <x v="11"/>
    <x v="4"/>
    <x v="16"/>
    <x v="4"/>
    <n v="49"/>
    <x v="1"/>
    <x v="3"/>
    <x v="2"/>
    <s v="May"/>
    <x v="4"/>
    <x v="0"/>
    <x v="0"/>
  </r>
  <r>
    <s v="Steans, Tyrone  "/>
    <n v="10147"/>
    <s v="P001"/>
    <s v="D001"/>
    <n v="10081"/>
    <d v="2014-09-29T00:00:00"/>
    <n v="63003"/>
    <x v="0"/>
    <d v="1986-09-01T00:00:00"/>
    <s v="Single"/>
    <s v="US Citizen"/>
    <s v="White"/>
    <s v="MA"/>
    <n v="2703"/>
    <m/>
    <s v="N/A-StillEmployed"/>
    <x v="0"/>
    <x v="1"/>
    <x v="1"/>
    <n v="3.9"/>
    <x v="0"/>
    <d v="2019-01-18T00:00:00"/>
    <n v="9"/>
    <x v="10"/>
    <x v="3"/>
    <x v="12"/>
    <x v="4"/>
    <n v="37"/>
    <x v="0"/>
    <x v="3"/>
    <x v="1"/>
    <s v="Sep"/>
    <x v="4"/>
    <x v="0"/>
    <x v="0"/>
  </r>
  <r>
    <s v="Stoica, Rick"/>
    <n v="10266"/>
    <s v="P023"/>
    <s v="D004"/>
    <n v="10265"/>
    <d v="2014-02-17T00:00:00"/>
    <n v="61355"/>
    <x v="0"/>
    <d v="1985-03-14T00:00:00"/>
    <s v="Married"/>
    <s v="US Citizen"/>
    <s v="Asian"/>
    <s v="MA"/>
    <n v="2301"/>
    <m/>
    <s v="N/A-StillEmployed"/>
    <x v="0"/>
    <x v="0"/>
    <x v="1"/>
    <n v="4.7"/>
    <x v="1"/>
    <d v="2019-01-11T00:00:00"/>
    <n v="4"/>
    <x v="0"/>
    <x v="0"/>
    <x v="11"/>
    <x v="5"/>
    <n v="38"/>
    <x v="0"/>
    <x v="3"/>
    <x v="0"/>
    <s v="Feb"/>
    <x v="4"/>
    <x v="0"/>
    <x v="0"/>
  </r>
  <r>
    <s v="Strong, Caitrin"/>
    <n v="10241"/>
    <s v="P003"/>
    <s v="D005"/>
    <n v="10188"/>
    <d v="2010-09-27T00:00:00"/>
    <n v="60120"/>
    <x v="1"/>
    <d v="1989-05-12T00:00:00"/>
    <s v="Married"/>
    <s v="US Citizen"/>
    <s v="Black or African American"/>
    <s v="MT"/>
    <n v="59102"/>
    <m/>
    <s v="N/A-StillEmployed"/>
    <x v="0"/>
    <x v="1"/>
    <x v="1"/>
    <n v="4.0999999999999996"/>
    <x v="2"/>
    <d v="2019-01-31T00:00:00"/>
    <n v="18"/>
    <x v="11"/>
    <x v="4"/>
    <x v="14"/>
    <x v="16"/>
    <n v="34"/>
    <x v="0"/>
    <x v="0"/>
    <x v="0"/>
    <s v="Sep"/>
    <x v="8"/>
    <x v="0"/>
    <x v="0"/>
  </r>
  <r>
    <s v="Sullivan, Kissy "/>
    <n v="10158"/>
    <s v="P022"/>
    <s v="D004"/>
    <n v="10175"/>
    <d v="2009-01-08T00:00:00"/>
    <n v="63682"/>
    <x v="1"/>
    <d v="1978-03-28T00:00:00"/>
    <s v="Married"/>
    <s v="US Citizen"/>
    <s v="Black or African American"/>
    <s v="MA"/>
    <n v="1776"/>
    <m/>
    <s v="N/A-StillEmployed"/>
    <x v="0"/>
    <x v="1"/>
    <x v="1"/>
    <n v="3.73"/>
    <x v="2"/>
    <d v="2019-01-24T00:00:00"/>
    <n v="12"/>
    <x v="9"/>
    <x v="0"/>
    <x v="13"/>
    <x v="14"/>
    <n v="45"/>
    <x v="1"/>
    <x v="0"/>
    <x v="1"/>
    <s v="Jan"/>
    <x v="6"/>
    <x v="0"/>
    <x v="0"/>
  </r>
  <r>
    <s v="Sullivan, Timothy"/>
    <n v="10117"/>
    <s v="P023"/>
    <s v="D004"/>
    <n v="10026"/>
    <d v="2015-01-05T00:00:00"/>
    <n v="63025"/>
    <x v="0"/>
    <d v="1982-10-07T00:00:00"/>
    <s v="Married"/>
    <s v="US Citizen"/>
    <s v="White"/>
    <s v="MA"/>
    <n v="2747"/>
    <m/>
    <s v="N/A-StillEmployed"/>
    <x v="0"/>
    <x v="2"/>
    <x v="1"/>
    <n v="4.3600000000000003"/>
    <x v="0"/>
    <d v="2019-01-24T00:00:00"/>
    <n v="10"/>
    <x v="0"/>
    <x v="0"/>
    <x v="0"/>
    <x v="4"/>
    <n v="41"/>
    <x v="1"/>
    <x v="3"/>
    <x v="0"/>
    <s v="Jan"/>
    <x v="1"/>
    <x v="0"/>
    <x v="0"/>
  </r>
  <r>
    <s v="Sutwell, Barbara"/>
    <n v="10209"/>
    <s v="P023"/>
    <s v="D004"/>
    <n v="10088"/>
    <d v="2012-05-14T00:00:00"/>
    <n v="59238"/>
    <x v="1"/>
    <d v="1968-08-15T00:00:00"/>
    <s v="Single"/>
    <s v="Eligible NonCitizen"/>
    <s v="Asian"/>
    <s v="MA"/>
    <n v="2718"/>
    <m/>
    <s v="N/A-StillEmployed"/>
    <x v="0"/>
    <x v="1"/>
    <x v="1"/>
    <n v="3.4"/>
    <x v="0"/>
    <d v="2019-01-31T00:00:00"/>
    <n v="13"/>
    <x v="0"/>
    <x v="0"/>
    <x v="3"/>
    <x v="10"/>
    <n v="55"/>
    <x v="2"/>
    <x v="0"/>
    <x v="1"/>
    <s v="May"/>
    <x v="3"/>
    <x v="0"/>
    <x v="0"/>
  </r>
  <r>
    <s v="Szabo, Andrew"/>
    <n v="10024"/>
    <s v="P028"/>
    <s v="D006"/>
    <n v="10194"/>
    <d v="2014-07-07T00:00:00"/>
    <n v="92989"/>
    <x v="0"/>
    <d v="1983-05-06T00:00:00"/>
    <s v="Single"/>
    <s v="US Citizen"/>
    <s v="White"/>
    <s v="MA"/>
    <n v="2140"/>
    <m/>
    <s v="N/A-StillEmployed"/>
    <x v="0"/>
    <x v="0"/>
    <x v="0"/>
    <n v="4.5"/>
    <x v="0"/>
    <d v="2019-02-18T00:00:00"/>
    <n v="1"/>
    <x v="3"/>
    <x v="2"/>
    <x v="6"/>
    <x v="4"/>
    <n v="40"/>
    <x v="0"/>
    <x v="3"/>
    <x v="0"/>
    <s v="Jul"/>
    <x v="4"/>
    <x v="0"/>
    <x v="0"/>
  </r>
  <r>
    <s v="Tannen, Biff"/>
    <n v="10173"/>
    <s v="P004"/>
    <s v="D003"/>
    <n v="10197"/>
    <d v="2017-04-20T00:00:00"/>
    <n v="90100"/>
    <x v="0"/>
    <d v="1987-10-24T00:00:00"/>
    <s v="Married"/>
    <s v="US Citizen"/>
    <s v="White"/>
    <s v="MA"/>
    <n v="2134"/>
    <m/>
    <s v="N/A-StillEmployed"/>
    <x v="0"/>
    <x v="1"/>
    <x v="1"/>
    <n v="3.4"/>
    <x v="1"/>
    <d v="2019-01-02T00:00:00"/>
    <n v="14"/>
    <x v="17"/>
    <x v="1"/>
    <x v="19"/>
    <x v="7"/>
    <n v="36"/>
    <x v="0"/>
    <x v="3"/>
    <x v="1"/>
    <s v="Apr"/>
    <x v="10"/>
    <x v="0"/>
    <x v="0"/>
  </r>
  <r>
    <s v="Tavares, Desiree  "/>
    <n v="10221"/>
    <s v="P023"/>
    <s v="D004"/>
    <n v="10069"/>
    <d v="2009-04-27T00:00:00"/>
    <n v="60754"/>
    <x v="1"/>
    <d v="1975-04-03T00:00:00"/>
    <s v="Married"/>
    <s v="Non-Citizen"/>
    <s v="Black or African American"/>
    <s v="MA"/>
    <n v="1801"/>
    <d v="2013-04-01T00:00:00"/>
    <s v="Another position"/>
    <x v="1"/>
    <x v="4"/>
    <x v="1"/>
    <n v="4.5"/>
    <x v="0"/>
    <d v="2012-02-15T00:00:00"/>
    <n v="11"/>
    <x v="0"/>
    <x v="0"/>
    <x v="4"/>
    <x v="11"/>
    <n v="48"/>
    <x v="1"/>
    <x v="1"/>
    <x v="0"/>
    <s v="Apr"/>
    <x v="6"/>
    <x v="1"/>
    <x v="6"/>
  </r>
  <r>
    <s v="Tejeda, Lenora "/>
    <n v="10146"/>
    <s v="P024"/>
    <s v="D004"/>
    <n v="10088"/>
    <d v="2011-05-16T00:00:00"/>
    <n v="72202"/>
    <x v="1"/>
    <d v="1953-05-24T00:00:00"/>
    <s v="Married"/>
    <s v="US Citizen"/>
    <s v="White"/>
    <s v="MA"/>
    <n v="2129"/>
    <d v="2017-07-08T00:00:00"/>
    <s v="Another position"/>
    <x v="1"/>
    <x v="2"/>
    <x v="1"/>
    <n v="3.93"/>
    <x v="1"/>
    <d v="2017-04-18T00:00:00"/>
    <n v="3"/>
    <x v="2"/>
    <x v="0"/>
    <x v="3"/>
    <x v="7"/>
    <n v="70"/>
    <x v="3"/>
    <x v="3"/>
    <x v="1"/>
    <s v="May"/>
    <x v="0"/>
    <x v="1"/>
    <x v="3"/>
  </r>
  <r>
    <s v="Terry, Sharlene "/>
    <n v="10161"/>
    <s v="P003"/>
    <s v="D005"/>
    <n v="10200"/>
    <d v="2014-09-29T00:00:00"/>
    <n v="58370"/>
    <x v="1"/>
    <d v="1965-05-07T00:00:00"/>
    <s v="Single"/>
    <s v="US Citizen"/>
    <s v="Black or African American"/>
    <s v="OR"/>
    <n v="97756"/>
    <m/>
    <s v="N/A-StillEmployed"/>
    <x v="0"/>
    <x v="1"/>
    <x v="1"/>
    <n v="3.69"/>
    <x v="1"/>
    <d v="2019-01-28T00:00:00"/>
    <n v="18"/>
    <x v="11"/>
    <x v="4"/>
    <x v="16"/>
    <x v="4"/>
    <n v="58"/>
    <x v="2"/>
    <x v="3"/>
    <x v="1"/>
    <s v="Sep"/>
    <x v="4"/>
    <x v="0"/>
    <x v="0"/>
  </r>
  <r>
    <s v="Theamstern, Sophia"/>
    <n v="10141"/>
    <s v="P023"/>
    <s v="D004"/>
    <n v="10002"/>
    <d v="2011-07-05T00:00:00"/>
    <n v="48413"/>
    <x v="1"/>
    <d v="1965-05-09T00:00:00"/>
    <s v="Single"/>
    <s v="US Citizen"/>
    <s v="White"/>
    <s v="MA"/>
    <n v="2066"/>
    <d v="2016-09-05T00:00:00"/>
    <s v="return to school"/>
    <x v="1"/>
    <x v="1"/>
    <x v="1"/>
    <n v="3.98"/>
    <x v="2"/>
    <d v="2016-03-02T00:00:00"/>
    <n v="1"/>
    <x v="0"/>
    <x v="0"/>
    <x v="5"/>
    <x v="3"/>
    <n v="58"/>
    <x v="2"/>
    <x v="1"/>
    <x v="1"/>
    <s v="Jul"/>
    <x v="0"/>
    <x v="1"/>
    <x v="1"/>
  </r>
  <r>
    <s v="Thibaud, Kenneth"/>
    <n v="10268"/>
    <s v="P024"/>
    <s v="D004"/>
    <n v="10069"/>
    <d v="2007-06-25T00:00:00"/>
    <n v="67176"/>
    <x v="0"/>
    <d v="1975-09-16T00:00:00"/>
    <s v="Widowed"/>
    <s v="US Citizen"/>
    <s v="White"/>
    <s v="MA"/>
    <n v="2472"/>
    <d v="2010-08-30T00:00:00"/>
    <s v="military"/>
    <x v="1"/>
    <x v="8"/>
    <x v="1"/>
    <n v="4.0999999999999996"/>
    <x v="2"/>
    <d v="2010-07-14T00:00:00"/>
    <n v="15"/>
    <x v="2"/>
    <x v="0"/>
    <x v="4"/>
    <x v="11"/>
    <n v="48"/>
    <x v="1"/>
    <x v="1"/>
    <x v="0"/>
    <s v="Jun"/>
    <x v="11"/>
    <x v="1"/>
    <x v="9"/>
  </r>
  <r>
    <s v="Tippett, Jeanette"/>
    <n v="10123"/>
    <s v="P023"/>
    <s v="D004"/>
    <n v="10114"/>
    <d v="2013-02-18T00:00:00"/>
    <n v="56339"/>
    <x v="1"/>
    <d v="1967-06-05T00:00:00"/>
    <s v="Divorced"/>
    <s v="US Citizen"/>
    <s v="Black or African American"/>
    <s v="MA"/>
    <n v="2093"/>
    <m/>
    <s v="N/A-StillEmployed"/>
    <x v="0"/>
    <x v="1"/>
    <x v="1"/>
    <n v="4.21"/>
    <x v="0"/>
    <d v="2019-01-14T00:00:00"/>
    <n v="4"/>
    <x v="0"/>
    <x v="0"/>
    <x v="8"/>
    <x v="10"/>
    <n v="56"/>
    <x v="2"/>
    <x v="0"/>
    <x v="0"/>
    <s v="Feb"/>
    <x v="5"/>
    <x v="0"/>
    <x v="0"/>
  </r>
  <r>
    <s v="Torrence, Jack"/>
    <n v="10013"/>
    <s v="P003"/>
    <s v="D005"/>
    <n v="10200"/>
    <d v="2006-01-09T00:00:00"/>
    <n v="64397"/>
    <x v="0"/>
    <d v="1968-01-15T00:00:00"/>
    <s v="Separated"/>
    <s v="US Citizen"/>
    <s v="White"/>
    <s v="ND"/>
    <n v="58782"/>
    <m/>
    <s v="N/A-StillEmployed"/>
    <x v="0"/>
    <x v="1"/>
    <x v="0"/>
    <n v="4.0999999999999996"/>
    <x v="1"/>
    <d v="2019-01-04T00:00:00"/>
    <n v="6"/>
    <x v="11"/>
    <x v="4"/>
    <x v="16"/>
    <x v="17"/>
    <n v="56"/>
    <x v="2"/>
    <x v="2"/>
    <x v="0"/>
    <s v="Jan"/>
    <x v="12"/>
    <x v="0"/>
    <x v="0"/>
  </r>
  <r>
    <s v="Trang, Mei"/>
    <n v="10287"/>
    <s v="P023"/>
    <s v="D004"/>
    <n v="10252"/>
    <d v="2014-02-17T00:00:00"/>
    <n v="63025"/>
    <x v="1"/>
    <d v="1983-05-16T00:00:00"/>
    <s v="Single"/>
    <s v="US Citizen"/>
    <s v="White"/>
    <s v="MA"/>
    <n v="2021"/>
    <m/>
    <s v="N/A-StillEmployed"/>
    <x v="0"/>
    <x v="0"/>
    <x v="2"/>
    <n v="2.44"/>
    <x v="0"/>
    <d v="2019-02-11T00:00:00"/>
    <n v="18"/>
    <x v="0"/>
    <x v="0"/>
    <x v="10"/>
    <x v="5"/>
    <n v="40"/>
    <x v="0"/>
    <x v="3"/>
    <x v="3"/>
    <s v="Feb"/>
    <x v="4"/>
    <x v="0"/>
    <x v="0"/>
  </r>
  <r>
    <s v="Tredinnick, Neville "/>
    <n v="10044"/>
    <s v="P019"/>
    <s v="D003"/>
    <n v="10250"/>
    <d v="2015-01-05T00:00:00"/>
    <n v="75281"/>
    <x v="0"/>
    <d v="1988-05-05T00:00:00"/>
    <s v="Married"/>
    <s v="US Citizen"/>
    <s v="White"/>
    <s v="MA"/>
    <n v="1420"/>
    <d v="2016-02-12T00:00:00"/>
    <s v="medical issues"/>
    <x v="1"/>
    <x v="6"/>
    <x v="1"/>
    <n v="5"/>
    <x v="1"/>
    <d v="2015-04-15T00:00:00"/>
    <n v="11"/>
    <x v="19"/>
    <x v="1"/>
    <x v="9"/>
    <x v="1"/>
    <n v="35"/>
    <x v="0"/>
    <x v="1"/>
    <x v="0"/>
    <s v="Jan"/>
    <x v="1"/>
    <x v="1"/>
    <x v="1"/>
  </r>
  <r>
    <s v="True, Edward"/>
    <n v="10102"/>
    <s v="P028"/>
    <s v="D006"/>
    <n v="10194"/>
    <d v="2013-02-18T00:00:00"/>
    <n v="100416"/>
    <x v="0"/>
    <d v="1983-06-14T00:00:00"/>
    <s v="Single"/>
    <s v="Non-Citizen"/>
    <s v="Black or African American"/>
    <s v="MA"/>
    <n v="2451"/>
    <d v="2018-04-15T00:00:00"/>
    <s v="medical issues"/>
    <x v="1"/>
    <x v="4"/>
    <x v="1"/>
    <n v="4.5999999999999996"/>
    <x v="1"/>
    <d v="2017-02-12T00:00:00"/>
    <n v="9"/>
    <x v="3"/>
    <x v="2"/>
    <x v="6"/>
    <x v="3"/>
    <n v="40"/>
    <x v="0"/>
    <x v="1"/>
    <x v="0"/>
    <s v="Feb"/>
    <x v="5"/>
    <x v="1"/>
    <x v="8"/>
  </r>
  <r>
    <s v="Trzeciak, Cybil"/>
    <n v="10270"/>
    <s v="P024"/>
    <s v="D004"/>
    <n v="10002"/>
    <d v="2011-01-10T00:00:00"/>
    <n v="74813"/>
    <x v="1"/>
    <d v="1985-03-15T00:00:00"/>
    <s v="Single"/>
    <s v="US Citizen"/>
    <s v="White"/>
    <s v="MA"/>
    <n v="1778"/>
    <d v="2014-07-02T00:00:00"/>
    <s v="unhappy"/>
    <x v="1"/>
    <x v="0"/>
    <x v="1"/>
    <n v="4.4000000000000004"/>
    <x v="1"/>
    <d v="2014-01-05T00:00:00"/>
    <n v="5"/>
    <x v="2"/>
    <x v="0"/>
    <x v="5"/>
    <x v="11"/>
    <n v="38"/>
    <x v="0"/>
    <x v="1"/>
    <x v="0"/>
    <s v="Jan"/>
    <x v="0"/>
    <x v="1"/>
    <x v="5"/>
  </r>
  <r>
    <s v="Turpin, Jumil"/>
    <n v="10045"/>
    <s v="P019"/>
    <s v="D003"/>
    <n v="10250"/>
    <d v="2015-03-30T00:00:00"/>
    <n v="76029"/>
    <x v="0"/>
    <d v="1969-03-31T00:00:00"/>
    <s v="Married"/>
    <s v="Eligible NonCitizen"/>
    <s v="White"/>
    <s v="MA"/>
    <n v="2343"/>
    <m/>
    <s v="N/A-StillEmployed"/>
    <x v="0"/>
    <x v="3"/>
    <x v="1"/>
    <n v="5"/>
    <x v="2"/>
    <d v="2019-01-14T00:00:00"/>
    <n v="8"/>
    <x v="19"/>
    <x v="1"/>
    <x v="9"/>
    <x v="15"/>
    <n v="54"/>
    <x v="2"/>
    <x v="3"/>
    <x v="0"/>
    <s v="Mar"/>
    <x v="1"/>
    <x v="0"/>
    <x v="0"/>
  </r>
  <r>
    <s v="Valentin,Jackie"/>
    <n v="10205"/>
    <s v="P003"/>
    <s v="D005"/>
    <n v="10188"/>
    <d v="2011-07-05T00:00:00"/>
    <n v="57859"/>
    <x v="1"/>
    <d v="1991-05-23T00:00:00"/>
    <s v="Married"/>
    <s v="US Citizen"/>
    <s v="Two or more races"/>
    <s v="AZ"/>
    <n v="85006"/>
    <m/>
    <s v="N/A-StillEmployed"/>
    <x v="0"/>
    <x v="1"/>
    <x v="1"/>
    <n v="2.81"/>
    <x v="1"/>
    <d v="2019-01-17T00:00:00"/>
    <n v="16"/>
    <x v="11"/>
    <x v="4"/>
    <x v="14"/>
    <x v="0"/>
    <n v="32"/>
    <x v="0"/>
    <x v="0"/>
    <x v="3"/>
    <s v="Jul"/>
    <x v="0"/>
    <x v="0"/>
    <x v="0"/>
  </r>
  <r>
    <s v="Veera, Abdellah "/>
    <n v="10014"/>
    <s v="P023"/>
    <s v="D004"/>
    <n v="10196"/>
    <d v="2012-08-13T00:00:00"/>
    <n v="58523"/>
    <x v="0"/>
    <d v="1987-01-31T00:00:00"/>
    <s v="Divorced"/>
    <s v="US Citizen"/>
    <s v="White"/>
    <s v="MA"/>
    <n v="2171"/>
    <d v="2016-02-05T00:00:00"/>
    <s v="maternity leave - did not return"/>
    <x v="1"/>
    <x v="0"/>
    <x v="0"/>
    <n v="4.5"/>
    <x v="0"/>
    <d v="2016-02-01T00:00:00"/>
    <n v="15"/>
    <x v="0"/>
    <x v="0"/>
    <x v="2"/>
    <x v="11"/>
    <n v="37"/>
    <x v="0"/>
    <x v="1"/>
    <x v="0"/>
    <s v="Aug"/>
    <x v="3"/>
    <x v="1"/>
    <x v="1"/>
  </r>
  <r>
    <s v="Vega, Vincent"/>
    <n v="10144"/>
    <s v="P022"/>
    <s v="D004"/>
    <n v="10175"/>
    <d v="2011-08-01T00:00:00"/>
    <n v="88976"/>
    <x v="0"/>
    <d v="1968-10-10T00:00:00"/>
    <s v="Divorced"/>
    <s v="US Citizen"/>
    <s v="White"/>
    <s v="MA"/>
    <n v="2169"/>
    <m/>
    <s v="N/A-StillEmployed"/>
    <x v="0"/>
    <x v="3"/>
    <x v="1"/>
    <n v="3.93"/>
    <x v="1"/>
    <d v="2019-02-27T00:00:00"/>
    <n v="19"/>
    <x v="9"/>
    <x v="0"/>
    <x v="13"/>
    <x v="0"/>
    <n v="55"/>
    <x v="2"/>
    <x v="0"/>
    <x v="1"/>
    <s v="Aug"/>
    <x v="0"/>
    <x v="0"/>
    <x v="0"/>
  </r>
  <r>
    <s v="Villanueva, Noah"/>
    <n v="10253"/>
    <s v="P003"/>
    <s v="D005"/>
    <n v="10188"/>
    <d v="2012-03-05T00:00:00"/>
    <n v="55875"/>
    <x v="0"/>
    <d v="1989-07-11T00:00:00"/>
    <s v="Single"/>
    <s v="US Citizen"/>
    <s v="Asian"/>
    <s v="ME"/>
    <n v="4063"/>
    <m/>
    <s v="N/A-StillEmployed"/>
    <x v="0"/>
    <x v="7"/>
    <x v="1"/>
    <n v="4.5"/>
    <x v="2"/>
    <d v="2019-01-18T00:00:00"/>
    <n v="11"/>
    <x v="11"/>
    <x v="4"/>
    <x v="14"/>
    <x v="0"/>
    <n v="34"/>
    <x v="0"/>
    <x v="0"/>
    <x v="0"/>
    <s v="Mar"/>
    <x v="3"/>
    <x v="0"/>
    <x v="0"/>
  </r>
  <r>
    <s v="Voldemort, Lord"/>
    <n v="10118"/>
    <s v="P010"/>
    <s v="D003"/>
    <n v="10084"/>
    <d v="2015-02-16T00:00:00"/>
    <n v="113999"/>
    <x v="0"/>
    <d v="1986-08-07T00:00:00"/>
    <s v="Married"/>
    <s v="US Citizen"/>
    <s v="Black or African American"/>
    <s v="MA"/>
    <n v="1960"/>
    <d v="2017-02-22T00:00:00"/>
    <s v="no-call, no-show"/>
    <x v="2"/>
    <x v="3"/>
    <x v="1"/>
    <n v="4.33"/>
    <x v="1"/>
    <d v="2017-02-15T00:00:00"/>
    <n v="9"/>
    <x v="6"/>
    <x v="1"/>
    <x v="1"/>
    <x v="12"/>
    <n v="37"/>
    <x v="0"/>
    <x v="1"/>
    <x v="0"/>
    <s v="Feb"/>
    <x v="1"/>
    <x v="1"/>
    <x v="3"/>
  </r>
  <r>
    <s v="Volk, Colleen"/>
    <n v="10022"/>
    <s v="P023"/>
    <s v="D004"/>
    <n v="10265"/>
    <d v="2011-09-26T00:00:00"/>
    <n v="49773"/>
    <x v="1"/>
    <d v="1986-06-03T00:00:00"/>
    <s v="Married"/>
    <s v="US Citizen"/>
    <s v="White"/>
    <s v="MA"/>
    <n v="2747"/>
    <d v="2016-02-08T00:00:00"/>
    <s v="gross misconduct"/>
    <x v="2"/>
    <x v="2"/>
    <x v="0"/>
    <n v="4.3"/>
    <x v="0"/>
    <d v="2015-02-01T00:00:00"/>
    <n v="18"/>
    <x v="0"/>
    <x v="0"/>
    <x v="11"/>
    <x v="8"/>
    <n v="37"/>
    <x v="0"/>
    <x v="1"/>
    <x v="0"/>
    <s v="Sep"/>
    <x v="0"/>
    <x v="1"/>
    <x v="1"/>
  </r>
  <r>
    <s v="Von Massenbach, Anna"/>
    <n v="10183"/>
    <s v="P023"/>
    <s v="D004"/>
    <n v="10026"/>
    <d v="2015-07-05T00:00:00"/>
    <n v="62068"/>
    <x v="1"/>
    <d v="1985-04-06T00:00:00"/>
    <s v="Single"/>
    <s v="US Citizen"/>
    <s v="White"/>
    <s v="MA"/>
    <n v="2124"/>
    <m/>
    <s v="N/A-StillEmployed"/>
    <x v="0"/>
    <x v="0"/>
    <x v="1"/>
    <n v="3.21"/>
    <x v="1"/>
    <d v="2019-01-29T00:00:00"/>
    <n v="7"/>
    <x v="0"/>
    <x v="0"/>
    <x v="0"/>
    <x v="15"/>
    <n v="38"/>
    <x v="0"/>
    <x v="3"/>
    <x v="1"/>
    <s v="Jul"/>
    <x v="1"/>
    <x v="0"/>
    <x v="0"/>
  </r>
  <r>
    <s v="Walker, Roger"/>
    <n v="10190"/>
    <s v="P024"/>
    <s v="D004"/>
    <n v="10062"/>
    <d v="2014-08-18T00:00:00"/>
    <n v="66541"/>
    <x v="0"/>
    <d v="1976-02-10T00:00:00"/>
    <s v="Single"/>
    <s v="US Citizen"/>
    <s v="Black or African American"/>
    <s v="MA"/>
    <n v="2459"/>
    <m/>
    <s v="N/A-StillEmployed"/>
    <x v="0"/>
    <x v="3"/>
    <x v="1"/>
    <n v="3.11"/>
    <x v="0"/>
    <d v="2019-02-12T00:00:00"/>
    <n v="4"/>
    <x v="2"/>
    <x v="0"/>
    <x v="7"/>
    <x v="4"/>
    <n v="48"/>
    <x v="1"/>
    <x v="3"/>
    <x v="1"/>
    <s v="Aug"/>
    <x v="4"/>
    <x v="0"/>
    <x v="0"/>
  </r>
  <r>
    <s v="Wallace, Courtney  E"/>
    <n v="10274"/>
    <s v="P022"/>
    <s v="D004"/>
    <n v="10175"/>
    <d v="2011-09-26T00:00:00"/>
    <n v="80512"/>
    <x v="1"/>
    <d v="1955-11-14T00:00:00"/>
    <s v="Married"/>
    <s v="US Citizen"/>
    <s v="Black or African American"/>
    <s v="MA"/>
    <n v="2478"/>
    <d v="2012-01-02T00:00:00"/>
    <s v="Another position"/>
    <x v="1"/>
    <x v="4"/>
    <x v="1"/>
    <n v="4.5"/>
    <x v="1"/>
    <d v="2012-01-02T00:00:00"/>
    <n v="5"/>
    <x v="9"/>
    <x v="0"/>
    <x v="13"/>
    <x v="13"/>
    <n v="68"/>
    <x v="3"/>
    <x v="1"/>
    <x v="0"/>
    <s v="Sep"/>
    <x v="0"/>
    <x v="1"/>
    <x v="2"/>
  </r>
  <r>
    <s v="Wallace, Theresa"/>
    <n v="10293"/>
    <s v="P023"/>
    <s v="D004"/>
    <n v="10088"/>
    <d v="2012-08-13T00:00:00"/>
    <n v="50274"/>
    <x v="1"/>
    <d v="1980-08-02T00:00:00"/>
    <s v="Single"/>
    <s v="US Citizen"/>
    <s v="White"/>
    <s v="MA"/>
    <n v="1887"/>
    <d v="2015-09-01T00:00:00"/>
    <s v="career change"/>
    <x v="1"/>
    <x v="6"/>
    <x v="2"/>
    <n v="2.5"/>
    <x v="1"/>
    <d v="2014-09-05T00:00:00"/>
    <n v="13"/>
    <x v="0"/>
    <x v="0"/>
    <x v="3"/>
    <x v="11"/>
    <n v="43"/>
    <x v="1"/>
    <x v="1"/>
    <x v="3"/>
    <s v="Aug"/>
    <x v="3"/>
    <x v="1"/>
    <x v="4"/>
  </r>
  <r>
    <s v="Wang, Charlie"/>
    <n v="10172"/>
    <s v="P026"/>
    <s v="D003"/>
    <n v="10197"/>
    <d v="2017-02-15T00:00:00"/>
    <n v="84903"/>
    <x v="0"/>
    <d v="1981-07-08T00:00:00"/>
    <s v="Single"/>
    <s v="US Citizen"/>
    <s v="Asian"/>
    <s v="MA"/>
    <n v="1887"/>
    <m/>
    <s v="N/A-StillEmployed"/>
    <x v="0"/>
    <x v="1"/>
    <x v="1"/>
    <n v="3.42"/>
    <x v="2"/>
    <d v="2019-01-04T00:00:00"/>
    <n v="17"/>
    <x v="24"/>
    <x v="1"/>
    <x v="19"/>
    <x v="9"/>
    <n v="42"/>
    <x v="1"/>
    <x v="3"/>
    <x v="1"/>
    <s v="Feb"/>
    <x v="10"/>
    <x v="0"/>
    <x v="0"/>
  </r>
  <r>
    <s v="Warfield, Sarah"/>
    <n v="10127"/>
    <s v="P032"/>
    <s v="D003"/>
    <n v="10250"/>
    <d v="2015-03-30T00:00:00"/>
    <n v="107226"/>
    <x v="1"/>
    <d v="1978-05-02T00:00:00"/>
    <s v="Widowed"/>
    <s v="US Citizen"/>
    <s v="Asian"/>
    <s v="MA"/>
    <n v="2453"/>
    <m/>
    <s v="N/A-StillEmployed"/>
    <x v="0"/>
    <x v="3"/>
    <x v="1"/>
    <n v="4.2"/>
    <x v="2"/>
    <d v="2019-02-05T00:00:00"/>
    <n v="7"/>
    <x v="15"/>
    <x v="1"/>
    <x v="9"/>
    <x v="15"/>
    <n v="45"/>
    <x v="1"/>
    <x v="3"/>
    <x v="0"/>
    <s v="Mar"/>
    <x v="1"/>
    <x v="0"/>
    <x v="0"/>
  </r>
  <r>
    <s v="Whittier, Scott"/>
    <n v="10072"/>
    <s v="P023"/>
    <s v="D004"/>
    <n v="10069"/>
    <d v="2011-01-10T00:00:00"/>
    <n v="58371"/>
    <x v="0"/>
    <d v="1987-05-24T00:00:00"/>
    <s v="Single"/>
    <s v="US Citizen"/>
    <s v="White"/>
    <s v="MA"/>
    <n v="2030"/>
    <d v="2014-05-15T00:00:00"/>
    <s v="hours"/>
    <x v="1"/>
    <x v="0"/>
    <x v="1"/>
    <n v="5"/>
    <x v="0"/>
    <d v="2014-05-15T00:00:00"/>
    <n v="11"/>
    <x v="0"/>
    <x v="0"/>
    <x v="4"/>
    <x v="11"/>
    <n v="36"/>
    <x v="0"/>
    <x v="1"/>
    <x v="0"/>
    <s v="Jan"/>
    <x v="0"/>
    <x v="1"/>
    <x v="5"/>
  </r>
  <r>
    <s v="Wilber, Barry"/>
    <n v="10048"/>
    <s v="P023"/>
    <s v="D004"/>
    <n v="10002"/>
    <d v="2011-05-16T00:00:00"/>
    <n v="55140"/>
    <x v="0"/>
    <d v="1965-09-09T00:00:00"/>
    <s v="Married"/>
    <s v="Eligible NonCitizen"/>
    <s v="White"/>
    <s v="MA"/>
    <n v="2324"/>
    <d v="2015-09-07T00:00:00"/>
    <s v="unhappy"/>
    <x v="1"/>
    <x v="7"/>
    <x v="1"/>
    <n v="5"/>
    <x v="1"/>
    <d v="2015-02-15T00:00:00"/>
    <n v="7"/>
    <x v="0"/>
    <x v="0"/>
    <x v="5"/>
    <x v="8"/>
    <n v="58"/>
    <x v="2"/>
    <x v="1"/>
    <x v="0"/>
    <s v="May"/>
    <x v="0"/>
    <x v="1"/>
    <x v="4"/>
  </r>
  <r>
    <s v="Wilkes, Annie"/>
    <n v="10204"/>
    <s v="P023"/>
    <s v="D004"/>
    <n v="10062"/>
    <d v="2011-01-10T00:00:00"/>
    <n v="58062"/>
    <x v="1"/>
    <d v="1983-07-30T00:00:00"/>
    <s v="Divorced"/>
    <s v="US Citizen"/>
    <s v="White"/>
    <s v="MA"/>
    <n v="1876"/>
    <d v="2012-05-14T00:00:00"/>
    <s v="Another position"/>
    <x v="1"/>
    <x v="2"/>
    <x v="1"/>
    <n v="3.6"/>
    <x v="0"/>
    <d v="2011-02-06T00:00:00"/>
    <n v="9"/>
    <x v="0"/>
    <x v="0"/>
    <x v="7"/>
    <x v="1"/>
    <n v="40"/>
    <x v="0"/>
    <x v="1"/>
    <x v="1"/>
    <s v="Jan"/>
    <x v="0"/>
    <x v="1"/>
    <x v="2"/>
  </r>
  <r>
    <s v="Williams, Jacquelyn  "/>
    <n v="10264"/>
    <s v="P023"/>
    <s v="D004"/>
    <n v="10062"/>
    <d v="2012-01-09T00:00:00"/>
    <n v="59728"/>
    <x v="1"/>
    <d v="1969-10-02T00:00:00"/>
    <s v="Single"/>
    <s v="US Citizen"/>
    <s v="Black or African American"/>
    <s v="MA"/>
    <n v="2109"/>
    <d v="2015-06-27T00:00:00"/>
    <s v="relocation out of area"/>
    <x v="1"/>
    <x v="4"/>
    <x v="1"/>
    <n v="4.3"/>
    <x v="2"/>
    <d v="2014-06-02T00:00:00"/>
    <n v="16"/>
    <x v="0"/>
    <x v="0"/>
    <x v="7"/>
    <x v="11"/>
    <n v="54"/>
    <x v="2"/>
    <x v="1"/>
    <x v="0"/>
    <s v="Jan"/>
    <x v="3"/>
    <x v="1"/>
    <x v="4"/>
  </r>
  <r>
    <s v="Winthrop, Jordan  "/>
    <n v="10033"/>
    <s v="P024"/>
    <s v="D004"/>
    <n v="10114"/>
    <d v="2013-01-07T00:00:00"/>
    <n v="70507"/>
    <x v="0"/>
    <d v="1958-11-07T00:00:00"/>
    <s v="Single"/>
    <s v="US Citizen"/>
    <s v="White"/>
    <s v="MA"/>
    <n v="2045"/>
    <d v="2016-02-21T00:00:00"/>
    <s v="retiring"/>
    <x v="1"/>
    <x v="0"/>
    <x v="0"/>
    <n v="5"/>
    <x v="1"/>
    <d v="2016-01-19T00:00:00"/>
    <n v="7"/>
    <x v="2"/>
    <x v="0"/>
    <x v="8"/>
    <x v="11"/>
    <n v="65"/>
    <x v="3"/>
    <x v="1"/>
    <x v="0"/>
    <s v="Jan"/>
    <x v="5"/>
    <x v="1"/>
    <x v="1"/>
  </r>
  <r>
    <s v="Wolk, Hang  T"/>
    <n v="10174"/>
    <s v="P024"/>
    <s v="D004"/>
    <n v="10252"/>
    <d v="2014-09-29T00:00:00"/>
    <n v="60446"/>
    <x v="1"/>
    <d v="1985-04-20T00:00:00"/>
    <s v="Single"/>
    <s v="US Citizen"/>
    <s v="White"/>
    <s v="MA"/>
    <n v="2302"/>
    <m/>
    <s v="N/A-StillEmployed"/>
    <x v="0"/>
    <x v="0"/>
    <x v="1"/>
    <n v="3.4"/>
    <x v="2"/>
    <d v="2019-02-21T00:00:00"/>
    <n v="14"/>
    <x v="2"/>
    <x v="0"/>
    <x v="10"/>
    <x v="4"/>
    <n v="38"/>
    <x v="0"/>
    <x v="3"/>
    <x v="1"/>
    <s v="Sep"/>
    <x v="4"/>
    <x v="0"/>
    <x v="0"/>
  </r>
  <r>
    <s v="Woodson, Jason"/>
    <n v="10135"/>
    <s v="P024"/>
    <s v="D004"/>
    <n v="10196"/>
    <d v="2014-07-07T00:00:00"/>
    <n v="65893"/>
    <x v="0"/>
    <d v="1985-05-11T00:00:00"/>
    <s v="Single"/>
    <s v="US Citizen"/>
    <s v="White"/>
    <s v="MA"/>
    <n v="1810"/>
    <m/>
    <s v="N/A-StillEmployed"/>
    <x v="0"/>
    <x v="0"/>
    <x v="1"/>
    <n v="4.07"/>
    <x v="2"/>
    <d v="2019-02-28T00:00:00"/>
    <n v="13"/>
    <x v="2"/>
    <x v="0"/>
    <x v="2"/>
    <x v="4"/>
    <n v="38"/>
    <x v="0"/>
    <x v="3"/>
    <x v="0"/>
    <s v="Jul"/>
    <x v="4"/>
    <x v="0"/>
    <x v="0"/>
  </r>
  <r>
    <s v="Ybarra, Catherine "/>
    <n v="10301"/>
    <s v="P023"/>
    <s v="D004"/>
    <n v="10114"/>
    <d v="2008-09-02T00:00:00"/>
    <n v="48513"/>
    <x v="1"/>
    <d v="1982-05-04T00:00:00"/>
    <s v="Single"/>
    <s v="US Citizen"/>
    <s v="Asian"/>
    <s v="MA"/>
    <n v="2458"/>
    <d v="2015-09-29T00:00:00"/>
    <s v="Another position"/>
    <x v="1"/>
    <x v="2"/>
    <x v="3"/>
    <n v="3.2"/>
    <x v="3"/>
    <d v="2015-09-02T00:00:00"/>
    <n v="4"/>
    <x v="0"/>
    <x v="0"/>
    <x v="8"/>
    <x v="9"/>
    <n v="41"/>
    <x v="1"/>
    <x v="3"/>
    <x v="1"/>
    <s v="Sep"/>
    <x v="2"/>
    <x v="1"/>
    <x v="4"/>
  </r>
  <r>
    <s v="Zamora, Jennifer"/>
    <n v="10010"/>
    <s v="P006"/>
    <s v="D003"/>
    <n v="10175"/>
    <d v="2010-04-10T00:00:00"/>
    <n v="220450"/>
    <x v="1"/>
    <d v="1979-08-30T00:00:00"/>
    <s v="Single"/>
    <s v="US Citizen"/>
    <s v="White"/>
    <s v="MA"/>
    <n v="2067"/>
    <m/>
    <s v="N/A-StillEmployed"/>
    <x v="0"/>
    <x v="3"/>
    <x v="0"/>
    <n v="4.5999999999999996"/>
    <x v="0"/>
    <d v="2019-02-21T00:00:00"/>
    <n v="16"/>
    <x v="31"/>
    <x v="1"/>
    <x v="13"/>
    <x v="16"/>
    <n v="44"/>
    <x v="1"/>
    <x v="0"/>
    <x v="0"/>
    <s v="Apr"/>
    <x v="8"/>
    <x v="0"/>
    <x v="0"/>
  </r>
  <r>
    <s v="Zhou, Julia"/>
    <n v="10043"/>
    <s v="P007"/>
    <s v="D003"/>
    <n v="10084"/>
    <d v="2015-03-30T00:00:00"/>
    <n v="89292"/>
    <x v="1"/>
    <d v="1979-02-24T00:00:00"/>
    <s v="Single"/>
    <s v="US Citizen"/>
    <s v="White"/>
    <s v="MA"/>
    <n v="2148"/>
    <m/>
    <s v="N/A-StillEmployed"/>
    <x v="0"/>
    <x v="3"/>
    <x v="1"/>
    <n v="5"/>
    <x v="1"/>
    <d v="2019-02-01T00:00:00"/>
    <n v="11"/>
    <x v="5"/>
    <x v="1"/>
    <x v="1"/>
    <x v="15"/>
    <n v="45"/>
    <x v="1"/>
    <x v="3"/>
    <x v="0"/>
    <s v="Mar"/>
    <x v="1"/>
    <x v="0"/>
    <x v="0"/>
  </r>
  <r>
    <s v="Zima, Colleen"/>
    <n v="10271"/>
    <s v="P023"/>
    <s v="D004"/>
    <n v="10252"/>
    <d v="2014-09-29T00:00:00"/>
    <n v="45046"/>
    <x v="1"/>
    <d v="1978-08-17T00:00:00"/>
    <s v="Widowed"/>
    <s v="US Citizen"/>
    <s v="Asian"/>
    <s v="MA"/>
    <n v="1730"/>
    <m/>
    <s v="N/A-StillEmployed"/>
    <x v="0"/>
    <x v="0"/>
    <x v="1"/>
    <n v="4.5"/>
    <x v="0"/>
    <d v="2019-01-30T00:00:00"/>
    <n v="2"/>
    <x v="0"/>
    <x v="0"/>
    <x v="10"/>
    <x v="4"/>
    <n v="45"/>
    <x v="1"/>
    <x v="3"/>
    <x v="0"/>
    <s v="Sep"/>
    <x v="4"/>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D8D83E5-2CC3-4CE3-849F-66E4373B1160}" name="Department" cacheId="0" applyNumberFormats="0" applyBorderFormats="0" applyFontFormats="0" applyPatternFormats="0" applyAlignmentFormats="0" applyWidthHeightFormats="1" dataCaption="Values" updatedVersion="7" minRefreshableVersion="3" itemPrintTitles="1" createdVersion="7" indent="0" compact="0" compactData="0" multipleFieldFilters="0" chartFormat="5">
  <location ref="B4:C11" firstHeaderRow="1" firstDataRow="1" firstDataCol="1"/>
  <pivotFields count="36">
    <pivotField compact="0" outline="0" showAll="0"/>
    <pivotField dataField="1" compact="0" outline="0" showAll="0"/>
    <pivotField compact="0" outline="0" showAll="0"/>
    <pivotField compact="0" outline="0" showAll="0"/>
    <pivotField compact="0" outline="0" showAll="0"/>
    <pivotField compact="0" numFmtId="14" outline="0" showAll="0"/>
    <pivotField compact="0" outline="0" showAll="0"/>
    <pivotField compact="0"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compact="0" outline="0" showAll="0"/>
    <pivotField compact="0" outline="0" showAll="0"/>
    <pivotField compact="0" numFmtId="14" outline="0" showAll="0"/>
    <pivotField compact="0" outline="0" showAll="0"/>
    <pivotField compact="0" outline="0" showAll="0"/>
    <pivotField axis="axisRow" compact="0" outline="0" showAll="0" sortType="descending">
      <items count="8">
        <item x="3"/>
        <item x="5"/>
        <item x="1"/>
        <item m="1" x="6"/>
        <item x="4"/>
        <item x="2"/>
        <item x="0"/>
        <item t="default"/>
      </items>
      <autoSortScope>
        <pivotArea dataOnly="0" outline="0" fieldPosition="0">
          <references count="1">
            <reference field="4294967294" count="1" selected="0">
              <x v="0"/>
            </reference>
          </references>
        </pivotArea>
      </autoSortScope>
    </pivotField>
    <pivotField compact="0" outline="0" showAll="0"/>
    <pivotField compact="0" numFmtId="1" outline="0" showAll="0">
      <items count="19">
        <item x="13"/>
        <item x="1"/>
        <item x="12"/>
        <item x="11"/>
        <item x="8"/>
        <item x="3"/>
        <item x="7"/>
        <item x="9"/>
        <item x="15"/>
        <item x="4"/>
        <item x="5"/>
        <item x="10"/>
        <item x="0"/>
        <item x="16"/>
        <item x="6"/>
        <item x="14"/>
        <item x="2"/>
        <item x="17"/>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compact="0" outline="0" showAll="0"/>
    <pivotField compact="0" outline="0" showAll="0">
      <items count="5">
        <item x="0"/>
        <item x="1"/>
        <item x="2"/>
        <item x="3"/>
        <item t="default"/>
      </items>
    </pivotField>
  </pivotFields>
  <rowFields count="1">
    <field x="24"/>
  </rowFields>
  <rowItems count="7">
    <i>
      <x v="6"/>
    </i>
    <i>
      <x v="2"/>
    </i>
    <i>
      <x v="4"/>
    </i>
    <i>
      <x v="5"/>
    </i>
    <i>
      <x/>
    </i>
    <i>
      <x v="1"/>
    </i>
    <i t="grand">
      <x/>
    </i>
  </rowItems>
  <colItems count="1">
    <i/>
  </colItems>
  <dataFields count="1">
    <dataField name="No." fld="1" subtotal="count" baseField="2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71B0B34-AF19-41B9-B8D9-D36B45F826E1}" name="Gender" cacheId="0" applyNumberFormats="0" applyBorderFormats="0" applyFontFormats="0" applyPatternFormats="0" applyAlignmentFormats="0" applyWidthHeightFormats="1" dataCaption="Values" updatedVersion="7" minRefreshableVersion="3" itemPrintTitles="1" createdVersion="7" indent="0" compact="0" compactData="0" multipleFieldFilters="0" chartFormat="6">
  <location ref="B17:C20" firstHeaderRow="1" firstDataRow="1" firstDataCol="1" rowPageCount="1" colPageCount="1"/>
  <pivotFields count="36">
    <pivotField compact="0" outline="0" showAll="0"/>
    <pivotField dataField="1" compact="0" outline="0" showAll="0"/>
    <pivotField compact="0" outline="0" showAll="0"/>
    <pivotField compact="0" outline="0" showAll="0"/>
    <pivotField compact="0" outline="0" showAll="0"/>
    <pivotField compact="0" numFmtId="14" outline="0" showAll="0"/>
    <pivotField compact="0" outline="0" showAll="0"/>
    <pivotField axis="axisRow" compact="0" outline="0" showAll="0">
      <items count="3">
        <item x="1"/>
        <item x="0"/>
        <item t="default"/>
      </items>
    </pivotField>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4">
        <item x="0"/>
        <item x="2"/>
        <item x="1"/>
        <item t="default"/>
      </items>
    </pivotField>
    <pivotField compact="0" outline="0" showAll="0"/>
    <pivotField compact="0" outline="0" showAll="0"/>
    <pivotField compact="0" outline="0" showAll="0"/>
    <pivotField compact="0" outline="0" showAll="0"/>
    <pivotField compact="0" numFmtId="14" outline="0" showAll="0"/>
    <pivotField compact="0" outline="0" showAll="0"/>
    <pivotField compact="0" outline="0" showAll="0"/>
    <pivotField compact="0" outline="0" showAll="0">
      <items count="8">
        <item x="3"/>
        <item x="5"/>
        <item x="1"/>
        <item x="0"/>
        <item m="1" x="6"/>
        <item x="4"/>
        <item x="2"/>
        <item t="default"/>
      </items>
    </pivotField>
    <pivotField compact="0" outline="0" showAll="0"/>
    <pivotField compact="0" numFmtId="1" outline="0" showAll="0">
      <items count="19">
        <item x="13"/>
        <item x="1"/>
        <item x="12"/>
        <item x="11"/>
        <item x="8"/>
        <item x="3"/>
        <item x="7"/>
        <item x="9"/>
        <item x="15"/>
        <item x="4"/>
        <item x="5"/>
        <item x="10"/>
        <item x="0"/>
        <item x="16"/>
        <item x="6"/>
        <item x="14"/>
        <item x="2"/>
        <item x="17"/>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compact="0" outline="0" showAll="0"/>
    <pivotField compact="0" outline="0" showAll="0">
      <items count="5">
        <item x="0"/>
        <item x="1"/>
        <item x="2"/>
        <item x="3"/>
        <item t="default"/>
      </items>
    </pivotField>
  </pivotFields>
  <rowFields count="1">
    <field x="7"/>
  </rowFields>
  <rowItems count="3">
    <i>
      <x/>
    </i>
    <i>
      <x v="1"/>
    </i>
    <i t="grand">
      <x/>
    </i>
  </rowItems>
  <colItems count="1">
    <i/>
  </colItems>
  <pageFields count="1">
    <pageField fld="16" hier="-1"/>
  </pageFields>
  <dataFields count="1">
    <dataField name="No." fld="1" subtotal="count" baseField="24" baseItem="0"/>
  </dataFields>
  <chartFormats count="3">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7" count="1" selected="0">
            <x v="0"/>
          </reference>
        </references>
      </pivotArea>
    </chartFormat>
    <chartFormat chart="3" format="6">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74E61B2-F748-4982-95DE-1ED1C4D03D40}" name="Position" cacheId="0" applyNumberFormats="0" applyBorderFormats="0" applyFontFormats="0" applyPatternFormats="0" applyAlignmentFormats="0" applyWidthHeightFormats="1" dataCaption="Values" updatedVersion="7" minRefreshableVersion="3" itemPrintTitles="1" createdVersion="7" indent="0" compact="0" compactData="0" multipleFieldFilters="0" chartFormat="9">
  <location ref="G20:H53" firstHeaderRow="1" firstDataRow="1" firstDataCol="1"/>
  <pivotFields count="36">
    <pivotField compact="0" outline="0" showAll="0"/>
    <pivotField dataField="1" compact="0" outline="0" showAll="0"/>
    <pivotField compact="0" outline="0" showAll="0"/>
    <pivotField compact="0" outline="0" showAll="0"/>
    <pivotField compact="0" outline="0" showAll="0"/>
    <pivotField compact="0" numFmtId="14" outline="0" showAll="0"/>
    <pivotField compact="0" outline="0" showAll="0"/>
    <pivotField compact="0"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4" outline="0" showAll="0"/>
    <pivotField compact="0" outline="0" showAll="0"/>
    <pivotField axis="axisRow" compact="0" outline="0" showAll="0" sortType="descending">
      <items count="33">
        <item x="15"/>
        <item x="1"/>
        <item x="8"/>
        <item x="12"/>
        <item x="3"/>
        <item x="25"/>
        <item x="24"/>
        <item x="16"/>
        <item x="2"/>
        <item x="0"/>
        <item x="9"/>
        <item x="27"/>
        <item x="23"/>
        <item x="19"/>
        <item x="4"/>
        <item x="18"/>
        <item x="26"/>
        <item x="29"/>
        <item x="20"/>
        <item x="7"/>
        <item x="21"/>
        <item x="14"/>
        <item x="6"/>
        <item x="28"/>
        <item x="30"/>
        <item x="5"/>
        <item x="31"/>
        <item x="13"/>
        <item x="17"/>
        <item x="11"/>
        <item x="22"/>
        <item x="10"/>
        <item t="default"/>
      </items>
      <autoSortScope>
        <pivotArea dataOnly="0" outline="0" fieldPosition="0">
          <references count="1">
            <reference field="4294967294" count="1" selected="0">
              <x v="0"/>
            </reference>
          </references>
        </pivotArea>
      </autoSortScope>
    </pivotField>
    <pivotField compact="0" outline="0" showAll="0">
      <items count="8">
        <item x="3"/>
        <item x="5"/>
        <item x="1"/>
        <item x="0"/>
        <item m="1" x="6"/>
        <item x="4"/>
        <item x="2"/>
        <item t="default"/>
      </items>
    </pivotField>
    <pivotField compact="0" outline="0" showAll="0"/>
    <pivotField compact="0" numFmtId="1" outline="0" showAll="0">
      <items count="19">
        <item x="13"/>
        <item x="1"/>
        <item x="12"/>
        <item x="11"/>
        <item x="8"/>
        <item x="3"/>
        <item x="7"/>
        <item x="9"/>
        <item x="15"/>
        <item x="4"/>
        <item x="5"/>
        <item x="10"/>
        <item x="0"/>
        <item x="16"/>
        <item x="6"/>
        <item x="14"/>
        <item x="2"/>
        <item x="17"/>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compact="0" outline="0" showAll="0"/>
    <pivotField compact="0" outline="0" showAll="0">
      <items count="5">
        <item x="0"/>
        <item x="1"/>
        <item x="2"/>
        <item x="3"/>
        <item t="default"/>
      </items>
    </pivotField>
  </pivotFields>
  <rowFields count="1">
    <field x="23"/>
  </rowFields>
  <rowItems count="33">
    <i>
      <x v="9"/>
    </i>
    <i>
      <x v="8"/>
    </i>
    <i>
      <x v="29"/>
    </i>
    <i>
      <x v="10"/>
    </i>
    <i>
      <x v="4"/>
    </i>
    <i>
      <x v="14"/>
    </i>
    <i>
      <x v="25"/>
    </i>
    <i>
      <x v="13"/>
    </i>
    <i>
      <x v="22"/>
    </i>
    <i>
      <x/>
    </i>
    <i>
      <x v="28"/>
    </i>
    <i>
      <x v="31"/>
    </i>
    <i>
      <x v="7"/>
    </i>
    <i>
      <x v="6"/>
    </i>
    <i>
      <x v="30"/>
    </i>
    <i>
      <x v="17"/>
    </i>
    <i>
      <x v="2"/>
    </i>
    <i>
      <x v="1"/>
    </i>
    <i>
      <x v="16"/>
    </i>
    <i>
      <x v="23"/>
    </i>
    <i>
      <x v="18"/>
    </i>
    <i>
      <x v="3"/>
    </i>
    <i>
      <x v="24"/>
    </i>
    <i>
      <x v="27"/>
    </i>
    <i>
      <x v="26"/>
    </i>
    <i>
      <x v="11"/>
    </i>
    <i>
      <x v="5"/>
    </i>
    <i>
      <x v="12"/>
    </i>
    <i>
      <x v="21"/>
    </i>
    <i>
      <x v="19"/>
    </i>
    <i>
      <x v="20"/>
    </i>
    <i>
      <x v="15"/>
    </i>
    <i t="grand">
      <x/>
    </i>
  </rowItems>
  <colItems count="1">
    <i/>
  </colItems>
  <dataFields count="1">
    <dataField name="No." fld="1" subtotal="count" baseField="2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F505AF1-C59F-4F3E-8EDF-123281FA8C03}" name="PivotTable1" cacheId="0" applyNumberFormats="0" applyBorderFormats="0" applyFontFormats="0" applyPatternFormats="0" applyAlignmentFormats="0" applyWidthHeightFormats="1" dataCaption="Values" updatedVersion="7" minRefreshableVersion="3" itemPrintTitles="1" createdVersion="7" indent="0" compact="0" compactData="0" multipleFieldFilters="0" chartFormat="8">
  <location ref="L43:N57" firstHeaderRow="0" firstDataRow="1" firstDataCol="1"/>
  <pivotFields count="36">
    <pivotField compact="0" outline="0" showAll="0"/>
    <pivotField dataField="1" compact="0" outline="0" showAll="0"/>
    <pivotField compact="0" outline="0" showAll="0"/>
    <pivotField compact="0" outline="0" showAll="0"/>
    <pivotField compact="0" outline="0" showAll="0"/>
    <pivotField compact="0" numFmtId="14" outline="0" showAll="0"/>
    <pivotField compact="0" outline="0" showAll="0"/>
    <pivotField compact="0"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4" outline="0" showAll="0"/>
    <pivotField compact="0" outline="0" showAll="0"/>
    <pivotField compact="0" outline="0" showAll="0"/>
    <pivotField compact="0" outline="0" showAll="0">
      <items count="8">
        <item x="3"/>
        <item x="5"/>
        <item x="1"/>
        <item x="0"/>
        <item m="1" x="6"/>
        <item x="4"/>
        <item x="2"/>
        <item t="default"/>
      </items>
    </pivotField>
    <pivotField compact="0" outline="0" showAll="0"/>
    <pivotField compact="0" numFmtId="1" outline="0" showAll="0">
      <items count="19">
        <item x="13"/>
        <item x="1"/>
        <item x="12"/>
        <item x="11"/>
        <item x="8"/>
        <item x="3"/>
        <item x="7"/>
        <item x="9"/>
        <item x="15"/>
        <item x="4"/>
        <item x="5"/>
        <item x="10"/>
        <item x="0"/>
        <item x="16"/>
        <item x="6"/>
        <item x="14"/>
        <item x="2"/>
        <item x="1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4">
        <item x="12"/>
        <item x="11"/>
        <item x="2"/>
        <item x="6"/>
        <item x="8"/>
        <item x="0"/>
        <item x="3"/>
        <item x="5"/>
        <item x="4"/>
        <item x="1"/>
        <item x="7"/>
        <item x="10"/>
        <item x="9"/>
        <item t="default"/>
      </items>
    </pivotField>
    <pivotField compact="0" outline="0" showAll="0">
      <items count="3">
        <item x="0"/>
        <item x="1"/>
        <item t="default"/>
      </items>
    </pivotField>
    <pivotField compact="0" outline="0" showAll="0"/>
    <pivotField compact="0" outline="0" showAll="0">
      <items count="5">
        <item x="0"/>
        <item x="1"/>
        <item x="2"/>
        <item x="3"/>
        <item t="default"/>
      </items>
    </pivotField>
  </pivotFields>
  <rowFields count="1">
    <field x="32"/>
  </rowFields>
  <rowItems count="14">
    <i>
      <x/>
    </i>
    <i>
      <x v="1"/>
    </i>
    <i>
      <x v="2"/>
    </i>
    <i>
      <x v="3"/>
    </i>
    <i>
      <x v="4"/>
    </i>
    <i>
      <x v="5"/>
    </i>
    <i>
      <x v="6"/>
    </i>
    <i>
      <x v="7"/>
    </i>
    <i>
      <x v="8"/>
    </i>
    <i>
      <x v="9"/>
    </i>
    <i>
      <x v="10"/>
    </i>
    <i>
      <x v="11"/>
    </i>
    <i>
      <x v="12"/>
    </i>
    <i t="grand">
      <x/>
    </i>
  </rowItems>
  <colFields count="1">
    <field x="-2"/>
  </colFields>
  <colItems count="2">
    <i>
      <x/>
    </i>
    <i i="1">
      <x v="1"/>
    </i>
  </colItems>
  <dataFields count="2">
    <dataField name="Count of EmpID" fld="1" subtotal="count" baseField="32" baseItem="0"/>
    <dataField name="Running total" fld="1" subtotal="count" showDataAs="runTotal" baseField="32" baseItem="0"/>
  </dataFields>
  <formats count="2">
    <format dxfId="12">
      <pivotArea outline="0" collapsedLevelsAreSubtotals="1" fieldPosition="0"/>
    </format>
    <format dxfId="11">
      <pivotArea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8724138-F273-4203-B17F-962A98545355}" name="PivotTable10"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2">
  <location ref="P19:Q26" firstHeaderRow="1" firstDataRow="1" firstDataCol="1"/>
  <pivotFields count="36">
    <pivotField showAll="0"/>
    <pivotField showAll="0"/>
    <pivotField showAll="0"/>
    <pivotField showAll="0"/>
    <pivotField showAll="0"/>
    <pivotField numFmtId="14" showAll="0"/>
    <pivotField dataField="1"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axis="axisRow" showAll="0" sortType="descending">
      <items count="8">
        <item x="2"/>
        <item x="4"/>
        <item m="1" x="6"/>
        <item x="1"/>
        <item x="5"/>
        <item x="3"/>
        <item x="0"/>
        <item t="default"/>
      </items>
      <autoSortScope>
        <pivotArea dataOnly="0" outline="0" fieldPosition="0">
          <references count="1">
            <reference field="4294967294" count="1" selected="0">
              <x v="0"/>
            </reference>
          </references>
        </pivotArea>
      </autoSortScope>
    </pivotField>
    <pivotField showAll="0"/>
    <pivotField numFmtId="1" showAll="0">
      <items count="19">
        <item x="13"/>
        <item x="1"/>
        <item x="12"/>
        <item x="11"/>
        <item x="8"/>
        <item x="3"/>
        <item x="7"/>
        <item x="9"/>
        <item x="15"/>
        <item x="4"/>
        <item x="5"/>
        <item x="10"/>
        <item x="0"/>
        <item x="16"/>
        <item x="6"/>
        <item x="14"/>
        <item x="2"/>
        <item x="17"/>
        <item t="default"/>
      </items>
    </pivotField>
    <pivotField showAll="0"/>
    <pivotField showAll="0"/>
    <pivotField showAll="0"/>
    <pivotField showAll="0"/>
    <pivotField showAll="0"/>
    <pivotField showAll="0"/>
    <pivotField showAll="0">
      <items count="3">
        <item x="0"/>
        <item x="1"/>
        <item t="default"/>
      </items>
    </pivotField>
    <pivotField showAll="0"/>
    <pivotField showAll="0">
      <items count="5">
        <item x="0"/>
        <item x="1"/>
        <item x="2"/>
        <item x="3"/>
        <item t="default"/>
      </items>
    </pivotField>
  </pivotFields>
  <rowFields count="1">
    <field x="24"/>
  </rowFields>
  <rowItems count="7">
    <i>
      <x v="4"/>
    </i>
    <i>
      <x v="3"/>
    </i>
    <i>
      <x/>
    </i>
    <i>
      <x v="5"/>
    </i>
    <i>
      <x v="1"/>
    </i>
    <i>
      <x v="6"/>
    </i>
    <i t="grand">
      <x/>
    </i>
  </rowItems>
  <colItems count="1">
    <i/>
  </colItems>
  <dataFields count="1">
    <dataField name="Average of Salary" fld="6" subtotal="average" baseField="24" baseItem="0" numFmtId="3"/>
  </dataFields>
  <chartFormats count="5">
    <chartFormat chart="11" format="3" series="1">
      <pivotArea type="data" outline="0" fieldPosition="0">
        <references count="1">
          <reference field="4294967294" count="1" selected="0">
            <x v="0"/>
          </reference>
        </references>
      </pivotArea>
    </chartFormat>
    <chartFormat chart="11" format="4">
      <pivotArea type="data" outline="0" fieldPosition="0">
        <references count="2">
          <reference field="4294967294" count="1" selected="0">
            <x v="0"/>
          </reference>
          <reference field="24" count="1" selected="0">
            <x v="4"/>
          </reference>
        </references>
      </pivotArea>
    </chartFormat>
    <chartFormat chart="11" format="5">
      <pivotArea type="data" outline="0" fieldPosition="0">
        <references count="2">
          <reference field="4294967294" count="1" selected="0">
            <x v="0"/>
          </reference>
          <reference field="24" count="1" selected="0">
            <x v="5"/>
          </reference>
        </references>
      </pivotArea>
    </chartFormat>
    <chartFormat chart="11" format="6">
      <pivotArea type="data" outline="0" fieldPosition="0">
        <references count="2">
          <reference field="4294967294" count="1" selected="0">
            <x v="0"/>
          </reference>
          <reference field="24" count="1" selected="0">
            <x v="1"/>
          </reference>
        </references>
      </pivotArea>
    </chartFormat>
    <chartFormat chart="11" format="7">
      <pivotArea type="data" outline="0" fieldPosition="0">
        <references count="2">
          <reference field="4294967294" count="1" selected="0">
            <x v="0"/>
          </reference>
          <reference field="24"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F80A9CA-E595-42E1-91D4-941CA2CC046E}" name="Emp_Satisfaction" cacheId="0" applyNumberFormats="0" applyBorderFormats="0" applyFontFormats="0" applyPatternFormats="0" applyAlignmentFormats="0" applyWidthHeightFormats="1" dataCaption="Values" updatedVersion="7" minRefreshableVersion="3" itemPrintTitles="1" createdVersion="7" indent="0" compact="0" compactData="0" multipleFieldFilters="0" chartFormat="16">
  <location ref="G11:I17" firstHeaderRow="0" firstDataRow="1" firstDataCol="1"/>
  <pivotFields count="36">
    <pivotField compact="0" outline="0" showAll="0"/>
    <pivotField dataField="1" compact="0" outline="0" showAll="0"/>
    <pivotField compact="0" outline="0" showAll="0"/>
    <pivotField compact="0" outline="0" showAll="0"/>
    <pivotField compact="0" outline="0" showAll="0"/>
    <pivotField compact="0" numFmtId="14" outline="0" showAll="0"/>
    <pivotField compact="0" outline="0" showAll="0"/>
    <pivotField compact="0"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6">
        <item n="1 star" x="4"/>
        <item n="2 star" x="3"/>
        <item n="3 star" x="1"/>
        <item n="4 star" x="2"/>
        <item n="5 star" x="0"/>
        <item t="default"/>
      </items>
    </pivotField>
    <pivotField compact="0" numFmtId="14" outline="0" showAll="0"/>
    <pivotField compact="0" outline="0" showAll="0"/>
    <pivotField compact="0" outline="0" showAll="0"/>
    <pivotField compact="0" outline="0" showAll="0">
      <items count="8">
        <item x="3"/>
        <item x="5"/>
        <item x="1"/>
        <item x="0"/>
        <item m="1" x="6"/>
        <item x="4"/>
        <item x="2"/>
        <item t="default"/>
      </items>
    </pivotField>
    <pivotField compact="0" outline="0" showAll="0"/>
    <pivotField compact="0" numFmtId="1" outline="0" showAll="0">
      <items count="19">
        <item x="13"/>
        <item x="1"/>
        <item x="12"/>
        <item x="11"/>
        <item x="8"/>
        <item x="3"/>
        <item x="7"/>
        <item x="9"/>
        <item x="15"/>
        <item x="4"/>
        <item x="5"/>
        <item x="10"/>
        <item x="0"/>
        <item x="16"/>
        <item x="6"/>
        <item x="14"/>
        <item x="2"/>
        <item x="17"/>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compact="0" outline="0" showAll="0"/>
    <pivotField compact="0" outline="0" showAll="0">
      <items count="5">
        <item x="0"/>
        <item x="1"/>
        <item x="2"/>
        <item x="3"/>
        <item t="default"/>
      </items>
    </pivotField>
  </pivotFields>
  <rowFields count="1">
    <field x="20"/>
  </rowFields>
  <rowItems count="6">
    <i>
      <x/>
    </i>
    <i>
      <x v="1"/>
    </i>
    <i>
      <x v="2"/>
    </i>
    <i>
      <x v="3"/>
    </i>
    <i>
      <x v="4"/>
    </i>
    <i t="grand">
      <x/>
    </i>
  </rowItems>
  <colFields count="1">
    <field x="-2"/>
  </colFields>
  <colItems count="2">
    <i>
      <x/>
    </i>
    <i i="1">
      <x v="1"/>
    </i>
  </colItems>
  <dataFields count="2">
    <dataField name="No." fld="1" subtotal="count" baseField="24" baseItem="0"/>
    <dataField name="% of" fld="1" showDataAs="percentOfTotal" baseField="0" baseItem="0" numFmtId="165"/>
  </dataFields>
  <chartFormats count="17">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15" format="3" series="1">
      <pivotArea type="data" outline="0" fieldPosition="0">
        <references count="2">
          <reference field="4294967294" count="1" selected="0">
            <x v="0"/>
          </reference>
          <reference field="20" count="1" selected="0">
            <x v="1"/>
          </reference>
        </references>
      </pivotArea>
    </chartFormat>
    <chartFormat chart="15" format="4" series="1">
      <pivotArea type="data" outline="0" fieldPosition="0">
        <references count="2">
          <reference field="4294967294" count="1" selected="0">
            <x v="0"/>
          </reference>
          <reference field="20" count="1" selected="0">
            <x v="2"/>
          </reference>
        </references>
      </pivotArea>
    </chartFormat>
    <chartFormat chart="15" format="5" series="1">
      <pivotArea type="data" outline="0" fieldPosition="0">
        <references count="2">
          <reference field="4294967294" count="1" selected="0">
            <x v="0"/>
          </reference>
          <reference field="20" count="1" selected="0">
            <x v="3"/>
          </reference>
        </references>
      </pivotArea>
    </chartFormat>
    <chartFormat chart="15" format="6" series="1">
      <pivotArea type="data" outline="0" fieldPosition="0">
        <references count="2">
          <reference field="4294967294" count="1" selected="0">
            <x v="0"/>
          </reference>
          <reference field="20" count="1" selected="0">
            <x v="4"/>
          </reference>
        </references>
      </pivotArea>
    </chartFormat>
    <chartFormat chart="15" format="7" series="1">
      <pivotArea type="data" outline="0" fieldPosition="0">
        <references count="1">
          <reference field="4294967294" count="1" selected="0">
            <x v="1"/>
          </reference>
        </references>
      </pivotArea>
    </chartFormat>
    <chartFormat chart="15" format="8">
      <pivotArea type="data" outline="0" fieldPosition="0">
        <references count="2">
          <reference field="4294967294" count="1" selected="0">
            <x v="0"/>
          </reference>
          <reference field="20" count="1" selected="0">
            <x v="0"/>
          </reference>
        </references>
      </pivotArea>
    </chartFormat>
    <chartFormat chart="15" format="9">
      <pivotArea type="data" outline="0" fieldPosition="0">
        <references count="2">
          <reference field="4294967294" count="1" selected="0">
            <x v="0"/>
          </reference>
          <reference field="20" count="1" selected="0">
            <x v="1"/>
          </reference>
        </references>
      </pivotArea>
    </chartFormat>
    <chartFormat chart="15" format="10">
      <pivotArea type="data" outline="0" fieldPosition="0">
        <references count="2">
          <reference field="4294967294" count="1" selected="0">
            <x v="0"/>
          </reference>
          <reference field="20" count="1" selected="0">
            <x v="2"/>
          </reference>
        </references>
      </pivotArea>
    </chartFormat>
    <chartFormat chart="15" format="11">
      <pivotArea type="data" outline="0" fieldPosition="0">
        <references count="2">
          <reference field="4294967294" count="1" selected="0">
            <x v="0"/>
          </reference>
          <reference field="20" count="1" selected="0">
            <x v="3"/>
          </reference>
        </references>
      </pivotArea>
    </chartFormat>
    <chartFormat chart="15" format="12">
      <pivotArea type="data" outline="0" fieldPosition="0">
        <references count="2">
          <reference field="4294967294" count="1" selected="0">
            <x v="0"/>
          </reference>
          <reference field="2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584D03E-C6C5-4F42-ACA2-F46483D0FD30}" name="PivotTable11" cacheId="0" applyNumberFormats="0" applyBorderFormats="0" applyFontFormats="0" applyPatternFormats="0" applyAlignmentFormats="0" applyWidthHeightFormats="1" dataCaption="Values" updatedVersion="7" minRefreshableVersion="3" itemPrintTitles="1" createdVersion="7" indent="0" compact="0" compactData="0" multipleFieldFilters="0" chartFormat="18">
  <location ref="B32:C35" firstHeaderRow="1" firstDataRow="1" firstDataCol="1"/>
  <pivotFields count="36">
    <pivotField compact="0" outline="0" showAll="0"/>
    <pivotField dataField="1" compact="0" outline="0" showAll="0"/>
    <pivotField compact="0" outline="0" showAll="0"/>
    <pivotField compact="0" outline="0" showAll="0"/>
    <pivotField compact="0" outline="0" showAll="0"/>
    <pivotField compact="0" numFmtId="14" outline="0" showAll="0"/>
    <pivotField compact="0" outline="0" showAll="0"/>
    <pivotField compact="0"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4" outline="0" showAll="0"/>
    <pivotField compact="0" outline="0" showAll="0"/>
    <pivotField compact="0" outline="0" showAll="0"/>
    <pivotField compact="0" outline="0" showAll="0">
      <items count="8">
        <item x="3"/>
        <item x="5"/>
        <item x="1"/>
        <item x="0"/>
        <item m="1" x="6"/>
        <item x="4"/>
        <item x="2"/>
        <item t="default"/>
      </items>
    </pivotField>
    <pivotField compact="0" outline="0" showAll="0"/>
    <pivotField compact="0" numFmtId="1" outline="0" showAll="0">
      <items count="19">
        <item x="13"/>
        <item x="1"/>
        <item x="12"/>
        <item x="11"/>
        <item x="8"/>
        <item x="3"/>
        <item x="7"/>
        <item x="9"/>
        <item x="15"/>
        <item x="4"/>
        <item x="5"/>
        <item x="10"/>
        <item x="0"/>
        <item x="16"/>
        <item x="6"/>
        <item x="14"/>
        <item x="2"/>
        <item x="17"/>
        <item t="default"/>
      </items>
    </pivotField>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3">
        <item x="0"/>
        <item x="1"/>
        <item t="default"/>
      </items>
    </pivotField>
    <pivotField compact="0" outline="0" showAll="0"/>
    <pivotField compact="0" outline="0" showAll="0">
      <items count="5">
        <item x="0"/>
        <item x="1"/>
        <item x="2"/>
        <item x="3"/>
        <item t="default"/>
      </items>
    </pivotField>
  </pivotFields>
  <rowFields count="1">
    <field x="33"/>
  </rowFields>
  <rowItems count="3">
    <i>
      <x/>
    </i>
    <i>
      <x v="1"/>
    </i>
    <i t="grand">
      <x/>
    </i>
  </rowItems>
  <colItems count="1">
    <i/>
  </colItems>
  <dataFields count="1">
    <dataField name="No. of employees" fld="1" subtotal="count" baseField="0" baseItem="0"/>
  </dataFields>
  <chartFormats count="4">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EEACDDF-D302-484E-A9DE-9B1AC4E81E56}" name="Hiring"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9">
  <location ref="P3:Q17" firstHeaderRow="1" firstDataRow="1" firstDataCol="1"/>
  <pivotFields count="36">
    <pivotField showAll="0"/>
    <pivotField dataField="1" showAll="0"/>
    <pivotField showAll="0"/>
    <pivotField showAll="0"/>
    <pivotField showAll="0"/>
    <pivotField numFmtId="14"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items count="8">
        <item x="3"/>
        <item x="5"/>
        <item x="1"/>
        <item x="0"/>
        <item m="1" x="6"/>
        <item x="4"/>
        <item x="2"/>
        <item t="default"/>
      </items>
    </pivotField>
    <pivotField showAll="0"/>
    <pivotField numFmtId="1" showAll="0">
      <items count="19">
        <item x="13"/>
        <item x="1"/>
        <item x="12"/>
        <item x="11"/>
        <item x="8"/>
        <item x="3"/>
        <item x="7"/>
        <item x="9"/>
        <item x="15"/>
        <item x="4"/>
        <item x="5"/>
        <item x="10"/>
        <item x="0"/>
        <item x="16"/>
        <item x="6"/>
        <item x="14"/>
        <item x="2"/>
        <item x="17"/>
        <item t="default"/>
      </items>
    </pivotField>
    <pivotField showAll="0"/>
    <pivotField showAll="0"/>
    <pivotField showAll="0"/>
    <pivotField showAll="0"/>
    <pivotField showAll="0"/>
    <pivotField axis="axisRow" showAll="0">
      <items count="14">
        <item x="12"/>
        <item x="11"/>
        <item x="2"/>
        <item x="6"/>
        <item x="8"/>
        <item x="0"/>
        <item x="3"/>
        <item x="5"/>
        <item x="4"/>
        <item x="1"/>
        <item x="7"/>
        <item x="10"/>
        <item x="9"/>
        <item t="default"/>
      </items>
    </pivotField>
    <pivotField showAll="0">
      <items count="3">
        <item x="0"/>
        <item x="1"/>
        <item t="default"/>
      </items>
    </pivotField>
    <pivotField showAll="0"/>
    <pivotField showAll="0">
      <items count="5">
        <item x="0"/>
        <item x="1"/>
        <item x="2"/>
        <item x="3"/>
        <item t="default"/>
      </items>
    </pivotField>
  </pivotFields>
  <rowFields count="1">
    <field x="32"/>
  </rowFields>
  <rowItems count="14">
    <i>
      <x/>
    </i>
    <i>
      <x v="1"/>
    </i>
    <i>
      <x v="2"/>
    </i>
    <i>
      <x v="3"/>
    </i>
    <i>
      <x v="4"/>
    </i>
    <i>
      <x v="5"/>
    </i>
    <i>
      <x v="6"/>
    </i>
    <i>
      <x v="7"/>
    </i>
    <i>
      <x v="8"/>
    </i>
    <i>
      <x v="9"/>
    </i>
    <i>
      <x v="10"/>
    </i>
    <i>
      <x v="11"/>
    </i>
    <i>
      <x v="12"/>
    </i>
    <i t="grand">
      <x/>
    </i>
  </rowItems>
  <colItems count="1">
    <i/>
  </colItems>
  <dataFields count="1">
    <dataField name="Count of EmpID" fld="1" subtotal="count" baseField="31" baseItem="0"/>
  </dataFields>
  <chartFormats count="1">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dateBetween" evalOrder="-1" id="8" name="DateofHire">
      <autoFilter ref="A1">
        <filterColumn colId="0">
          <customFilters and="1">
            <customFilter operator="greaterThanOrEqual" val="43344"/>
            <customFilter operator="lessThanOrEqual" val="43373"/>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5CC99AB-52C0-488A-B210-65AFA04F064E}" name="Engmnt"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7">
  <location ref="L32:N37" firstHeaderRow="0" firstDataRow="1" firstDataCol="1"/>
  <pivotFields count="36">
    <pivotField showAll="0"/>
    <pivotField dataField="1" showAll="0"/>
    <pivotField showAll="0"/>
    <pivotField showAll="0"/>
    <pivotField showAll="0"/>
    <pivotField numFmtId="14"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items count="8">
        <item x="3"/>
        <item x="5"/>
        <item x="1"/>
        <item x="0"/>
        <item m="1" x="6"/>
        <item x="4"/>
        <item x="2"/>
        <item t="default"/>
      </items>
    </pivotField>
    <pivotField showAll="0"/>
    <pivotField numFmtId="1" showAll="0">
      <items count="19">
        <item x="13"/>
        <item x="1"/>
        <item x="12"/>
        <item x="11"/>
        <item x="8"/>
        <item x="3"/>
        <item x="7"/>
        <item x="9"/>
        <item x="15"/>
        <item x="4"/>
        <item x="5"/>
        <item x="10"/>
        <item x="0"/>
        <item x="16"/>
        <item x="6"/>
        <item x="14"/>
        <item x="2"/>
        <item x="17"/>
        <item t="default"/>
      </items>
    </pivotField>
    <pivotField showAll="0"/>
    <pivotField showAll="0"/>
    <pivotField showAll="0"/>
    <pivotField axis="axisRow" showAll="0" sortType="ascending">
      <items count="9">
        <item m="1" x="6"/>
        <item x="2"/>
        <item m="1" x="5"/>
        <item x="3"/>
        <item m="1" x="7"/>
        <item x="1"/>
        <item m="1" x="4"/>
        <item x="0"/>
        <item t="default"/>
      </items>
    </pivotField>
    <pivotField showAll="0"/>
    <pivotField showAll="0"/>
    <pivotField showAll="0">
      <items count="3">
        <item x="0"/>
        <item x="1"/>
        <item t="default"/>
      </items>
    </pivotField>
    <pivotField showAll="0"/>
    <pivotField showAll="0">
      <items count="5">
        <item x="0"/>
        <item x="1"/>
        <item x="2"/>
        <item x="3"/>
        <item t="default"/>
      </items>
    </pivotField>
  </pivotFields>
  <rowFields count="1">
    <field x="30"/>
  </rowFields>
  <rowItems count="5">
    <i>
      <x v="1"/>
    </i>
    <i>
      <x v="3"/>
    </i>
    <i>
      <x v="5"/>
    </i>
    <i>
      <x v="7"/>
    </i>
    <i t="grand">
      <x/>
    </i>
  </rowItems>
  <colFields count="1">
    <field x="-2"/>
  </colFields>
  <colItems count="2">
    <i>
      <x/>
    </i>
    <i i="1">
      <x v="1"/>
    </i>
  </colItems>
  <dataFields count="2">
    <dataField name="Count of EmpID" fld="1" subtotal="count" baseField="30" baseItem="0"/>
    <dataField name="%" fld="1" subtotal="count" showDataAs="percentOfTotal" baseField="30" baseItem="3" numFmtId="10"/>
  </dataFields>
  <chartFormats count="6">
    <chartFormat chart="16" format="2" series="1">
      <pivotArea type="data" outline="0" fieldPosition="0">
        <references count="1">
          <reference field="4294967294" count="1" selected="0">
            <x v="0"/>
          </reference>
        </references>
      </pivotArea>
    </chartFormat>
    <chartFormat chart="16" format="3" series="1">
      <pivotArea type="data" outline="0" fieldPosition="0">
        <references count="1">
          <reference field="4294967294" count="1" selected="0">
            <x v="1"/>
          </reference>
        </references>
      </pivotArea>
    </chartFormat>
    <chartFormat chart="16" format="4">
      <pivotArea type="data" outline="0" fieldPosition="0">
        <references count="2">
          <reference field="4294967294" count="1" selected="0">
            <x v="0"/>
          </reference>
          <reference field="30" count="1" selected="0">
            <x v="1"/>
          </reference>
        </references>
      </pivotArea>
    </chartFormat>
    <chartFormat chart="16" format="5">
      <pivotArea type="data" outline="0" fieldPosition="0">
        <references count="2">
          <reference field="4294967294" count="1" selected="0">
            <x v="0"/>
          </reference>
          <reference field="30" count="1" selected="0">
            <x v="3"/>
          </reference>
        </references>
      </pivotArea>
    </chartFormat>
    <chartFormat chart="16" format="6">
      <pivotArea type="data" outline="0" fieldPosition="0">
        <references count="2">
          <reference field="4294967294" count="1" selected="0">
            <x v="0"/>
          </reference>
          <reference field="30" count="1" selected="0">
            <x v="5"/>
          </reference>
        </references>
      </pivotArea>
    </chartFormat>
    <chartFormat chart="16" format="7">
      <pivotArea type="data" outline="0" fieldPosition="0">
        <references count="2">
          <reference field="4294967294" count="1" selected="0">
            <x v="0"/>
          </reference>
          <reference field="30"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21DC7CB-4482-48CD-BDB3-ECF5B6FA44FB}" name="Total" cacheId="0" applyNumberFormats="0" applyBorderFormats="0" applyFontFormats="0" applyPatternFormats="0" applyAlignmentFormats="0" applyWidthHeightFormats="1" dataCaption="Values" updatedVersion="7" minRefreshableVersion="3" itemPrintTitles="1" createdVersion="7" indent="0" compact="0" compactData="0" multipleFieldFilters="0" chartFormat="9">
  <location ref="B22:C26" firstHeaderRow="1" firstDataRow="1" firstDataCol="1"/>
  <pivotFields count="36">
    <pivotField compact="0" outline="0" showAll="0"/>
    <pivotField dataField="1" compact="0" outline="0" showAll="0"/>
    <pivotField compact="0" outline="0" showAll="0"/>
    <pivotField compact="0" outline="0" showAll="0"/>
    <pivotField compact="0" outline="0" showAll="0"/>
    <pivotField compact="0" numFmtId="14" outline="0" showAll="0"/>
    <pivotField compact="0" outline="0" showAll="0"/>
    <pivotField compact="0"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4">
        <item x="0"/>
        <item x="2"/>
        <item x="1"/>
        <item t="default"/>
      </items>
    </pivotField>
    <pivotField compact="0" outline="0" showAll="0"/>
    <pivotField compact="0" outline="0" showAll="0"/>
    <pivotField compact="0" outline="0" showAll="0"/>
    <pivotField compact="0" outline="0" showAll="0"/>
    <pivotField compact="0" numFmtId="14" outline="0" showAll="0"/>
    <pivotField compact="0" outline="0" showAll="0"/>
    <pivotField compact="0" outline="0" showAll="0"/>
    <pivotField compact="0" outline="0" showAll="0">
      <items count="8">
        <item x="3"/>
        <item x="5"/>
        <item x="1"/>
        <item x="0"/>
        <item m="1" x="6"/>
        <item x="4"/>
        <item x="2"/>
        <item t="default"/>
      </items>
    </pivotField>
    <pivotField compact="0" outline="0" showAll="0"/>
    <pivotField compact="0" numFmtId="1" outline="0" showAll="0">
      <items count="19">
        <item x="13"/>
        <item x="1"/>
        <item x="12"/>
        <item x="11"/>
        <item x="8"/>
        <item x="3"/>
        <item x="7"/>
        <item x="9"/>
        <item x="15"/>
        <item x="4"/>
        <item x="5"/>
        <item x="10"/>
        <item x="0"/>
        <item x="16"/>
        <item x="6"/>
        <item x="14"/>
        <item x="2"/>
        <item x="17"/>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compact="0" outline="0" showAll="0"/>
    <pivotField compact="0" outline="0" showAll="0">
      <items count="5">
        <item x="0"/>
        <item x="1"/>
        <item x="2"/>
        <item x="3"/>
        <item t="default"/>
      </items>
    </pivotField>
  </pivotFields>
  <rowFields count="1">
    <field x="16"/>
  </rowFields>
  <rowItems count="4">
    <i>
      <x/>
    </i>
    <i>
      <x v="1"/>
    </i>
    <i>
      <x v="2"/>
    </i>
    <i t="grand">
      <x/>
    </i>
  </rowItems>
  <colItems count="1">
    <i/>
  </colItems>
  <dataFields count="1">
    <dataField name="No. of employees" fld="1" subtotal="count" baseField="0" baseItem="0"/>
  </dataFields>
  <chartFormats count="4">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BFF373F-8EA8-4477-9542-CC196A351622}" name="Tenureship"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L11:M16" firstHeaderRow="1" firstDataRow="1" firstDataCol="1"/>
  <pivotFields count="36">
    <pivotField showAll="0"/>
    <pivotField showAll="0"/>
    <pivotField showAll="0"/>
    <pivotField showAll="0"/>
    <pivotField showAll="0"/>
    <pivotField numFmtId="14"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items count="8">
        <item x="3"/>
        <item x="5"/>
        <item x="1"/>
        <item x="0"/>
        <item m="1" x="6"/>
        <item x="4"/>
        <item x="2"/>
        <item t="default"/>
      </items>
    </pivotField>
    <pivotField showAll="0"/>
    <pivotField numFmtId="1" showAll="0">
      <items count="19">
        <item x="13"/>
        <item x="1"/>
        <item x="12"/>
        <item x="11"/>
        <item x="8"/>
        <item x="3"/>
        <item x="7"/>
        <item x="9"/>
        <item x="15"/>
        <item x="4"/>
        <item x="5"/>
        <item x="10"/>
        <item x="0"/>
        <item x="16"/>
        <item x="6"/>
        <item x="14"/>
        <item x="2"/>
        <item x="17"/>
        <item t="default"/>
      </items>
    </pivotField>
    <pivotField showAll="0"/>
    <pivotField showAll="0"/>
    <pivotField axis="axisRow" dataField="1" showAll="0" sortType="ascending">
      <items count="5">
        <item x="0"/>
        <item x="2"/>
        <item x="1"/>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3">
        <item x="0"/>
        <item x="1"/>
        <item t="default"/>
      </items>
    </pivotField>
    <pivotField showAll="0"/>
    <pivotField showAll="0">
      <items count="5">
        <item x="0"/>
        <item x="1"/>
        <item x="2"/>
        <item x="3"/>
        <item t="default"/>
      </items>
    </pivotField>
  </pivotFields>
  <rowFields count="1">
    <field x="29"/>
  </rowFields>
  <rowItems count="5">
    <i>
      <x v="1"/>
    </i>
    <i>
      <x/>
    </i>
    <i>
      <x v="2"/>
    </i>
    <i>
      <x v="3"/>
    </i>
    <i t="grand">
      <x/>
    </i>
  </rowItems>
  <colItems count="1">
    <i/>
  </colItems>
  <dataFields count="1">
    <dataField name="Count of Tenureship" fld="29" subtotal="count" baseField="0" baseItem="0"/>
  </dataFields>
  <chartFormats count="1">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6FEE5A6-671F-4AF5-836F-9CC748661743}" name="RecruitmentSource"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L2:M8" firstHeaderRow="1" firstDataRow="1" firstDataCol="1"/>
  <pivotFields count="36">
    <pivotField showAll="0"/>
    <pivotField showAll="0"/>
    <pivotField showAll="0"/>
    <pivotField showAll="0"/>
    <pivotField showAll="0"/>
    <pivotField numFmtId="14" showAll="0"/>
    <pivotField showAll="0"/>
    <pivotField showAll="0"/>
    <pivotField numFmtId="14" showAll="0"/>
    <pivotField showAll="0"/>
    <pivotField showAll="0"/>
    <pivotField showAll="0"/>
    <pivotField showAll="0"/>
    <pivotField showAll="0"/>
    <pivotField showAll="0"/>
    <pivotField showAll="0"/>
    <pivotField showAll="0"/>
    <pivotField axis="axisRow" dataField="1" showAll="0" measureFilter="1" sortType="descending">
      <items count="10">
        <item x="6"/>
        <item x="4"/>
        <item x="3"/>
        <item x="2"/>
        <item x="1"/>
        <item x="0"/>
        <item x="5"/>
        <item x="8"/>
        <item x="7"/>
        <item t="default"/>
      </items>
      <autoSortScope>
        <pivotArea dataOnly="0" outline="0" fieldPosition="0">
          <references count="1">
            <reference field="4294967294" count="1" selected="0">
              <x v="0"/>
            </reference>
          </references>
        </pivotArea>
      </autoSortScope>
    </pivotField>
    <pivotField showAll="0"/>
    <pivotField showAll="0"/>
    <pivotField showAll="0"/>
    <pivotField numFmtId="14" showAll="0"/>
    <pivotField showAll="0"/>
    <pivotField showAll="0"/>
    <pivotField showAll="0">
      <items count="8">
        <item x="3"/>
        <item x="5"/>
        <item x="1"/>
        <item x="0"/>
        <item m="1" x="6"/>
        <item x="4"/>
        <item x="2"/>
        <item t="default"/>
      </items>
    </pivotField>
    <pivotField showAll="0"/>
    <pivotField numFmtId="1" showAll="0">
      <items count="19">
        <item x="13"/>
        <item x="1"/>
        <item x="12"/>
        <item x="11"/>
        <item x="8"/>
        <item x="3"/>
        <item x="7"/>
        <item x="9"/>
        <item x="15"/>
        <item x="4"/>
        <item x="5"/>
        <item x="10"/>
        <item x="0"/>
        <item x="16"/>
        <item x="6"/>
        <item x="14"/>
        <item x="2"/>
        <item x="17"/>
        <item t="default"/>
      </items>
    </pivotField>
    <pivotField showAll="0"/>
    <pivotField showAll="0"/>
    <pivotField showAll="0"/>
    <pivotField showAll="0"/>
    <pivotField showAll="0"/>
    <pivotField showAll="0"/>
    <pivotField showAll="0">
      <items count="3">
        <item x="0"/>
        <item x="1"/>
        <item t="default"/>
      </items>
    </pivotField>
    <pivotField showAll="0"/>
    <pivotField showAll="0">
      <items count="5">
        <item x="0"/>
        <item x="1"/>
        <item x="2"/>
        <item x="3"/>
        <item t="default"/>
      </items>
    </pivotField>
  </pivotFields>
  <rowFields count="1">
    <field x="17"/>
  </rowFields>
  <rowItems count="6">
    <i>
      <x v="4"/>
    </i>
    <i>
      <x v="5"/>
    </i>
    <i>
      <x v="3"/>
    </i>
    <i>
      <x v="2"/>
    </i>
    <i>
      <x v="1"/>
    </i>
    <i t="grand">
      <x/>
    </i>
  </rowItems>
  <colItems count="1">
    <i/>
  </colItems>
  <dataFields count="1">
    <dataField name="Count of RecruitmentSource" fld="17" subtotal="count" baseField="0" baseItem="0"/>
  </dataFields>
  <chartFormats count="6">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17" count="1" selected="0">
            <x v="1"/>
          </reference>
        </references>
      </pivotArea>
    </chartFormat>
    <chartFormat chart="3" format="9">
      <pivotArea type="data" outline="0" fieldPosition="0">
        <references count="2">
          <reference field="4294967294" count="1" selected="0">
            <x v="0"/>
          </reference>
          <reference field="17" count="1" selected="0">
            <x v="2"/>
          </reference>
        </references>
      </pivotArea>
    </chartFormat>
    <chartFormat chart="3" format="10">
      <pivotArea type="data" outline="0" fieldPosition="0">
        <references count="2">
          <reference field="4294967294" count="1" selected="0">
            <x v="0"/>
          </reference>
          <reference field="17" count="1" selected="0">
            <x v="3"/>
          </reference>
        </references>
      </pivotArea>
    </chartFormat>
    <chartFormat chart="3" format="11">
      <pivotArea type="data" outline="0" fieldPosition="0">
        <references count="2">
          <reference field="4294967294" count="1" selected="0">
            <x v="0"/>
          </reference>
          <reference field="17" count="1" selected="0">
            <x v="4"/>
          </reference>
        </references>
      </pivotArea>
    </chartFormat>
    <chartFormat chart="3" format="12">
      <pivotArea type="data" outline="0" fieldPosition="0">
        <references count="2">
          <reference field="4294967294" count="1" selected="0">
            <x v="0"/>
          </reference>
          <reference field="17" count="1" selected="0">
            <x v="5"/>
          </reference>
        </references>
      </pivotArea>
    </chartFormat>
  </chartFormats>
  <pivotTableStyleInfo name="PivotStyleLight16" showRowHeaders="1" showColHeaders="1" showRowStripes="0" showColStripes="0" showLastColumn="1"/>
  <filters count="1">
    <filter fld="17"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68535AC-5C54-4B6D-9B62-A53CED72B1EC}" name="PerformanceRating" cacheId="0" applyNumberFormats="0" applyBorderFormats="0" applyFontFormats="0" applyPatternFormats="0" applyAlignmentFormats="0" applyWidthHeightFormats="1" dataCaption="Values" updatedVersion="7" minRefreshableVersion="3" itemPrintTitles="1" createdVersion="7" indent="0" compact="0" compactData="0" multipleFieldFilters="0" chartFormat="12">
  <location ref="G4:I9" firstHeaderRow="0" firstDataRow="1" firstDataCol="1"/>
  <pivotFields count="36">
    <pivotField compact="0" outline="0" showAll="0"/>
    <pivotField dataField="1" compact="0" outline="0" showAll="0"/>
    <pivotField compact="0" outline="0" showAll="0"/>
    <pivotField compact="0" outline="0" showAll="0"/>
    <pivotField compact="0" outline="0" showAll="0"/>
    <pivotField compact="0" numFmtId="14" outline="0" showAll="0"/>
    <pivotField compact="0" outline="0" showAll="0"/>
    <pivotField compact="0"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5">
        <item x="0"/>
        <item x="1"/>
        <item x="2"/>
        <item x="3"/>
        <item t="default"/>
      </items>
    </pivotField>
    <pivotField compact="0" outline="0" showAll="0"/>
    <pivotField compact="0" outline="0" showAll="0"/>
    <pivotField compact="0" numFmtId="14" outline="0" showAll="0"/>
    <pivotField compact="0" outline="0" showAll="0"/>
    <pivotField compact="0" outline="0" showAll="0"/>
    <pivotField compact="0" outline="0" showAll="0">
      <items count="8">
        <item x="3"/>
        <item x="5"/>
        <item x="1"/>
        <item x="0"/>
        <item m="1" x="6"/>
        <item x="4"/>
        <item x="2"/>
        <item t="default"/>
      </items>
    </pivotField>
    <pivotField compact="0" outline="0" showAll="0"/>
    <pivotField compact="0" numFmtId="1" outline="0" showAll="0">
      <items count="19">
        <item x="13"/>
        <item x="1"/>
        <item x="12"/>
        <item x="11"/>
        <item x="8"/>
        <item x="3"/>
        <item x="7"/>
        <item x="9"/>
        <item x="15"/>
        <item x="4"/>
        <item x="5"/>
        <item x="10"/>
        <item x="0"/>
        <item x="16"/>
        <item x="6"/>
        <item x="14"/>
        <item x="2"/>
        <item x="17"/>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compact="0" outline="0" showAll="0"/>
    <pivotField compact="0" outline="0" showAll="0">
      <items count="5">
        <item x="0"/>
        <item x="1"/>
        <item x="2"/>
        <item x="3"/>
        <item t="default"/>
      </items>
    </pivotField>
  </pivotFields>
  <rowFields count="1">
    <field x="18"/>
  </rowFields>
  <rowItems count="5">
    <i>
      <x/>
    </i>
    <i>
      <x v="1"/>
    </i>
    <i>
      <x v="2"/>
    </i>
    <i>
      <x v="3"/>
    </i>
    <i t="grand">
      <x/>
    </i>
  </rowItems>
  <colFields count="1">
    <field x="-2"/>
  </colFields>
  <colItems count="2">
    <i>
      <x/>
    </i>
    <i i="1">
      <x v="1"/>
    </i>
  </colItems>
  <dataFields count="2">
    <dataField name="No." fld="1" subtotal="count" baseField="24" baseItem="0"/>
    <dataField name="%" fld="1" subtotal="count" showDataAs="percentOfTotal" baseField="18" baseItem="1" numFmtId="10"/>
  </dataFields>
  <chartFormats count="10">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1" format="3" series="1">
      <pivotArea type="data" outline="0" fieldPosition="0">
        <references count="1">
          <reference field="4294967294" count="1" selected="0">
            <x v="1"/>
          </reference>
        </references>
      </pivotArea>
    </chartFormat>
    <chartFormat chart="11" format="4">
      <pivotArea type="data" outline="0" fieldPosition="0">
        <references count="2">
          <reference field="4294967294" count="1" selected="0">
            <x v="0"/>
          </reference>
          <reference field="18" count="1" selected="0">
            <x v="0"/>
          </reference>
        </references>
      </pivotArea>
    </chartFormat>
    <chartFormat chart="11" format="5">
      <pivotArea type="data" outline="0" fieldPosition="0">
        <references count="2">
          <reference field="4294967294" count="1" selected="0">
            <x v="0"/>
          </reference>
          <reference field="18" count="1" selected="0">
            <x v="1"/>
          </reference>
        </references>
      </pivotArea>
    </chartFormat>
    <chartFormat chart="11" format="6">
      <pivotArea type="data" outline="0" fieldPosition="0">
        <references count="2">
          <reference field="4294967294" count="1" selected="0">
            <x v="0"/>
          </reference>
          <reference field="18" count="1" selected="0">
            <x v="2"/>
          </reference>
        </references>
      </pivotArea>
    </chartFormat>
    <chartFormat chart="11" format="7">
      <pivotArea type="data" outline="0" fieldPosition="0">
        <references count="2">
          <reference field="4294967294" count="1" selected="0">
            <x v="0"/>
          </reference>
          <reference field="1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A7343B7-2148-4ADA-B044-8028498C579E}" name="PivotTable2" cacheId="0" applyNumberFormats="0" applyBorderFormats="0" applyFontFormats="0" applyPatternFormats="0" applyAlignmentFormats="0" applyWidthHeightFormats="1" dataCaption="Values" updatedVersion="7" minRefreshableVersion="3" itemPrintTitles="1" createdVersion="7" indent="0" compact="0" compactData="0" multipleFieldFilters="0" chartFormat="23">
  <location ref="B63:C73" firstHeaderRow="1" firstDataRow="1" firstDataCol="1"/>
  <pivotFields count="36">
    <pivotField compact="0" outline="0" showAll="0"/>
    <pivotField dataField="1" compact="0" outline="0" showAll="0"/>
    <pivotField compact="0" outline="0" showAll="0"/>
    <pivotField compact="0" outline="0" showAll="0"/>
    <pivotField compact="0" outline="0" showAll="0"/>
    <pivotField compact="0" numFmtId="14" outline="0" showAll="0"/>
    <pivotField compact="0" outline="0" showAll="0"/>
    <pivotField compact="0"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4" outline="0" showAll="0"/>
    <pivotField compact="0" outline="0" showAll="0"/>
    <pivotField compact="0" outline="0" showAll="0"/>
    <pivotField compact="0" outline="0" showAll="0">
      <items count="8">
        <item x="3"/>
        <item x="5"/>
        <item x="1"/>
        <item x="0"/>
        <item m="1" x="6"/>
        <item x="4"/>
        <item x="2"/>
        <item t="default"/>
      </items>
    </pivotField>
    <pivotField compact="0" outline="0" showAll="0"/>
    <pivotField compact="0" numFmtId="1" outline="0" showAll="0">
      <items count="19">
        <item x="13"/>
        <item x="1"/>
        <item x="12"/>
        <item x="11"/>
        <item x="8"/>
        <item x="3"/>
        <item x="7"/>
        <item x="9"/>
        <item x="15"/>
        <item x="4"/>
        <item x="5"/>
        <item x="10"/>
        <item x="0"/>
        <item x="16"/>
        <item x="6"/>
        <item x="14"/>
        <item x="2"/>
        <item x="17"/>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axis="axisRow" compact="0" outline="0" showAll="0">
      <items count="11">
        <item x="9"/>
        <item x="7"/>
        <item x="2"/>
        <item x="6"/>
        <item x="5"/>
        <item x="4"/>
        <item x="1"/>
        <item x="3"/>
        <item x="8"/>
        <item h="1" x="0"/>
        <item t="default"/>
      </items>
    </pivotField>
    <pivotField compact="0" outline="0" showAll="0">
      <items count="5">
        <item x="0"/>
        <item x="1"/>
        <item x="2"/>
        <item x="3"/>
        <item t="default"/>
      </items>
    </pivotField>
  </pivotFields>
  <rowFields count="1">
    <field x="34"/>
  </rowFields>
  <rowItems count="10">
    <i>
      <x/>
    </i>
    <i>
      <x v="1"/>
    </i>
    <i>
      <x v="2"/>
    </i>
    <i>
      <x v="3"/>
    </i>
    <i>
      <x v="4"/>
    </i>
    <i>
      <x v="5"/>
    </i>
    <i>
      <x v="6"/>
    </i>
    <i>
      <x v="7"/>
    </i>
    <i>
      <x v="8"/>
    </i>
    <i t="grand">
      <x/>
    </i>
  </rowItems>
  <colItems count="1">
    <i/>
  </colItems>
  <dataFields count="1">
    <dataField name="Count of EmpID" fld="1" subtotal="count" baseField="34" baseItem="0"/>
  </dataFields>
  <chartFormats count="3">
    <chartFormat chart="20" format="1"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9032FCD-E2A7-4B09-B64C-92E6DE69205A}" name="AgeBracket"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L18:N24" firstHeaderRow="0" firstDataRow="1" firstDataCol="1"/>
  <pivotFields count="36">
    <pivotField showAll="0"/>
    <pivotField showAll="0"/>
    <pivotField showAll="0"/>
    <pivotField showAll="0"/>
    <pivotField showAll="0"/>
    <pivotField numFmtId="14"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items count="8">
        <item x="3"/>
        <item x="5"/>
        <item x="1"/>
        <item x="0"/>
        <item m="1" x="6"/>
        <item x="4"/>
        <item x="2"/>
        <item t="default"/>
      </items>
    </pivotField>
    <pivotField showAll="0"/>
    <pivotField numFmtId="1" showAll="0">
      <items count="19">
        <item x="13"/>
        <item x="1"/>
        <item x="12"/>
        <item x="11"/>
        <item x="8"/>
        <item x="3"/>
        <item x="7"/>
        <item x="9"/>
        <item x="15"/>
        <item x="4"/>
        <item x="5"/>
        <item x="10"/>
        <item x="0"/>
        <item x="16"/>
        <item x="6"/>
        <item x="14"/>
        <item x="2"/>
        <item x="17"/>
        <item t="default"/>
      </items>
    </pivotField>
    <pivotField showAll="0"/>
    <pivotField axis="axisRow" dataField="1" showAll="0">
      <items count="6">
        <item x="0"/>
        <item x="1"/>
        <item x="2"/>
        <item x="3"/>
        <item x="4"/>
        <item t="default"/>
      </items>
    </pivotField>
    <pivotField showAll="0"/>
    <pivotField showAll="0"/>
    <pivotField showAll="0"/>
    <pivotField showAll="0"/>
    <pivotField showAll="0">
      <items count="3">
        <item x="0"/>
        <item x="1"/>
        <item t="default"/>
      </items>
    </pivotField>
    <pivotField showAll="0"/>
    <pivotField showAll="0">
      <items count="5">
        <item x="0"/>
        <item x="1"/>
        <item x="2"/>
        <item x="3"/>
        <item t="default"/>
      </items>
    </pivotField>
  </pivotFields>
  <rowFields count="1">
    <field x="28"/>
  </rowFields>
  <rowItems count="6">
    <i>
      <x/>
    </i>
    <i>
      <x v="1"/>
    </i>
    <i>
      <x v="2"/>
    </i>
    <i>
      <x v="3"/>
    </i>
    <i>
      <x v="4"/>
    </i>
    <i t="grand">
      <x/>
    </i>
  </rowItems>
  <colFields count="1">
    <field x="-2"/>
  </colFields>
  <colItems count="2">
    <i>
      <x/>
    </i>
    <i i="1">
      <x v="1"/>
    </i>
  </colItems>
  <dataFields count="2">
    <dataField name="Count of Age Bracket" fld="28" subtotal="count" baseField="0" baseItem="0"/>
    <dataField name="%" fld="28" subtotal="count" showDataAs="percentOfTotal" baseField="0" baseItem="0" numFmtId="10"/>
  </dataFields>
  <chartFormats count="2">
    <chartFormat chart="3" format="3"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0EF5820-DD70-46CE-B13C-74CCC17E98D4}" name="EmploymentStatus"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2">
  <location ref="L26:M30" firstHeaderRow="1" firstDataRow="1" firstDataCol="1"/>
  <pivotFields count="36">
    <pivotField showAll="0"/>
    <pivotField showAll="0"/>
    <pivotField showAll="0"/>
    <pivotField showAll="0"/>
    <pivotField showAll="0"/>
    <pivotField numFmtId="14" showAll="0"/>
    <pivotField showAll="0"/>
    <pivotField showAll="0"/>
    <pivotField numFmtId="14" showAll="0"/>
    <pivotField showAll="0"/>
    <pivotField showAll="0"/>
    <pivotField showAll="0"/>
    <pivotField showAll="0"/>
    <pivotField showAll="0"/>
    <pivotField showAll="0"/>
    <pivotField showAll="0"/>
    <pivotField axis="axisRow" dataField="1" showAll="0">
      <items count="4">
        <item x="0"/>
        <item x="2"/>
        <item x="1"/>
        <item t="default"/>
      </items>
    </pivotField>
    <pivotField showAll="0"/>
    <pivotField showAll="0"/>
    <pivotField showAll="0"/>
    <pivotField showAll="0"/>
    <pivotField numFmtId="14" showAll="0"/>
    <pivotField showAll="0"/>
    <pivotField showAll="0"/>
    <pivotField showAll="0">
      <items count="8">
        <item x="3"/>
        <item x="5"/>
        <item x="1"/>
        <item x="0"/>
        <item m="1" x="6"/>
        <item x="4"/>
        <item x="2"/>
        <item t="default"/>
      </items>
    </pivotField>
    <pivotField showAll="0"/>
    <pivotField numFmtId="1" showAll="0">
      <items count="19">
        <item x="13"/>
        <item x="1"/>
        <item x="12"/>
        <item x="11"/>
        <item x="8"/>
        <item x="3"/>
        <item x="7"/>
        <item x="9"/>
        <item x="15"/>
        <item x="4"/>
        <item x="5"/>
        <item x="10"/>
        <item x="0"/>
        <item x="16"/>
        <item x="6"/>
        <item x="14"/>
        <item x="2"/>
        <item x="17"/>
        <item t="default"/>
      </items>
    </pivotField>
    <pivotField showAll="0"/>
    <pivotField showAll="0"/>
    <pivotField showAll="0"/>
    <pivotField showAll="0"/>
    <pivotField showAll="0"/>
    <pivotField showAll="0"/>
    <pivotField showAll="0"/>
    <pivotField showAll="0"/>
    <pivotField showAll="0">
      <items count="5">
        <item x="0"/>
        <item x="1"/>
        <item x="2"/>
        <item x="3"/>
        <item t="default"/>
      </items>
    </pivotField>
  </pivotFields>
  <rowFields count="1">
    <field x="16"/>
  </rowFields>
  <rowItems count="4">
    <i>
      <x/>
    </i>
    <i>
      <x v="1"/>
    </i>
    <i>
      <x v="2"/>
    </i>
    <i t="grand">
      <x/>
    </i>
  </rowItems>
  <colItems count="1">
    <i/>
  </colItems>
  <dataFields count="1">
    <dataField name="Count of EmploymentStatus" fld="16" subtotal="count" baseField="0" baseItem="0"/>
  </dataFields>
  <chartFormats count="5">
    <chartFormat chart="8" format="0" series="1">
      <pivotArea type="data" outline="0" fieldPosition="0">
        <references count="1">
          <reference field="4294967294" count="1" selected="0">
            <x v="0"/>
          </reference>
        </references>
      </pivotArea>
    </chartFormat>
    <chartFormat chart="11" format="5" series="1">
      <pivotArea type="data" outline="0" fieldPosition="0">
        <references count="1">
          <reference field="4294967294" count="1" selected="0">
            <x v="0"/>
          </reference>
        </references>
      </pivotArea>
    </chartFormat>
    <chartFormat chart="11" format="6">
      <pivotArea type="data" outline="0" fieldPosition="0">
        <references count="2">
          <reference field="4294967294" count="1" selected="0">
            <x v="0"/>
          </reference>
          <reference field="16" count="1" selected="0">
            <x v="0"/>
          </reference>
        </references>
      </pivotArea>
    </chartFormat>
    <chartFormat chart="11" format="7">
      <pivotArea type="data" outline="0" fieldPosition="0">
        <references count="2">
          <reference field="4294967294" count="1" selected="0">
            <x v="0"/>
          </reference>
          <reference field="16" count="1" selected="0">
            <x v="1"/>
          </reference>
        </references>
      </pivotArea>
    </chartFormat>
    <chartFormat chart="11" format="8">
      <pivotArea type="data" outline="0" fieldPosition="0">
        <references count="2">
          <reference field="4294967294" count="1" selected="0">
            <x v="0"/>
          </reference>
          <reference field="1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2AA690FD-F9D9-47F1-8044-B4907B00D3A9}" name="DeptAbs" cacheId="0" applyNumberFormats="0" applyBorderFormats="0" applyFontFormats="0" applyPatternFormats="0" applyAlignmentFormats="0" applyWidthHeightFormats="1" dataCaption="Values" updatedVersion="7" minRefreshableVersion="3" rowGrandTotals="0" colGrandTotals="0" itemPrintTitles="1" createdVersion="7" indent="0" outline="1" outlineData="1" multipleFieldFilters="0" chartFormat="4" rowHeaderCaption="Department">
  <location ref="M28:Q34" firstHeaderRow="0" firstDataRow="1" firstDataCol="1"/>
  <pivotFields count="36">
    <pivotField showAll="0"/>
    <pivotField dataField="1" showAll="0"/>
    <pivotField showAll="0"/>
    <pivotField showAll="0"/>
    <pivotField showAll="0"/>
    <pivotField numFmtId="14" showAll="0"/>
    <pivotField showAll="0"/>
    <pivotField showAll="0"/>
    <pivotField numFmtId="14" showAll="0"/>
    <pivotField showAll="0"/>
    <pivotField showAll="0"/>
    <pivotField showAll="0"/>
    <pivotField showAll="0"/>
    <pivotField showAll="0"/>
    <pivotField showAll="0"/>
    <pivotField showAll="0"/>
    <pivotField multipleItemSelectionAllowed="1" showAll="0"/>
    <pivotField showAll="0"/>
    <pivotField showAll="0"/>
    <pivotField showAll="0"/>
    <pivotField showAll="0"/>
    <pivotField numFmtId="14" showAll="0"/>
    <pivotField dataField="1" showAll="0"/>
    <pivotField showAll="0"/>
    <pivotField axis="axisRow" showAll="0" sortType="descending">
      <items count="8">
        <item x="3"/>
        <item x="5"/>
        <item x="1"/>
        <item m="1" x="6"/>
        <item x="4"/>
        <item x="2"/>
        <item x="0"/>
        <item t="default"/>
      </items>
      <autoSortScope>
        <pivotArea dataOnly="0" outline="0" fieldPosition="0">
          <references count="1">
            <reference field="4294967294" count="1" selected="0">
              <x v="0"/>
            </reference>
          </references>
        </pivotArea>
      </autoSortScope>
    </pivotField>
    <pivotField showAll="0"/>
    <pivotField numFmtId="1" showAll="0">
      <items count="19">
        <item x="13"/>
        <item x="1"/>
        <item x="12"/>
        <item x="11"/>
        <item x="8"/>
        <item x="3"/>
        <item x="7"/>
        <item x="9"/>
        <item x="15"/>
        <item x="4"/>
        <item x="5"/>
        <item x="10"/>
        <item x="0"/>
        <item x="16"/>
        <item x="6"/>
        <item x="14"/>
        <item x="2"/>
        <item x="17"/>
        <item t="default"/>
      </items>
    </pivotField>
    <pivotField showAll="0"/>
    <pivotField showAll="0"/>
    <pivotField showAll="0"/>
    <pivotField showAll="0"/>
    <pivotField showAll="0"/>
    <pivotField showAll="0"/>
    <pivotField showAll="0">
      <items count="3">
        <item x="0"/>
        <item x="1"/>
        <item t="default"/>
      </items>
    </pivotField>
    <pivotField showAll="0"/>
    <pivotField showAll="0">
      <items count="5">
        <item x="0"/>
        <item x="1"/>
        <item x="2"/>
        <item x="3"/>
        <item t="default"/>
      </items>
    </pivotField>
  </pivotFields>
  <rowFields count="1">
    <field x="24"/>
  </rowFields>
  <rowItems count="6">
    <i>
      <x v="6"/>
    </i>
    <i>
      <x v="2"/>
    </i>
    <i>
      <x v="4"/>
    </i>
    <i>
      <x v="5"/>
    </i>
    <i>
      <x/>
    </i>
    <i>
      <x v="1"/>
    </i>
  </rowItems>
  <colFields count="1">
    <field x="-2"/>
  </colFields>
  <colItems count="4">
    <i>
      <x/>
    </i>
    <i i="1">
      <x v="1"/>
    </i>
    <i i="2">
      <x v="2"/>
    </i>
    <i i="3">
      <x v="3"/>
    </i>
  </colItems>
  <dataFields count="4">
    <dataField name="No. of employees" fld="1" subtotal="count" baseField="24" baseItem="0"/>
    <dataField name=" " fld="1" subtotal="count" baseField="24" baseItem="3"/>
    <dataField name="Total Absences" fld="22" baseField="24" baseItem="6" numFmtId="1"/>
    <dataField name="  " fld="22" baseField="0" baseItem="0"/>
  </dataFields>
  <formats count="11">
    <format dxfId="10">
      <pivotArea outline="0" fieldPosition="0">
        <references count="1">
          <reference field="4294967294" count="1" selected="0">
            <x v="1"/>
          </reference>
        </references>
      </pivotArea>
    </format>
    <format dxfId="9">
      <pivotArea dataOnly="0" labelOnly="1" outline="0" fieldPosition="0">
        <references count="1">
          <reference field="4294967294" count="1">
            <x v="1"/>
          </reference>
        </references>
      </pivotArea>
    </format>
    <format dxfId="8">
      <pivotArea field="24" type="button" dataOnly="0" labelOnly="1" outline="0" axis="axisRow" fieldPosition="0"/>
    </format>
    <format dxfId="7">
      <pivotArea dataOnly="0" labelOnly="1" outline="0" fieldPosition="0">
        <references count="1">
          <reference field="24" count="0"/>
        </references>
      </pivotArea>
    </format>
    <format dxfId="6">
      <pivotArea dataOnly="0" labelOnly="1" outline="0" fieldPosition="0">
        <references count="1">
          <reference field="4294967294" count="1">
            <x v="2"/>
          </reference>
        </references>
      </pivotArea>
    </format>
    <format dxfId="5">
      <pivotArea outline="0" fieldPosition="0">
        <references count="1">
          <reference field="4294967294" count="1">
            <x v="2"/>
          </reference>
        </references>
      </pivotArea>
    </format>
    <format dxfId="4">
      <pivotArea type="all" dataOnly="0" outline="0" fieldPosition="0"/>
    </format>
    <format dxfId="3">
      <pivotArea outline="0" collapsedLevelsAreSubtotals="1" fieldPosition="0"/>
    </format>
    <format dxfId="2">
      <pivotArea field="24" type="button" dataOnly="0" labelOnly="1" outline="0" axis="axisRow" fieldPosition="0"/>
    </format>
    <format dxfId="1">
      <pivotArea dataOnly="0" labelOnly="1" fieldPosition="0">
        <references count="1">
          <reference field="24" count="0"/>
        </references>
      </pivotArea>
    </format>
    <format dxfId="0">
      <pivotArea dataOnly="0" labelOnly="1" outline="0" fieldPosition="0">
        <references count="1">
          <reference field="4294967294" count="4">
            <x v="0"/>
            <x v="1"/>
            <x v="2"/>
            <x v="3"/>
          </reference>
        </references>
      </pivotArea>
    </format>
  </formats>
  <conditionalFormats count="3">
    <conditionalFormat priority="4">
      <pivotAreas count="1">
        <pivotArea type="data" collapsedLevelsAreSubtotals="1" fieldPosition="0">
          <references count="2">
            <reference field="4294967294" count="1" selected="0">
              <x v="1"/>
            </reference>
            <reference field="24" count="5">
              <x v="0"/>
              <x v="1"/>
              <x v="2"/>
              <x v="4"/>
              <x v="5"/>
            </reference>
          </references>
        </pivotArea>
      </pivotAreas>
    </conditionalFormat>
    <conditionalFormat priority="2">
      <pivotAreas count="1">
        <pivotArea type="data" outline="0" collapsedLevelsAreSubtotals="1" fieldPosition="0">
          <references count="1">
            <reference field="4294967294" count="1" selected="0">
              <x v="3"/>
            </reference>
          </references>
        </pivotArea>
      </pivotAreas>
    </conditionalFormat>
    <conditionalFormat priority="1">
      <pivotAreas count="1">
        <pivotArea type="data" outline="0" collapsedLevelsAreSubtotals="1" fieldPosition="0">
          <references count="1">
            <reference field="4294967294" count="1" selected="0">
              <x v="1"/>
            </reference>
          </references>
        </pivotArea>
      </pivotAreas>
    </conditionalFormat>
  </conditionalFormats>
  <chartFormats count="1">
    <chartFormat chart="3" format="2" series="1">
      <pivotArea type="data" outline="0" fieldPosition="0">
        <references count="1">
          <reference field="4294967294" count="1" selected="0">
            <x v="0"/>
          </reference>
        </references>
      </pivotArea>
    </chartFormat>
  </chartFormats>
  <pivotTableStyleInfo name="PivotStyleLight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0946A271-05E9-48DF-B3D7-7D80DBC12603}" sourceName="Department">
  <pivotTables>
    <pivotTable tabId="7" name="Department"/>
    <pivotTable tabId="7" name="Gender"/>
    <pivotTable tabId="7" name="Position"/>
    <pivotTable tabId="7" name="Total"/>
    <pivotTable tabId="7" name="PerformanceRating"/>
    <pivotTable tabId="7" name="Emp_Satisfaction"/>
    <pivotTable tabId="7" name="RecruitmentSource"/>
    <pivotTable tabId="7" name="Tenureship"/>
    <pivotTable tabId="7" name="AgeBracket"/>
    <pivotTable tabId="7" name="EmploymentStatus"/>
    <pivotTable tabId="7" name="Engmnt"/>
    <pivotTable tabId="7" name="Hiring"/>
    <pivotTable tabId="7" name="PivotTable10"/>
    <pivotTable tabId="7" name="PivotTable11"/>
    <pivotTable tabId="7" name="PivotTable1"/>
    <pivotTable tabId="7" name="PivotTable2"/>
  </pivotTables>
  <data>
    <tabular pivotCacheId="362117402">
      <items count="7">
        <i x="3" s="1"/>
        <i x="5" s="1"/>
        <i x="1" s="1"/>
        <i x="0" s="1"/>
        <i x="4" s="1"/>
        <i x="2" s="1"/>
        <i x="6"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_Status" xr10:uid="{9863A949-85BF-4ABF-9163-B4270C8A1738}" sourceName="Emp Status">
  <pivotTables>
    <pivotTable tabId="7" name="PivotTable11"/>
    <pivotTable tabId="7" name="AgeBracket"/>
    <pivotTable tabId="7" name="Department"/>
    <pivotTable tabId="7" name="Emp_Satisfaction"/>
    <pivotTable tabId="7" name="Engmnt"/>
    <pivotTable tabId="7" name="Gender"/>
    <pivotTable tabId="7" name="Hiring"/>
    <pivotTable tabId="7" name="PerformanceRating"/>
    <pivotTable tabId="7" name="PivotTable10"/>
    <pivotTable tabId="7" name="Position"/>
    <pivotTable tabId="7" name="RecruitmentSource"/>
    <pivotTable tabId="7" name="Tenureship"/>
    <pivotTable tabId="7" name="Total"/>
    <pivotTable tabId="8" name="DeptAbs"/>
    <pivotTable tabId="7" name="PivotTable1"/>
    <pivotTable tabId="7" name="PivotTable2"/>
  </pivotTables>
  <data>
    <tabular pivotCacheId="362117402">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BD332126-E644-42CD-83EA-7C550989F4D5}" cache="Slicer_Department" caption="Department" style="SlicerStyleDark1" rowHeight="241300"/>
  <slicer name="Emp Status" xr10:uid="{DD5AEAF8-01D0-4E51-9E77-2FC46C620334}" cache="Slicer_Emp_Status" caption="Emp Status" style="SlicerStyleDark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41AF426-A42B-4681-9104-CC8000842BE4}" name="HR_Data" displayName="HR_Data" ref="A1:AI312" totalsRowShown="0" headerRowDxfId="49" dataDxfId="48">
  <autoFilter ref="A1:AI312" xr:uid="{841AF426-A42B-4681-9104-CC8000842BE4}">
    <filterColumn colId="14">
      <customFilters>
        <customFilter operator="notEqual" val=" "/>
      </customFilters>
    </filterColumn>
  </autoFilter>
  <tableColumns count="35">
    <tableColumn id="1" xr3:uid="{61A9AE99-CCE8-401F-81B1-70F8011A61D4}" name="Name" dataDxfId="47"/>
    <tableColumn id="2" xr3:uid="{92936EC1-7BC2-4A65-A1C7-725E673016FA}" name="EmpID" dataDxfId="46"/>
    <tableColumn id="3" xr3:uid="{50083378-9D36-4531-9090-ECA7006E2C66}" name="Position ID" dataDxfId="45"/>
    <tableColumn id="4" xr3:uid="{04AA514B-A5EA-4090-A63F-B8937BCF8879}" name="Department ID" dataDxfId="44"/>
    <tableColumn id="5" xr3:uid="{616B7593-BFD3-41C5-A2C4-8058F8D21A82}" name="Manger ID" dataDxfId="43"/>
    <tableColumn id="6" xr3:uid="{D1312995-3E0C-4E1F-BC60-9FD71975882E}" name="DateofHire" dataDxfId="42"/>
    <tableColumn id="7" xr3:uid="{1DED3C75-F2F1-454F-AE73-FE42CD034B5A}" name="Salary" dataDxfId="41"/>
    <tableColumn id="8" xr3:uid="{85E6109E-44F3-4B18-B644-5F772FA00D6B}" name="Sex" dataDxfId="40"/>
    <tableColumn id="9" xr3:uid="{3DE8D4F4-6E91-40FF-9CE6-DC593AFC28D6}" name="DOB" dataDxfId="39"/>
    <tableColumn id="10" xr3:uid="{8F9062FF-F5AD-4A47-B5CD-0FAB18729950}" name="MaritalDesc" dataDxfId="38"/>
    <tableColumn id="11" xr3:uid="{B8C6E949-3281-44AC-96DD-BA74A522E4C9}" name="CitizenDesc" dataDxfId="37"/>
    <tableColumn id="12" xr3:uid="{A8C07FBB-CFDF-4D84-8519-93E563F82118}" name="RaceDesc" dataDxfId="36"/>
    <tableColumn id="13" xr3:uid="{2F8694FE-98A3-4A71-8B99-F4010A349F93}" name="State" dataDxfId="35"/>
    <tableColumn id="14" xr3:uid="{1B63B8C0-2E0F-43ED-9FE5-945079A3A0E6}" name="Zip" dataDxfId="34"/>
    <tableColumn id="15" xr3:uid="{78E05FE5-93A8-4CC2-9BB3-50474E6B5CC0}" name="DateofTermination" dataDxfId="33"/>
    <tableColumn id="16" xr3:uid="{4B5F54B6-9CD3-446D-B8E7-0E56E10CB3E8}" name="TermReason" dataDxfId="32"/>
    <tableColumn id="17" xr3:uid="{AABDCB20-65D4-4917-9A0C-0FFE05E3411A}" name="EmploymentStatus" dataDxfId="31"/>
    <tableColumn id="18" xr3:uid="{EDD6B733-59C5-4B0E-9B7F-7CCD8594B1DE}" name="RecruitmentSource" dataDxfId="30"/>
    <tableColumn id="19" xr3:uid="{F46F5E19-89C4-480B-A6B8-3790D9B36541}" name="PerformanceScore" dataDxfId="29"/>
    <tableColumn id="20" xr3:uid="{FC55B236-508F-47BC-9099-04EB8842453F}" name="EngagementSurvey" dataDxfId="28"/>
    <tableColumn id="21" xr3:uid="{6DEE25CC-F783-4C36-B9EC-89C08BB37901}" name="EmpSatisfaction" dataDxfId="27"/>
    <tableColumn id="22" xr3:uid="{FFA8CD46-E531-4C96-AFA3-C6E9367384BA}" name="LastPerformanceReview_Date" dataDxfId="26"/>
    <tableColumn id="23" xr3:uid="{798F54AB-DE41-42C5-8C92-8A3D43D5FC6D}" name="Absences" dataDxfId="25"/>
    <tableColumn id="24" xr3:uid="{A8BA4387-7E73-492E-A60F-3D237CCD7CD5}" name="Position" dataDxfId="24">
      <calculatedColumnFormula>INDEX(Position!B:B,MATCH(C2,Position!A:A,0))</calculatedColumnFormula>
    </tableColumn>
    <tableColumn id="25" xr3:uid="{F73D9AB8-0B2B-4338-94F8-1862498ACE01}" name="Department" dataDxfId="23">
      <calculatedColumnFormula>INDEX(Department!B:B,MATCH(D2,Department!A:A,0))</calculatedColumnFormula>
    </tableColumn>
    <tableColumn id="26" xr3:uid="{78BA3E91-15A8-4257-BD7F-6720815C7472}" name="Manager" dataDxfId="22">
      <calculatedColumnFormula>INDEX(Manager!B:B,MATCH(E2,Manager!A:A,0))</calculatedColumnFormula>
    </tableColumn>
    <tableColumn id="27" xr3:uid="{417EBE50-ED5D-479B-BA74-2624ED5721DF}" name="Years in the company" dataDxfId="21">
      <calculatedColumnFormula>IFERROR(DATEDIF(HR_Data[[#This Row],[DateofHire]],HR_Data[[#This Row],[DateofTermination]],"y"),DATEDIF(HR_Data[[#This Row],[DateofHire]],NOW(),"y"))</calculatedColumnFormula>
    </tableColumn>
    <tableColumn id="28" xr3:uid="{EF408332-1145-4C51-9533-E69D685ADDDC}" name="Age" dataDxfId="20">
      <calculatedColumnFormula>DATEDIF(HR_Data[[#This Row],[DOB]],NOW(),"y")</calculatedColumnFormula>
    </tableColumn>
    <tableColumn id="29" xr3:uid="{E86D2437-2270-4F11-973F-97BE4CC574FD}" name="Age Bracket" dataDxfId="19">
      <calculatedColumnFormula array="1">_xlfn.IFS(HR_Data[[#This Row],[Age]]&lt;=40,"31-40",HR_Data[[#This Row],[Age]]&lt;=50,"41-50",AB2&lt;=60,"51-60",AB2&lt;=70,"61-70",AB2&lt;=80,"71 ABOVE")</calculatedColumnFormula>
    </tableColumn>
    <tableColumn id="32" xr3:uid="{6541F377-9C04-4EFA-9877-2F2A1C7C2A56}" name="Tenureship" dataDxfId="18">
      <calculatedColumnFormula array="1">_xlfn.IFS(HR_Data[[#This Row],[Years in the company]]&lt;=5,"5 years below",HR_Data[[#This Row],[Years in the company]]&lt;=10,"6-10 years",HR_Data[[#This Row],[Years in the company]]&lt;=15,"11 - 15 years",HR_Data[[#This Row],[Years in the company]]&gt;=16,"16 years above")</calculatedColumnFormula>
    </tableColumn>
    <tableColumn id="30" xr3:uid="{9FE414E0-46E5-44D5-8955-539D3B755DBE}" name="Engagement Bracket" dataDxfId="17">
      <calculatedColumnFormula array="1">_xlfn.IFS(T2&lt;=2,"1.1-2.0",T2&lt;=3,"2.1-3.0",T2&lt;=4,"3.1-4.0",T2&lt;=5,"4.1-5.0")</calculatedColumnFormula>
    </tableColumn>
    <tableColumn id="31" xr3:uid="{F3F06949-460A-4FBE-95E8-3B6B826E5B19}" name="Month Hired" dataDxfId="16">
      <calculatedColumnFormula>TEXT(HR_Data[[#This Row],[DateofHire]],"MMM")</calculatedColumnFormula>
    </tableColumn>
    <tableColumn id="33" xr3:uid="{12CEB51D-AD1C-43CA-B0C3-0DBDFF702314}" name="Year Hired" dataDxfId="15">
      <calculatedColumnFormula>TEXT(HR_Data[[#This Row],[DateofHire]],"YYYY")</calculatedColumnFormula>
    </tableColumn>
    <tableColumn id="34" xr3:uid="{39AE4360-7DA3-4623-BAB4-A5419925731A}" name="Emp Status" dataDxfId="14">
      <calculatedColumnFormula>IF(HR_Data[[#This Row],[EmploymentStatus]]="Active","Active","Not Active")</calculatedColumnFormula>
    </tableColumn>
    <tableColumn id="35" xr3:uid="{ADC13ED2-2ED0-40BF-AA70-DFD019F2EDED}" name="Year Resigned" dataDxfId="1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rinterSettings" Target="../printerSettings/printerSettings2.bin"/><Relationship Id="rId2" Type="http://schemas.openxmlformats.org/officeDocument/2006/relationships/pivotTable" Target="../pivotTables/pivotTable2.xml"/><Relationship Id="rId16" Type="http://schemas.openxmlformats.org/officeDocument/2006/relationships/pivotTable" Target="../pivotTables/pivotTable16.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7.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kaggle.com/datasets/rhuebner/human-resources-data-s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79998168889431442"/>
  </sheetPr>
  <dimension ref="A1:AI312"/>
  <sheetViews>
    <sheetView topLeftCell="U1" zoomScaleNormal="100" workbookViewId="0">
      <selection activeCell="AI3" sqref="AI3:AI312"/>
    </sheetView>
  </sheetViews>
  <sheetFormatPr defaultRowHeight="15" x14ac:dyDescent="0.25"/>
  <cols>
    <col min="1" max="1" width="23.85546875" bestFit="1" customWidth="1"/>
    <col min="2" max="3" width="13" customWidth="1"/>
    <col min="4" max="4" width="16.140625" customWidth="1"/>
    <col min="5" max="5" width="15.7109375" customWidth="1"/>
    <col min="6" max="6" width="14.28515625" style="17" customWidth="1"/>
    <col min="7" max="7" width="13.5703125" customWidth="1"/>
    <col min="8" max="8" width="8.5703125" customWidth="1"/>
    <col min="9" max="9" width="12.140625" customWidth="1"/>
    <col min="10" max="10" width="13.7109375" customWidth="1"/>
    <col min="11" max="11" width="18.140625" bestFit="1" customWidth="1"/>
    <col min="12" max="12" width="30.85546875" bestFit="1" customWidth="1"/>
    <col min="15" max="15" width="20" style="17" customWidth="1"/>
    <col min="16" max="16" width="29.42578125" bestFit="1" customWidth="1"/>
    <col min="17" max="17" width="22" bestFit="1" customWidth="1"/>
    <col min="18" max="18" width="23" bestFit="1" customWidth="1"/>
    <col min="19" max="19" width="19.5703125" bestFit="1" customWidth="1"/>
    <col min="20" max="20" width="20.5703125" bestFit="1" customWidth="1"/>
    <col min="21" max="21" width="18.42578125" customWidth="1"/>
    <col min="22" max="22" width="29.7109375" customWidth="1"/>
    <col min="23" max="23" width="11.5703125" customWidth="1"/>
    <col min="24" max="24" width="28.7109375" bestFit="1" customWidth="1"/>
    <col min="25" max="25" width="16.5703125" customWidth="1"/>
    <col min="26" max="26" width="18" bestFit="1" customWidth="1"/>
    <col min="27" max="27" width="22.42578125" style="20" bestFit="1" customWidth="1"/>
    <col min="28" max="28" width="9.140625" customWidth="1"/>
    <col min="29" max="29" width="13.7109375" bestFit="1" customWidth="1"/>
    <col min="30" max="30" width="14.140625" bestFit="1" customWidth="1"/>
    <col min="31" max="31" width="21.5703125" bestFit="1" customWidth="1"/>
    <col min="32" max="32" width="14.5703125" bestFit="1" customWidth="1"/>
    <col min="33" max="33" width="12.5703125" bestFit="1" customWidth="1"/>
  </cols>
  <sheetData>
    <row r="1" spans="1:35" s="9" customFormat="1" x14ac:dyDescent="0.25">
      <c r="A1" s="6" t="s">
        <v>470</v>
      </c>
      <c r="B1" s="6" t="s">
        <v>0</v>
      </c>
      <c r="C1" s="6" t="s">
        <v>472</v>
      </c>
      <c r="D1" s="6" t="s">
        <v>514</v>
      </c>
      <c r="E1" s="6" t="s">
        <v>515</v>
      </c>
      <c r="F1" s="15" t="s">
        <v>10</v>
      </c>
      <c r="G1" s="6" t="s">
        <v>1</v>
      </c>
      <c r="H1" s="6" t="s">
        <v>6</v>
      </c>
      <c r="I1" s="6" t="s">
        <v>5</v>
      </c>
      <c r="J1" s="6" t="s">
        <v>7</v>
      </c>
      <c r="K1" s="6" t="s">
        <v>8</v>
      </c>
      <c r="L1" s="6" t="s">
        <v>9</v>
      </c>
      <c r="M1" s="6" t="s">
        <v>3</v>
      </c>
      <c r="N1" s="6" t="s">
        <v>4</v>
      </c>
      <c r="O1" s="15" t="s">
        <v>11</v>
      </c>
      <c r="P1" s="6" t="s">
        <v>12</v>
      </c>
      <c r="Q1" s="6" t="s">
        <v>13</v>
      </c>
      <c r="R1" s="6" t="s">
        <v>15</v>
      </c>
      <c r="S1" s="6" t="s">
        <v>16</v>
      </c>
      <c r="T1" s="6" t="s">
        <v>17</v>
      </c>
      <c r="U1" s="6" t="s">
        <v>18</v>
      </c>
      <c r="V1" s="6" t="s">
        <v>19</v>
      </c>
      <c r="W1" s="6" t="s">
        <v>20</v>
      </c>
      <c r="X1" s="7" t="s">
        <v>2</v>
      </c>
      <c r="Y1" s="8" t="s">
        <v>14</v>
      </c>
      <c r="Z1" s="8" t="s">
        <v>469</v>
      </c>
      <c r="AA1" s="18" t="s">
        <v>523</v>
      </c>
      <c r="AB1" s="9" t="s">
        <v>524</v>
      </c>
      <c r="AC1" s="9" t="s">
        <v>526</v>
      </c>
      <c r="AD1" s="9" t="s">
        <v>534</v>
      </c>
      <c r="AE1" s="9" t="s">
        <v>546</v>
      </c>
      <c r="AF1" s="9" t="s">
        <v>556</v>
      </c>
      <c r="AG1" s="9" t="s">
        <v>557</v>
      </c>
      <c r="AH1" s="9" t="s">
        <v>571</v>
      </c>
      <c r="AI1" s="9" t="s">
        <v>580</v>
      </c>
    </row>
    <row r="2" spans="1:35" hidden="1" x14ac:dyDescent="0.25">
      <c r="A2" s="2" t="s">
        <v>471</v>
      </c>
      <c r="B2" s="2">
        <v>10026</v>
      </c>
      <c r="C2" s="2" t="s">
        <v>495</v>
      </c>
      <c r="D2" s="2" t="s">
        <v>510</v>
      </c>
      <c r="E2" s="2">
        <v>10026</v>
      </c>
      <c r="F2" s="16">
        <v>40729</v>
      </c>
      <c r="G2" s="2">
        <v>62506</v>
      </c>
      <c r="H2" s="2" t="s">
        <v>468</v>
      </c>
      <c r="I2" s="4">
        <v>30507</v>
      </c>
      <c r="J2" s="2" t="s">
        <v>23</v>
      </c>
      <c r="K2" s="2" t="s">
        <v>24</v>
      </c>
      <c r="L2" s="2" t="s">
        <v>25</v>
      </c>
      <c r="M2" s="2" t="s">
        <v>22</v>
      </c>
      <c r="N2" s="2">
        <v>1960</v>
      </c>
      <c r="O2" s="16"/>
      <c r="P2" s="2" t="s">
        <v>26</v>
      </c>
      <c r="Q2" s="2" t="s">
        <v>27</v>
      </c>
      <c r="R2" s="2" t="s">
        <v>29</v>
      </c>
      <c r="S2" s="2" t="s">
        <v>30</v>
      </c>
      <c r="T2" s="2">
        <v>4.5999999999999996</v>
      </c>
      <c r="U2" s="2">
        <v>5</v>
      </c>
      <c r="V2" s="3">
        <v>43482</v>
      </c>
      <c r="W2" s="2">
        <v>1</v>
      </c>
      <c r="X2" s="5" t="str">
        <f>INDEX(Position!B:B,MATCH(C2,Position!A:A,0))</f>
        <v>Production Technician I</v>
      </c>
      <c r="Y2" s="5" t="str">
        <f>INDEX(Department!B:B,MATCH(D2,Department!A:A,0))</f>
        <v>Production</v>
      </c>
      <c r="Z2" s="5" t="str">
        <f>INDEX(Manager!B:B,MATCH(E2,Manager!A:A,0))</f>
        <v>Michael Albert</v>
      </c>
      <c r="AA2" s="19">
        <f ca="1">IFERROR(DATEDIF(HR_Data[[#This Row],[DateofHire]],HR_Data[[#This Row],[DateofTermination]],"y"),DATEDIF(HR_Data[[#This Row],[DateofHire]],NOW(),"y"))</f>
        <v>12</v>
      </c>
      <c r="AB2" s="5">
        <f ca="1">DATEDIF(HR_Data[[#This Row],[DOB]],NOW(),"y")</f>
        <v>40</v>
      </c>
      <c r="AC2" s="5" t="str" cm="1">
        <f t="array" aca="1" ref="AC2" ca="1">_xlfn.IFS(HR_Data[[#This Row],[Age]]&lt;=40,"31-40",HR_Data[[#This Row],[Age]]&lt;=50,"41-50",AB2&lt;=60,"51-60",AB2&lt;=70,"61-70",AB2&lt;=80,"71 ABOVE")</f>
        <v>31-40</v>
      </c>
      <c r="AD2" s="5" t="str" cm="1">
        <f t="array" aca="1" ref="AD2" ca="1">_xlfn.IFS(HR_Data[[#This Row],[Years in the company]]&lt;=5,"5 years below",HR_Data[[#This Row],[Years in the company]]&lt;=10,"6-10 years",HR_Data[[#This Row],[Years in the company]]&lt;=15,"11 - 15 years",HR_Data[[#This Row],[Years in the company]]&gt;=16,"16 years above")</f>
        <v>11 - 15 years</v>
      </c>
      <c r="AE2" s="5" t="str" cm="1">
        <f t="array" ref="AE2">_xlfn.IFS(T2&lt;=2,"1.1-2.0",T2&lt;=3,"2.1-3.0",T2&lt;=4,"3.1-4.0",T2&lt;=5,"4.1-5.0")</f>
        <v>4.1-5.0</v>
      </c>
      <c r="AF2" s="5" t="str">
        <f>TEXT(HR_Data[[#This Row],[DateofHire]],"MMM")</f>
        <v>Jul</v>
      </c>
      <c r="AG2" s="5" t="str">
        <f>TEXT(HR_Data[[#This Row],[DateofHire]],"YYYY")</f>
        <v>2011</v>
      </c>
      <c r="AH2" s="5" t="str">
        <f>IF(HR_Data[[#This Row],[EmploymentStatus]]="Active","Active","Not Active")</f>
        <v>Active</v>
      </c>
      <c r="AI2" s="5"/>
    </row>
    <row r="3" spans="1:35" x14ac:dyDescent="0.25">
      <c r="A3" s="2" t="s">
        <v>31</v>
      </c>
      <c r="B3" s="2">
        <v>10084</v>
      </c>
      <c r="C3" s="2" t="s">
        <v>503</v>
      </c>
      <c r="D3" s="2" t="s">
        <v>509</v>
      </c>
      <c r="E3" s="2">
        <v>10084</v>
      </c>
      <c r="F3" s="16">
        <v>42093</v>
      </c>
      <c r="G3" s="2">
        <v>104437</v>
      </c>
      <c r="H3" s="2" t="s">
        <v>468</v>
      </c>
      <c r="I3" s="3">
        <v>27519</v>
      </c>
      <c r="J3" s="2" t="s">
        <v>33</v>
      </c>
      <c r="K3" s="2" t="s">
        <v>24</v>
      </c>
      <c r="L3" s="2" t="s">
        <v>25</v>
      </c>
      <c r="M3" s="2" t="s">
        <v>22</v>
      </c>
      <c r="N3" s="2">
        <v>2148</v>
      </c>
      <c r="O3" s="16">
        <v>42537</v>
      </c>
      <c r="P3" s="2" t="s">
        <v>34</v>
      </c>
      <c r="Q3" s="2" t="s">
        <v>35</v>
      </c>
      <c r="R3" s="2" t="s">
        <v>38</v>
      </c>
      <c r="S3" s="2" t="s">
        <v>39</v>
      </c>
      <c r="T3" s="2">
        <v>4.96</v>
      </c>
      <c r="U3" s="2">
        <v>3</v>
      </c>
      <c r="V3" s="3">
        <v>42424</v>
      </c>
      <c r="W3" s="2">
        <v>17</v>
      </c>
      <c r="X3" s="5" t="str">
        <f>INDEX(Position!B:B,MATCH(C3,Position!A:A,0))</f>
        <v>Sr. DBA</v>
      </c>
      <c r="Y3" s="5" t="str">
        <f>INDEX(Department!B:B,MATCH(D3,Department!A:A,0))</f>
        <v>IT/IS</v>
      </c>
      <c r="Z3" s="5" t="str">
        <f>INDEX(Manager!B:B,MATCH(E3,Manager!A:A,0))</f>
        <v>Simon Roup</v>
      </c>
      <c r="AA3" s="19">
        <f ca="1">IFERROR(DATEDIF(HR_Data[[#This Row],[DateofHire]],HR_Data[[#This Row],[DateofTermination]],"y"),DATEDIF(HR_Data[[#This Row],[DateofHire]],NOW(),"y"))</f>
        <v>1</v>
      </c>
      <c r="AB3" s="5">
        <f ca="1">DATEDIF(HR_Data[[#This Row],[DOB]],NOW(),"y")</f>
        <v>48</v>
      </c>
      <c r="AC3" s="5" t="str" cm="1">
        <f t="array" aca="1" ref="AC3" ca="1">_xlfn.IFS(HR_Data[[#This Row],[Age]]&lt;=40,"31-40",HR_Data[[#This Row],[Age]]&lt;=50,"41-50",AB3&lt;=60,"51-60",AB3&lt;=70,"61-70",AB3&lt;=80,"71 ABOVE")</f>
        <v>41-50</v>
      </c>
      <c r="AD3" s="5" t="str" cm="1">
        <f t="array" aca="1" ref="AD3" ca="1">_xlfn.IFS(HR_Data[[#This Row],[Years in the company]]&lt;=5,"5 years below",HR_Data[[#This Row],[Years in the company]]&lt;=10,"6-10 years",HR_Data[[#This Row],[Years in the company]]&lt;=15,"11 - 15 years",HR_Data[[#This Row],[Years in the company]]&gt;=16,"16 years above")</f>
        <v>5 years below</v>
      </c>
      <c r="AE3" s="5" t="str" cm="1">
        <f t="array" ref="AE3">_xlfn.IFS(T3&lt;=2,"1.1-2.0",T3&lt;=3,"2.1-3.0",T3&lt;=4,"3.1-4.0",T3&lt;=5,"4.1-5.0")</f>
        <v>4.1-5.0</v>
      </c>
      <c r="AF3" s="5" t="str">
        <f>TEXT(HR_Data[[#This Row],[DateofHire]],"MMM")</f>
        <v>Mar</v>
      </c>
      <c r="AG3" s="5" t="str">
        <f>TEXT(HR_Data[[#This Row],[DateofHire]],"YYYY")</f>
        <v>2015</v>
      </c>
      <c r="AH3" s="5" t="str">
        <f>IF(HR_Data[[#This Row],[EmploymentStatus]]="Active","Active","Not Active")</f>
        <v>Not Active</v>
      </c>
      <c r="AI3" s="5" t="str">
        <f>TEXT(HR_Data[[#This Row],[DateofTermination]],"YYYY")</f>
        <v>2016</v>
      </c>
    </row>
    <row r="4" spans="1:35" x14ac:dyDescent="0.25">
      <c r="A4" s="2" t="s">
        <v>40</v>
      </c>
      <c r="B4" s="2">
        <v>10196</v>
      </c>
      <c r="C4" s="2" t="s">
        <v>496</v>
      </c>
      <c r="D4" s="2" t="s">
        <v>510</v>
      </c>
      <c r="E4" s="2">
        <v>10196</v>
      </c>
      <c r="F4" s="16">
        <v>40729</v>
      </c>
      <c r="G4" s="2">
        <v>64955</v>
      </c>
      <c r="H4" s="2" t="s">
        <v>467</v>
      </c>
      <c r="I4" s="3">
        <v>32405</v>
      </c>
      <c r="J4" s="2" t="s">
        <v>33</v>
      </c>
      <c r="K4" s="2" t="s">
        <v>24</v>
      </c>
      <c r="L4" s="2" t="s">
        <v>25</v>
      </c>
      <c r="M4" s="2" t="s">
        <v>22</v>
      </c>
      <c r="N4" s="2">
        <v>1810</v>
      </c>
      <c r="O4" s="16">
        <v>41176</v>
      </c>
      <c r="P4" s="2" t="s">
        <v>42</v>
      </c>
      <c r="Q4" s="2" t="s">
        <v>35</v>
      </c>
      <c r="R4" s="2" t="s">
        <v>29</v>
      </c>
      <c r="S4" s="2" t="s">
        <v>39</v>
      </c>
      <c r="T4" s="2">
        <v>3.02</v>
      </c>
      <c r="U4" s="2">
        <v>3</v>
      </c>
      <c r="V4" s="3">
        <v>41044</v>
      </c>
      <c r="W4" s="2">
        <v>3</v>
      </c>
      <c r="X4" s="5" t="str">
        <f>INDEX(Position!B:B,MATCH(C4,Position!A:A,0))</f>
        <v>Production Technician II</v>
      </c>
      <c r="Y4" s="5" t="str">
        <f>INDEX(Department!B:B,MATCH(D4,Department!A:A,0))</f>
        <v>Production</v>
      </c>
      <c r="Z4" s="5" t="str">
        <f>INDEX(Manager!B:B,MATCH(E4,Manager!A:A,0))</f>
        <v>Kissy Sullivan</v>
      </c>
      <c r="AA4" s="19">
        <f ca="1">IFERROR(DATEDIF(HR_Data[[#This Row],[DateofHire]],HR_Data[[#This Row],[DateofTermination]],"y"),DATEDIF(HR_Data[[#This Row],[DateofHire]],NOW(),"y"))</f>
        <v>1</v>
      </c>
      <c r="AB4" s="5">
        <f ca="1">DATEDIF(HR_Data[[#This Row],[DOB]],NOW(),"y")</f>
        <v>35</v>
      </c>
      <c r="AC4" s="5" t="str" cm="1">
        <f t="array" aca="1" ref="AC4" ca="1">_xlfn.IFS(HR_Data[[#This Row],[Age]]&lt;=40,"31-40",HR_Data[[#This Row],[Age]]&lt;=50,"41-50",AB4&lt;=60,"51-60",AB4&lt;=70,"61-70",AB4&lt;=80,"71 ABOVE")</f>
        <v>31-40</v>
      </c>
      <c r="AD4" s="5" t="str" cm="1">
        <f t="array" aca="1" ref="AD4" ca="1">_xlfn.IFS(HR_Data[[#This Row],[Years in the company]]&lt;=5,"5 years below",HR_Data[[#This Row],[Years in the company]]&lt;=10,"6-10 years",HR_Data[[#This Row],[Years in the company]]&lt;=15,"11 - 15 years",HR_Data[[#This Row],[Years in the company]]&gt;=16,"16 years above")</f>
        <v>5 years below</v>
      </c>
      <c r="AE4" s="5" t="str" cm="1">
        <f t="array" ref="AE4">_xlfn.IFS(T4&lt;=2,"1.1-2.0",T4&lt;=3,"2.1-3.0",T4&lt;=4,"3.1-4.0",T4&lt;=5,"4.1-5.0")</f>
        <v>3.1-4.0</v>
      </c>
      <c r="AF4" s="5" t="str">
        <f>TEXT(HR_Data[[#This Row],[DateofHire]],"MMM")</f>
        <v>Jul</v>
      </c>
      <c r="AG4" s="5" t="str">
        <f>TEXT(HR_Data[[#This Row],[DateofHire]],"YYYY")</f>
        <v>2011</v>
      </c>
      <c r="AH4" s="5" t="str">
        <f>IF(HR_Data[[#This Row],[EmploymentStatus]]="Active","Active","Not Active")</f>
        <v>Not Active</v>
      </c>
      <c r="AI4" s="5" t="str">
        <f>TEXT(HR_Data[[#This Row],[DateofTermination]],"YYYY")</f>
        <v>2012</v>
      </c>
    </row>
    <row r="5" spans="1:35" hidden="1" x14ac:dyDescent="0.25">
      <c r="A5" s="2" t="s">
        <v>44</v>
      </c>
      <c r="B5" s="2">
        <v>10088</v>
      </c>
      <c r="C5" s="2" t="s">
        <v>495</v>
      </c>
      <c r="D5" s="2" t="s">
        <v>510</v>
      </c>
      <c r="E5" s="2">
        <v>10088</v>
      </c>
      <c r="F5" s="16">
        <v>39454</v>
      </c>
      <c r="G5" s="2">
        <v>64991</v>
      </c>
      <c r="H5" s="2" t="s">
        <v>467</v>
      </c>
      <c r="I5" s="3">
        <v>32413</v>
      </c>
      <c r="J5" s="2" t="s">
        <v>33</v>
      </c>
      <c r="K5" s="2" t="s">
        <v>24</v>
      </c>
      <c r="L5" s="2" t="s">
        <v>25</v>
      </c>
      <c r="M5" s="2" t="s">
        <v>22</v>
      </c>
      <c r="N5" s="2">
        <v>1886</v>
      </c>
      <c r="O5" s="16"/>
      <c r="P5" s="2" t="s">
        <v>26</v>
      </c>
      <c r="Q5" s="2" t="s">
        <v>27</v>
      </c>
      <c r="R5" s="2" t="s">
        <v>38</v>
      </c>
      <c r="S5" s="2" t="s">
        <v>39</v>
      </c>
      <c r="T5" s="2">
        <v>4.84</v>
      </c>
      <c r="U5" s="2">
        <v>5</v>
      </c>
      <c r="V5" s="3">
        <v>43468</v>
      </c>
      <c r="W5" s="2">
        <v>15</v>
      </c>
      <c r="X5" s="5" t="str">
        <f>INDEX(Position!B:B,MATCH(C5,Position!A:A,0))</f>
        <v>Production Technician I</v>
      </c>
      <c r="Y5" s="5" t="str">
        <f>INDEX(Department!B:B,MATCH(D5,Department!A:A,0))</f>
        <v>Production</v>
      </c>
      <c r="Z5" s="5" t="str">
        <f>INDEX(Manager!B:B,MATCH(E5,Manager!A:A,0))</f>
        <v>Elijiah Gray</v>
      </c>
      <c r="AA5" s="19">
        <f ca="1">IFERROR(DATEDIF(HR_Data[[#This Row],[DateofHire]],HR_Data[[#This Row],[DateofTermination]],"y"),DATEDIF(HR_Data[[#This Row],[DateofHire]],NOW(),"y"))</f>
        <v>16</v>
      </c>
      <c r="AB5" s="5">
        <f ca="1">DATEDIF(HR_Data[[#This Row],[DOB]],NOW(),"y")</f>
        <v>35</v>
      </c>
      <c r="AC5" s="5" t="str" cm="1">
        <f t="array" aca="1" ref="AC5" ca="1">_xlfn.IFS(HR_Data[[#This Row],[Age]]&lt;=40,"31-40",HR_Data[[#This Row],[Age]]&lt;=50,"41-50",AB5&lt;=60,"51-60",AB5&lt;=70,"61-70",AB5&lt;=80,"71 ABOVE")</f>
        <v>31-40</v>
      </c>
      <c r="AD5" s="5" t="str" cm="1">
        <f t="array" aca="1" ref="AD5" ca="1">_xlfn.IFS(HR_Data[[#This Row],[Years in the company]]&lt;=5,"5 years below",HR_Data[[#This Row],[Years in the company]]&lt;=10,"6-10 years",HR_Data[[#This Row],[Years in the company]]&lt;=15,"11 - 15 years",HR_Data[[#This Row],[Years in the company]]&gt;=16,"16 years above")</f>
        <v>16 years above</v>
      </c>
      <c r="AE5" s="5" t="str" cm="1">
        <f t="array" ref="AE5">_xlfn.IFS(T5&lt;=2,"1.1-2.0",T5&lt;=3,"2.1-3.0",T5&lt;=4,"3.1-4.0",T5&lt;=5,"4.1-5.0")</f>
        <v>4.1-5.0</v>
      </c>
      <c r="AF5" s="5" t="str">
        <f>TEXT(HR_Data[[#This Row],[DateofHire]],"MMM")</f>
        <v>Jan</v>
      </c>
      <c r="AG5" s="5" t="str">
        <f>TEXT(HR_Data[[#This Row],[DateofHire]],"YYYY")</f>
        <v>2008</v>
      </c>
      <c r="AH5" s="5" t="str">
        <f>IF(HR_Data[[#This Row],[EmploymentStatus]]="Active","Active","Not Active")</f>
        <v>Active</v>
      </c>
      <c r="AI5" s="5"/>
    </row>
    <row r="6" spans="1:35" x14ac:dyDescent="0.25">
      <c r="A6" s="2" t="s">
        <v>46</v>
      </c>
      <c r="B6" s="2">
        <v>10069</v>
      </c>
      <c r="C6" s="2" t="s">
        <v>495</v>
      </c>
      <c r="D6" s="2" t="s">
        <v>510</v>
      </c>
      <c r="E6" s="2">
        <v>10069</v>
      </c>
      <c r="F6" s="16">
        <v>40735</v>
      </c>
      <c r="G6" s="2">
        <v>50825</v>
      </c>
      <c r="H6" s="2" t="s">
        <v>467</v>
      </c>
      <c r="I6" s="3">
        <v>32759</v>
      </c>
      <c r="J6" s="2" t="s">
        <v>47</v>
      </c>
      <c r="K6" s="2" t="s">
        <v>24</v>
      </c>
      <c r="L6" s="2" t="s">
        <v>25</v>
      </c>
      <c r="M6" s="2" t="s">
        <v>22</v>
      </c>
      <c r="N6" s="2">
        <v>2169</v>
      </c>
      <c r="O6" s="16">
        <v>42619</v>
      </c>
      <c r="P6" s="2" t="s">
        <v>48</v>
      </c>
      <c r="Q6" s="2" t="s">
        <v>35</v>
      </c>
      <c r="R6" s="2" t="s">
        <v>50</v>
      </c>
      <c r="S6" s="2" t="s">
        <v>39</v>
      </c>
      <c r="T6" s="2">
        <v>5</v>
      </c>
      <c r="U6" s="2">
        <v>4</v>
      </c>
      <c r="V6" s="3">
        <v>42401</v>
      </c>
      <c r="W6" s="2">
        <v>2</v>
      </c>
      <c r="X6" s="5" t="str">
        <f>INDEX(Position!B:B,MATCH(C6,Position!A:A,0))</f>
        <v>Production Technician I</v>
      </c>
      <c r="Y6" s="5" t="str">
        <f>INDEX(Department!B:B,MATCH(D6,Department!A:A,0))</f>
        <v>Production</v>
      </c>
      <c r="Z6" s="5" t="str">
        <f>INDEX(Manager!B:B,MATCH(E6,Manager!A:A,0))</f>
        <v>Webster Butler</v>
      </c>
      <c r="AA6" s="19">
        <f ca="1">IFERROR(DATEDIF(HR_Data[[#This Row],[DateofHire]],HR_Data[[#This Row],[DateofTermination]],"y"),DATEDIF(HR_Data[[#This Row],[DateofHire]],NOW(),"y"))</f>
        <v>5</v>
      </c>
      <c r="AB6" s="5">
        <f ca="1">DATEDIF(HR_Data[[#This Row],[DOB]],NOW(),"y")</f>
        <v>34</v>
      </c>
      <c r="AC6" s="5" t="str" cm="1">
        <f t="array" aca="1" ref="AC6" ca="1">_xlfn.IFS(HR_Data[[#This Row],[Age]]&lt;=40,"31-40",HR_Data[[#This Row],[Age]]&lt;=50,"41-50",AB6&lt;=60,"51-60",AB6&lt;=70,"61-70",AB6&lt;=80,"71 ABOVE")</f>
        <v>31-40</v>
      </c>
      <c r="AD6" s="5" t="str" cm="1">
        <f t="array" aca="1" ref="AD6" ca="1">_xlfn.IFS(HR_Data[[#This Row],[Years in the company]]&lt;=5,"5 years below",HR_Data[[#This Row],[Years in the company]]&lt;=10,"6-10 years",HR_Data[[#This Row],[Years in the company]]&lt;=15,"11 - 15 years",HR_Data[[#This Row],[Years in the company]]&gt;=16,"16 years above")</f>
        <v>5 years below</v>
      </c>
      <c r="AE6" s="5" t="str" cm="1">
        <f t="array" ref="AE6">_xlfn.IFS(T6&lt;=2,"1.1-2.0",T6&lt;=3,"2.1-3.0",T6&lt;=4,"3.1-4.0",T6&lt;=5,"4.1-5.0")</f>
        <v>4.1-5.0</v>
      </c>
      <c r="AF6" s="5" t="str">
        <f>TEXT(HR_Data[[#This Row],[DateofHire]],"MMM")</f>
        <v>Jul</v>
      </c>
      <c r="AG6" s="5" t="str">
        <f>TEXT(HR_Data[[#This Row],[DateofHire]],"YYYY")</f>
        <v>2011</v>
      </c>
      <c r="AH6" s="5" t="str">
        <f>IF(HR_Data[[#This Row],[EmploymentStatus]]="Active","Active","Not Active")</f>
        <v>Not Active</v>
      </c>
      <c r="AI6" s="5" t="str">
        <f>TEXT(HR_Data[[#This Row],[DateofTermination]],"YYYY")</f>
        <v>2016</v>
      </c>
    </row>
    <row r="7" spans="1:35" hidden="1" x14ac:dyDescent="0.25">
      <c r="A7" s="2" t="s">
        <v>51</v>
      </c>
      <c r="B7" s="2">
        <v>10002</v>
      </c>
      <c r="C7" s="2" t="s">
        <v>495</v>
      </c>
      <c r="D7" s="2" t="s">
        <v>510</v>
      </c>
      <c r="E7" s="2">
        <v>10002</v>
      </c>
      <c r="F7" s="16">
        <v>40917</v>
      </c>
      <c r="G7" s="2">
        <v>57568</v>
      </c>
      <c r="H7" s="2" t="s">
        <v>467</v>
      </c>
      <c r="I7" s="3">
        <v>28267</v>
      </c>
      <c r="J7" s="2" t="s">
        <v>23</v>
      </c>
      <c r="K7" s="2" t="s">
        <v>24</v>
      </c>
      <c r="L7" s="2" t="s">
        <v>25</v>
      </c>
      <c r="M7" s="2" t="s">
        <v>22</v>
      </c>
      <c r="N7" s="2">
        <v>1844</v>
      </c>
      <c r="O7" s="16"/>
      <c r="P7" s="2" t="s">
        <v>26</v>
      </c>
      <c r="Q7" s="2" t="s">
        <v>27</v>
      </c>
      <c r="R7" s="2" t="s">
        <v>29</v>
      </c>
      <c r="S7" s="2" t="s">
        <v>30</v>
      </c>
      <c r="T7" s="2">
        <v>5</v>
      </c>
      <c r="U7" s="2">
        <v>5</v>
      </c>
      <c r="V7" s="3">
        <v>43472</v>
      </c>
      <c r="W7" s="2">
        <v>15</v>
      </c>
      <c r="X7" s="5" t="str">
        <f>INDEX(Position!B:B,MATCH(C7,Position!A:A,0))</f>
        <v>Production Technician I</v>
      </c>
      <c r="Y7" s="5" t="str">
        <f>INDEX(Department!B:B,MATCH(D7,Department!A:A,0))</f>
        <v>Production</v>
      </c>
      <c r="Z7" s="5" t="str">
        <f>INDEX(Manager!B:B,MATCH(E7,Manager!A:A,0))</f>
        <v>Amy Dunn</v>
      </c>
      <c r="AA7" s="19">
        <f ca="1">IFERROR(DATEDIF(HR_Data[[#This Row],[DateofHire]],HR_Data[[#This Row],[DateofTermination]],"y"),DATEDIF(HR_Data[[#This Row],[DateofHire]],NOW(),"y"))</f>
        <v>12</v>
      </c>
      <c r="AB7" s="5">
        <f ca="1">DATEDIF(HR_Data[[#This Row],[DOB]],NOW(),"y")</f>
        <v>46</v>
      </c>
      <c r="AC7" s="5" t="str" cm="1">
        <f t="array" aca="1" ref="AC7" ca="1">_xlfn.IFS(HR_Data[[#This Row],[Age]]&lt;=40,"31-40",HR_Data[[#This Row],[Age]]&lt;=50,"41-50",AB7&lt;=60,"51-60",AB7&lt;=70,"61-70",AB7&lt;=80,"71 ABOVE")</f>
        <v>41-50</v>
      </c>
      <c r="AD7" s="5" t="str" cm="1">
        <f t="array" aca="1" ref="AD7" ca="1">_xlfn.IFS(HR_Data[[#This Row],[Years in the company]]&lt;=5,"5 years below",HR_Data[[#This Row],[Years in the company]]&lt;=10,"6-10 years",HR_Data[[#This Row],[Years in the company]]&lt;=15,"11 - 15 years",HR_Data[[#This Row],[Years in the company]]&gt;=16,"16 years above")</f>
        <v>11 - 15 years</v>
      </c>
      <c r="AE7" s="5" t="str" cm="1">
        <f t="array" ref="AE7">_xlfn.IFS(T7&lt;=2,"1.1-2.0",T7&lt;=3,"2.1-3.0",T7&lt;=4,"3.1-4.0",T7&lt;=5,"4.1-5.0")</f>
        <v>4.1-5.0</v>
      </c>
      <c r="AF7" s="5" t="str">
        <f>TEXT(HR_Data[[#This Row],[DateofHire]],"MMM")</f>
        <v>Jan</v>
      </c>
      <c r="AG7" s="5" t="str">
        <f>TEXT(HR_Data[[#This Row],[DateofHire]],"YYYY")</f>
        <v>2012</v>
      </c>
      <c r="AH7" s="5" t="str">
        <f>IF(HR_Data[[#This Row],[EmploymentStatus]]="Active","Active","Not Active")</f>
        <v>Active</v>
      </c>
      <c r="AI7" s="5"/>
    </row>
    <row r="8" spans="1:35" hidden="1" x14ac:dyDescent="0.25">
      <c r="A8" s="2" t="s">
        <v>53</v>
      </c>
      <c r="B8" s="2">
        <v>10194</v>
      </c>
      <c r="C8" s="2" t="s">
        <v>500</v>
      </c>
      <c r="D8" s="2" t="s">
        <v>512</v>
      </c>
      <c r="E8" s="2">
        <v>10194</v>
      </c>
      <c r="F8" s="16">
        <v>41953</v>
      </c>
      <c r="G8" s="2">
        <v>95660</v>
      </c>
      <c r="H8" s="2" t="s">
        <v>467</v>
      </c>
      <c r="I8" s="3">
        <v>28999</v>
      </c>
      <c r="J8" s="2" t="s">
        <v>23</v>
      </c>
      <c r="K8" s="2" t="s">
        <v>24</v>
      </c>
      <c r="L8" s="2" t="s">
        <v>25</v>
      </c>
      <c r="M8" s="2" t="s">
        <v>22</v>
      </c>
      <c r="N8" s="2">
        <v>2110</v>
      </c>
      <c r="O8" s="16"/>
      <c r="P8" s="2" t="s">
        <v>26</v>
      </c>
      <c r="Q8" s="2" t="s">
        <v>27</v>
      </c>
      <c r="R8" s="2" t="s">
        <v>29</v>
      </c>
      <c r="S8" s="2" t="s">
        <v>39</v>
      </c>
      <c r="T8" s="2">
        <v>3.04</v>
      </c>
      <c r="U8" s="2">
        <v>3</v>
      </c>
      <c r="V8" s="3">
        <v>43467</v>
      </c>
      <c r="W8" s="2">
        <v>19</v>
      </c>
      <c r="X8" s="5" t="str">
        <f>INDEX(Position!B:B,MATCH(C8,Position!A:A,0))</f>
        <v>Software Engineer</v>
      </c>
      <c r="Y8" s="5" t="str">
        <f>INDEX(Department!B:B,MATCH(D8,Department!A:A,0))</f>
        <v>Software Engineering</v>
      </c>
      <c r="Z8" s="5" t="str">
        <f>INDEX(Manager!B:B,MATCH(E8,Manager!A:A,0))</f>
        <v>Alex Sweetwater</v>
      </c>
      <c r="AA8" s="19">
        <f ca="1">IFERROR(DATEDIF(HR_Data[[#This Row],[DateofHire]],HR_Data[[#This Row],[DateofTermination]],"y"),DATEDIF(HR_Data[[#This Row],[DateofHire]],NOW(),"y"))</f>
        <v>9</v>
      </c>
      <c r="AB8" s="5">
        <f ca="1">DATEDIF(HR_Data[[#This Row],[DOB]],NOW(),"y")</f>
        <v>44</v>
      </c>
      <c r="AC8" s="5" t="str" cm="1">
        <f t="array" aca="1" ref="AC8" ca="1">_xlfn.IFS(HR_Data[[#This Row],[Age]]&lt;=40,"31-40",HR_Data[[#This Row],[Age]]&lt;=50,"41-50",AB8&lt;=60,"51-60",AB8&lt;=70,"61-70",AB8&lt;=80,"71 ABOVE")</f>
        <v>41-50</v>
      </c>
      <c r="AD8" s="5" t="str" cm="1">
        <f t="array" aca="1" ref="AD8" ca="1">_xlfn.IFS(HR_Data[[#This Row],[Years in the company]]&lt;=5,"5 years below",HR_Data[[#This Row],[Years in the company]]&lt;=10,"6-10 years",HR_Data[[#This Row],[Years in the company]]&lt;=15,"11 - 15 years",HR_Data[[#This Row],[Years in the company]]&gt;=16,"16 years above")</f>
        <v>6-10 years</v>
      </c>
      <c r="AE8" s="5" t="str" cm="1">
        <f t="array" ref="AE8">_xlfn.IFS(T8&lt;=2,"1.1-2.0",T8&lt;=3,"2.1-3.0",T8&lt;=4,"3.1-4.0",T8&lt;=5,"4.1-5.0")</f>
        <v>3.1-4.0</v>
      </c>
      <c r="AF8" s="5" t="str">
        <f>TEXT(HR_Data[[#This Row],[DateofHire]],"MMM")</f>
        <v>Nov</v>
      </c>
      <c r="AG8" s="5" t="str">
        <f>TEXT(HR_Data[[#This Row],[DateofHire]],"YYYY")</f>
        <v>2014</v>
      </c>
      <c r="AH8" s="5" t="str">
        <f>IF(HR_Data[[#This Row],[EmploymentStatus]]="Active","Active","Not Active")</f>
        <v>Active</v>
      </c>
      <c r="AI8" s="5"/>
    </row>
    <row r="9" spans="1:35" hidden="1" x14ac:dyDescent="0.25">
      <c r="A9" s="2" t="s">
        <v>57</v>
      </c>
      <c r="B9" s="2">
        <v>10062</v>
      </c>
      <c r="C9" s="2" t="s">
        <v>495</v>
      </c>
      <c r="D9" s="2" t="s">
        <v>510</v>
      </c>
      <c r="E9" s="2">
        <v>10062</v>
      </c>
      <c r="F9" s="16">
        <v>41547</v>
      </c>
      <c r="G9" s="2">
        <v>59365</v>
      </c>
      <c r="H9" s="2" t="s">
        <v>468</v>
      </c>
      <c r="I9" s="3">
        <v>30365</v>
      </c>
      <c r="J9" s="2" t="s">
        <v>58</v>
      </c>
      <c r="K9" s="2" t="s">
        <v>24</v>
      </c>
      <c r="L9" s="2" t="s">
        <v>25</v>
      </c>
      <c r="M9" s="2" t="s">
        <v>22</v>
      </c>
      <c r="N9" s="2">
        <v>2199</v>
      </c>
      <c r="O9" s="16"/>
      <c r="P9" s="2" t="s">
        <v>26</v>
      </c>
      <c r="Q9" s="2" t="s">
        <v>27</v>
      </c>
      <c r="R9" s="2" t="s">
        <v>60</v>
      </c>
      <c r="S9" s="2" t="s">
        <v>39</v>
      </c>
      <c r="T9" s="2">
        <v>5</v>
      </c>
      <c r="U9" s="2">
        <v>4</v>
      </c>
      <c r="V9" s="3">
        <v>43521</v>
      </c>
      <c r="W9" s="2">
        <v>19</v>
      </c>
      <c r="X9" s="5" t="str">
        <f>INDEX(Position!B:B,MATCH(C9,Position!A:A,0))</f>
        <v>Production Technician I</v>
      </c>
      <c r="Y9" s="5" t="str">
        <f>INDEX(Department!B:B,MATCH(D9,Department!A:A,0))</f>
        <v>Production</v>
      </c>
      <c r="Z9" s="5" t="str">
        <f>INDEX(Manager!B:B,MATCH(E9,Manager!A:A,0))</f>
        <v>Ketsia Liebig</v>
      </c>
      <c r="AA9" s="19">
        <f ca="1">IFERROR(DATEDIF(HR_Data[[#This Row],[DateofHire]],HR_Data[[#This Row],[DateofTermination]],"y"),DATEDIF(HR_Data[[#This Row],[DateofHire]],NOW(),"y"))</f>
        <v>10</v>
      </c>
      <c r="AB9" s="5">
        <f ca="1">DATEDIF(HR_Data[[#This Row],[DOB]],NOW(),"y")</f>
        <v>41</v>
      </c>
      <c r="AC9" s="5" t="str" cm="1">
        <f t="array" aca="1" ref="AC9" ca="1">_xlfn.IFS(HR_Data[[#This Row],[Age]]&lt;=40,"31-40",HR_Data[[#This Row],[Age]]&lt;=50,"41-50",AB9&lt;=60,"51-60",AB9&lt;=70,"61-70",AB9&lt;=80,"71 ABOVE")</f>
        <v>41-50</v>
      </c>
      <c r="AD9" s="5" t="str" cm="1">
        <f t="array" aca="1" ref="AD9" ca="1">_xlfn.IFS(HR_Data[[#This Row],[Years in the company]]&lt;=5,"5 years below",HR_Data[[#This Row],[Years in the company]]&lt;=10,"6-10 years",HR_Data[[#This Row],[Years in the company]]&lt;=15,"11 - 15 years",HR_Data[[#This Row],[Years in the company]]&gt;=16,"16 years above")</f>
        <v>6-10 years</v>
      </c>
      <c r="AE9" s="5" t="str" cm="1">
        <f t="array" ref="AE9">_xlfn.IFS(T9&lt;=2,"1.1-2.0",T9&lt;=3,"2.1-3.0",T9&lt;=4,"3.1-4.0",T9&lt;=5,"4.1-5.0")</f>
        <v>4.1-5.0</v>
      </c>
      <c r="AF9" s="5" t="str">
        <f>TEXT(HR_Data[[#This Row],[DateofHire]],"MMM")</f>
        <v>Sep</v>
      </c>
      <c r="AG9" s="5" t="str">
        <f>TEXT(HR_Data[[#This Row],[DateofHire]],"YYYY")</f>
        <v>2013</v>
      </c>
      <c r="AH9" s="5" t="str">
        <f>IF(HR_Data[[#This Row],[EmploymentStatus]]="Active","Active","Not Active")</f>
        <v>Active</v>
      </c>
      <c r="AI9" s="5"/>
    </row>
    <row r="10" spans="1:35" hidden="1" x14ac:dyDescent="0.25">
      <c r="A10" s="2" t="s">
        <v>61</v>
      </c>
      <c r="B10" s="2">
        <v>10114</v>
      </c>
      <c r="C10" s="2" t="s">
        <v>495</v>
      </c>
      <c r="D10" s="2" t="s">
        <v>510</v>
      </c>
      <c r="E10" s="2">
        <v>10114</v>
      </c>
      <c r="F10" s="16">
        <v>40000</v>
      </c>
      <c r="G10" s="2">
        <v>47837</v>
      </c>
      <c r="H10" s="2" t="s">
        <v>467</v>
      </c>
      <c r="I10" s="3">
        <v>25610</v>
      </c>
      <c r="J10" s="2" t="s">
        <v>23</v>
      </c>
      <c r="K10" s="2" t="s">
        <v>24</v>
      </c>
      <c r="L10" s="2" t="s">
        <v>62</v>
      </c>
      <c r="M10" s="2" t="s">
        <v>22</v>
      </c>
      <c r="N10" s="2">
        <v>1902</v>
      </c>
      <c r="O10" s="16"/>
      <c r="P10" s="2" t="s">
        <v>26</v>
      </c>
      <c r="Q10" s="2" t="s">
        <v>27</v>
      </c>
      <c r="R10" s="2" t="s">
        <v>64</v>
      </c>
      <c r="S10" s="2" t="s">
        <v>39</v>
      </c>
      <c r="T10" s="2">
        <v>4.46</v>
      </c>
      <c r="U10" s="2">
        <v>3</v>
      </c>
      <c r="V10" s="3">
        <v>43490</v>
      </c>
      <c r="W10" s="2">
        <v>4</v>
      </c>
      <c r="X10" s="5" t="str">
        <f>INDEX(Position!B:B,MATCH(C10,Position!A:A,0))</f>
        <v>Production Technician I</v>
      </c>
      <c r="Y10" s="5" t="str">
        <f>INDEX(Department!B:B,MATCH(D10,Department!A:A,0))</f>
        <v>Production</v>
      </c>
      <c r="Z10" s="5" t="str">
        <f>INDEX(Manager!B:B,MATCH(E10,Manager!A:A,0))</f>
        <v>Brannon Miller</v>
      </c>
      <c r="AA10" s="19">
        <f ca="1">IFERROR(DATEDIF(HR_Data[[#This Row],[DateofHire]],HR_Data[[#This Row],[DateofTermination]],"y"),DATEDIF(HR_Data[[#This Row],[DateofHire]],NOW(),"y"))</f>
        <v>14</v>
      </c>
      <c r="AB10" s="5">
        <f ca="1">DATEDIF(HR_Data[[#This Row],[DOB]],NOW(),"y")</f>
        <v>54</v>
      </c>
      <c r="AC10" s="5" t="str" cm="1">
        <f t="array" aca="1" ref="AC10" ca="1">_xlfn.IFS(HR_Data[[#This Row],[Age]]&lt;=40,"31-40",HR_Data[[#This Row],[Age]]&lt;=50,"41-50",AB10&lt;=60,"51-60",AB10&lt;=70,"61-70",AB10&lt;=80,"71 ABOVE")</f>
        <v>51-60</v>
      </c>
      <c r="AD10" s="5" t="str" cm="1">
        <f t="array" aca="1" ref="AD10" ca="1">_xlfn.IFS(HR_Data[[#This Row],[Years in the company]]&lt;=5,"5 years below",HR_Data[[#This Row],[Years in the company]]&lt;=10,"6-10 years",HR_Data[[#This Row],[Years in the company]]&lt;=15,"11 - 15 years",HR_Data[[#This Row],[Years in the company]]&gt;=16,"16 years above")</f>
        <v>11 - 15 years</v>
      </c>
      <c r="AE10" s="5" t="str" cm="1">
        <f t="array" ref="AE10">_xlfn.IFS(T10&lt;=2,"1.1-2.0",T10&lt;=3,"2.1-3.0",T10&lt;=4,"3.1-4.0",T10&lt;=5,"4.1-5.0")</f>
        <v>4.1-5.0</v>
      </c>
      <c r="AF10" s="5" t="str">
        <f>TEXT(HR_Data[[#This Row],[DateofHire]],"MMM")</f>
        <v>Jul</v>
      </c>
      <c r="AG10" s="5" t="str">
        <f>TEXT(HR_Data[[#This Row],[DateofHire]],"YYYY")</f>
        <v>2009</v>
      </c>
      <c r="AH10" s="5" t="str">
        <f>IF(HR_Data[[#This Row],[EmploymentStatus]]="Active","Active","Not Active")</f>
        <v>Active</v>
      </c>
      <c r="AI10" s="5"/>
    </row>
    <row r="11" spans="1:35" hidden="1" x14ac:dyDescent="0.25">
      <c r="A11" s="2" t="s">
        <v>65</v>
      </c>
      <c r="B11" s="2">
        <v>10250</v>
      </c>
      <c r="C11" s="2" t="s">
        <v>490</v>
      </c>
      <c r="D11" s="2" t="s">
        <v>509</v>
      </c>
      <c r="E11" s="2">
        <v>10250</v>
      </c>
      <c r="F11" s="16">
        <v>42009</v>
      </c>
      <c r="G11" s="2">
        <v>50178</v>
      </c>
      <c r="H11" s="2" t="s">
        <v>468</v>
      </c>
      <c r="I11" s="3">
        <v>32149</v>
      </c>
      <c r="J11" s="2" t="s">
        <v>47</v>
      </c>
      <c r="K11" s="2" t="s">
        <v>24</v>
      </c>
      <c r="L11" s="2" t="s">
        <v>25</v>
      </c>
      <c r="M11" s="2" t="s">
        <v>22</v>
      </c>
      <c r="N11" s="2">
        <v>1886</v>
      </c>
      <c r="O11" s="16"/>
      <c r="P11" s="2" t="s">
        <v>26</v>
      </c>
      <c r="Q11" s="2" t="s">
        <v>27</v>
      </c>
      <c r="R11" s="2" t="s">
        <v>38</v>
      </c>
      <c r="S11" s="2" t="s">
        <v>39</v>
      </c>
      <c r="T11" s="2">
        <v>5</v>
      </c>
      <c r="U11" s="2">
        <v>5</v>
      </c>
      <c r="V11" s="3">
        <v>43514</v>
      </c>
      <c r="W11" s="2">
        <v>16</v>
      </c>
      <c r="X11" s="5" t="str">
        <f>INDEX(Position!B:B,MATCH(C11,Position!A:A,0))</f>
        <v>IT Support</v>
      </c>
      <c r="Y11" s="5" t="str">
        <f>INDEX(Department!B:B,MATCH(D11,Department!A:A,0))</f>
        <v>IT/IS</v>
      </c>
      <c r="Z11" s="5" t="str">
        <f>INDEX(Manager!B:B,MATCH(E11,Manager!A:A,0))</f>
        <v>Peter Monroe</v>
      </c>
      <c r="AA11" s="19">
        <f ca="1">IFERROR(DATEDIF(HR_Data[[#This Row],[DateofHire]],HR_Data[[#This Row],[DateofTermination]],"y"),DATEDIF(HR_Data[[#This Row],[DateofHire]],NOW(),"y"))</f>
        <v>9</v>
      </c>
      <c r="AB11" s="5">
        <f ca="1">DATEDIF(HR_Data[[#This Row],[DOB]],NOW(),"y")</f>
        <v>36</v>
      </c>
      <c r="AC11" s="5" t="str" cm="1">
        <f t="array" aca="1" ref="AC11" ca="1">_xlfn.IFS(HR_Data[[#This Row],[Age]]&lt;=40,"31-40",HR_Data[[#This Row],[Age]]&lt;=50,"41-50",AB11&lt;=60,"51-60",AB11&lt;=70,"61-70",AB11&lt;=80,"71 ABOVE")</f>
        <v>31-40</v>
      </c>
      <c r="AD11" s="5" t="str" cm="1">
        <f t="array" aca="1" ref="AD11" ca="1">_xlfn.IFS(HR_Data[[#This Row],[Years in the company]]&lt;=5,"5 years below",HR_Data[[#This Row],[Years in the company]]&lt;=10,"6-10 years",HR_Data[[#This Row],[Years in the company]]&lt;=15,"11 - 15 years",HR_Data[[#This Row],[Years in the company]]&gt;=16,"16 years above")</f>
        <v>6-10 years</v>
      </c>
      <c r="AE11" s="5" t="str" cm="1">
        <f t="array" ref="AE11">_xlfn.IFS(T11&lt;=2,"1.1-2.0",T11&lt;=3,"2.1-3.0",T11&lt;=4,"3.1-4.0",T11&lt;=5,"4.1-5.0")</f>
        <v>4.1-5.0</v>
      </c>
      <c r="AF11" s="5" t="str">
        <f>TEXT(HR_Data[[#This Row],[DateofHire]],"MMM")</f>
        <v>Jan</v>
      </c>
      <c r="AG11" s="5" t="str">
        <f>TEXT(HR_Data[[#This Row],[DateofHire]],"YYYY")</f>
        <v>2015</v>
      </c>
      <c r="AH11" s="5" t="str">
        <f>IF(HR_Data[[#This Row],[EmploymentStatus]]="Active","Active","Not Active")</f>
        <v>Active</v>
      </c>
      <c r="AI11" s="5"/>
    </row>
    <row r="12" spans="1:35" x14ac:dyDescent="0.25">
      <c r="A12" s="2" t="s">
        <v>68</v>
      </c>
      <c r="B12" s="2">
        <v>10252</v>
      </c>
      <c r="C12" s="2" t="s">
        <v>495</v>
      </c>
      <c r="D12" s="2" t="s">
        <v>510</v>
      </c>
      <c r="E12" s="2">
        <v>10252</v>
      </c>
      <c r="F12" s="16">
        <v>40553</v>
      </c>
      <c r="G12" s="2">
        <v>54670</v>
      </c>
      <c r="H12" s="2" t="s">
        <v>467</v>
      </c>
      <c r="I12" s="3">
        <v>27041</v>
      </c>
      <c r="J12" s="2" t="s">
        <v>33</v>
      </c>
      <c r="K12" s="2" t="s">
        <v>24</v>
      </c>
      <c r="L12" s="2" t="s">
        <v>62</v>
      </c>
      <c r="M12" s="2" t="s">
        <v>22</v>
      </c>
      <c r="N12" s="2">
        <v>1902</v>
      </c>
      <c r="O12" s="16">
        <v>42747</v>
      </c>
      <c r="P12" s="2" t="s">
        <v>69</v>
      </c>
      <c r="Q12" s="2" t="s">
        <v>35</v>
      </c>
      <c r="R12" s="2" t="s">
        <v>64</v>
      </c>
      <c r="S12" s="2" t="s">
        <v>39</v>
      </c>
      <c r="T12" s="2">
        <v>4.2</v>
      </c>
      <c r="U12" s="2">
        <v>4</v>
      </c>
      <c r="V12" s="3">
        <v>42399</v>
      </c>
      <c r="W12" s="2">
        <v>12</v>
      </c>
      <c r="X12" s="5" t="str">
        <f>INDEX(Position!B:B,MATCH(C12,Position!A:A,0))</f>
        <v>Production Technician I</v>
      </c>
      <c r="Y12" s="5" t="str">
        <f>INDEX(Department!B:B,MATCH(D12,Department!A:A,0))</f>
        <v>Production</v>
      </c>
      <c r="Z12" s="5" t="str">
        <f>INDEX(Manager!B:B,MATCH(E12,Manager!A:A,0))</f>
        <v>David Stanley</v>
      </c>
      <c r="AA12" s="19">
        <f ca="1">IFERROR(DATEDIF(HR_Data[[#This Row],[DateofHire]],HR_Data[[#This Row],[DateofTermination]],"y"),DATEDIF(HR_Data[[#This Row],[DateofHire]],NOW(),"y"))</f>
        <v>6</v>
      </c>
      <c r="AB12" s="5">
        <f ca="1">DATEDIF(HR_Data[[#This Row],[DOB]],NOW(),"y")</f>
        <v>50</v>
      </c>
      <c r="AC12" s="5" t="str" cm="1">
        <f t="array" aca="1" ref="AC12" ca="1">_xlfn.IFS(HR_Data[[#This Row],[Age]]&lt;=40,"31-40",HR_Data[[#This Row],[Age]]&lt;=50,"41-50",AB12&lt;=60,"51-60",AB12&lt;=70,"61-70",AB12&lt;=80,"71 ABOVE")</f>
        <v>41-50</v>
      </c>
      <c r="AD12" s="5" t="str" cm="1">
        <f t="array" aca="1" ref="AD12" ca="1">_xlfn.IFS(HR_Data[[#This Row],[Years in the company]]&lt;=5,"5 years below",HR_Data[[#This Row],[Years in the company]]&lt;=10,"6-10 years",HR_Data[[#This Row],[Years in the company]]&lt;=15,"11 - 15 years",HR_Data[[#This Row],[Years in the company]]&gt;=16,"16 years above")</f>
        <v>6-10 years</v>
      </c>
      <c r="AE12" s="5" t="str" cm="1">
        <f t="array" ref="AE12">_xlfn.IFS(T12&lt;=2,"1.1-2.0",T12&lt;=3,"2.1-3.0",T12&lt;=4,"3.1-4.0",T12&lt;=5,"4.1-5.0")</f>
        <v>4.1-5.0</v>
      </c>
      <c r="AF12" s="5" t="str">
        <f>TEXT(HR_Data[[#This Row],[DateofHire]],"MMM")</f>
        <v>Jan</v>
      </c>
      <c r="AG12" s="5" t="str">
        <f>TEXT(HR_Data[[#This Row],[DateofHire]],"YYYY")</f>
        <v>2011</v>
      </c>
      <c r="AH12" s="5" t="str">
        <f>IF(HR_Data[[#This Row],[EmploymentStatus]]="Active","Active","Not Active")</f>
        <v>Not Active</v>
      </c>
      <c r="AI12" s="5" t="str">
        <f>TEXT(HR_Data[[#This Row],[DateofTermination]],"YYYY")</f>
        <v>2017</v>
      </c>
    </row>
    <row r="13" spans="1:35" x14ac:dyDescent="0.25">
      <c r="A13" s="2" t="s">
        <v>71</v>
      </c>
      <c r="B13" s="2">
        <v>10242</v>
      </c>
      <c r="C13" s="2" t="s">
        <v>495</v>
      </c>
      <c r="D13" s="2" t="s">
        <v>510</v>
      </c>
      <c r="E13" s="2">
        <v>10196</v>
      </c>
      <c r="F13" s="16">
        <v>41001</v>
      </c>
      <c r="G13" s="2">
        <v>47211</v>
      </c>
      <c r="H13" s="2" t="s">
        <v>468</v>
      </c>
      <c r="I13" s="3">
        <v>27081</v>
      </c>
      <c r="J13" s="2" t="s">
        <v>33</v>
      </c>
      <c r="K13" s="2" t="s">
        <v>24</v>
      </c>
      <c r="L13" s="2" t="s">
        <v>62</v>
      </c>
      <c r="M13" s="2" t="s">
        <v>22</v>
      </c>
      <c r="N13" s="2">
        <v>2062</v>
      </c>
      <c r="O13" s="16">
        <v>42632</v>
      </c>
      <c r="P13" s="2" t="s">
        <v>72</v>
      </c>
      <c r="Q13" s="2" t="s">
        <v>35</v>
      </c>
      <c r="R13" s="2" t="s">
        <v>64</v>
      </c>
      <c r="S13" s="2" t="s">
        <v>39</v>
      </c>
      <c r="T13" s="2">
        <v>4.2</v>
      </c>
      <c r="U13" s="2">
        <v>3</v>
      </c>
      <c r="V13" s="3">
        <v>42496</v>
      </c>
      <c r="W13" s="2">
        <v>15</v>
      </c>
      <c r="X13" s="5" t="str">
        <f>INDEX(Position!B:B,MATCH(C13,Position!A:A,0))</f>
        <v>Production Technician I</v>
      </c>
      <c r="Y13" s="5" t="str">
        <f>INDEX(Department!B:B,MATCH(D13,Department!A:A,0))</f>
        <v>Production</v>
      </c>
      <c r="Z13" s="5" t="str">
        <f>INDEX(Manager!B:B,MATCH(E13,Manager!A:A,0))</f>
        <v>Kissy Sullivan</v>
      </c>
      <c r="AA13" s="19">
        <f ca="1">IFERROR(DATEDIF(HR_Data[[#This Row],[DateofHire]],HR_Data[[#This Row],[DateofTermination]],"y"),DATEDIF(HR_Data[[#This Row],[DateofHire]],NOW(),"y"))</f>
        <v>4</v>
      </c>
      <c r="AB13" s="5">
        <f ca="1">DATEDIF(HR_Data[[#This Row],[DOB]],NOW(),"y")</f>
        <v>50</v>
      </c>
      <c r="AC13" s="5" t="str" cm="1">
        <f t="array" aca="1" ref="AC13" ca="1">_xlfn.IFS(HR_Data[[#This Row],[Age]]&lt;=40,"31-40",HR_Data[[#This Row],[Age]]&lt;=50,"41-50",AB13&lt;=60,"51-60",AB13&lt;=70,"61-70",AB13&lt;=80,"71 ABOVE")</f>
        <v>41-50</v>
      </c>
      <c r="AD13" s="5" t="str" cm="1">
        <f t="array" aca="1" ref="AD13" ca="1">_xlfn.IFS(HR_Data[[#This Row],[Years in the company]]&lt;=5,"5 years below",HR_Data[[#This Row],[Years in the company]]&lt;=10,"6-10 years",HR_Data[[#This Row],[Years in the company]]&lt;=15,"11 - 15 years",HR_Data[[#This Row],[Years in the company]]&gt;=16,"16 years above")</f>
        <v>5 years below</v>
      </c>
      <c r="AE13" s="5" t="str" cm="1">
        <f t="array" ref="AE13">_xlfn.IFS(T13&lt;=2,"1.1-2.0",T13&lt;=3,"2.1-3.0",T13&lt;=4,"3.1-4.0",T13&lt;=5,"4.1-5.0")</f>
        <v>4.1-5.0</v>
      </c>
      <c r="AF13" s="5" t="str">
        <f>TEXT(HR_Data[[#This Row],[DateofHire]],"MMM")</f>
        <v>Apr</v>
      </c>
      <c r="AG13" s="5" t="str">
        <f>TEXT(HR_Data[[#This Row],[DateofHire]],"YYYY")</f>
        <v>2012</v>
      </c>
      <c r="AH13" s="5" t="str">
        <f>IF(HR_Data[[#This Row],[EmploymentStatus]]="Active","Active","Not Active")</f>
        <v>Not Active</v>
      </c>
      <c r="AI13" s="5" t="str">
        <f>TEXT(HR_Data[[#This Row],[DateofTermination]],"YYYY")</f>
        <v>2016</v>
      </c>
    </row>
    <row r="14" spans="1:35" hidden="1" x14ac:dyDescent="0.25">
      <c r="A14" s="2" t="s">
        <v>73</v>
      </c>
      <c r="B14" s="2">
        <v>10012</v>
      </c>
      <c r="C14" s="2" t="s">
        <v>479</v>
      </c>
      <c r="D14" s="2" t="s">
        <v>509</v>
      </c>
      <c r="E14" s="2">
        <v>10084</v>
      </c>
      <c r="F14" s="16">
        <v>41953</v>
      </c>
      <c r="G14" s="2">
        <v>92328</v>
      </c>
      <c r="H14" s="2" t="s">
        <v>468</v>
      </c>
      <c r="I14" s="3">
        <v>32328</v>
      </c>
      <c r="J14" s="2" t="s">
        <v>47</v>
      </c>
      <c r="K14" s="2" t="s">
        <v>24</v>
      </c>
      <c r="L14" s="2" t="s">
        <v>62</v>
      </c>
      <c r="M14" s="2" t="s">
        <v>75</v>
      </c>
      <c r="N14" s="2">
        <v>78230</v>
      </c>
      <c r="O14" s="16"/>
      <c r="P14" s="2" t="s">
        <v>26</v>
      </c>
      <c r="Q14" s="2" t="s">
        <v>27</v>
      </c>
      <c r="R14" s="2" t="s">
        <v>64</v>
      </c>
      <c r="S14" s="2" t="s">
        <v>30</v>
      </c>
      <c r="T14" s="2">
        <v>4.28</v>
      </c>
      <c r="U14" s="2">
        <v>4</v>
      </c>
      <c r="V14" s="3">
        <v>43521</v>
      </c>
      <c r="W14" s="2">
        <v>9</v>
      </c>
      <c r="X14" s="5" t="str">
        <f>INDEX(Position!B:B,MATCH(C14,Position!A:A,0))</f>
        <v>Data Analyst</v>
      </c>
      <c r="Y14" s="5" t="str">
        <f>INDEX(Department!B:B,MATCH(D14,Department!A:A,0))</f>
        <v>IT/IS</v>
      </c>
      <c r="Z14" s="5" t="str">
        <f>INDEX(Manager!B:B,MATCH(E14,Manager!A:A,0))</f>
        <v>Simon Roup</v>
      </c>
      <c r="AA14" s="19">
        <f ca="1">IFERROR(DATEDIF(HR_Data[[#This Row],[DateofHire]],HR_Data[[#This Row],[DateofTermination]],"y"),DATEDIF(HR_Data[[#This Row],[DateofHire]],NOW(),"y"))</f>
        <v>9</v>
      </c>
      <c r="AB14" s="5">
        <f ca="1">DATEDIF(HR_Data[[#This Row],[DOB]],NOW(),"y")</f>
        <v>35</v>
      </c>
      <c r="AC14" s="5" t="str" cm="1">
        <f t="array" aca="1" ref="AC14" ca="1">_xlfn.IFS(HR_Data[[#This Row],[Age]]&lt;=40,"31-40",HR_Data[[#This Row],[Age]]&lt;=50,"41-50",AB14&lt;=60,"51-60",AB14&lt;=70,"61-70",AB14&lt;=80,"71 ABOVE")</f>
        <v>31-40</v>
      </c>
      <c r="AD14" s="5" t="str" cm="1">
        <f t="array" aca="1" ref="AD14" ca="1">_xlfn.IFS(HR_Data[[#This Row],[Years in the company]]&lt;=5,"5 years below",HR_Data[[#This Row],[Years in the company]]&lt;=10,"6-10 years",HR_Data[[#This Row],[Years in the company]]&lt;=15,"11 - 15 years",HR_Data[[#This Row],[Years in the company]]&gt;=16,"16 years above")</f>
        <v>6-10 years</v>
      </c>
      <c r="AE14" s="5" t="str" cm="1">
        <f t="array" ref="AE14">_xlfn.IFS(T14&lt;=2,"1.1-2.0",T14&lt;=3,"2.1-3.0",T14&lt;=4,"3.1-4.0",T14&lt;=5,"4.1-5.0")</f>
        <v>4.1-5.0</v>
      </c>
      <c r="AF14" s="5" t="str">
        <f>TEXT(HR_Data[[#This Row],[DateofHire]],"MMM")</f>
        <v>Nov</v>
      </c>
      <c r="AG14" s="5" t="str">
        <f>TEXT(HR_Data[[#This Row],[DateofHire]],"YYYY")</f>
        <v>2014</v>
      </c>
      <c r="AH14" s="5" t="str">
        <f>IF(HR_Data[[#This Row],[EmploymentStatus]]="Active","Active","Not Active")</f>
        <v>Active</v>
      </c>
      <c r="AI14" s="5"/>
    </row>
    <row r="15" spans="1:35" hidden="1" x14ac:dyDescent="0.25">
      <c r="A15" s="2" t="s">
        <v>76</v>
      </c>
      <c r="B15" s="2">
        <v>10265</v>
      </c>
      <c r="C15" s="2" t="s">
        <v>495</v>
      </c>
      <c r="D15" s="2" t="s">
        <v>510</v>
      </c>
      <c r="E15" s="2">
        <v>10265</v>
      </c>
      <c r="F15" s="16">
        <v>40959</v>
      </c>
      <c r="G15" s="2">
        <v>58709</v>
      </c>
      <c r="H15" s="2" t="s">
        <v>468</v>
      </c>
      <c r="I15" s="3">
        <v>30517</v>
      </c>
      <c r="J15" s="2" t="s">
        <v>23</v>
      </c>
      <c r="K15" s="2" t="s">
        <v>24</v>
      </c>
      <c r="L15" s="2" t="s">
        <v>77</v>
      </c>
      <c r="M15" s="2" t="s">
        <v>22</v>
      </c>
      <c r="N15" s="2">
        <v>1810</v>
      </c>
      <c r="O15" s="16"/>
      <c r="P15" s="2" t="s">
        <v>26</v>
      </c>
      <c r="Q15" s="2" t="s">
        <v>27</v>
      </c>
      <c r="R15" s="2" t="s">
        <v>50</v>
      </c>
      <c r="S15" s="2" t="s">
        <v>39</v>
      </c>
      <c r="T15" s="2">
        <v>4.5999999999999996</v>
      </c>
      <c r="U15" s="2">
        <v>4</v>
      </c>
      <c r="V15" s="3">
        <v>43510</v>
      </c>
      <c r="W15" s="2">
        <v>7</v>
      </c>
      <c r="X15" s="5" t="str">
        <f>INDEX(Position!B:B,MATCH(C15,Position!A:A,0))</f>
        <v>Production Technician I</v>
      </c>
      <c r="Y15" s="5" t="str">
        <f>INDEX(Department!B:B,MATCH(D15,Department!A:A,0))</f>
        <v>Production</v>
      </c>
      <c r="Z15" s="5" t="str">
        <f>INDEX(Manager!B:B,MATCH(E15,Manager!A:A,0))</f>
        <v>Kelley Spirea</v>
      </c>
      <c r="AA15" s="19">
        <f ca="1">IFERROR(DATEDIF(HR_Data[[#This Row],[DateofHire]],HR_Data[[#This Row],[DateofTermination]],"y"),DATEDIF(HR_Data[[#This Row],[DateofHire]],NOW(),"y"))</f>
        <v>12</v>
      </c>
      <c r="AB15" s="5">
        <f ca="1">DATEDIF(HR_Data[[#This Row],[DOB]],NOW(),"y")</f>
        <v>40</v>
      </c>
      <c r="AC15" s="5" t="str" cm="1">
        <f t="array" aca="1" ref="AC15" ca="1">_xlfn.IFS(HR_Data[[#This Row],[Age]]&lt;=40,"31-40",HR_Data[[#This Row],[Age]]&lt;=50,"41-50",AB15&lt;=60,"51-60",AB15&lt;=70,"61-70",AB15&lt;=80,"71 ABOVE")</f>
        <v>31-40</v>
      </c>
      <c r="AD15" s="5" t="str" cm="1">
        <f t="array" aca="1" ref="AD15" ca="1">_xlfn.IFS(HR_Data[[#This Row],[Years in the company]]&lt;=5,"5 years below",HR_Data[[#This Row],[Years in the company]]&lt;=10,"6-10 years",HR_Data[[#This Row],[Years in the company]]&lt;=15,"11 - 15 years",HR_Data[[#This Row],[Years in the company]]&gt;=16,"16 years above")</f>
        <v>11 - 15 years</v>
      </c>
      <c r="AE15" s="5" t="str" cm="1">
        <f t="array" ref="AE15">_xlfn.IFS(T15&lt;=2,"1.1-2.0",T15&lt;=3,"2.1-3.0",T15&lt;=4,"3.1-4.0",T15&lt;=5,"4.1-5.0")</f>
        <v>4.1-5.0</v>
      </c>
      <c r="AF15" s="5" t="str">
        <f>TEXT(HR_Data[[#This Row],[DateofHire]],"MMM")</f>
        <v>Feb</v>
      </c>
      <c r="AG15" s="5" t="str">
        <f>TEXT(HR_Data[[#This Row],[DateofHire]],"YYYY")</f>
        <v>2012</v>
      </c>
      <c r="AH15" s="5" t="str">
        <f>IF(HR_Data[[#This Row],[EmploymentStatus]]="Active","Active","Not Active")</f>
        <v>Active</v>
      </c>
      <c r="AI15" s="5"/>
    </row>
    <row r="16" spans="1:35" x14ac:dyDescent="0.25">
      <c r="A16" s="2" t="s">
        <v>79</v>
      </c>
      <c r="B16" s="2">
        <v>10066</v>
      </c>
      <c r="C16" s="2" t="s">
        <v>495</v>
      </c>
      <c r="D16" s="2" t="s">
        <v>510</v>
      </c>
      <c r="E16" s="2">
        <v>10026</v>
      </c>
      <c r="F16" s="16">
        <v>41176</v>
      </c>
      <c r="G16" s="2">
        <v>52505</v>
      </c>
      <c r="H16" s="2" t="s">
        <v>468</v>
      </c>
      <c r="I16" s="3">
        <v>28321</v>
      </c>
      <c r="J16" s="2" t="s">
        <v>47</v>
      </c>
      <c r="K16" s="2" t="s">
        <v>24</v>
      </c>
      <c r="L16" s="2" t="s">
        <v>25</v>
      </c>
      <c r="M16" s="2" t="s">
        <v>22</v>
      </c>
      <c r="N16" s="2">
        <v>2747</v>
      </c>
      <c r="O16" s="16">
        <v>42831</v>
      </c>
      <c r="P16" s="2" t="s">
        <v>69</v>
      </c>
      <c r="Q16" s="2" t="s">
        <v>35</v>
      </c>
      <c r="R16" s="2" t="s">
        <v>80</v>
      </c>
      <c r="S16" s="2" t="s">
        <v>39</v>
      </c>
      <c r="T16" s="2">
        <v>5</v>
      </c>
      <c r="U16" s="2">
        <v>5</v>
      </c>
      <c r="V16" s="3">
        <v>42796</v>
      </c>
      <c r="W16" s="2">
        <v>1</v>
      </c>
      <c r="X16" s="5" t="str">
        <f>INDEX(Position!B:B,MATCH(C16,Position!A:A,0))</f>
        <v>Production Technician I</v>
      </c>
      <c r="Y16" s="5" t="str">
        <f>INDEX(Department!B:B,MATCH(D16,Department!A:A,0))</f>
        <v>Production</v>
      </c>
      <c r="Z16" s="5" t="str">
        <f>INDEX(Manager!B:B,MATCH(E16,Manager!A:A,0))</f>
        <v>Michael Albert</v>
      </c>
      <c r="AA16" s="19">
        <f ca="1">IFERROR(DATEDIF(HR_Data[[#This Row],[DateofHire]],HR_Data[[#This Row],[DateofTermination]],"y"),DATEDIF(HR_Data[[#This Row],[DateofHire]],NOW(),"y"))</f>
        <v>4</v>
      </c>
      <c r="AB16" s="5">
        <f ca="1">DATEDIF(HR_Data[[#This Row],[DOB]],NOW(),"y")</f>
        <v>46</v>
      </c>
      <c r="AC16" s="5" t="str" cm="1">
        <f t="array" aca="1" ref="AC16" ca="1">_xlfn.IFS(HR_Data[[#This Row],[Age]]&lt;=40,"31-40",HR_Data[[#This Row],[Age]]&lt;=50,"41-50",AB16&lt;=60,"51-60",AB16&lt;=70,"61-70",AB16&lt;=80,"71 ABOVE")</f>
        <v>41-50</v>
      </c>
      <c r="AD16" s="5" t="str" cm="1">
        <f t="array" aca="1" ref="AD16" ca="1">_xlfn.IFS(HR_Data[[#This Row],[Years in the company]]&lt;=5,"5 years below",HR_Data[[#This Row],[Years in the company]]&lt;=10,"6-10 years",HR_Data[[#This Row],[Years in the company]]&lt;=15,"11 - 15 years",HR_Data[[#This Row],[Years in the company]]&gt;=16,"16 years above")</f>
        <v>5 years below</v>
      </c>
      <c r="AE16" s="5" t="str" cm="1">
        <f t="array" ref="AE16">_xlfn.IFS(T16&lt;=2,"1.1-2.0",T16&lt;=3,"2.1-3.0",T16&lt;=4,"3.1-4.0",T16&lt;=5,"4.1-5.0")</f>
        <v>4.1-5.0</v>
      </c>
      <c r="AF16" s="5" t="str">
        <f>TEXT(HR_Data[[#This Row],[DateofHire]],"MMM")</f>
        <v>Sep</v>
      </c>
      <c r="AG16" s="5" t="str">
        <f>TEXT(HR_Data[[#This Row],[DateofHire]],"YYYY")</f>
        <v>2012</v>
      </c>
      <c r="AH16" s="5" t="str">
        <f>IF(HR_Data[[#This Row],[EmploymentStatus]]="Active","Active","Not Active")</f>
        <v>Not Active</v>
      </c>
      <c r="AI16" s="5" t="str">
        <f>TEXT(HR_Data[[#This Row],[DateofTermination]],"YYYY")</f>
        <v>2017</v>
      </c>
    </row>
    <row r="17" spans="1:35" x14ac:dyDescent="0.25">
      <c r="A17" s="2" t="s">
        <v>81</v>
      </c>
      <c r="B17" s="2">
        <v>10061</v>
      </c>
      <c r="C17" s="2" t="s">
        <v>495</v>
      </c>
      <c r="D17" s="2" t="s">
        <v>510</v>
      </c>
      <c r="E17" s="2">
        <v>10265</v>
      </c>
      <c r="F17" s="16">
        <v>40595</v>
      </c>
      <c r="G17" s="2">
        <v>57834</v>
      </c>
      <c r="H17" s="2" t="s">
        <v>468</v>
      </c>
      <c r="I17" s="3">
        <v>29877</v>
      </c>
      <c r="J17" s="2" t="s">
        <v>23</v>
      </c>
      <c r="K17" s="2" t="s">
        <v>24</v>
      </c>
      <c r="L17" s="2" t="s">
        <v>25</v>
      </c>
      <c r="M17" s="2" t="s">
        <v>22</v>
      </c>
      <c r="N17" s="2">
        <v>2050</v>
      </c>
      <c r="O17" s="16">
        <v>42951</v>
      </c>
      <c r="P17" s="2" t="s">
        <v>82</v>
      </c>
      <c r="Q17" s="2" t="s">
        <v>83</v>
      </c>
      <c r="R17" s="2" t="s">
        <v>50</v>
      </c>
      <c r="S17" s="2" t="s">
        <v>39</v>
      </c>
      <c r="T17" s="2">
        <v>5</v>
      </c>
      <c r="U17" s="2">
        <v>4</v>
      </c>
      <c r="V17" s="3">
        <v>42830</v>
      </c>
      <c r="W17" s="2">
        <v>20</v>
      </c>
      <c r="X17" s="5" t="str">
        <f>INDEX(Position!B:B,MATCH(C17,Position!A:A,0))</f>
        <v>Production Technician I</v>
      </c>
      <c r="Y17" s="5" t="str">
        <f>INDEX(Department!B:B,MATCH(D17,Department!A:A,0))</f>
        <v>Production</v>
      </c>
      <c r="Z17" s="5" t="str">
        <f>INDEX(Manager!B:B,MATCH(E17,Manager!A:A,0))</f>
        <v>Kelley Spirea</v>
      </c>
      <c r="AA17" s="19">
        <f ca="1">IFERROR(DATEDIF(HR_Data[[#This Row],[DateofHire]],HR_Data[[#This Row],[DateofTermination]],"y"),DATEDIF(HR_Data[[#This Row],[DateofHire]],NOW(),"y"))</f>
        <v>6</v>
      </c>
      <c r="AB17" s="5">
        <f ca="1">DATEDIF(HR_Data[[#This Row],[DOB]],NOW(),"y")</f>
        <v>42</v>
      </c>
      <c r="AC17" s="5" t="str" cm="1">
        <f t="array" aca="1" ref="AC17" ca="1">_xlfn.IFS(HR_Data[[#This Row],[Age]]&lt;=40,"31-40",HR_Data[[#This Row],[Age]]&lt;=50,"41-50",AB17&lt;=60,"51-60",AB17&lt;=70,"61-70",AB17&lt;=80,"71 ABOVE")</f>
        <v>41-50</v>
      </c>
      <c r="AD17" s="5" t="str" cm="1">
        <f t="array" aca="1" ref="AD17" ca="1">_xlfn.IFS(HR_Data[[#This Row],[Years in the company]]&lt;=5,"5 years below",HR_Data[[#This Row],[Years in the company]]&lt;=10,"6-10 years",HR_Data[[#This Row],[Years in the company]]&lt;=15,"11 - 15 years",HR_Data[[#This Row],[Years in the company]]&gt;=16,"16 years above")</f>
        <v>6-10 years</v>
      </c>
      <c r="AE17" s="5" t="str" cm="1">
        <f t="array" ref="AE17">_xlfn.IFS(T17&lt;=2,"1.1-2.0",T17&lt;=3,"2.1-3.0",T17&lt;=4,"3.1-4.0",T17&lt;=5,"4.1-5.0")</f>
        <v>4.1-5.0</v>
      </c>
      <c r="AF17" s="5" t="str">
        <f>TEXT(HR_Data[[#This Row],[DateofHire]],"MMM")</f>
        <v>Feb</v>
      </c>
      <c r="AG17" s="5" t="str">
        <f>TEXT(HR_Data[[#This Row],[DateofHire]],"YYYY")</f>
        <v>2011</v>
      </c>
      <c r="AH17" s="5" t="str">
        <f>IF(HR_Data[[#This Row],[EmploymentStatus]]="Active","Active","Not Active")</f>
        <v>Not Active</v>
      </c>
      <c r="AI17" s="5" t="str">
        <f>TEXT(HR_Data[[#This Row],[DateofTermination]],"YYYY")</f>
        <v>2017</v>
      </c>
    </row>
    <row r="18" spans="1:35" hidden="1" x14ac:dyDescent="0.25">
      <c r="A18" s="2" t="s">
        <v>84</v>
      </c>
      <c r="B18" s="2">
        <v>10023</v>
      </c>
      <c r="C18" s="2" t="s">
        <v>496</v>
      </c>
      <c r="D18" s="2" t="s">
        <v>510</v>
      </c>
      <c r="E18" s="2">
        <v>10265</v>
      </c>
      <c r="F18" s="16">
        <v>42572</v>
      </c>
      <c r="G18" s="2">
        <v>70131</v>
      </c>
      <c r="H18" s="2" t="s">
        <v>467</v>
      </c>
      <c r="I18" s="3">
        <v>24214</v>
      </c>
      <c r="J18" s="2" t="s">
        <v>33</v>
      </c>
      <c r="K18" s="2" t="s">
        <v>24</v>
      </c>
      <c r="L18" s="2" t="s">
        <v>25</v>
      </c>
      <c r="M18" s="2" t="s">
        <v>22</v>
      </c>
      <c r="N18" s="2">
        <v>2145</v>
      </c>
      <c r="O18" s="16"/>
      <c r="P18" s="2" t="s">
        <v>26</v>
      </c>
      <c r="Q18" s="2" t="s">
        <v>27</v>
      </c>
      <c r="R18" s="2" t="s">
        <v>60</v>
      </c>
      <c r="S18" s="2" t="s">
        <v>30</v>
      </c>
      <c r="T18" s="2">
        <v>4.4000000000000004</v>
      </c>
      <c r="U18" s="2">
        <v>3</v>
      </c>
      <c r="V18" s="3">
        <v>43479</v>
      </c>
      <c r="W18" s="2">
        <v>16</v>
      </c>
      <c r="X18" s="5" t="str">
        <f>INDEX(Position!B:B,MATCH(C18,Position!A:A,0))</f>
        <v>Production Technician II</v>
      </c>
      <c r="Y18" s="5" t="str">
        <f>INDEX(Department!B:B,MATCH(D18,Department!A:A,0))</f>
        <v>Production</v>
      </c>
      <c r="Z18" s="5" t="str">
        <f>INDEX(Manager!B:B,MATCH(E18,Manager!A:A,0))</f>
        <v>Kelley Spirea</v>
      </c>
      <c r="AA18" s="19">
        <f ca="1">IFERROR(DATEDIF(HR_Data[[#This Row],[DateofHire]],HR_Data[[#This Row],[DateofTermination]],"y"),DATEDIF(HR_Data[[#This Row],[DateofHire]],NOW(),"y"))</f>
        <v>7</v>
      </c>
      <c r="AB18" s="5">
        <f ca="1">DATEDIF(HR_Data[[#This Row],[DOB]],NOW(),"y")</f>
        <v>57</v>
      </c>
      <c r="AC18" s="5" t="str" cm="1">
        <f t="array" aca="1" ref="AC18" ca="1">_xlfn.IFS(HR_Data[[#This Row],[Age]]&lt;=40,"31-40",HR_Data[[#This Row],[Age]]&lt;=50,"41-50",AB18&lt;=60,"51-60",AB18&lt;=70,"61-70",AB18&lt;=80,"71 ABOVE")</f>
        <v>51-60</v>
      </c>
      <c r="AD18" s="5" t="str" cm="1">
        <f t="array" aca="1" ref="AD18" ca="1">_xlfn.IFS(HR_Data[[#This Row],[Years in the company]]&lt;=5,"5 years below",HR_Data[[#This Row],[Years in the company]]&lt;=10,"6-10 years",HR_Data[[#This Row],[Years in the company]]&lt;=15,"11 - 15 years",HR_Data[[#This Row],[Years in the company]]&gt;=16,"16 years above")</f>
        <v>6-10 years</v>
      </c>
      <c r="AE18" s="5" t="str" cm="1">
        <f t="array" ref="AE18">_xlfn.IFS(T18&lt;=2,"1.1-2.0",T18&lt;=3,"2.1-3.0",T18&lt;=4,"3.1-4.0",T18&lt;=5,"4.1-5.0")</f>
        <v>4.1-5.0</v>
      </c>
      <c r="AF18" s="5" t="str">
        <f>TEXT(HR_Data[[#This Row],[DateofHire]],"MMM")</f>
        <v>Jul</v>
      </c>
      <c r="AG18" s="5" t="str">
        <f>TEXT(HR_Data[[#This Row],[DateofHire]],"YYYY")</f>
        <v>2016</v>
      </c>
      <c r="AH18" s="5" t="str">
        <f>IF(HR_Data[[#This Row],[EmploymentStatus]]="Active","Active","Not Active")</f>
        <v>Active</v>
      </c>
      <c r="AI18" s="5"/>
    </row>
    <row r="19" spans="1:35" hidden="1" x14ac:dyDescent="0.25">
      <c r="A19" s="2" t="s">
        <v>85</v>
      </c>
      <c r="B19" s="2">
        <v>10055</v>
      </c>
      <c r="C19" s="2" t="s">
        <v>495</v>
      </c>
      <c r="D19" s="2" t="s">
        <v>510</v>
      </c>
      <c r="E19" s="2">
        <v>10088</v>
      </c>
      <c r="F19" s="16">
        <v>40637</v>
      </c>
      <c r="G19" s="2">
        <v>59026</v>
      </c>
      <c r="H19" s="2" t="s">
        <v>467</v>
      </c>
      <c r="I19" s="3">
        <v>25868</v>
      </c>
      <c r="J19" s="2" t="s">
        <v>23</v>
      </c>
      <c r="K19" s="2" t="s">
        <v>86</v>
      </c>
      <c r="L19" s="2" t="s">
        <v>25</v>
      </c>
      <c r="M19" s="2" t="s">
        <v>22</v>
      </c>
      <c r="N19" s="2">
        <v>1915</v>
      </c>
      <c r="O19" s="16"/>
      <c r="P19" s="2" t="s">
        <v>26</v>
      </c>
      <c r="Q19" s="2" t="s">
        <v>27</v>
      </c>
      <c r="R19" s="2" t="s">
        <v>50</v>
      </c>
      <c r="S19" s="2" t="s">
        <v>39</v>
      </c>
      <c r="T19" s="2">
        <v>5</v>
      </c>
      <c r="U19" s="2">
        <v>5</v>
      </c>
      <c r="V19" s="3">
        <v>43479</v>
      </c>
      <c r="W19" s="2">
        <v>12</v>
      </c>
      <c r="X19" s="5" t="str">
        <f>INDEX(Position!B:B,MATCH(C19,Position!A:A,0))</f>
        <v>Production Technician I</v>
      </c>
      <c r="Y19" s="5" t="str">
        <f>INDEX(Department!B:B,MATCH(D19,Department!A:A,0))</f>
        <v>Production</v>
      </c>
      <c r="Z19" s="5" t="str">
        <f>INDEX(Manager!B:B,MATCH(E19,Manager!A:A,0))</f>
        <v>Elijiah Gray</v>
      </c>
      <c r="AA19" s="19">
        <f ca="1">IFERROR(DATEDIF(HR_Data[[#This Row],[DateofHire]],HR_Data[[#This Row],[DateofTermination]],"y"),DATEDIF(HR_Data[[#This Row],[DateofHire]],NOW(),"y"))</f>
        <v>12</v>
      </c>
      <c r="AB19" s="5">
        <f ca="1">DATEDIF(HR_Data[[#This Row],[DOB]],NOW(),"y")</f>
        <v>53</v>
      </c>
      <c r="AC19" s="5" t="str" cm="1">
        <f t="array" aca="1" ref="AC19" ca="1">_xlfn.IFS(HR_Data[[#This Row],[Age]]&lt;=40,"31-40",HR_Data[[#This Row],[Age]]&lt;=50,"41-50",AB19&lt;=60,"51-60",AB19&lt;=70,"61-70",AB19&lt;=80,"71 ABOVE")</f>
        <v>51-60</v>
      </c>
      <c r="AD19" s="5" t="str" cm="1">
        <f t="array" aca="1" ref="AD19" ca="1">_xlfn.IFS(HR_Data[[#This Row],[Years in the company]]&lt;=5,"5 years below",HR_Data[[#This Row],[Years in the company]]&lt;=10,"6-10 years",HR_Data[[#This Row],[Years in the company]]&lt;=15,"11 - 15 years",HR_Data[[#This Row],[Years in the company]]&gt;=16,"16 years above")</f>
        <v>11 - 15 years</v>
      </c>
      <c r="AE19" s="5" t="str" cm="1">
        <f t="array" ref="AE19">_xlfn.IFS(T19&lt;=2,"1.1-2.0",T19&lt;=3,"2.1-3.0",T19&lt;=4,"3.1-4.0",T19&lt;=5,"4.1-5.0")</f>
        <v>4.1-5.0</v>
      </c>
      <c r="AF19" s="5" t="str">
        <f>TEXT(HR_Data[[#This Row],[DateofHire]],"MMM")</f>
        <v>Apr</v>
      </c>
      <c r="AG19" s="5" t="str">
        <f>TEXT(HR_Data[[#This Row],[DateofHire]],"YYYY")</f>
        <v>2011</v>
      </c>
      <c r="AH19" s="5" t="str">
        <f>IF(HR_Data[[#This Row],[EmploymentStatus]]="Active","Active","Not Active")</f>
        <v>Active</v>
      </c>
      <c r="AI19" s="5"/>
    </row>
    <row r="20" spans="1:35" x14ac:dyDescent="0.25">
      <c r="A20" s="2" t="s">
        <v>87</v>
      </c>
      <c r="B20" s="2">
        <v>10245</v>
      </c>
      <c r="C20" s="2" t="s">
        <v>482</v>
      </c>
      <c r="D20" s="2" t="s">
        <v>509</v>
      </c>
      <c r="E20" s="2">
        <v>10084</v>
      </c>
      <c r="F20" s="16">
        <v>41827</v>
      </c>
      <c r="G20" s="2">
        <v>110000</v>
      </c>
      <c r="H20" s="2" t="s">
        <v>467</v>
      </c>
      <c r="I20" s="3">
        <v>31506</v>
      </c>
      <c r="J20" s="2" t="s">
        <v>23</v>
      </c>
      <c r="K20" s="2" t="s">
        <v>24</v>
      </c>
      <c r="L20" s="2" t="s">
        <v>25</v>
      </c>
      <c r="M20" s="2" t="s">
        <v>22</v>
      </c>
      <c r="N20" s="2">
        <v>2026</v>
      </c>
      <c r="O20" s="16">
        <v>42259</v>
      </c>
      <c r="P20" s="2" t="s">
        <v>89</v>
      </c>
      <c r="Q20" s="2" t="s">
        <v>83</v>
      </c>
      <c r="R20" s="2" t="s">
        <v>50</v>
      </c>
      <c r="S20" s="2" t="s">
        <v>39</v>
      </c>
      <c r="T20" s="2">
        <v>4.5</v>
      </c>
      <c r="U20" s="2">
        <v>4</v>
      </c>
      <c r="V20" s="3">
        <v>42019</v>
      </c>
      <c r="W20" s="2">
        <v>8</v>
      </c>
      <c r="X20" s="5" t="str">
        <f>INDEX(Position!B:B,MATCH(C20,Position!A:A,0))</f>
        <v>Database Administrator</v>
      </c>
      <c r="Y20" s="5" t="str">
        <f>INDEX(Department!B:B,MATCH(D20,Department!A:A,0))</f>
        <v>IT/IS</v>
      </c>
      <c r="Z20" s="5" t="str">
        <f>INDEX(Manager!B:B,MATCH(E20,Manager!A:A,0))</f>
        <v>Simon Roup</v>
      </c>
      <c r="AA20" s="19">
        <f ca="1">IFERROR(DATEDIF(HR_Data[[#This Row],[DateofHire]],HR_Data[[#This Row],[DateofTermination]],"y"),DATEDIF(HR_Data[[#This Row],[DateofHire]],NOW(),"y"))</f>
        <v>1</v>
      </c>
      <c r="AB20" s="5">
        <f ca="1">DATEDIF(HR_Data[[#This Row],[DOB]],NOW(),"y")</f>
        <v>37</v>
      </c>
      <c r="AC20" s="5" t="str" cm="1">
        <f t="array" aca="1" ref="AC20" ca="1">_xlfn.IFS(HR_Data[[#This Row],[Age]]&lt;=40,"31-40",HR_Data[[#This Row],[Age]]&lt;=50,"41-50",AB20&lt;=60,"51-60",AB20&lt;=70,"61-70",AB20&lt;=80,"71 ABOVE")</f>
        <v>31-40</v>
      </c>
      <c r="AD20" s="5" t="str" cm="1">
        <f t="array" aca="1" ref="AD20" ca="1">_xlfn.IFS(HR_Data[[#This Row],[Years in the company]]&lt;=5,"5 years below",HR_Data[[#This Row],[Years in the company]]&lt;=10,"6-10 years",HR_Data[[#This Row],[Years in the company]]&lt;=15,"11 - 15 years",HR_Data[[#This Row],[Years in the company]]&gt;=16,"16 years above")</f>
        <v>5 years below</v>
      </c>
      <c r="AE20" s="5" t="str" cm="1">
        <f t="array" ref="AE20">_xlfn.IFS(T20&lt;=2,"1.1-2.0",T20&lt;=3,"2.1-3.0",T20&lt;=4,"3.1-4.0",T20&lt;=5,"4.1-5.0")</f>
        <v>4.1-5.0</v>
      </c>
      <c r="AF20" s="5" t="str">
        <f>TEXT(HR_Data[[#This Row],[DateofHire]],"MMM")</f>
        <v>Jul</v>
      </c>
      <c r="AG20" s="5" t="str">
        <f>TEXT(HR_Data[[#This Row],[DateofHire]],"YYYY")</f>
        <v>2014</v>
      </c>
      <c r="AH20" s="5" t="str">
        <f>IF(HR_Data[[#This Row],[EmploymentStatus]]="Active","Active","Not Active")</f>
        <v>Not Active</v>
      </c>
      <c r="AI20" s="5" t="str">
        <f>TEXT(HR_Data[[#This Row],[DateofTermination]],"YYYY")</f>
        <v>2015</v>
      </c>
    </row>
    <row r="21" spans="1:35" hidden="1" x14ac:dyDescent="0.25">
      <c r="A21" s="2" t="s">
        <v>90</v>
      </c>
      <c r="B21" s="2">
        <v>10277</v>
      </c>
      <c r="C21" s="2" t="s">
        <v>495</v>
      </c>
      <c r="D21" s="2" t="s">
        <v>510</v>
      </c>
      <c r="E21" s="2">
        <v>10069</v>
      </c>
      <c r="F21" s="16">
        <v>41463</v>
      </c>
      <c r="G21" s="2">
        <v>53250</v>
      </c>
      <c r="H21" s="2" t="s">
        <v>468</v>
      </c>
      <c r="I21" s="3">
        <v>28951</v>
      </c>
      <c r="J21" s="2" t="s">
        <v>23</v>
      </c>
      <c r="K21" s="2" t="s">
        <v>24</v>
      </c>
      <c r="L21" s="2" t="s">
        <v>91</v>
      </c>
      <c r="M21" s="2" t="s">
        <v>22</v>
      </c>
      <c r="N21" s="2">
        <v>2452</v>
      </c>
      <c r="O21" s="16"/>
      <c r="P21" s="2" t="s">
        <v>26</v>
      </c>
      <c r="Q21" s="2" t="s">
        <v>27</v>
      </c>
      <c r="R21" s="2" t="s">
        <v>29</v>
      </c>
      <c r="S21" s="2" t="s">
        <v>39</v>
      </c>
      <c r="T21" s="2">
        <v>4.2</v>
      </c>
      <c r="U21" s="2">
        <v>4</v>
      </c>
      <c r="V21" s="3">
        <v>43476</v>
      </c>
      <c r="W21" s="2">
        <v>13</v>
      </c>
      <c r="X21" s="5" t="str">
        <f>INDEX(Position!B:B,MATCH(C21,Position!A:A,0))</f>
        <v>Production Technician I</v>
      </c>
      <c r="Y21" s="5" t="str">
        <f>INDEX(Department!B:B,MATCH(D21,Department!A:A,0))</f>
        <v>Production</v>
      </c>
      <c r="Z21" s="5" t="str">
        <f>INDEX(Manager!B:B,MATCH(E21,Manager!A:A,0))</f>
        <v>Webster Butler</v>
      </c>
      <c r="AA21" s="19">
        <f ca="1">IFERROR(DATEDIF(HR_Data[[#This Row],[DateofHire]],HR_Data[[#This Row],[DateofTermination]],"y"),DATEDIF(HR_Data[[#This Row],[DateofHire]],NOW(),"y"))</f>
        <v>10</v>
      </c>
      <c r="AB21" s="5">
        <f ca="1">DATEDIF(HR_Data[[#This Row],[DOB]],NOW(),"y")</f>
        <v>44</v>
      </c>
      <c r="AC21" s="5" t="str" cm="1">
        <f t="array" aca="1" ref="AC21" ca="1">_xlfn.IFS(HR_Data[[#This Row],[Age]]&lt;=40,"31-40",HR_Data[[#This Row],[Age]]&lt;=50,"41-50",AB21&lt;=60,"51-60",AB21&lt;=70,"61-70",AB21&lt;=80,"71 ABOVE")</f>
        <v>41-50</v>
      </c>
      <c r="AD21" s="5" t="str" cm="1">
        <f t="array" aca="1" ref="AD21" ca="1">_xlfn.IFS(HR_Data[[#This Row],[Years in the company]]&lt;=5,"5 years below",HR_Data[[#This Row],[Years in the company]]&lt;=10,"6-10 years",HR_Data[[#This Row],[Years in the company]]&lt;=15,"11 - 15 years",HR_Data[[#This Row],[Years in the company]]&gt;=16,"16 years above")</f>
        <v>6-10 years</v>
      </c>
      <c r="AE21" s="5" t="str" cm="1">
        <f t="array" ref="AE21">_xlfn.IFS(T21&lt;=2,"1.1-2.0",T21&lt;=3,"2.1-3.0",T21&lt;=4,"3.1-4.0",T21&lt;=5,"4.1-5.0")</f>
        <v>4.1-5.0</v>
      </c>
      <c r="AF21" s="5" t="str">
        <f>TEXT(HR_Data[[#This Row],[DateofHire]],"MMM")</f>
        <v>Jul</v>
      </c>
      <c r="AG21" s="5" t="str">
        <f>TEXT(HR_Data[[#This Row],[DateofHire]],"YYYY")</f>
        <v>2013</v>
      </c>
      <c r="AH21" s="5" t="str">
        <f>IF(HR_Data[[#This Row],[EmploymentStatus]]="Active","Active","Not Active")</f>
        <v>Active</v>
      </c>
      <c r="AI21" s="5"/>
    </row>
    <row r="22" spans="1:35" hidden="1" x14ac:dyDescent="0.25">
      <c r="A22" s="2" t="s">
        <v>92</v>
      </c>
      <c r="B22" s="2">
        <v>10046</v>
      </c>
      <c r="C22" s="2" t="s">
        <v>495</v>
      </c>
      <c r="D22" s="2" t="s">
        <v>510</v>
      </c>
      <c r="E22" s="2">
        <v>10002</v>
      </c>
      <c r="F22" s="16">
        <v>41001</v>
      </c>
      <c r="G22" s="2">
        <v>51044</v>
      </c>
      <c r="H22" s="2" t="s">
        <v>468</v>
      </c>
      <c r="I22" s="3">
        <v>25924</v>
      </c>
      <c r="J22" s="2" t="s">
        <v>23</v>
      </c>
      <c r="K22" s="2" t="s">
        <v>24</v>
      </c>
      <c r="L22" s="2" t="s">
        <v>25</v>
      </c>
      <c r="M22" s="2" t="s">
        <v>22</v>
      </c>
      <c r="N22" s="2">
        <v>2072</v>
      </c>
      <c r="O22" s="16"/>
      <c r="P22" s="2" t="s">
        <v>26</v>
      </c>
      <c r="Q22" s="2" t="s">
        <v>27</v>
      </c>
      <c r="R22" s="2" t="s">
        <v>50</v>
      </c>
      <c r="S22" s="2" t="s">
        <v>39</v>
      </c>
      <c r="T22" s="2">
        <v>5</v>
      </c>
      <c r="U22" s="2">
        <v>3</v>
      </c>
      <c r="V22" s="3">
        <v>43479</v>
      </c>
      <c r="W22" s="2">
        <v>13</v>
      </c>
      <c r="X22" s="5" t="str">
        <f>INDEX(Position!B:B,MATCH(C22,Position!A:A,0))</f>
        <v>Production Technician I</v>
      </c>
      <c r="Y22" s="5" t="str">
        <f>INDEX(Department!B:B,MATCH(D22,Department!A:A,0))</f>
        <v>Production</v>
      </c>
      <c r="Z22" s="5" t="str">
        <f>INDEX(Manager!B:B,MATCH(E22,Manager!A:A,0))</f>
        <v>Amy Dunn</v>
      </c>
      <c r="AA22" s="19">
        <f ca="1">IFERROR(DATEDIF(HR_Data[[#This Row],[DateofHire]],HR_Data[[#This Row],[DateofTermination]],"y"),DATEDIF(HR_Data[[#This Row],[DateofHire]],NOW(),"y"))</f>
        <v>11</v>
      </c>
      <c r="AB22" s="5">
        <f ca="1">DATEDIF(HR_Data[[#This Row],[DOB]],NOW(),"y")</f>
        <v>53</v>
      </c>
      <c r="AC22" s="5" t="str" cm="1">
        <f t="array" aca="1" ref="AC22" ca="1">_xlfn.IFS(HR_Data[[#This Row],[Age]]&lt;=40,"31-40",HR_Data[[#This Row],[Age]]&lt;=50,"41-50",AB22&lt;=60,"51-60",AB22&lt;=70,"61-70",AB22&lt;=80,"71 ABOVE")</f>
        <v>51-60</v>
      </c>
      <c r="AD22" s="5" t="str" cm="1">
        <f t="array" aca="1" ref="AD22" ca="1">_xlfn.IFS(HR_Data[[#This Row],[Years in the company]]&lt;=5,"5 years below",HR_Data[[#This Row],[Years in the company]]&lt;=10,"6-10 years",HR_Data[[#This Row],[Years in the company]]&lt;=15,"11 - 15 years",HR_Data[[#This Row],[Years in the company]]&gt;=16,"16 years above")</f>
        <v>11 - 15 years</v>
      </c>
      <c r="AE22" s="5" t="str" cm="1">
        <f t="array" ref="AE22">_xlfn.IFS(T22&lt;=2,"1.1-2.0",T22&lt;=3,"2.1-3.0",T22&lt;=4,"3.1-4.0",T22&lt;=5,"4.1-5.0")</f>
        <v>4.1-5.0</v>
      </c>
      <c r="AF22" s="5" t="str">
        <f>TEXT(HR_Data[[#This Row],[DateofHire]],"MMM")</f>
        <v>Apr</v>
      </c>
      <c r="AG22" s="5" t="str">
        <f>TEXT(HR_Data[[#This Row],[DateofHire]],"YYYY")</f>
        <v>2012</v>
      </c>
      <c r="AH22" s="5" t="str">
        <f>IF(HR_Data[[#This Row],[EmploymentStatus]]="Active","Active","Not Active")</f>
        <v>Active</v>
      </c>
      <c r="AI22" s="5"/>
    </row>
    <row r="23" spans="1:35" hidden="1" x14ac:dyDescent="0.25">
      <c r="A23" s="2" t="s">
        <v>93</v>
      </c>
      <c r="B23" s="2">
        <v>10226</v>
      </c>
      <c r="C23" s="2" t="s">
        <v>495</v>
      </c>
      <c r="D23" s="2" t="s">
        <v>510</v>
      </c>
      <c r="E23" s="2">
        <v>10062</v>
      </c>
      <c r="F23" s="16">
        <v>41505</v>
      </c>
      <c r="G23" s="2">
        <v>64919</v>
      </c>
      <c r="H23" s="2" t="s">
        <v>467</v>
      </c>
      <c r="I23" s="3">
        <v>21546</v>
      </c>
      <c r="J23" s="2" t="s">
        <v>47</v>
      </c>
      <c r="K23" s="2" t="s">
        <v>24</v>
      </c>
      <c r="L23" s="2" t="s">
        <v>91</v>
      </c>
      <c r="M23" s="2" t="s">
        <v>22</v>
      </c>
      <c r="N23" s="2">
        <v>2027</v>
      </c>
      <c r="O23" s="16"/>
      <c r="P23" s="2" t="s">
        <v>26</v>
      </c>
      <c r="Q23" s="2" t="s">
        <v>27</v>
      </c>
      <c r="R23" s="2" t="s">
        <v>38</v>
      </c>
      <c r="S23" s="2" t="s">
        <v>39</v>
      </c>
      <c r="T23" s="2">
        <v>4.2</v>
      </c>
      <c r="U23" s="2">
        <v>3</v>
      </c>
      <c r="V23" s="3">
        <v>43475</v>
      </c>
      <c r="W23" s="2">
        <v>2</v>
      </c>
      <c r="X23" s="5" t="str">
        <f>INDEX(Position!B:B,MATCH(C23,Position!A:A,0))</f>
        <v>Production Technician I</v>
      </c>
      <c r="Y23" s="5" t="str">
        <f>INDEX(Department!B:B,MATCH(D23,Department!A:A,0))</f>
        <v>Production</v>
      </c>
      <c r="Z23" s="5" t="str">
        <f>INDEX(Manager!B:B,MATCH(E23,Manager!A:A,0))</f>
        <v>Ketsia Liebig</v>
      </c>
      <c r="AA23" s="19">
        <f ca="1">IFERROR(DATEDIF(HR_Data[[#This Row],[DateofHire]],HR_Data[[#This Row],[DateofTermination]],"y"),DATEDIF(HR_Data[[#This Row],[DateofHire]],NOW(),"y"))</f>
        <v>10</v>
      </c>
      <c r="AB23" s="5">
        <f ca="1">DATEDIF(HR_Data[[#This Row],[DOB]],NOW(),"y")</f>
        <v>65</v>
      </c>
      <c r="AC23" s="5" t="str" cm="1">
        <f t="array" aca="1" ref="AC23" ca="1">_xlfn.IFS(HR_Data[[#This Row],[Age]]&lt;=40,"31-40",HR_Data[[#This Row],[Age]]&lt;=50,"41-50",AB23&lt;=60,"51-60",AB23&lt;=70,"61-70",AB23&lt;=80,"71 ABOVE")</f>
        <v>61-70</v>
      </c>
      <c r="AD23" s="5" t="str" cm="1">
        <f t="array" aca="1" ref="AD23" ca="1">_xlfn.IFS(HR_Data[[#This Row],[Years in the company]]&lt;=5,"5 years below",HR_Data[[#This Row],[Years in the company]]&lt;=10,"6-10 years",HR_Data[[#This Row],[Years in the company]]&lt;=15,"11 - 15 years",HR_Data[[#This Row],[Years in the company]]&gt;=16,"16 years above")</f>
        <v>6-10 years</v>
      </c>
      <c r="AE23" s="5" t="str" cm="1">
        <f t="array" ref="AE23">_xlfn.IFS(T23&lt;=2,"1.1-2.0",T23&lt;=3,"2.1-3.0",T23&lt;=4,"3.1-4.0",T23&lt;=5,"4.1-5.0")</f>
        <v>4.1-5.0</v>
      </c>
      <c r="AF23" s="5" t="str">
        <f>TEXT(HR_Data[[#This Row],[DateofHire]],"MMM")</f>
        <v>Aug</v>
      </c>
      <c r="AG23" s="5" t="str">
        <f>TEXT(HR_Data[[#This Row],[DateofHire]],"YYYY")</f>
        <v>2013</v>
      </c>
      <c r="AH23" s="5" t="str">
        <f>IF(HR_Data[[#This Row],[EmploymentStatus]]="Active","Active","Not Active")</f>
        <v>Active</v>
      </c>
      <c r="AI23" s="5"/>
    </row>
    <row r="24" spans="1:35" hidden="1" x14ac:dyDescent="0.25">
      <c r="A24" s="2" t="s">
        <v>94</v>
      </c>
      <c r="B24" s="2">
        <v>10003</v>
      </c>
      <c r="C24" s="2" t="s">
        <v>495</v>
      </c>
      <c r="D24" s="2" t="s">
        <v>510</v>
      </c>
      <c r="E24" s="2">
        <v>10114</v>
      </c>
      <c r="F24" s="16">
        <v>41827</v>
      </c>
      <c r="G24" s="2">
        <v>62910</v>
      </c>
      <c r="H24" s="2" t="s">
        <v>467</v>
      </c>
      <c r="I24" s="3">
        <v>32752</v>
      </c>
      <c r="J24" s="2" t="s">
        <v>33</v>
      </c>
      <c r="K24" s="2" t="s">
        <v>24</v>
      </c>
      <c r="L24" s="2" t="s">
        <v>25</v>
      </c>
      <c r="M24" s="2" t="s">
        <v>22</v>
      </c>
      <c r="N24" s="2">
        <v>2031</v>
      </c>
      <c r="O24" s="16"/>
      <c r="P24" s="2" t="s">
        <v>26</v>
      </c>
      <c r="Q24" s="2" t="s">
        <v>27</v>
      </c>
      <c r="R24" s="2" t="s">
        <v>38</v>
      </c>
      <c r="S24" s="2" t="s">
        <v>30</v>
      </c>
      <c r="T24" s="2">
        <v>5</v>
      </c>
      <c r="U24" s="2">
        <v>3</v>
      </c>
      <c r="V24" s="3">
        <v>43523</v>
      </c>
      <c r="W24" s="2">
        <v>19</v>
      </c>
      <c r="X24" s="5" t="str">
        <f>INDEX(Position!B:B,MATCH(C24,Position!A:A,0))</f>
        <v>Production Technician I</v>
      </c>
      <c r="Y24" s="5" t="str">
        <f>INDEX(Department!B:B,MATCH(D24,Department!A:A,0))</f>
        <v>Production</v>
      </c>
      <c r="Z24" s="5" t="str">
        <f>INDEX(Manager!B:B,MATCH(E24,Manager!A:A,0))</f>
        <v>Brannon Miller</v>
      </c>
      <c r="AA24" s="19">
        <f ca="1">IFERROR(DATEDIF(HR_Data[[#This Row],[DateofHire]],HR_Data[[#This Row],[DateofTermination]],"y"),DATEDIF(HR_Data[[#This Row],[DateofHire]],NOW(),"y"))</f>
        <v>9</v>
      </c>
      <c r="AB24" s="5">
        <f ca="1">DATEDIF(HR_Data[[#This Row],[DOB]],NOW(),"y")</f>
        <v>34</v>
      </c>
      <c r="AC24" s="5" t="str" cm="1">
        <f t="array" aca="1" ref="AC24" ca="1">_xlfn.IFS(HR_Data[[#This Row],[Age]]&lt;=40,"31-40",HR_Data[[#This Row],[Age]]&lt;=50,"41-50",AB24&lt;=60,"51-60",AB24&lt;=70,"61-70",AB24&lt;=80,"71 ABOVE")</f>
        <v>31-40</v>
      </c>
      <c r="AD24" s="5" t="str" cm="1">
        <f t="array" aca="1" ref="AD24" ca="1">_xlfn.IFS(HR_Data[[#This Row],[Years in the company]]&lt;=5,"5 years below",HR_Data[[#This Row],[Years in the company]]&lt;=10,"6-10 years",HR_Data[[#This Row],[Years in the company]]&lt;=15,"11 - 15 years",HR_Data[[#This Row],[Years in the company]]&gt;=16,"16 years above")</f>
        <v>6-10 years</v>
      </c>
      <c r="AE24" s="5" t="str" cm="1">
        <f t="array" ref="AE24">_xlfn.IFS(T24&lt;=2,"1.1-2.0",T24&lt;=3,"2.1-3.0",T24&lt;=4,"3.1-4.0",T24&lt;=5,"4.1-5.0")</f>
        <v>4.1-5.0</v>
      </c>
      <c r="AF24" s="5" t="str">
        <f>TEXT(HR_Data[[#This Row],[DateofHire]],"MMM")</f>
        <v>Jul</v>
      </c>
      <c r="AG24" s="5" t="str">
        <f>TEXT(HR_Data[[#This Row],[DateofHire]],"YYYY")</f>
        <v>2014</v>
      </c>
      <c r="AH24" s="5" t="str">
        <f>IF(HR_Data[[#This Row],[EmploymentStatus]]="Active","Active","Not Active")</f>
        <v>Active</v>
      </c>
      <c r="AI24" s="5"/>
    </row>
    <row r="25" spans="1:35" hidden="1" x14ac:dyDescent="0.25">
      <c r="A25" s="2" t="s">
        <v>95</v>
      </c>
      <c r="B25" s="2">
        <v>10294</v>
      </c>
      <c r="C25" s="2" t="s">
        <v>496</v>
      </c>
      <c r="D25" s="2" t="s">
        <v>510</v>
      </c>
      <c r="E25" s="2">
        <v>10026</v>
      </c>
      <c r="F25" s="16">
        <v>40637</v>
      </c>
      <c r="G25" s="2">
        <v>66441</v>
      </c>
      <c r="H25" s="2" t="s">
        <v>467</v>
      </c>
      <c r="I25" s="3">
        <v>33137</v>
      </c>
      <c r="J25" s="2" t="s">
        <v>23</v>
      </c>
      <c r="K25" s="2" t="s">
        <v>24</v>
      </c>
      <c r="L25" s="2" t="s">
        <v>25</v>
      </c>
      <c r="M25" s="2" t="s">
        <v>22</v>
      </c>
      <c r="N25" s="2">
        <v>2171</v>
      </c>
      <c r="O25" s="16"/>
      <c r="P25" s="2" t="s">
        <v>26</v>
      </c>
      <c r="Q25" s="2" t="s">
        <v>27</v>
      </c>
      <c r="R25" s="2" t="s">
        <v>96</v>
      </c>
      <c r="S25" s="2" t="s">
        <v>97</v>
      </c>
      <c r="T25" s="2">
        <v>2</v>
      </c>
      <c r="U25" s="2">
        <v>3</v>
      </c>
      <c r="V25" s="3">
        <v>43523</v>
      </c>
      <c r="W25" s="2">
        <v>3</v>
      </c>
      <c r="X25" s="5" t="str">
        <f>INDEX(Position!B:B,MATCH(C25,Position!A:A,0))</f>
        <v>Production Technician II</v>
      </c>
      <c r="Y25" s="5" t="str">
        <f>INDEX(Department!B:B,MATCH(D25,Department!A:A,0))</f>
        <v>Production</v>
      </c>
      <c r="Z25" s="5" t="str">
        <f>INDEX(Manager!B:B,MATCH(E25,Manager!A:A,0))</f>
        <v>Michael Albert</v>
      </c>
      <c r="AA25" s="19">
        <f ca="1">IFERROR(DATEDIF(HR_Data[[#This Row],[DateofHire]],HR_Data[[#This Row],[DateofTermination]],"y"),DATEDIF(HR_Data[[#This Row],[DateofHire]],NOW(),"y"))</f>
        <v>12</v>
      </c>
      <c r="AB25" s="5">
        <f ca="1">DATEDIF(HR_Data[[#This Row],[DOB]],NOW(),"y")</f>
        <v>33</v>
      </c>
      <c r="AC25" s="5" t="str" cm="1">
        <f t="array" aca="1" ref="AC25" ca="1">_xlfn.IFS(HR_Data[[#This Row],[Age]]&lt;=40,"31-40",HR_Data[[#This Row],[Age]]&lt;=50,"41-50",AB25&lt;=60,"51-60",AB25&lt;=70,"61-70",AB25&lt;=80,"71 ABOVE")</f>
        <v>31-40</v>
      </c>
      <c r="AD25" s="5" t="str" cm="1">
        <f t="array" aca="1" ref="AD25" ca="1">_xlfn.IFS(HR_Data[[#This Row],[Years in the company]]&lt;=5,"5 years below",HR_Data[[#This Row],[Years in the company]]&lt;=10,"6-10 years",HR_Data[[#This Row],[Years in the company]]&lt;=15,"11 - 15 years",HR_Data[[#This Row],[Years in the company]]&gt;=16,"16 years above")</f>
        <v>11 - 15 years</v>
      </c>
      <c r="AE25" s="5" t="str" cm="1">
        <f t="array" ref="AE25">_xlfn.IFS(T25&lt;=2,"1.1-2.0",T25&lt;=3,"2.1-3.0",T25&lt;=4,"3.1-4.0",T25&lt;=5,"4.1-5.0")</f>
        <v>1.1-2.0</v>
      </c>
      <c r="AF25" s="5" t="str">
        <f>TEXT(HR_Data[[#This Row],[DateofHire]],"MMM")</f>
        <v>Apr</v>
      </c>
      <c r="AG25" s="5" t="str">
        <f>TEXT(HR_Data[[#This Row],[DateofHire]],"YYYY")</f>
        <v>2011</v>
      </c>
      <c r="AH25" s="5" t="str">
        <f>IF(HR_Data[[#This Row],[EmploymentStatus]]="Active","Active","Not Active")</f>
        <v>Active</v>
      </c>
      <c r="AI25" s="5"/>
    </row>
    <row r="26" spans="1:35" x14ac:dyDescent="0.25">
      <c r="A26" s="2" t="s">
        <v>98</v>
      </c>
      <c r="B26" s="2">
        <v>10267</v>
      </c>
      <c r="C26" s="2" t="s">
        <v>496</v>
      </c>
      <c r="D26" s="2" t="s">
        <v>510</v>
      </c>
      <c r="E26" s="2">
        <v>10088</v>
      </c>
      <c r="F26" s="16">
        <v>40553</v>
      </c>
      <c r="G26" s="2">
        <v>57815</v>
      </c>
      <c r="H26" s="2" t="s">
        <v>467</v>
      </c>
      <c r="I26" s="3">
        <v>24488</v>
      </c>
      <c r="J26" s="2" t="s">
        <v>23</v>
      </c>
      <c r="K26" s="2" t="s">
        <v>24</v>
      </c>
      <c r="L26" s="2" t="s">
        <v>25</v>
      </c>
      <c r="M26" s="2" t="s">
        <v>22</v>
      </c>
      <c r="N26" s="2">
        <v>2210</v>
      </c>
      <c r="O26" s="16">
        <v>41733</v>
      </c>
      <c r="P26" s="2" t="s">
        <v>34</v>
      </c>
      <c r="Q26" s="2" t="s">
        <v>35</v>
      </c>
      <c r="R26" s="2" t="s">
        <v>50</v>
      </c>
      <c r="S26" s="2" t="s">
        <v>39</v>
      </c>
      <c r="T26" s="2">
        <v>4.8</v>
      </c>
      <c r="U26" s="2">
        <v>5</v>
      </c>
      <c r="V26" s="3">
        <v>41702</v>
      </c>
      <c r="W26" s="2">
        <v>5</v>
      </c>
      <c r="X26" s="5" t="str">
        <f>INDEX(Position!B:B,MATCH(C26,Position!A:A,0))</f>
        <v>Production Technician II</v>
      </c>
      <c r="Y26" s="5" t="str">
        <f>INDEX(Department!B:B,MATCH(D26,Department!A:A,0))</f>
        <v>Production</v>
      </c>
      <c r="Z26" s="5" t="str">
        <f>INDEX(Manager!B:B,MATCH(E26,Manager!A:A,0))</f>
        <v>Elijiah Gray</v>
      </c>
      <c r="AA26" s="19">
        <f ca="1">IFERROR(DATEDIF(HR_Data[[#This Row],[DateofHire]],HR_Data[[#This Row],[DateofTermination]],"y"),DATEDIF(HR_Data[[#This Row],[DateofHire]],NOW(),"y"))</f>
        <v>3</v>
      </c>
      <c r="AB26" s="5">
        <f ca="1">DATEDIF(HR_Data[[#This Row],[DOB]],NOW(),"y")</f>
        <v>57</v>
      </c>
      <c r="AC26" s="5" t="str" cm="1">
        <f t="array" aca="1" ref="AC26" ca="1">_xlfn.IFS(HR_Data[[#This Row],[Age]]&lt;=40,"31-40",HR_Data[[#This Row],[Age]]&lt;=50,"41-50",AB26&lt;=60,"51-60",AB26&lt;=70,"61-70",AB26&lt;=80,"71 ABOVE")</f>
        <v>51-60</v>
      </c>
      <c r="AD26" s="5" t="str" cm="1">
        <f t="array" aca="1" ref="AD26" ca="1">_xlfn.IFS(HR_Data[[#This Row],[Years in the company]]&lt;=5,"5 years below",HR_Data[[#This Row],[Years in the company]]&lt;=10,"6-10 years",HR_Data[[#This Row],[Years in the company]]&lt;=15,"11 - 15 years",HR_Data[[#This Row],[Years in the company]]&gt;=16,"16 years above")</f>
        <v>5 years below</v>
      </c>
      <c r="AE26" s="5" t="str" cm="1">
        <f t="array" ref="AE26">_xlfn.IFS(T26&lt;=2,"1.1-2.0",T26&lt;=3,"2.1-3.0",T26&lt;=4,"3.1-4.0",T26&lt;=5,"4.1-5.0")</f>
        <v>4.1-5.0</v>
      </c>
      <c r="AF26" s="5" t="str">
        <f>TEXT(HR_Data[[#This Row],[DateofHire]],"MMM")</f>
        <v>Jan</v>
      </c>
      <c r="AG26" s="5" t="str">
        <f>TEXT(HR_Data[[#This Row],[DateofHire]],"YYYY")</f>
        <v>2011</v>
      </c>
      <c r="AH26" s="5" t="str">
        <f>IF(HR_Data[[#This Row],[EmploymentStatus]]="Active","Active","Not Active")</f>
        <v>Not Active</v>
      </c>
      <c r="AI26" s="5" t="str">
        <f>TEXT(HR_Data[[#This Row],[DateofTermination]],"YYYY")</f>
        <v>2014</v>
      </c>
    </row>
    <row r="27" spans="1:35" x14ac:dyDescent="0.25">
      <c r="A27" s="2" t="s">
        <v>99</v>
      </c>
      <c r="B27" s="2">
        <v>10199</v>
      </c>
      <c r="C27" s="2" t="s">
        <v>485</v>
      </c>
      <c r="D27" s="2" t="s">
        <v>509</v>
      </c>
      <c r="E27" s="2">
        <v>10084</v>
      </c>
      <c r="F27" s="16">
        <v>41687</v>
      </c>
      <c r="G27" s="2">
        <v>103613</v>
      </c>
      <c r="H27" s="2" t="s">
        <v>468</v>
      </c>
      <c r="I27" s="3">
        <v>23588</v>
      </c>
      <c r="J27" s="2" t="s">
        <v>23</v>
      </c>
      <c r="K27" s="2" t="s">
        <v>24</v>
      </c>
      <c r="L27" s="2" t="s">
        <v>62</v>
      </c>
      <c r="M27" s="2" t="s">
        <v>101</v>
      </c>
      <c r="N27" s="2">
        <v>6033</v>
      </c>
      <c r="O27" s="16">
        <v>42419</v>
      </c>
      <c r="P27" s="2" t="s">
        <v>102</v>
      </c>
      <c r="Q27" s="2" t="s">
        <v>83</v>
      </c>
      <c r="R27" s="2" t="s">
        <v>29</v>
      </c>
      <c r="S27" s="2" t="s">
        <v>39</v>
      </c>
      <c r="T27" s="2">
        <v>3.5</v>
      </c>
      <c r="U27" s="2">
        <v>5</v>
      </c>
      <c r="V27" s="3">
        <v>42379</v>
      </c>
      <c r="W27" s="2">
        <v>2</v>
      </c>
      <c r="X27" s="5" t="str">
        <f>INDEX(Position!B:B,MATCH(C27,Position!A:A,0))</f>
        <v>Enterprise Architect</v>
      </c>
      <c r="Y27" s="5" t="str">
        <f>INDEX(Department!B:B,MATCH(D27,Department!A:A,0))</f>
        <v>IT/IS</v>
      </c>
      <c r="Z27" s="5" t="str">
        <f>INDEX(Manager!B:B,MATCH(E27,Manager!A:A,0))</f>
        <v>Simon Roup</v>
      </c>
      <c r="AA27" s="19">
        <f ca="1">IFERROR(DATEDIF(HR_Data[[#This Row],[DateofHire]],HR_Data[[#This Row],[DateofTermination]],"y"),DATEDIF(HR_Data[[#This Row],[DateofHire]],NOW(),"y"))</f>
        <v>2</v>
      </c>
      <c r="AB27" s="5">
        <f ca="1">DATEDIF(HR_Data[[#This Row],[DOB]],NOW(),"y")</f>
        <v>59</v>
      </c>
      <c r="AC27" s="5" t="str" cm="1">
        <f t="array" aca="1" ref="AC27" ca="1">_xlfn.IFS(HR_Data[[#This Row],[Age]]&lt;=40,"31-40",HR_Data[[#This Row],[Age]]&lt;=50,"41-50",AB27&lt;=60,"51-60",AB27&lt;=70,"61-70",AB27&lt;=80,"71 ABOVE")</f>
        <v>51-60</v>
      </c>
      <c r="AD27" s="5" t="str" cm="1">
        <f t="array" aca="1" ref="AD27" ca="1">_xlfn.IFS(HR_Data[[#This Row],[Years in the company]]&lt;=5,"5 years below",HR_Data[[#This Row],[Years in the company]]&lt;=10,"6-10 years",HR_Data[[#This Row],[Years in the company]]&lt;=15,"11 - 15 years",HR_Data[[#This Row],[Years in the company]]&gt;=16,"16 years above")</f>
        <v>5 years below</v>
      </c>
      <c r="AE27" s="5" t="str" cm="1">
        <f t="array" ref="AE27">_xlfn.IFS(T27&lt;=2,"1.1-2.0",T27&lt;=3,"2.1-3.0",T27&lt;=4,"3.1-4.0",T27&lt;=5,"4.1-5.0")</f>
        <v>3.1-4.0</v>
      </c>
      <c r="AF27" s="5" t="str">
        <f>TEXT(HR_Data[[#This Row],[DateofHire]],"MMM")</f>
        <v>Feb</v>
      </c>
      <c r="AG27" s="5" t="str">
        <f>TEXT(HR_Data[[#This Row],[DateofHire]],"YYYY")</f>
        <v>2014</v>
      </c>
      <c r="AH27" s="5" t="str">
        <f>IF(HR_Data[[#This Row],[EmploymentStatus]]="Active","Active","Not Active")</f>
        <v>Not Active</v>
      </c>
      <c r="AI27" s="5" t="str">
        <f>TEXT(HR_Data[[#This Row],[DateofTermination]],"YYYY")</f>
        <v>2016</v>
      </c>
    </row>
    <row r="28" spans="1:35" hidden="1" x14ac:dyDescent="0.25">
      <c r="A28" s="2" t="s">
        <v>103</v>
      </c>
      <c r="B28" s="2">
        <v>10081</v>
      </c>
      <c r="C28" s="2" t="s">
        <v>502</v>
      </c>
      <c r="D28" s="2" t="s">
        <v>507</v>
      </c>
      <c r="E28" s="2">
        <v>10081</v>
      </c>
      <c r="F28" s="16">
        <v>42051</v>
      </c>
      <c r="G28" s="2">
        <v>106367</v>
      </c>
      <c r="H28" s="2" t="s">
        <v>467</v>
      </c>
      <c r="I28" s="3">
        <v>31871</v>
      </c>
      <c r="J28" s="2" t="s">
        <v>33</v>
      </c>
      <c r="K28" s="2" t="s">
        <v>24</v>
      </c>
      <c r="L28" s="2" t="s">
        <v>62</v>
      </c>
      <c r="M28" s="2" t="s">
        <v>22</v>
      </c>
      <c r="N28" s="2">
        <v>2468</v>
      </c>
      <c r="O28" s="16"/>
      <c r="P28" s="2" t="s">
        <v>26</v>
      </c>
      <c r="Q28" s="2" t="s">
        <v>27</v>
      </c>
      <c r="R28" s="2" t="s">
        <v>64</v>
      </c>
      <c r="S28" s="2" t="s">
        <v>39</v>
      </c>
      <c r="T28" s="2">
        <v>5</v>
      </c>
      <c r="U28" s="2">
        <v>4</v>
      </c>
      <c r="V28" s="3">
        <v>43514</v>
      </c>
      <c r="W28" s="2">
        <v>4</v>
      </c>
      <c r="X28" s="5" t="str">
        <f>INDEX(Position!B:B,MATCH(C28,Position!A:A,0))</f>
        <v>Sr. Accountant</v>
      </c>
      <c r="Y28" s="5" t="str">
        <f>INDEX(Department!B:B,MATCH(D28,Department!A:A,0))</f>
        <v>Admin Offices</v>
      </c>
      <c r="Z28" s="5" t="str">
        <f>INDEX(Manager!B:B,MATCH(E28,Manager!A:A,0))</f>
        <v>Brandon R. LeBlanc</v>
      </c>
      <c r="AA28" s="19">
        <f ca="1">IFERROR(DATEDIF(HR_Data[[#This Row],[DateofHire]],HR_Data[[#This Row],[DateofTermination]],"y"),DATEDIF(HR_Data[[#This Row],[DateofHire]],NOW(),"y"))</f>
        <v>9</v>
      </c>
      <c r="AB28" s="5">
        <f ca="1">DATEDIF(HR_Data[[#This Row],[DOB]],NOW(),"y")</f>
        <v>36</v>
      </c>
      <c r="AC28" s="5" t="str" cm="1">
        <f t="array" aca="1" ref="AC28" ca="1">_xlfn.IFS(HR_Data[[#This Row],[Age]]&lt;=40,"31-40",HR_Data[[#This Row],[Age]]&lt;=50,"41-50",AB28&lt;=60,"51-60",AB28&lt;=70,"61-70",AB28&lt;=80,"71 ABOVE")</f>
        <v>31-40</v>
      </c>
      <c r="AD28" s="5" t="str" cm="1">
        <f t="array" aca="1" ref="AD28" ca="1">_xlfn.IFS(HR_Data[[#This Row],[Years in the company]]&lt;=5,"5 years below",HR_Data[[#This Row],[Years in the company]]&lt;=10,"6-10 years",HR_Data[[#This Row],[Years in the company]]&lt;=15,"11 - 15 years",HR_Data[[#This Row],[Years in the company]]&gt;=16,"16 years above")</f>
        <v>6-10 years</v>
      </c>
      <c r="AE28" s="5" t="str" cm="1">
        <f t="array" ref="AE28">_xlfn.IFS(T28&lt;=2,"1.1-2.0",T28&lt;=3,"2.1-3.0",T28&lt;=4,"3.1-4.0",T28&lt;=5,"4.1-5.0")</f>
        <v>4.1-5.0</v>
      </c>
      <c r="AF28" s="5" t="str">
        <f>TEXT(HR_Data[[#This Row],[DateofHire]],"MMM")</f>
        <v>Feb</v>
      </c>
      <c r="AG28" s="5" t="str">
        <f>TEXT(HR_Data[[#This Row],[DateofHire]],"YYYY")</f>
        <v>2015</v>
      </c>
      <c r="AH28" s="5" t="str">
        <f>IF(HR_Data[[#This Row],[EmploymentStatus]]="Active","Active","Not Active")</f>
        <v>Active</v>
      </c>
      <c r="AI28" s="5"/>
    </row>
    <row r="29" spans="1:35" x14ac:dyDescent="0.25">
      <c r="A29" s="2" t="s">
        <v>107</v>
      </c>
      <c r="B29" s="2">
        <v>10175</v>
      </c>
      <c r="C29" s="2" t="s">
        <v>494</v>
      </c>
      <c r="D29" s="2" t="s">
        <v>510</v>
      </c>
      <c r="E29" s="2">
        <v>10175</v>
      </c>
      <c r="F29" s="16">
        <v>41547</v>
      </c>
      <c r="G29" s="2">
        <v>74312</v>
      </c>
      <c r="H29" s="2" t="s">
        <v>468</v>
      </c>
      <c r="I29" s="3">
        <v>25637</v>
      </c>
      <c r="J29" s="2" t="s">
        <v>23</v>
      </c>
      <c r="K29" s="2" t="s">
        <v>24</v>
      </c>
      <c r="L29" s="2" t="s">
        <v>91</v>
      </c>
      <c r="M29" s="2" t="s">
        <v>22</v>
      </c>
      <c r="N29" s="2">
        <v>1901</v>
      </c>
      <c r="O29" s="16">
        <v>41858</v>
      </c>
      <c r="P29" s="2" t="s">
        <v>109</v>
      </c>
      <c r="Q29" s="2" t="s">
        <v>35</v>
      </c>
      <c r="R29" s="2" t="s">
        <v>38</v>
      </c>
      <c r="S29" s="2" t="s">
        <v>39</v>
      </c>
      <c r="T29" s="2">
        <v>3.39</v>
      </c>
      <c r="U29" s="2">
        <v>3</v>
      </c>
      <c r="V29" s="3">
        <v>41690</v>
      </c>
      <c r="W29" s="2">
        <v>14</v>
      </c>
      <c r="X29" s="5" t="str">
        <f>INDEX(Position!B:B,MATCH(C29,Position!A:A,0))</f>
        <v>Production Manager</v>
      </c>
      <c r="Y29" s="5" t="str">
        <f>INDEX(Department!B:B,MATCH(D29,Department!A:A,0))</f>
        <v>Production</v>
      </c>
      <c r="Z29" s="5" t="str">
        <f>INDEX(Manager!B:B,MATCH(E29,Manager!A:A,0))</f>
        <v>Janet King</v>
      </c>
      <c r="AA29" s="19">
        <f ca="1">IFERROR(DATEDIF(HR_Data[[#This Row],[DateofHire]],HR_Data[[#This Row],[DateofTermination]],"y"),DATEDIF(HR_Data[[#This Row],[DateofHire]],NOW(),"y"))</f>
        <v>0</v>
      </c>
      <c r="AB29" s="5">
        <f ca="1">DATEDIF(HR_Data[[#This Row],[DOB]],NOW(),"y")</f>
        <v>54</v>
      </c>
      <c r="AC29" s="5" t="str" cm="1">
        <f t="array" aca="1" ref="AC29" ca="1">_xlfn.IFS(HR_Data[[#This Row],[Age]]&lt;=40,"31-40",HR_Data[[#This Row],[Age]]&lt;=50,"41-50",AB29&lt;=60,"51-60",AB29&lt;=70,"61-70",AB29&lt;=80,"71 ABOVE")</f>
        <v>51-60</v>
      </c>
      <c r="AD29" s="5" t="str" cm="1">
        <f t="array" aca="1" ref="AD29" ca="1">_xlfn.IFS(HR_Data[[#This Row],[Years in the company]]&lt;=5,"5 years below",HR_Data[[#This Row],[Years in the company]]&lt;=10,"6-10 years",HR_Data[[#This Row],[Years in the company]]&lt;=15,"11 - 15 years",HR_Data[[#This Row],[Years in the company]]&gt;=16,"16 years above")</f>
        <v>5 years below</v>
      </c>
      <c r="AE29" s="5" t="str" cm="1">
        <f t="array" ref="AE29">_xlfn.IFS(T29&lt;=2,"1.1-2.0",T29&lt;=3,"2.1-3.0",T29&lt;=4,"3.1-4.0",T29&lt;=5,"4.1-5.0")</f>
        <v>3.1-4.0</v>
      </c>
      <c r="AF29" s="5" t="str">
        <f>TEXT(HR_Data[[#This Row],[DateofHire]],"MMM")</f>
        <v>Sep</v>
      </c>
      <c r="AG29" s="5" t="str">
        <f>TEXT(HR_Data[[#This Row],[DateofHire]],"YYYY")</f>
        <v>2013</v>
      </c>
      <c r="AH29" s="5" t="str">
        <f>IF(HR_Data[[#This Row],[EmploymentStatus]]="Active","Active","Not Active")</f>
        <v>Not Active</v>
      </c>
      <c r="AI29" s="5" t="str">
        <f>TEXT(HR_Data[[#This Row],[DateofTermination]],"YYYY")</f>
        <v>2014</v>
      </c>
    </row>
    <row r="30" spans="1:35" x14ac:dyDescent="0.25">
      <c r="A30" s="2" t="s">
        <v>111</v>
      </c>
      <c r="B30" s="2">
        <v>10177</v>
      </c>
      <c r="C30" s="2" t="s">
        <v>495</v>
      </c>
      <c r="D30" s="2" t="s">
        <v>510</v>
      </c>
      <c r="E30" s="2">
        <v>10252</v>
      </c>
      <c r="F30" s="16">
        <v>41001</v>
      </c>
      <c r="G30" s="2">
        <v>53492</v>
      </c>
      <c r="H30" s="2" t="s">
        <v>467</v>
      </c>
      <c r="I30" s="3">
        <v>33109</v>
      </c>
      <c r="J30" s="2" t="s">
        <v>33</v>
      </c>
      <c r="K30" s="2" t="s">
        <v>24</v>
      </c>
      <c r="L30" s="2" t="s">
        <v>25</v>
      </c>
      <c r="M30" s="2" t="s">
        <v>22</v>
      </c>
      <c r="N30" s="2">
        <v>1701</v>
      </c>
      <c r="O30" s="16">
        <v>41440</v>
      </c>
      <c r="P30" s="2" t="s">
        <v>69</v>
      </c>
      <c r="Q30" s="2" t="s">
        <v>35</v>
      </c>
      <c r="R30" s="2" t="s">
        <v>50</v>
      </c>
      <c r="S30" s="2" t="s">
        <v>39</v>
      </c>
      <c r="T30" s="2">
        <v>3.35</v>
      </c>
      <c r="U30" s="2">
        <v>4</v>
      </c>
      <c r="V30" s="3">
        <v>41337</v>
      </c>
      <c r="W30" s="2">
        <v>6</v>
      </c>
      <c r="X30" s="5" t="str">
        <f>INDEX(Position!B:B,MATCH(C30,Position!A:A,0))</f>
        <v>Production Technician I</v>
      </c>
      <c r="Y30" s="5" t="str">
        <f>INDEX(Department!B:B,MATCH(D30,Department!A:A,0))</f>
        <v>Production</v>
      </c>
      <c r="Z30" s="5" t="str">
        <f>INDEX(Manager!B:B,MATCH(E30,Manager!A:A,0))</f>
        <v>David Stanley</v>
      </c>
      <c r="AA30" s="19">
        <f ca="1">IFERROR(DATEDIF(HR_Data[[#This Row],[DateofHire]],HR_Data[[#This Row],[DateofTermination]],"y"),DATEDIF(HR_Data[[#This Row],[DateofHire]],NOW(),"y"))</f>
        <v>1</v>
      </c>
      <c r="AB30" s="5">
        <f ca="1">DATEDIF(HR_Data[[#This Row],[DOB]],NOW(),"y")</f>
        <v>33</v>
      </c>
      <c r="AC30" s="5" t="str" cm="1">
        <f t="array" aca="1" ref="AC30" ca="1">_xlfn.IFS(HR_Data[[#This Row],[Age]]&lt;=40,"31-40",HR_Data[[#This Row],[Age]]&lt;=50,"41-50",AB30&lt;=60,"51-60",AB30&lt;=70,"61-70",AB30&lt;=80,"71 ABOVE")</f>
        <v>31-40</v>
      </c>
      <c r="AD30" s="5" t="str" cm="1">
        <f t="array" aca="1" ref="AD30" ca="1">_xlfn.IFS(HR_Data[[#This Row],[Years in the company]]&lt;=5,"5 years below",HR_Data[[#This Row],[Years in the company]]&lt;=10,"6-10 years",HR_Data[[#This Row],[Years in the company]]&lt;=15,"11 - 15 years",HR_Data[[#This Row],[Years in the company]]&gt;=16,"16 years above")</f>
        <v>5 years below</v>
      </c>
      <c r="AE30" s="5" t="str" cm="1">
        <f t="array" ref="AE30">_xlfn.IFS(T30&lt;=2,"1.1-2.0",T30&lt;=3,"2.1-3.0",T30&lt;=4,"3.1-4.0",T30&lt;=5,"4.1-5.0")</f>
        <v>3.1-4.0</v>
      </c>
      <c r="AF30" s="5" t="str">
        <f>TEXT(HR_Data[[#This Row],[DateofHire]],"MMM")</f>
        <v>Apr</v>
      </c>
      <c r="AG30" s="5" t="str">
        <f>TEXT(HR_Data[[#This Row],[DateofHire]],"YYYY")</f>
        <v>2012</v>
      </c>
      <c r="AH30" s="5" t="str">
        <f>IF(HR_Data[[#This Row],[EmploymentStatus]]="Active","Active","Not Active")</f>
        <v>Not Active</v>
      </c>
      <c r="AI30" s="5" t="str">
        <f>TEXT(HR_Data[[#This Row],[DateofTermination]],"YYYY")</f>
        <v>2013</v>
      </c>
    </row>
    <row r="31" spans="1:35" hidden="1" x14ac:dyDescent="0.25">
      <c r="A31" s="2" t="s">
        <v>112</v>
      </c>
      <c r="B31" s="2">
        <v>10238</v>
      </c>
      <c r="C31" s="2" t="s">
        <v>473</v>
      </c>
      <c r="D31" s="2" t="s">
        <v>507</v>
      </c>
      <c r="E31" s="2">
        <v>10081</v>
      </c>
      <c r="F31" s="16">
        <v>39748</v>
      </c>
      <c r="G31" s="2">
        <v>63000</v>
      </c>
      <c r="H31" s="2" t="s">
        <v>467</v>
      </c>
      <c r="I31" s="3">
        <v>32105</v>
      </c>
      <c r="J31" s="2" t="s">
        <v>33</v>
      </c>
      <c r="K31" s="2" t="s">
        <v>24</v>
      </c>
      <c r="L31" s="2" t="s">
        <v>62</v>
      </c>
      <c r="M31" s="2" t="s">
        <v>22</v>
      </c>
      <c r="N31" s="2">
        <v>1450</v>
      </c>
      <c r="O31" s="16"/>
      <c r="P31" s="2" t="s">
        <v>26</v>
      </c>
      <c r="Q31" s="2" t="s">
        <v>27</v>
      </c>
      <c r="R31" s="2" t="s">
        <v>64</v>
      </c>
      <c r="S31" s="2" t="s">
        <v>39</v>
      </c>
      <c r="T31" s="2">
        <v>4.5</v>
      </c>
      <c r="U31" s="2">
        <v>2</v>
      </c>
      <c r="V31" s="3">
        <v>43480</v>
      </c>
      <c r="W31" s="2">
        <v>14</v>
      </c>
      <c r="X31" s="5" t="str">
        <f>INDEX(Position!B:B,MATCH(C31,Position!A:A,0))</f>
        <v>Accountant I</v>
      </c>
      <c r="Y31" s="5" t="str">
        <f>INDEX(Department!B:B,MATCH(D31,Department!A:A,0))</f>
        <v>Admin Offices</v>
      </c>
      <c r="Z31" s="5" t="str">
        <f>INDEX(Manager!B:B,MATCH(E31,Manager!A:A,0))</f>
        <v>Brandon R. LeBlanc</v>
      </c>
      <c r="AA31" s="19">
        <f ca="1">IFERROR(DATEDIF(HR_Data[[#This Row],[DateofHire]],HR_Data[[#This Row],[DateofTermination]],"y"),DATEDIF(HR_Data[[#This Row],[DateofHire]],NOW(),"y"))</f>
        <v>15</v>
      </c>
      <c r="AB31" s="5">
        <f ca="1">DATEDIF(HR_Data[[#This Row],[DOB]],NOW(),"y")</f>
        <v>36</v>
      </c>
      <c r="AC31" s="5" t="str" cm="1">
        <f t="array" aca="1" ref="AC31" ca="1">_xlfn.IFS(HR_Data[[#This Row],[Age]]&lt;=40,"31-40",HR_Data[[#This Row],[Age]]&lt;=50,"41-50",AB31&lt;=60,"51-60",AB31&lt;=70,"61-70",AB31&lt;=80,"71 ABOVE")</f>
        <v>31-40</v>
      </c>
      <c r="AD31" s="5" t="str" cm="1">
        <f t="array" aca="1" ref="AD31" ca="1">_xlfn.IFS(HR_Data[[#This Row],[Years in the company]]&lt;=5,"5 years below",HR_Data[[#This Row],[Years in the company]]&lt;=10,"6-10 years",HR_Data[[#This Row],[Years in the company]]&lt;=15,"11 - 15 years",HR_Data[[#This Row],[Years in the company]]&gt;=16,"16 years above")</f>
        <v>11 - 15 years</v>
      </c>
      <c r="AE31" s="5" t="str" cm="1">
        <f t="array" ref="AE31">_xlfn.IFS(T31&lt;=2,"1.1-2.0",T31&lt;=3,"2.1-3.0",T31&lt;=4,"3.1-4.0",T31&lt;=5,"4.1-5.0")</f>
        <v>4.1-5.0</v>
      </c>
      <c r="AF31" s="5" t="str">
        <f>TEXT(HR_Data[[#This Row],[DateofHire]],"MMM")</f>
        <v>Oct</v>
      </c>
      <c r="AG31" s="5" t="str">
        <f>TEXT(HR_Data[[#This Row],[DateofHire]],"YYYY")</f>
        <v>2008</v>
      </c>
      <c r="AH31" s="5" t="str">
        <f>IF(HR_Data[[#This Row],[EmploymentStatus]]="Active","Active","Not Active")</f>
        <v>Active</v>
      </c>
      <c r="AI31" s="5"/>
    </row>
    <row r="32" spans="1:35" hidden="1" x14ac:dyDescent="0.25">
      <c r="A32" s="2" t="s">
        <v>114</v>
      </c>
      <c r="B32" s="2">
        <v>10184</v>
      </c>
      <c r="C32" s="2" t="s">
        <v>496</v>
      </c>
      <c r="D32" s="2" t="s">
        <v>510</v>
      </c>
      <c r="E32" s="2">
        <v>10069</v>
      </c>
      <c r="F32" s="16">
        <v>41911</v>
      </c>
      <c r="G32" s="2">
        <v>65288</v>
      </c>
      <c r="H32" s="2" t="s">
        <v>468</v>
      </c>
      <c r="I32" s="3">
        <v>30525</v>
      </c>
      <c r="J32" s="2" t="s">
        <v>23</v>
      </c>
      <c r="K32" s="2" t="s">
        <v>24</v>
      </c>
      <c r="L32" s="2" t="s">
        <v>25</v>
      </c>
      <c r="M32" s="2" t="s">
        <v>22</v>
      </c>
      <c r="N32" s="2">
        <v>1013</v>
      </c>
      <c r="O32" s="16"/>
      <c r="P32" s="2" t="s">
        <v>26</v>
      </c>
      <c r="Q32" s="2" t="s">
        <v>27</v>
      </c>
      <c r="R32" s="2" t="s">
        <v>50</v>
      </c>
      <c r="S32" s="2" t="s">
        <v>39</v>
      </c>
      <c r="T32" s="2">
        <v>3.19</v>
      </c>
      <c r="U32" s="2">
        <v>3</v>
      </c>
      <c r="V32" s="3">
        <v>43497</v>
      </c>
      <c r="W32" s="2">
        <v>9</v>
      </c>
      <c r="X32" s="5" t="str">
        <f>INDEX(Position!B:B,MATCH(C32,Position!A:A,0))</f>
        <v>Production Technician II</v>
      </c>
      <c r="Y32" s="5" t="str">
        <f>INDEX(Department!B:B,MATCH(D32,Department!A:A,0))</f>
        <v>Production</v>
      </c>
      <c r="Z32" s="5" t="str">
        <f>INDEX(Manager!B:B,MATCH(E32,Manager!A:A,0))</f>
        <v>Webster Butler</v>
      </c>
      <c r="AA32" s="19">
        <f ca="1">IFERROR(DATEDIF(HR_Data[[#This Row],[DateofHire]],HR_Data[[#This Row],[DateofTermination]],"y"),DATEDIF(HR_Data[[#This Row],[DateofHire]],NOW(),"y"))</f>
        <v>9</v>
      </c>
      <c r="AB32" s="5">
        <f ca="1">DATEDIF(HR_Data[[#This Row],[DOB]],NOW(),"y")</f>
        <v>40</v>
      </c>
      <c r="AC32" s="5" t="str" cm="1">
        <f t="array" aca="1" ref="AC32" ca="1">_xlfn.IFS(HR_Data[[#This Row],[Age]]&lt;=40,"31-40",HR_Data[[#This Row],[Age]]&lt;=50,"41-50",AB32&lt;=60,"51-60",AB32&lt;=70,"61-70",AB32&lt;=80,"71 ABOVE")</f>
        <v>31-40</v>
      </c>
      <c r="AD32" s="5" t="str" cm="1">
        <f t="array" aca="1" ref="AD32" ca="1">_xlfn.IFS(HR_Data[[#This Row],[Years in the company]]&lt;=5,"5 years below",HR_Data[[#This Row],[Years in the company]]&lt;=10,"6-10 years",HR_Data[[#This Row],[Years in the company]]&lt;=15,"11 - 15 years",HR_Data[[#This Row],[Years in the company]]&gt;=16,"16 years above")</f>
        <v>6-10 years</v>
      </c>
      <c r="AE32" s="5" t="str" cm="1">
        <f t="array" ref="AE32">_xlfn.IFS(T32&lt;=2,"1.1-2.0",T32&lt;=3,"2.1-3.0",T32&lt;=4,"3.1-4.0",T32&lt;=5,"4.1-5.0")</f>
        <v>3.1-4.0</v>
      </c>
      <c r="AF32" s="5" t="str">
        <f>TEXT(HR_Data[[#This Row],[DateofHire]],"MMM")</f>
        <v>Sep</v>
      </c>
      <c r="AG32" s="5" t="str">
        <f>TEXT(HR_Data[[#This Row],[DateofHire]],"YYYY")</f>
        <v>2014</v>
      </c>
      <c r="AH32" s="5" t="str">
        <f>IF(HR_Data[[#This Row],[EmploymentStatus]]="Active","Active","Not Active")</f>
        <v>Active</v>
      </c>
      <c r="AI32" s="5"/>
    </row>
    <row r="33" spans="1:35" hidden="1" x14ac:dyDescent="0.25">
      <c r="A33" s="2" t="s">
        <v>115</v>
      </c>
      <c r="B33" s="2">
        <v>10203</v>
      </c>
      <c r="C33" s="2" t="s">
        <v>495</v>
      </c>
      <c r="D33" s="2" t="s">
        <v>510</v>
      </c>
      <c r="E33" s="2">
        <v>10196</v>
      </c>
      <c r="F33" s="16">
        <v>41589</v>
      </c>
      <c r="G33" s="2">
        <v>64375</v>
      </c>
      <c r="H33" s="2" t="s">
        <v>467</v>
      </c>
      <c r="I33" s="3">
        <v>25506</v>
      </c>
      <c r="J33" s="2" t="s">
        <v>116</v>
      </c>
      <c r="K33" s="2" t="s">
        <v>24</v>
      </c>
      <c r="L33" s="2" t="s">
        <v>62</v>
      </c>
      <c r="M33" s="2" t="s">
        <v>22</v>
      </c>
      <c r="N33" s="2">
        <v>2043</v>
      </c>
      <c r="O33" s="16"/>
      <c r="P33" s="2" t="s">
        <v>26</v>
      </c>
      <c r="Q33" s="2" t="s">
        <v>27</v>
      </c>
      <c r="R33" s="2" t="s">
        <v>64</v>
      </c>
      <c r="S33" s="2" t="s">
        <v>39</v>
      </c>
      <c r="T33" s="2">
        <v>3.5</v>
      </c>
      <c r="U33" s="2">
        <v>5</v>
      </c>
      <c r="V33" s="3">
        <v>43486</v>
      </c>
      <c r="W33" s="2">
        <v>17</v>
      </c>
      <c r="X33" s="5" t="str">
        <f>INDEX(Position!B:B,MATCH(C33,Position!A:A,0))</f>
        <v>Production Technician I</v>
      </c>
      <c r="Y33" s="5" t="str">
        <f>INDEX(Department!B:B,MATCH(D33,Department!A:A,0))</f>
        <v>Production</v>
      </c>
      <c r="Z33" s="5" t="str">
        <f>INDEX(Manager!B:B,MATCH(E33,Manager!A:A,0))</f>
        <v>Kissy Sullivan</v>
      </c>
      <c r="AA33" s="19">
        <f ca="1">IFERROR(DATEDIF(HR_Data[[#This Row],[DateofHire]],HR_Data[[#This Row],[DateofTermination]],"y"),DATEDIF(HR_Data[[#This Row],[DateofHire]],NOW(),"y"))</f>
        <v>10</v>
      </c>
      <c r="AB33" s="5">
        <f ca="1">DATEDIF(HR_Data[[#This Row],[DOB]],NOW(),"y")</f>
        <v>54</v>
      </c>
      <c r="AC33" s="5" t="str" cm="1">
        <f t="array" aca="1" ref="AC33" ca="1">_xlfn.IFS(HR_Data[[#This Row],[Age]]&lt;=40,"31-40",HR_Data[[#This Row],[Age]]&lt;=50,"41-50",AB33&lt;=60,"51-60",AB33&lt;=70,"61-70",AB33&lt;=80,"71 ABOVE")</f>
        <v>51-60</v>
      </c>
      <c r="AD33" s="5" t="str" cm="1">
        <f t="array" aca="1" ref="AD33" ca="1">_xlfn.IFS(HR_Data[[#This Row],[Years in the company]]&lt;=5,"5 years below",HR_Data[[#This Row],[Years in the company]]&lt;=10,"6-10 years",HR_Data[[#This Row],[Years in the company]]&lt;=15,"11 - 15 years",HR_Data[[#This Row],[Years in the company]]&gt;=16,"16 years above")</f>
        <v>6-10 years</v>
      </c>
      <c r="AE33" s="5" t="str" cm="1">
        <f t="array" ref="AE33">_xlfn.IFS(T33&lt;=2,"1.1-2.0",T33&lt;=3,"2.1-3.0",T33&lt;=4,"3.1-4.0",T33&lt;=5,"4.1-5.0")</f>
        <v>3.1-4.0</v>
      </c>
      <c r="AF33" s="5" t="str">
        <f>TEXT(HR_Data[[#This Row],[DateofHire]],"MMM")</f>
        <v>Nov</v>
      </c>
      <c r="AG33" s="5" t="str">
        <f>TEXT(HR_Data[[#This Row],[DateofHire]],"YYYY")</f>
        <v>2013</v>
      </c>
      <c r="AH33" s="5" t="str">
        <f>IF(HR_Data[[#This Row],[EmploymentStatus]]="Active","Active","Not Active")</f>
        <v>Active</v>
      </c>
      <c r="AI33" s="5"/>
    </row>
    <row r="34" spans="1:35" x14ac:dyDescent="0.25">
      <c r="A34" s="2" t="s">
        <v>117</v>
      </c>
      <c r="B34" s="2">
        <v>10188</v>
      </c>
      <c r="C34" s="2" t="s">
        <v>475</v>
      </c>
      <c r="D34" s="2" t="s">
        <v>511</v>
      </c>
      <c r="E34" s="2">
        <v>10188</v>
      </c>
      <c r="F34" s="16">
        <v>40770</v>
      </c>
      <c r="G34" s="2">
        <v>74326</v>
      </c>
      <c r="H34" s="2" t="s">
        <v>467</v>
      </c>
      <c r="I34" s="3">
        <v>23529</v>
      </c>
      <c r="J34" s="2" t="s">
        <v>33</v>
      </c>
      <c r="K34" s="2" t="s">
        <v>86</v>
      </c>
      <c r="L34" s="2" t="s">
        <v>62</v>
      </c>
      <c r="M34" s="2" t="s">
        <v>119</v>
      </c>
      <c r="N34" s="2">
        <v>21851</v>
      </c>
      <c r="O34" s="16">
        <v>41853</v>
      </c>
      <c r="P34" s="2" t="s">
        <v>69</v>
      </c>
      <c r="Q34" s="2" t="s">
        <v>35</v>
      </c>
      <c r="R34" s="2" t="s">
        <v>50</v>
      </c>
      <c r="S34" s="2" t="s">
        <v>39</v>
      </c>
      <c r="T34" s="2">
        <v>3.14</v>
      </c>
      <c r="U34" s="2">
        <v>5</v>
      </c>
      <c r="V34" s="3">
        <v>41315</v>
      </c>
      <c r="W34" s="2">
        <v>19</v>
      </c>
      <c r="X34" s="5" t="str">
        <f>INDEX(Position!B:B,MATCH(C34,Position!A:A,0))</f>
        <v>Area Sales Manager</v>
      </c>
      <c r="Y34" s="5" t="str">
        <f>INDEX(Department!B:B,MATCH(D34,Department!A:A,0))</f>
        <v>Sales</v>
      </c>
      <c r="Z34" s="5" t="str">
        <f>INDEX(Manager!B:B,MATCH(E34,Manager!A:A,0))</f>
        <v>John Smith</v>
      </c>
      <c r="AA34" s="19">
        <f ca="1">IFERROR(DATEDIF(HR_Data[[#This Row],[DateofHire]],HR_Data[[#This Row],[DateofTermination]],"y"),DATEDIF(HR_Data[[#This Row],[DateofHire]],NOW(),"y"))</f>
        <v>2</v>
      </c>
      <c r="AB34" s="5">
        <f ca="1">DATEDIF(HR_Data[[#This Row],[DOB]],NOW(),"y")</f>
        <v>59</v>
      </c>
      <c r="AC34" s="5" t="str" cm="1">
        <f t="array" aca="1" ref="AC34" ca="1">_xlfn.IFS(HR_Data[[#This Row],[Age]]&lt;=40,"31-40",HR_Data[[#This Row],[Age]]&lt;=50,"41-50",AB34&lt;=60,"51-60",AB34&lt;=70,"61-70",AB34&lt;=80,"71 ABOVE")</f>
        <v>51-60</v>
      </c>
      <c r="AD34" s="5" t="str" cm="1">
        <f t="array" aca="1" ref="AD34" ca="1">_xlfn.IFS(HR_Data[[#This Row],[Years in the company]]&lt;=5,"5 years below",HR_Data[[#This Row],[Years in the company]]&lt;=10,"6-10 years",HR_Data[[#This Row],[Years in the company]]&lt;=15,"11 - 15 years",HR_Data[[#This Row],[Years in the company]]&gt;=16,"16 years above")</f>
        <v>5 years below</v>
      </c>
      <c r="AE34" s="5" t="str" cm="1">
        <f t="array" ref="AE34">_xlfn.IFS(T34&lt;=2,"1.1-2.0",T34&lt;=3,"2.1-3.0",T34&lt;=4,"3.1-4.0",T34&lt;=5,"4.1-5.0")</f>
        <v>3.1-4.0</v>
      </c>
      <c r="AF34" s="5" t="str">
        <f>TEXT(HR_Data[[#This Row],[DateofHire]],"MMM")</f>
        <v>Aug</v>
      </c>
      <c r="AG34" s="5" t="str">
        <f>TEXT(HR_Data[[#This Row],[DateofHire]],"YYYY")</f>
        <v>2011</v>
      </c>
      <c r="AH34" s="5" t="str">
        <f>IF(HR_Data[[#This Row],[EmploymentStatus]]="Active","Active","Not Active")</f>
        <v>Not Active</v>
      </c>
      <c r="AI34" s="5" t="str">
        <f>TEXT(HR_Data[[#This Row],[DateofTermination]],"YYYY")</f>
        <v>2014</v>
      </c>
    </row>
    <row r="35" spans="1:35" hidden="1" x14ac:dyDescent="0.25">
      <c r="A35" s="2" t="s">
        <v>122</v>
      </c>
      <c r="B35" s="2">
        <v>10107</v>
      </c>
      <c r="C35" s="2" t="s">
        <v>496</v>
      </c>
      <c r="D35" s="2" t="s">
        <v>510</v>
      </c>
      <c r="E35" s="2">
        <v>10002</v>
      </c>
      <c r="F35" s="16">
        <v>40973</v>
      </c>
      <c r="G35" s="2">
        <v>63763</v>
      </c>
      <c r="H35" s="2" t="s">
        <v>467</v>
      </c>
      <c r="I35" s="3">
        <v>29282</v>
      </c>
      <c r="J35" s="2" t="s">
        <v>23</v>
      </c>
      <c r="K35" s="2" t="s">
        <v>24</v>
      </c>
      <c r="L35" s="2" t="s">
        <v>62</v>
      </c>
      <c r="M35" s="2" t="s">
        <v>22</v>
      </c>
      <c r="N35" s="2">
        <v>2148</v>
      </c>
      <c r="O35" s="16"/>
      <c r="P35" s="2" t="s">
        <v>26</v>
      </c>
      <c r="Q35" s="2" t="s">
        <v>27</v>
      </c>
      <c r="R35" s="2" t="s">
        <v>60</v>
      </c>
      <c r="S35" s="2" t="s">
        <v>39</v>
      </c>
      <c r="T35" s="2">
        <v>4.51</v>
      </c>
      <c r="U35" s="2">
        <v>4</v>
      </c>
      <c r="V35" s="3">
        <v>43517</v>
      </c>
      <c r="W35" s="2">
        <v>3</v>
      </c>
      <c r="X35" s="5" t="str">
        <f>INDEX(Position!B:B,MATCH(C35,Position!A:A,0))</f>
        <v>Production Technician II</v>
      </c>
      <c r="Y35" s="5" t="str">
        <f>INDEX(Department!B:B,MATCH(D35,Department!A:A,0))</f>
        <v>Production</v>
      </c>
      <c r="Z35" s="5" t="str">
        <f>INDEX(Manager!B:B,MATCH(E35,Manager!A:A,0))</f>
        <v>Amy Dunn</v>
      </c>
      <c r="AA35" s="19">
        <f ca="1">IFERROR(DATEDIF(HR_Data[[#This Row],[DateofHire]],HR_Data[[#This Row],[DateofTermination]],"y"),DATEDIF(HR_Data[[#This Row],[DateofHire]],NOW(),"y"))</f>
        <v>12</v>
      </c>
      <c r="AB35" s="5">
        <f ca="1">DATEDIF(HR_Data[[#This Row],[DOB]],NOW(),"y")</f>
        <v>44</v>
      </c>
      <c r="AC35" s="5" t="str" cm="1">
        <f t="array" aca="1" ref="AC35" ca="1">_xlfn.IFS(HR_Data[[#This Row],[Age]]&lt;=40,"31-40",HR_Data[[#This Row],[Age]]&lt;=50,"41-50",AB35&lt;=60,"51-60",AB35&lt;=70,"61-70",AB35&lt;=80,"71 ABOVE")</f>
        <v>41-50</v>
      </c>
      <c r="AD35" s="5" t="str" cm="1">
        <f t="array" aca="1" ref="AD35" ca="1">_xlfn.IFS(HR_Data[[#This Row],[Years in the company]]&lt;=5,"5 years below",HR_Data[[#This Row],[Years in the company]]&lt;=10,"6-10 years",HR_Data[[#This Row],[Years in the company]]&lt;=15,"11 - 15 years",HR_Data[[#This Row],[Years in the company]]&gt;=16,"16 years above")</f>
        <v>11 - 15 years</v>
      </c>
      <c r="AE35" s="5" t="str" cm="1">
        <f t="array" ref="AE35">_xlfn.IFS(T35&lt;=2,"1.1-2.0",T35&lt;=3,"2.1-3.0",T35&lt;=4,"3.1-4.0",T35&lt;=5,"4.1-5.0")</f>
        <v>4.1-5.0</v>
      </c>
      <c r="AF35" s="5" t="str">
        <f>TEXT(HR_Data[[#This Row],[DateofHire]],"MMM")</f>
        <v>Mar</v>
      </c>
      <c r="AG35" s="5" t="str">
        <f>TEXT(HR_Data[[#This Row],[DateofHire]],"YYYY")</f>
        <v>2012</v>
      </c>
      <c r="AH35" s="5" t="str">
        <f>IF(HR_Data[[#This Row],[EmploymentStatus]]="Active","Active","Not Active")</f>
        <v>Active</v>
      </c>
      <c r="AI35" s="5"/>
    </row>
    <row r="36" spans="1:35" hidden="1" x14ac:dyDescent="0.25">
      <c r="A36" s="2" t="s">
        <v>123</v>
      </c>
      <c r="B36" s="2">
        <v>10181</v>
      </c>
      <c r="C36" s="2" t="s">
        <v>496</v>
      </c>
      <c r="D36" s="2" t="s">
        <v>510</v>
      </c>
      <c r="E36" s="2">
        <v>10062</v>
      </c>
      <c r="F36" s="16">
        <v>40637</v>
      </c>
      <c r="G36" s="2">
        <v>62162</v>
      </c>
      <c r="H36" s="2" t="s">
        <v>468</v>
      </c>
      <c r="I36" s="3">
        <v>28356</v>
      </c>
      <c r="J36" s="2" t="s">
        <v>33</v>
      </c>
      <c r="K36" s="2" t="s">
        <v>24</v>
      </c>
      <c r="L36" s="2" t="s">
        <v>25</v>
      </c>
      <c r="M36" s="2" t="s">
        <v>22</v>
      </c>
      <c r="N36" s="2">
        <v>1890</v>
      </c>
      <c r="O36" s="16"/>
      <c r="P36" s="2" t="s">
        <v>26</v>
      </c>
      <c r="Q36" s="2" t="s">
        <v>27</v>
      </c>
      <c r="R36" s="2" t="s">
        <v>38</v>
      </c>
      <c r="S36" s="2" t="s">
        <v>39</v>
      </c>
      <c r="T36" s="2">
        <v>3.25</v>
      </c>
      <c r="U36" s="2">
        <v>5</v>
      </c>
      <c r="V36" s="3">
        <v>43479</v>
      </c>
      <c r="W36" s="2">
        <v>15</v>
      </c>
      <c r="X36" s="5" t="str">
        <f>INDEX(Position!B:B,MATCH(C36,Position!A:A,0))</f>
        <v>Production Technician II</v>
      </c>
      <c r="Y36" s="5" t="str">
        <f>INDEX(Department!B:B,MATCH(D36,Department!A:A,0))</f>
        <v>Production</v>
      </c>
      <c r="Z36" s="5" t="str">
        <f>INDEX(Manager!B:B,MATCH(E36,Manager!A:A,0))</f>
        <v>Ketsia Liebig</v>
      </c>
      <c r="AA36" s="19">
        <f ca="1">IFERROR(DATEDIF(HR_Data[[#This Row],[DateofHire]],HR_Data[[#This Row],[DateofTermination]],"y"),DATEDIF(HR_Data[[#This Row],[DateofHire]],NOW(),"y"))</f>
        <v>12</v>
      </c>
      <c r="AB36" s="5">
        <f ca="1">DATEDIF(HR_Data[[#This Row],[DOB]],NOW(),"y")</f>
        <v>46</v>
      </c>
      <c r="AC36" s="5" t="str" cm="1">
        <f t="array" aca="1" ref="AC36" ca="1">_xlfn.IFS(HR_Data[[#This Row],[Age]]&lt;=40,"31-40",HR_Data[[#This Row],[Age]]&lt;=50,"41-50",AB36&lt;=60,"51-60",AB36&lt;=70,"61-70",AB36&lt;=80,"71 ABOVE")</f>
        <v>41-50</v>
      </c>
      <c r="AD36" s="5" t="str" cm="1">
        <f t="array" aca="1" ref="AD36" ca="1">_xlfn.IFS(HR_Data[[#This Row],[Years in the company]]&lt;=5,"5 years below",HR_Data[[#This Row],[Years in the company]]&lt;=10,"6-10 years",HR_Data[[#This Row],[Years in the company]]&lt;=15,"11 - 15 years",HR_Data[[#This Row],[Years in the company]]&gt;=16,"16 years above")</f>
        <v>11 - 15 years</v>
      </c>
      <c r="AE36" s="5" t="str" cm="1">
        <f t="array" ref="AE36">_xlfn.IFS(T36&lt;=2,"1.1-2.0",T36&lt;=3,"2.1-3.0",T36&lt;=4,"3.1-4.0",T36&lt;=5,"4.1-5.0")</f>
        <v>3.1-4.0</v>
      </c>
      <c r="AF36" s="5" t="str">
        <f>TEXT(HR_Data[[#This Row],[DateofHire]],"MMM")</f>
        <v>Apr</v>
      </c>
      <c r="AG36" s="5" t="str">
        <f>TEXT(HR_Data[[#This Row],[DateofHire]],"YYYY")</f>
        <v>2011</v>
      </c>
      <c r="AH36" s="5" t="str">
        <f>IF(HR_Data[[#This Row],[EmploymentStatus]]="Active","Active","Not Active")</f>
        <v>Active</v>
      </c>
      <c r="AI36" s="5"/>
    </row>
    <row r="37" spans="1:35" hidden="1" x14ac:dyDescent="0.25">
      <c r="A37" s="2" t="s">
        <v>124</v>
      </c>
      <c r="B37" s="2">
        <v>10150</v>
      </c>
      <c r="C37" s="2" t="s">
        <v>501</v>
      </c>
      <c r="D37" s="2" t="s">
        <v>512</v>
      </c>
      <c r="E37" s="2">
        <v>10150</v>
      </c>
      <c r="F37" s="16">
        <v>40770</v>
      </c>
      <c r="G37" s="2">
        <v>77692</v>
      </c>
      <c r="H37" s="2" t="s">
        <v>468</v>
      </c>
      <c r="I37" s="3">
        <v>24433</v>
      </c>
      <c r="J37" s="2" t="s">
        <v>23</v>
      </c>
      <c r="K37" s="2" t="s">
        <v>24</v>
      </c>
      <c r="L37" s="2" t="s">
        <v>25</v>
      </c>
      <c r="M37" s="2" t="s">
        <v>22</v>
      </c>
      <c r="N37" s="2">
        <v>2184</v>
      </c>
      <c r="O37" s="16"/>
      <c r="P37" s="2" t="s">
        <v>26</v>
      </c>
      <c r="Q37" s="2" t="s">
        <v>27</v>
      </c>
      <c r="R37" s="2" t="s">
        <v>50</v>
      </c>
      <c r="S37" s="2" t="s">
        <v>39</v>
      </c>
      <c r="T37" s="2">
        <v>3.84</v>
      </c>
      <c r="U37" s="2">
        <v>3</v>
      </c>
      <c r="V37" s="3">
        <v>43486</v>
      </c>
      <c r="W37" s="2">
        <v>4</v>
      </c>
      <c r="X37" s="5" t="str">
        <f>INDEX(Position!B:B,MATCH(C37,Position!A:A,0))</f>
        <v>Software Engineering Manager</v>
      </c>
      <c r="Y37" s="5" t="str">
        <f>INDEX(Department!B:B,MATCH(D37,Department!A:A,0))</f>
        <v>Software Engineering</v>
      </c>
      <c r="Z37" s="5" t="str">
        <f>INDEX(Manager!B:B,MATCH(E37,Manager!A:A,0))</f>
        <v>Jennifer Zamora</v>
      </c>
      <c r="AA37" s="19">
        <f ca="1">IFERROR(DATEDIF(HR_Data[[#This Row],[DateofHire]],HR_Data[[#This Row],[DateofTermination]],"y"),DATEDIF(HR_Data[[#This Row],[DateofHire]],NOW(),"y"))</f>
        <v>12</v>
      </c>
      <c r="AB37" s="5">
        <f ca="1">DATEDIF(HR_Data[[#This Row],[DOB]],NOW(),"y")</f>
        <v>57</v>
      </c>
      <c r="AC37" s="5" t="str" cm="1">
        <f t="array" aca="1" ref="AC37" ca="1">_xlfn.IFS(HR_Data[[#This Row],[Age]]&lt;=40,"31-40",HR_Data[[#This Row],[Age]]&lt;=50,"41-50",AB37&lt;=60,"51-60",AB37&lt;=70,"61-70",AB37&lt;=80,"71 ABOVE")</f>
        <v>51-60</v>
      </c>
      <c r="AD37" s="5" t="str" cm="1">
        <f t="array" aca="1" ref="AD37" ca="1">_xlfn.IFS(HR_Data[[#This Row],[Years in the company]]&lt;=5,"5 years below",HR_Data[[#This Row],[Years in the company]]&lt;=10,"6-10 years",HR_Data[[#This Row],[Years in the company]]&lt;=15,"11 - 15 years",HR_Data[[#This Row],[Years in the company]]&gt;=16,"16 years above")</f>
        <v>11 - 15 years</v>
      </c>
      <c r="AE37" s="5" t="str" cm="1">
        <f t="array" ref="AE37">_xlfn.IFS(T37&lt;=2,"1.1-2.0",T37&lt;=3,"2.1-3.0",T37&lt;=4,"3.1-4.0",T37&lt;=5,"4.1-5.0")</f>
        <v>3.1-4.0</v>
      </c>
      <c r="AF37" s="5" t="str">
        <f>TEXT(HR_Data[[#This Row],[DateofHire]],"MMM")</f>
        <v>Aug</v>
      </c>
      <c r="AG37" s="5" t="str">
        <f>TEXT(HR_Data[[#This Row],[DateofHire]],"YYYY")</f>
        <v>2011</v>
      </c>
      <c r="AH37" s="5" t="str">
        <f>IF(HR_Data[[#This Row],[EmploymentStatus]]="Active","Active","Not Active")</f>
        <v>Active</v>
      </c>
      <c r="AI37" s="5"/>
    </row>
    <row r="38" spans="1:35" hidden="1" x14ac:dyDescent="0.25">
      <c r="A38" s="2" t="s">
        <v>127</v>
      </c>
      <c r="B38" s="2">
        <v>10001</v>
      </c>
      <c r="C38" s="2" t="s">
        <v>494</v>
      </c>
      <c r="D38" s="2" t="s">
        <v>510</v>
      </c>
      <c r="E38" s="2">
        <v>10175</v>
      </c>
      <c r="F38" s="16">
        <v>42397</v>
      </c>
      <c r="G38" s="2">
        <v>72640</v>
      </c>
      <c r="H38" s="2" t="s">
        <v>468</v>
      </c>
      <c r="I38" s="3">
        <v>30537</v>
      </c>
      <c r="J38" s="2" t="s">
        <v>23</v>
      </c>
      <c r="K38" s="2" t="s">
        <v>24</v>
      </c>
      <c r="L38" s="2" t="s">
        <v>25</v>
      </c>
      <c r="M38" s="2" t="s">
        <v>22</v>
      </c>
      <c r="N38" s="2">
        <v>2169</v>
      </c>
      <c r="O38" s="16"/>
      <c r="P38" s="2" t="s">
        <v>26</v>
      </c>
      <c r="Q38" s="2" t="s">
        <v>27</v>
      </c>
      <c r="R38" s="2" t="s">
        <v>38</v>
      </c>
      <c r="S38" s="2" t="s">
        <v>30</v>
      </c>
      <c r="T38" s="2">
        <v>5</v>
      </c>
      <c r="U38" s="2">
        <v>3</v>
      </c>
      <c r="V38" s="3">
        <v>43518</v>
      </c>
      <c r="W38" s="2">
        <v>14</v>
      </c>
      <c r="X38" s="5" t="str">
        <f>INDEX(Position!B:B,MATCH(C38,Position!A:A,0))</f>
        <v>Production Manager</v>
      </c>
      <c r="Y38" s="5" t="str">
        <f>INDEX(Department!B:B,MATCH(D38,Department!A:A,0))</f>
        <v>Production</v>
      </c>
      <c r="Z38" s="5" t="str">
        <f>INDEX(Manager!B:B,MATCH(E38,Manager!A:A,0))</f>
        <v>Janet King</v>
      </c>
      <c r="AA38" s="19">
        <f ca="1">IFERROR(DATEDIF(HR_Data[[#This Row],[DateofHire]],HR_Data[[#This Row],[DateofTermination]],"y"),DATEDIF(HR_Data[[#This Row],[DateofHire]],NOW(),"y"))</f>
        <v>8</v>
      </c>
      <c r="AB38" s="5">
        <f ca="1">DATEDIF(HR_Data[[#This Row],[DOB]],NOW(),"y")</f>
        <v>40</v>
      </c>
      <c r="AC38" s="5" t="str" cm="1">
        <f t="array" aca="1" ref="AC38" ca="1">_xlfn.IFS(HR_Data[[#This Row],[Age]]&lt;=40,"31-40",HR_Data[[#This Row],[Age]]&lt;=50,"41-50",AB38&lt;=60,"51-60",AB38&lt;=70,"61-70",AB38&lt;=80,"71 ABOVE")</f>
        <v>31-40</v>
      </c>
      <c r="AD38" s="5" t="str" cm="1">
        <f t="array" aca="1" ref="AD38" ca="1">_xlfn.IFS(HR_Data[[#This Row],[Years in the company]]&lt;=5,"5 years below",HR_Data[[#This Row],[Years in the company]]&lt;=10,"6-10 years",HR_Data[[#This Row],[Years in the company]]&lt;=15,"11 - 15 years",HR_Data[[#This Row],[Years in the company]]&gt;=16,"16 years above")</f>
        <v>6-10 years</v>
      </c>
      <c r="AE38" s="5" t="str" cm="1">
        <f t="array" ref="AE38">_xlfn.IFS(T38&lt;=2,"1.1-2.0",T38&lt;=3,"2.1-3.0",T38&lt;=4,"3.1-4.0",T38&lt;=5,"4.1-5.0")</f>
        <v>4.1-5.0</v>
      </c>
      <c r="AF38" s="5" t="str">
        <f>TEXT(HR_Data[[#This Row],[DateofHire]],"MMM")</f>
        <v>Jan</v>
      </c>
      <c r="AG38" s="5" t="str">
        <f>TEXT(HR_Data[[#This Row],[DateofHire]],"YYYY")</f>
        <v>2016</v>
      </c>
      <c r="AH38" s="5" t="str">
        <f>IF(HR_Data[[#This Row],[EmploymentStatus]]="Active","Active","Not Active")</f>
        <v>Active</v>
      </c>
      <c r="AI38" s="5"/>
    </row>
    <row r="39" spans="1:35" hidden="1" x14ac:dyDescent="0.25">
      <c r="A39" s="2" t="s">
        <v>128</v>
      </c>
      <c r="B39" s="2">
        <v>10085</v>
      </c>
      <c r="C39" s="2" t="s">
        <v>500</v>
      </c>
      <c r="D39" s="2" t="s">
        <v>512</v>
      </c>
      <c r="E39" s="2">
        <v>10194</v>
      </c>
      <c r="F39" s="16">
        <v>41589</v>
      </c>
      <c r="G39" s="2">
        <v>93396</v>
      </c>
      <c r="H39" s="2" t="s">
        <v>467</v>
      </c>
      <c r="I39" s="3">
        <v>31872</v>
      </c>
      <c r="J39" s="2" t="s">
        <v>23</v>
      </c>
      <c r="K39" s="2" t="s">
        <v>24</v>
      </c>
      <c r="L39" s="2" t="s">
        <v>25</v>
      </c>
      <c r="M39" s="2" t="s">
        <v>22</v>
      </c>
      <c r="N39" s="2">
        <v>2132</v>
      </c>
      <c r="O39" s="16"/>
      <c r="P39" s="2" t="s">
        <v>26</v>
      </c>
      <c r="Q39" s="2" t="s">
        <v>27</v>
      </c>
      <c r="R39" s="2" t="s">
        <v>38</v>
      </c>
      <c r="S39" s="2" t="s">
        <v>39</v>
      </c>
      <c r="T39" s="2">
        <v>4.96</v>
      </c>
      <c r="U39" s="2">
        <v>4</v>
      </c>
      <c r="V39" s="3">
        <v>43495</v>
      </c>
      <c r="W39" s="2">
        <v>3</v>
      </c>
      <c r="X39" s="5" t="str">
        <f>INDEX(Position!B:B,MATCH(C39,Position!A:A,0))</f>
        <v>Software Engineer</v>
      </c>
      <c r="Y39" s="5" t="str">
        <f>INDEX(Department!B:B,MATCH(D39,Department!A:A,0))</f>
        <v>Software Engineering</v>
      </c>
      <c r="Z39" s="5" t="str">
        <f>INDEX(Manager!B:B,MATCH(E39,Manager!A:A,0))</f>
        <v>Alex Sweetwater</v>
      </c>
      <c r="AA39" s="19">
        <f ca="1">IFERROR(DATEDIF(HR_Data[[#This Row],[DateofHire]],HR_Data[[#This Row],[DateofTermination]],"y"),DATEDIF(HR_Data[[#This Row],[DateofHire]],NOW(),"y"))</f>
        <v>10</v>
      </c>
      <c r="AB39" s="5">
        <f ca="1">DATEDIF(HR_Data[[#This Row],[DOB]],NOW(),"y")</f>
        <v>36</v>
      </c>
      <c r="AC39" s="5" t="str" cm="1">
        <f t="array" aca="1" ref="AC39" ca="1">_xlfn.IFS(HR_Data[[#This Row],[Age]]&lt;=40,"31-40",HR_Data[[#This Row],[Age]]&lt;=50,"41-50",AB39&lt;=60,"51-60",AB39&lt;=70,"61-70",AB39&lt;=80,"71 ABOVE")</f>
        <v>31-40</v>
      </c>
      <c r="AD39" s="5" t="str" cm="1">
        <f t="array" aca="1" ref="AD39" ca="1">_xlfn.IFS(HR_Data[[#This Row],[Years in the company]]&lt;=5,"5 years below",HR_Data[[#This Row],[Years in the company]]&lt;=10,"6-10 years",HR_Data[[#This Row],[Years in the company]]&lt;=15,"11 - 15 years",HR_Data[[#This Row],[Years in the company]]&gt;=16,"16 years above")</f>
        <v>6-10 years</v>
      </c>
      <c r="AE39" s="5" t="str" cm="1">
        <f t="array" ref="AE39">_xlfn.IFS(T39&lt;=2,"1.1-2.0",T39&lt;=3,"2.1-3.0",T39&lt;=4,"3.1-4.0",T39&lt;=5,"4.1-5.0")</f>
        <v>4.1-5.0</v>
      </c>
      <c r="AF39" s="5" t="str">
        <f>TEXT(HR_Data[[#This Row],[DateofHire]],"MMM")</f>
        <v>Nov</v>
      </c>
      <c r="AG39" s="5" t="str">
        <f>TEXT(HR_Data[[#This Row],[DateofHire]],"YYYY")</f>
        <v>2013</v>
      </c>
      <c r="AH39" s="5" t="str">
        <f>IF(HR_Data[[#This Row],[EmploymentStatus]]="Active","Active","Not Active")</f>
        <v>Active</v>
      </c>
      <c r="AI39" s="5"/>
    </row>
    <row r="40" spans="1:35" hidden="1" x14ac:dyDescent="0.25">
      <c r="A40" s="2" t="s">
        <v>129</v>
      </c>
      <c r="B40" s="2">
        <v>10115</v>
      </c>
      <c r="C40" s="2" t="s">
        <v>495</v>
      </c>
      <c r="D40" s="2" t="s">
        <v>510</v>
      </c>
      <c r="E40" s="2">
        <v>10265</v>
      </c>
      <c r="F40" s="16">
        <v>41729</v>
      </c>
      <c r="G40" s="2">
        <v>52846</v>
      </c>
      <c r="H40" s="2" t="s">
        <v>468</v>
      </c>
      <c r="I40" s="3">
        <v>30349</v>
      </c>
      <c r="J40" s="2" t="s">
        <v>23</v>
      </c>
      <c r="K40" s="2" t="s">
        <v>24</v>
      </c>
      <c r="L40" s="2" t="s">
        <v>62</v>
      </c>
      <c r="M40" s="2" t="s">
        <v>22</v>
      </c>
      <c r="N40" s="2">
        <v>1701</v>
      </c>
      <c r="O40" s="16"/>
      <c r="P40" s="2" t="s">
        <v>26</v>
      </c>
      <c r="Q40" s="2" t="s">
        <v>27</v>
      </c>
      <c r="R40" s="2" t="s">
        <v>29</v>
      </c>
      <c r="S40" s="2" t="s">
        <v>39</v>
      </c>
      <c r="T40" s="2">
        <v>4.43</v>
      </c>
      <c r="U40" s="2">
        <v>3</v>
      </c>
      <c r="V40" s="3">
        <v>43497</v>
      </c>
      <c r="W40" s="2">
        <v>14</v>
      </c>
      <c r="X40" s="5" t="str">
        <f>INDEX(Position!B:B,MATCH(C40,Position!A:A,0))</f>
        <v>Production Technician I</v>
      </c>
      <c r="Y40" s="5" t="str">
        <f>INDEX(Department!B:B,MATCH(D40,Department!A:A,0))</f>
        <v>Production</v>
      </c>
      <c r="Z40" s="5" t="str">
        <f>INDEX(Manager!B:B,MATCH(E40,Manager!A:A,0))</f>
        <v>Kelley Spirea</v>
      </c>
      <c r="AA40" s="19">
        <f ca="1">IFERROR(DATEDIF(HR_Data[[#This Row],[DateofHire]],HR_Data[[#This Row],[DateofTermination]],"y"),DATEDIF(HR_Data[[#This Row],[DateofHire]],NOW(),"y"))</f>
        <v>9</v>
      </c>
      <c r="AB40" s="5">
        <f ca="1">DATEDIF(HR_Data[[#This Row],[DOB]],NOW(),"y")</f>
        <v>41</v>
      </c>
      <c r="AC40" s="5" t="str" cm="1">
        <f t="array" aca="1" ref="AC40" ca="1">_xlfn.IFS(HR_Data[[#This Row],[Age]]&lt;=40,"31-40",HR_Data[[#This Row],[Age]]&lt;=50,"41-50",AB40&lt;=60,"51-60",AB40&lt;=70,"61-70",AB40&lt;=80,"71 ABOVE")</f>
        <v>41-50</v>
      </c>
      <c r="AD40" s="5" t="str" cm="1">
        <f t="array" aca="1" ref="AD40" ca="1">_xlfn.IFS(HR_Data[[#This Row],[Years in the company]]&lt;=5,"5 years below",HR_Data[[#This Row],[Years in the company]]&lt;=10,"6-10 years",HR_Data[[#This Row],[Years in the company]]&lt;=15,"11 - 15 years",HR_Data[[#This Row],[Years in the company]]&gt;=16,"16 years above")</f>
        <v>6-10 years</v>
      </c>
      <c r="AE40" s="5" t="str" cm="1">
        <f t="array" ref="AE40">_xlfn.IFS(T40&lt;=2,"1.1-2.0",T40&lt;=3,"2.1-3.0",T40&lt;=4,"3.1-4.0",T40&lt;=5,"4.1-5.0")</f>
        <v>4.1-5.0</v>
      </c>
      <c r="AF40" s="5" t="str">
        <f>TEXT(HR_Data[[#This Row],[DateofHire]],"MMM")</f>
        <v>Mar</v>
      </c>
      <c r="AG40" s="5" t="str">
        <f>TEXT(HR_Data[[#This Row],[DateofHire]],"YYYY")</f>
        <v>2014</v>
      </c>
      <c r="AH40" s="5" t="str">
        <f>IF(HR_Data[[#This Row],[EmploymentStatus]]="Active","Active","Not Active")</f>
        <v>Active</v>
      </c>
      <c r="AI40" s="5"/>
    </row>
    <row r="41" spans="1:35" hidden="1" x14ac:dyDescent="0.25">
      <c r="A41" s="2" t="s">
        <v>130</v>
      </c>
      <c r="B41" s="2">
        <v>10082</v>
      </c>
      <c r="C41" s="2" t="s">
        <v>503</v>
      </c>
      <c r="D41" s="2" t="s">
        <v>509</v>
      </c>
      <c r="E41" s="2">
        <v>10084</v>
      </c>
      <c r="F41" s="16">
        <v>42551</v>
      </c>
      <c r="G41" s="2">
        <v>100031</v>
      </c>
      <c r="H41" s="2" t="s">
        <v>467</v>
      </c>
      <c r="I41" s="3">
        <v>31569</v>
      </c>
      <c r="J41" s="2" t="s">
        <v>23</v>
      </c>
      <c r="K41" s="2" t="s">
        <v>24</v>
      </c>
      <c r="L41" s="2" t="s">
        <v>62</v>
      </c>
      <c r="M41" s="2" t="s">
        <v>22</v>
      </c>
      <c r="N41" s="2">
        <v>1886</v>
      </c>
      <c r="O41" s="16"/>
      <c r="P41" s="2" t="s">
        <v>26</v>
      </c>
      <c r="Q41" s="2" t="s">
        <v>27</v>
      </c>
      <c r="R41" s="2" t="s">
        <v>29</v>
      </c>
      <c r="S41" s="2" t="s">
        <v>39</v>
      </c>
      <c r="T41" s="2">
        <v>5</v>
      </c>
      <c r="U41" s="2">
        <v>5</v>
      </c>
      <c r="V41" s="3">
        <v>43514</v>
      </c>
      <c r="W41" s="2">
        <v>7</v>
      </c>
      <c r="X41" s="5" t="str">
        <f>INDEX(Position!B:B,MATCH(C41,Position!A:A,0))</f>
        <v>Sr. DBA</v>
      </c>
      <c r="Y41" s="5" t="str">
        <f>INDEX(Department!B:B,MATCH(D41,Department!A:A,0))</f>
        <v>IT/IS</v>
      </c>
      <c r="Z41" s="5" t="str">
        <f>INDEX(Manager!B:B,MATCH(E41,Manager!A:A,0))</f>
        <v>Simon Roup</v>
      </c>
      <c r="AA41" s="19">
        <f ca="1">IFERROR(DATEDIF(HR_Data[[#This Row],[DateofHire]],HR_Data[[#This Row],[DateofTermination]],"y"),DATEDIF(HR_Data[[#This Row],[DateofHire]],NOW(),"y"))</f>
        <v>7</v>
      </c>
      <c r="AB41" s="5">
        <f ca="1">DATEDIF(HR_Data[[#This Row],[DOB]],NOW(),"y")</f>
        <v>37</v>
      </c>
      <c r="AC41" s="5" t="str" cm="1">
        <f t="array" aca="1" ref="AC41" ca="1">_xlfn.IFS(HR_Data[[#This Row],[Age]]&lt;=40,"31-40",HR_Data[[#This Row],[Age]]&lt;=50,"41-50",AB41&lt;=60,"51-60",AB41&lt;=70,"61-70",AB41&lt;=80,"71 ABOVE")</f>
        <v>31-40</v>
      </c>
      <c r="AD41" s="5" t="str" cm="1">
        <f t="array" aca="1" ref="AD41" ca="1">_xlfn.IFS(HR_Data[[#This Row],[Years in the company]]&lt;=5,"5 years below",HR_Data[[#This Row],[Years in the company]]&lt;=10,"6-10 years",HR_Data[[#This Row],[Years in the company]]&lt;=15,"11 - 15 years",HR_Data[[#This Row],[Years in the company]]&gt;=16,"16 years above")</f>
        <v>6-10 years</v>
      </c>
      <c r="AE41" s="5" t="str" cm="1">
        <f t="array" ref="AE41">_xlfn.IFS(T41&lt;=2,"1.1-2.0",T41&lt;=3,"2.1-3.0",T41&lt;=4,"3.1-4.0",T41&lt;=5,"4.1-5.0")</f>
        <v>4.1-5.0</v>
      </c>
      <c r="AF41" s="5" t="str">
        <f>TEXT(HR_Data[[#This Row],[DateofHire]],"MMM")</f>
        <v>Jun</v>
      </c>
      <c r="AG41" s="5" t="str">
        <f>TEXT(HR_Data[[#This Row],[DateofHire]],"YYYY")</f>
        <v>2016</v>
      </c>
      <c r="AH41" s="5" t="str">
        <f>IF(HR_Data[[#This Row],[EmploymentStatus]]="Active","Active","Not Active")</f>
        <v>Active</v>
      </c>
      <c r="AI41" s="5"/>
    </row>
    <row r="42" spans="1:35" hidden="1" x14ac:dyDescent="0.25">
      <c r="A42" s="2" t="s">
        <v>131</v>
      </c>
      <c r="B42" s="2">
        <v>10040</v>
      </c>
      <c r="C42" s="2" t="s">
        <v>475</v>
      </c>
      <c r="D42" s="2" t="s">
        <v>511</v>
      </c>
      <c r="E42" s="2">
        <v>10188</v>
      </c>
      <c r="F42" s="16">
        <v>41869</v>
      </c>
      <c r="G42" s="2">
        <v>71860</v>
      </c>
      <c r="H42" s="2" t="s">
        <v>467</v>
      </c>
      <c r="I42" s="3">
        <v>23146</v>
      </c>
      <c r="J42" s="2" t="s">
        <v>23</v>
      </c>
      <c r="K42" s="2" t="s">
        <v>24</v>
      </c>
      <c r="L42" s="2" t="s">
        <v>25</v>
      </c>
      <c r="M42" s="2" t="s">
        <v>132</v>
      </c>
      <c r="N42" s="2">
        <v>5664</v>
      </c>
      <c r="O42" s="16"/>
      <c r="P42" s="2" t="s">
        <v>26</v>
      </c>
      <c r="Q42" s="2" t="s">
        <v>27</v>
      </c>
      <c r="R42" s="2" t="s">
        <v>38</v>
      </c>
      <c r="S42" s="2" t="s">
        <v>39</v>
      </c>
      <c r="T42" s="2">
        <v>5</v>
      </c>
      <c r="U42" s="2">
        <v>5</v>
      </c>
      <c r="V42" s="3">
        <v>43486</v>
      </c>
      <c r="W42" s="2">
        <v>7</v>
      </c>
      <c r="X42" s="5" t="str">
        <f>INDEX(Position!B:B,MATCH(C42,Position!A:A,0))</f>
        <v>Area Sales Manager</v>
      </c>
      <c r="Y42" s="5" t="str">
        <f>INDEX(Department!B:B,MATCH(D42,Department!A:A,0))</f>
        <v>Sales</v>
      </c>
      <c r="Z42" s="5" t="str">
        <f>INDEX(Manager!B:B,MATCH(E42,Manager!A:A,0))</f>
        <v>John Smith</v>
      </c>
      <c r="AA42" s="19">
        <f ca="1">IFERROR(DATEDIF(HR_Data[[#This Row],[DateofHire]],HR_Data[[#This Row],[DateofTermination]],"y"),DATEDIF(HR_Data[[#This Row],[DateofHire]],NOW(),"y"))</f>
        <v>9</v>
      </c>
      <c r="AB42" s="5">
        <f ca="1">DATEDIF(HR_Data[[#This Row],[DOB]],NOW(),"y")</f>
        <v>60</v>
      </c>
      <c r="AC42" s="5" t="str" cm="1">
        <f t="array" aca="1" ref="AC42" ca="1">_xlfn.IFS(HR_Data[[#This Row],[Age]]&lt;=40,"31-40",HR_Data[[#This Row],[Age]]&lt;=50,"41-50",AB42&lt;=60,"51-60",AB42&lt;=70,"61-70",AB42&lt;=80,"71 ABOVE")</f>
        <v>51-60</v>
      </c>
      <c r="AD42" s="5" t="str" cm="1">
        <f t="array" aca="1" ref="AD42" ca="1">_xlfn.IFS(HR_Data[[#This Row],[Years in the company]]&lt;=5,"5 years below",HR_Data[[#This Row],[Years in the company]]&lt;=10,"6-10 years",HR_Data[[#This Row],[Years in the company]]&lt;=15,"11 - 15 years",HR_Data[[#This Row],[Years in the company]]&gt;=16,"16 years above")</f>
        <v>6-10 years</v>
      </c>
      <c r="AE42" s="5" t="str" cm="1">
        <f t="array" ref="AE42">_xlfn.IFS(T42&lt;=2,"1.1-2.0",T42&lt;=3,"2.1-3.0",T42&lt;=4,"3.1-4.0",T42&lt;=5,"4.1-5.0")</f>
        <v>4.1-5.0</v>
      </c>
      <c r="AF42" s="5" t="str">
        <f>TEXT(HR_Data[[#This Row],[DateofHire]],"MMM")</f>
        <v>Aug</v>
      </c>
      <c r="AG42" s="5" t="str">
        <f>TEXT(HR_Data[[#This Row],[DateofHire]],"YYYY")</f>
        <v>2014</v>
      </c>
      <c r="AH42" s="5" t="str">
        <f>IF(HR_Data[[#This Row],[EmploymentStatus]]="Active","Active","Not Active")</f>
        <v>Active</v>
      </c>
      <c r="AI42" s="5"/>
    </row>
    <row r="43" spans="1:35" hidden="1" x14ac:dyDescent="0.25">
      <c r="A43" s="2" t="s">
        <v>133</v>
      </c>
      <c r="B43" s="2">
        <v>10067</v>
      </c>
      <c r="C43" s="2" t="s">
        <v>495</v>
      </c>
      <c r="D43" s="2" t="s">
        <v>510</v>
      </c>
      <c r="E43" s="2">
        <v>10026</v>
      </c>
      <c r="F43" s="16">
        <v>41911</v>
      </c>
      <c r="G43" s="2">
        <v>61656</v>
      </c>
      <c r="H43" s="2" t="s">
        <v>467</v>
      </c>
      <c r="I43" s="3">
        <v>18630</v>
      </c>
      <c r="J43" s="2" t="s">
        <v>23</v>
      </c>
      <c r="K43" s="2" t="s">
        <v>24</v>
      </c>
      <c r="L43" s="2" t="s">
        <v>25</v>
      </c>
      <c r="M43" s="2" t="s">
        <v>22</v>
      </c>
      <c r="N43" s="2">
        <v>2763</v>
      </c>
      <c r="O43" s="16"/>
      <c r="P43" s="2" t="s">
        <v>26</v>
      </c>
      <c r="Q43" s="2" t="s">
        <v>27</v>
      </c>
      <c r="R43" s="2" t="s">
        <v>50</v>
      </c>
      <c r="S43" s="2" t="s">
        <v>39</v>
      </c>
      <c r="T43" s="2">
        <v>5</v>
      </c>
      <c r="U43" s="2">
        <v>4</v>
      </c>
      <c r="V43" s="3">
        <v>43508</v>
      </c>
      <c r="W43" s="2">
        <v>11</v>
      </c>
      <c r="X43" s="5" t="str">
        <f>INDEX(Position!B:B,MATCH(C43,Position!A:A,0))</f>
        <v>Production Technician I</v>
      </c>
      <c r="Y43" s="5" t="str">
        <f>INDEX(Department!B:B,MATCH(D43,Department!A:A,0))</f>
        <v>Production</v>
      </c>
      <c r="Z43" s="5" t="str">
        <f>INDEX(Manager!B:B,MATCH(E43,Manager!A:A,0))</f>
        <v>Michael Albert</v>
      </c>
      <c r="AA43" s="19">
        <f ca="1">IFERROR(DATEDIF(HR_Data[[#This Row],[DateofHire]],HR_Data[[#This Row],[DateofTermination]],"y"),DATEDIF(HR_Data[[#This Row],[DateofHire]],NOW(),"y"))</f>
        <v>9</v>
      </c>
      <c r="AB43" s="5">
        <f ca="1">DATEDIF(HR_Data[[#This Row],[DOB]],NOW(),"y")</f>
        <v>73</v>
      </c>
      <c r="AC43" s="5" t="str" cm="1">
        <f t="array" aca="1" ref="AC43" ca="1">_xlfn.IFS(HR_Data[[#This Row],[Age]]&lt;=40,"31-40",HR_Data[[#This Row],[Age]]&lt;=50,"41-50",AB43&lt;=60,"51-60",AB43&lt;=70,"61-70",AB43&lt;=80,"71 ABOVE")</f>
        <v>71 ABOVE</v>
      </c>
      <c r="AD43" s="5" t="str" cm="1">
        <f t="array" aca="1" ref="AD43" ca="1">_xlfn.IFS(HR_Data[[#This Row],[Years in the company]]&lt;=5,"5 years below",HR_Data[[#This Row],[Years in the company]]&lt;=10,"6-10 years",HR_Data[[#This Row],[Years in the company]]&lt;=15,"11 - 15 years",HR_Data[[#This Row],[Years in the company]]&gt;=16,"16 years above")</f>
        <v>6-10 years</v>
      </c>
      <c r="AE43" s="5" t="str" cm="1">
        <f t="array" ref="AE43">_xlfn.IFS(T43&lt;=2,"1.1-2.0",T43&lt;=3,"2.1-3.0",T43&lt;=4,"3.1-4.0",T43&lt;=5,"4.1-5.0")</f>
        <v>4.1-5.0</v>
      </c>
      <c r="AF43" s="5" t="str">
        <f>TEXT(HR_Data[[#This Row],[DateofHire]],"MMM")</f>
        <v>Sep</v>
      </c>
      <c r="AG43" s="5" t="str">
        <f>TEXT(HR_Data[[#This Row],[DateofHire]],"YYYY")</f>
        <v>2014</v>
      </c>
      <c r="AH43" s="5" t="str">
        <f>IF(HR_Data[[#This Row],[EmploymentStatus]]="Active","Active","Not Active")</f>
        <v>Active</v>
      </c>
      <c r="AI43" s="5"/>
    </row>
    <row r="44" spans="1:35" hidden="1" x14ac:dyDescent="0.25">
      <c r="A44" s="2" t="s">
        <v>134</v>
      </c>
      <c r="B44" s="2">
        <v>10108</v>
      </c>
      <c r="C44" s="2" t="s">
        <v>477</v>
      </c>
      <c r="D44" s="2" t="s">
        <v>509</v>
      </c>
      <c r="E44" s="2">
        <v>10150</v>
      </c>
      <c r="F44" s="16">
        <v>42619</v>
      </c>
      <c r="G44" s="2">
        <v>110929</v>
      </c>
      <c r="H44" s="2" t="s">
        <v>468</v>
      </c>
      <c r="I44" s="3">
        <v>26338</v>
      </c>
      <c r="J44" s="2" t="s">
        <v>33</v>
      </c>
      <c r="K44" s="2" t="s">
        <v>24</v>
      </c>
      <c r="L44" s="2" t="s">
        <v>25</v>
      </c>
      <c r="M44" s="2" t="s">
        <v>22</v>
      </c>
      <c r="N44" s="2">
        <v>2045</v>
      </c>
      <c r="O44" s="16"/>
      <c r="P44" s="2" t="s">
        <v>26</v>
      </c>
      <c r="Q44" s="2" t="s">
        <v>27</v>
      </c>
      <c r="R44" s="2" t="s">
        <v>38</v>
      </c>
      <c r="S44" s="2" t="s">
        <v>39</v>
      </c>
      <c r="T44" s="2">
        <v>4.5</v>
      </c>
      <c r="U44" s="2">
        <v>5</v>
      </c>
      <c r="V44" s="3">
        <v>43480</v>
      </c>
      <c r="W44" s="2">
        <v>8</v>
      </c>
      <c r="X44" s="5" t="str">
        <f>INDEX(Position!B:B,MATCH(C44,Position!A:A,0))</f>
        <v>BI Director</v>
      </c>
      <c r="Y44" s="5" t="str">
        <f>INDEX(Department!B:B,MATCH(D44,Department!A:A,0))</f>
        <v>IT/IS</v>
      </c>
      <c r="Z44" s="5" t="str">
        <f>INDEX(Manager!B:B,MATCH(E44,Manager!A:A,0))</f>
        <v>Jennifer Zamora</v>
      </c>
      <c r="AA44" s="19">
        <f ca="1">IFERROR(DATEDIF(HR_Data[[#This Row],[DateofHire]],HR_Data[[#This Row],[DateofTermination]],"y"),DATEDIF(HR_Data[[#This Row],[DateofHire]],NOW(),"y"))</f>
        <v>7</v>
      </c>
      <c r="AB44" s="5">
        <f ca="1">DATEDIF(HR_Data[[#This Row],[DOB]],NOW(),"y")</f>
        <v>52</v>
      </c>
      <c r="AC44" s="5" t="str" cm="1">
        <f t="array" aca="1" ref="AC44" ca="1">_xlfn.IFS(HR_Data[[#This Row],[Age]]&lt;=40,"31-40",HR_Data[[#This Row],[Age]]&lt;=50,"41-50",AB44&lt;=60,"51-60",AB44&lt;=70,"61-70",AB44&lt;=80,"71 ABOVE")</f>
        <v>51-60</v>
      </c>
      <c r="AD44" s="5" t="str" cm="1">
        <f t="array" aca="1" ref="AD44" ca="1">_xlfn.IFS(HR_Data[[#This Row],[Years in the company]]&lt;=5,"5 years below",HR_Data[[#This Row],[Years in the company]]&lt;=10,"6-10 years",HR_Data[[#This Row],[Years in the company]]&lt;=15,"11 - 15 years",HR_Data[[#This Row],[Years in the company]]&gt;=16,"16 years above")</f>
        <v>6-10 years</v>
      </c>
      <c r="AE44" s="5" t="str" cm="1">
        <f t="array" ref="AE44">_xlfn.IFS(T44&lt;=2,"1.1-2.0",T44&lt;=3,"2.1-3.0",T44&lt;=4,"3.1-4.0",T44&lt;=5,"4.1-5.0")</f>
        <v>4.1-5.0</v>
      </c>
      <c r="AF44" s="5" t="str">
        <f>TEXT(HR_Data[[#This Row],[DateofHire]],"MMM")</f>
        <v>Sep</v>
      </c>
      <c r="AG44" s="5" t="str">
        <f>TEXT(HR_Data[[#This Row],[DateofHire]],"YYYY")</f>
        <v>2016</v>
      </c>
      <c r="AH44" s="5" t="str">
        <f>IF(HR_Data[[#This Row],[EmploymentStatus]]="Active","Active","Not Active")</f>
        <v>Active</v>
      </c>
      <c r="AI44" s="5"/>
    </row>
    <row r="45" spans="1:35" hidden="1" x14ac:dyDescent="0.25">
      <c r="A45" s="2" t="s">
        <v>136</v>
      </c>
      <c r="B45" s="2">
        <v>10210</v>
      </c>
      <c r="C45" s="2" t="s">
        <v>495</v>
      </c>
      <c r="D45" s="2" t="s">
        <v>510</v>
      </c>
      <c r="E45" s="2">
        <v>10088</v>
      </c>
      <c r="F45" s="16">
        <v>41771</v>
      </c>
      <c r="G45" s="2">
        <v>54237</v>
      </c>
      <c r="H45" s="2" t="s">
        <v>467</v>
      </c>
      <c r="I45" s="3">
        <v>28898</v>
      </c>
      <c r="J45" s="2" t="s">
        <v>23</v>
      </c>
      <c r="K45" s="2" t="s">
        <v>24</v>
      </c>
      <c r="L45" s="2" t="s">
        <v>25</v>
      </c>
      <c r="M45" s="2" t="s">
        <v>22</v>
      </c>
      <c r="N45" s="2">
        <v>2170</v>
      </c>
      <c r="O45" s="16"/>
      <c r="P45" s="2" t="s">
        <v>26</v>
      </c>
      <c r="Q45" s="2" t="s">
        <v>27</v>
      </c>
      <c r="R45" s="2" t="s">
        <v>38</v>
      </c>
      <c r="S45" s="2" t="s">
        <v>39</v>
      </c>
      <c r="T45" s="2">
        <v>3.3</v>
      </c>
      <c r="U45" s="2">
        <v>4</v>
      </c>
      <c r="V45" s="3">
        <v>43515</v>
      </c>
      <c r="W45" s="2">
        <v>11</v>
      </c>
      <c r="X45" s="5" t="str">
        <f>INDEX(Position!B:B,MATCH(C45,Position!A:A,0))</f>
        <v>Production Technician I</v>
      </c>
      <c r="Y45" s="5" t="str">
        <f>INDEX(Department!B:B,MATCH(D45,Department!A:A,0))</f>
        <v>Production</v>
      </c>
      <c r="Z45" s="5" t="str">
        <f>INDEX(Manager!B:B,MATCH(E45,Manager!A:A,0))</f>
        <v>Elijiah Gray</v>
      </c>
      <c r="AA45" s="19">
        <f ca="1">IFERROR(DATEDIF(HR_Data[[#This Row],[DateofHire]],HR_Data[[#This Row],[DateofTermination]],"y"),DATEDIF(HR_Data[[#This Row],[DateofHire]],NOW(),"y"))</f>
        <v>9</v>
      </c>
      <c r="AB45" s="5">
        <f ca="1">DATEDIF(HR_Data[[#This Row],[DOB]],NOW(),"y")</f>
        <v>45</v>
      </c>
      <c r="AC45" s="5" t="str" cm="1">
        <f t="array" aca="1" ref="AC45" ca="1">_xlfn.IFS(HR_Data[[#This Row],[Age]]&lt;=40,"31-40",HR_Data[[#This Row],[Age]]&lt;=50,"41-50",AB45&lt;=60,"51-60",AB45&lt;=70,"61-70",AB45&lt;=80,"71 ABOVE")</f>
        <v>41-50</v>
      </c>
      <c r="AD45" s="5" t="str" cm="1">
        <f t="array" aca="1" ref="AD45" ca="1">_xlfn.IFS(HR_Data[[#This Row],[Years in the company]]&lt;=5,"5 years below",HR_Data[[#This Row],[Years in the company]]&lt;=10,"6-10 years",HR_Data[[#This Row],[Years in the company]]&lt;=15,"11 - 15 years",HR_Data[[#This Row],[Years in the company]]&gt;=16,"16 years above")</f>
        <v>6-10 years</v>
      </c>
      <c r="AE45" s="5" t="str" cm="1">
        <f t="array" ref="AE45">_xlfn.IFS(T45&lt;=2,"1.1-2.0",T45&lt;=3,"2.1-3.0",T45&lt;=4,"3.1-4.0",T45&lt;=5,"4.1-5.0")</f>
        <v>3.1-4.0</v>
      </c>
      <c r="AF45" s="5" t="str">
        <f>TEXT(HR_Data[[#This Row],[DateofHire]],"MMM")</f>
        <v>May</v>
      </c>
      <c r="AG45" s="5" t="str">
        <f>TEXT(HR_Data[[#This Row],[DateofHire]],"YYYY")</f>
        <v>2014</v>
      </c>
      <c r="AH45" s="5" t="str">
        <f>IF(HR_Data[[#This Row],[EmploymentStatus]]="Active","Active","Not Active")</f>
        <v>Active</v>
      </c>
      <c r="AI45" s="5"/>
    </row>
    <row r="46" spans="1:35" hidden="1" x14ac:dyDescent="0.25">
      <c r="A46" s="2" t="s">
        <v>137</v>
      </c>
      <c r="B46" s="2">
        <v>10154</v>
      </c>
      <c r="C46" s="2" t="s">
        <v>495</v>
      </c>
      <c r="D46" s="2" t="s">
        <v>510</v>
      </c>
      <c r="E46" s="2">
        <v>10069</v>
      </c>
      <c r="F46" s="16">
        <v>41463</v>
      </c>
      <c r="G46" s="2">
        <v>60380</v>
      </c>
      <c r="H46" s="2" t="s">
        <v>468</v>
      </c>
      <c r="I46" s="3">
        <v>30552</v>
      </c>
      <c r="J46" s="2" t="s">
        <v>23</v>
      </c>
      <c r="K46" s="2" t="s">
        <v>24</v>
      </c>
      <c r="L46" s="2" t="s">
        <v>25</v>
      </c>
      <c r="M46" s="2" t="s">
        <v>22</v>
      </c>
      <c r="N46" s="2">
        <v>1845</v>
      </c>
      <c r="O46" s="16"/>
      <c r="P46" s="2" t="s">
        <v>26</v>
      </c>
      <c r="Q46" s="2" t="s">
        <v>27</v>
      </c>
      <c r="R46" s="2" t="s">
        <v>29</v>
      </c>
      <c r="S46" s="2" t="s">
        <v>39</v>
      </c>
      <c r="T46" s="2">
        <v>3.8</v>
      </c>
      <c r="U46" s="2">
        <v>5</v>
      </c>
      <c r="V46" s="3">
        <v>43479</v>
      </c>
      <c r="W46" s="2">
        <v>4</v>
      </c>
      <c r="X46" s="5" t="str">
        <f>INDEX(Position!B:B,MATCH(C46,Position!A:A,0))</f>
        <v>Production Technician I</v>
      </c>
      <c r="Y46" s="5" t="str">
        <f>INDEX(Department!B:B,MATCH(D46,Department!A:A,0))</f>
        <v>Production</v>
      </c>
      <c r="Z46" s="5" t="str">
        <f>INDEX(Manager!B:B,MATCH(E46,Manager!A:A,0))</f>
        <v>Webster Butler</v>
      </c>
      <c r="AA46" s="19">
        <f ca="1">IFERROR(DATEDIF(HR_Data[[#This Row],[DateofHire]],HR_Data[[#This Row],[DateofTermination]],"y"),DATEDIF(HR_Data[[#This Row],[DateofHire]],NOW(),"y"))</f>
        <v>10</v>
      </c>
      <c r="AB46" s="5">
        <f ca="1">DATEDIF(HR_Data[[#This Row],[DOB]],NOW(),"y")</f>
        <v>40</v>
      </c>
      <c r="AC46" s="5" t="str" cm="1">
        <f t="array" aca="1" ref="AC46" ca="1">_xlfn.IFS(HR_Data[[#This Row],[Age]]&lt;=40,"31-40",HR_Data[[#This Row],[Age]]&lt;=50,"41-50",AB46&lt;=60,"51-60",AB46&lt;=70,"61-70",AB46&lt;=80,"71 ABOVE")</f>
        <v>31-40</v>
      </c>
      <c r="AD46" s="5" t="str" cm="1">
        <f t="array" aca="1" ref="AD46" ca="1">_xlfn.IFS(HR_Data[[#This Row],[Years in the company]]&lt;=5,"5 years below",HR_Data[[#This Row],[Years in the company]]&lt;=10,"6-10 years",HR_Data[[#This Row],[Years in the company]]&lt;=15,"11 - 15 years",HR_Data[[#This Row],[Years in the company]]&gt;=16,"16 years above")</f>
        <v>6-10 years</v>
      </c>
      <c r="AE46" s="5" t="str" cm="1">
        <f t="array" ref="AE46">_xlfn.IFS(T46&lt;=2,"1.1-2.0",T46&lt;=3,"2.1-3.0",T46&lt;=4,"3.1-4.0",T46&lt;=5,"4.1-5.0")</f>
        <v>3.1-4.0</v>
      </c>
      <c r="AF46" s="5" t="str">
        <f>TEXT(HR_Data[[#This Row],[DateofHire]],"MMM")</f>
        <v>Jul</v>
      </c>
      <c r="AG46" s="5" t="str">
        <f>TEXT(HR_Data[[#This Row],[DateofHire]],"YYYY")</f>
        <v>2013</v>
      </c>
      <c r="AH46" s="5" t="str">
        <f>IF(HR_Data[[#This Row],[EmploymentStatus]]="Active","Active","Not Active")</f>
        <v>Active</v>
      </c>
      <c r="AI46" s="5"/>
    </row>
    <row r="47" spans="1:35" hidden="1" x14ac:dyDescent="0.25">
      <c r="A47" s="2" t="s">
        <v>138</v>
      </c>
      <c r="B47" s="2">
        <v>10200</v>
      </c>
      <c r="C47" s="2" t="s">
        <v>475</v>
      </c>
      <c r="D47" s="2" t="s">
        <v>511</v>
      </c>
      <c r="E47" s="2">
        <v>10200</v>
      </c>
      <c r="F47" s="16">
        <v>41043</v>
      </c>
      <c r="G47" s="2">
        <v>66808</v>
      </c>
      <c r="H47" s="2" t="s">
        <v>468</v>
      </c>
      <c r="I47" s="3">
        <v>25730</v>
      </c>
      <c r="J47" s="2" t="s">
        <v>23</v>
      </c>
      <c r="K47" s="2" t="s">
        <v>86</v>
      </c>
      <c r="L47" s="2" t="s">
        <v>62</v>
      </c>
      <c r="M47" s="2" t="s">
        <v>75</v>
      </c>
      <c r="N47" s="2">
        <v>78207</v>
      </c>
      <c r="O47" s="16"/>
      <c r="P47" s="2" t="s">
        <v>26</v>
      </c>
      <c r="Q47" s="2" t="s">
        <v>27</v>
      </c>
      <c r="R47" s="2" t="s">
        <v>60</v>
      </c>
      <c r="S47" s="2" t="s">
        <v>39</v>
      </c>
      <c r="T47" s="2">
        <v>3</v>
      </c>
      <c r="U47" s="2">
        <v>5</v>
      </c>
      <c r="V47" s="3">
        <v>43484</v>
      </c>
      <c r="W47" s="2">
        <v>17</v>
      </c>
      <c r="X47" s="5" t="str">
        <f>INDEX(Position!B:B,MATCH(C47,Position!A:A,0))</f>
        <v>Area Sales Manager</v>
      </c>
      <c r="Y47" s="5" t="str">
        <f>INDEX(Department!B:B,MATCH(D47,Department!A:A,0))</f>
        <v>Sales</v>
      </c>
      <c r="Z47" s="5" t="str">
        <f>INDEX(Manager!B:B,MATCH(E47,Manager!A:A,0))</f>
        <v>Lynn Daneault</v>
      </c>
      <c r="AA47" s="19">
        <f ca="1">IFERROR(DATEDIF(HR_Data[[#This Row],[DateofHire]],HR_Data[[#This Row],[DateofTermination]],"y"),DATEDIF(HR_Data[[#This Row],[DateofHire]],NOW(),"y"))</f>
        <v>11</v>
      </c>
      <c r="AB47" s="5">
        <f ca="1">DATEDIF(HR_Data[[#This Row],[DOB]],NOW(),"y")</f>
        <v>53</v>
      </c>
      <c r="AC47" s="5" t="str" cm="1">
        <f t="array" aca="1" ref="AC47" ca="1">_xlfn.IFS(HR_Data[[#This Row],[Age]]&lt;=40,"31-40",HR_Data[[#This Row],[Age]]&lt;=50,"41-50",AB47&lt;=60,"51-60",AB47&lt;=70,"61-70",AB47&lt;=80,"71 ABOVE")</f>
        <v>51-60</v>
      </c>
      <c r="AD47" s="5" t="str" cm="1">
        <f t="array" aca="1" ref="AD47" ca="1">_xlfn.IFS(HR_Data[[#This Row],[Years in the company]]&lt;=5,"5 years below",HR_Data[[#This Row],[Years in the company]]&lt;=10,"6-10 years",HR_Data[[#This Row],[Years in the company]]&lt;=15,"11 - 15 years",HR_Data[[#This Row],[Years in the company]]&gt;=16,"16 years above")</f>
        <v>11 - 15 years</v>
      </c>
      <c r="AE47" s="5" t="str" cm="1">
        <f t="array" ref="AE47">_xlfn.IFS(T47&lt;=2,"1.1-2.0",T47&lt;=3,"2.1-3.0",T47&lt;=4,"3.1-4.0",T47&lt;=5,"4.1-5.0")</f>
        <v>2.1-3.0</v>
      </c>
      <c r="AF47" s="5" t="str">
        <f>TEXT(HR_Data[[#This Row],[DateofHire]],"MMM")</f>
        <v>May</v>
      </c>
      <c r="AG47" s="5" t="str">
        <f>TEXT(HR_Data[[#This Row],[DateofHire]],"YYYY")</f>
        <v>2012</v>
      </c>
      <c r="AH47" s="5" t="str">
        <f>IF(HR_Data[[#This Row],[EmploymentStatus]]="Active","Active","Not Active")</f>
        <v>Active</v>
      </c>
      <c r="AI47" s="5"/>
    </row>
    <row r="48" spans="1:35" x14ac:dyDescent="0.25">
      <c r="A48" s="2" t="s">
        <v>140</v>
      </c>
      <c r="B48" s="2">
        <v>10240</v>
      </c>
      <c r="C48" s="2" t="s">
        <v>495</v>
      </c>
      <c r="D48" s="2" t="s">
        <v>510</v>
      </c>
      <c r="E48" s="2">
        <v>10002</v>
      </c>
      <c r="F48" s="16">
        <v>40721</v>
      </c>
      <c r="G48" s="2">
        <v>64786</v>
      </c>
      <c r="H48" s="2" t="s">
        <v>467</v>
      </c>
      <c r="I48" s="3">
        <v>30555</v>
      </c>
      <c r="J48" s="2" t="s">
        <v>23</v>
      </c>
      <c r="K48" s="2" t="s">
        <v>24</v>
      </c>
      <c r="L48" s="2" t="s">
        <v>25</v>
      </c>
      <c r="M48" s="2" t="s">
        <v>22</v>
      </c>
      <c r="N48" s="2">
        <v>1775</v>
      </c>
      <c r="O48" s="16">
        <v>42323</v>
      </c>
      <c r="P48" s="2" t="s">
        <v>141</v>
      </c>
      <c r="Q48" s="2" t="s">
        <v>35</v>
      </c>
      <c r="R48" s="2" t="s">
        <v>38</v>
      </c>
      <c r="S48" s="2" t="s">
        <v>39</v>
      </c>
      <c r="T48" s="2">
        <v>4.3</v>
      </c>
      <c r="U48" s="2">
        <v>4</v>
      </c>
      <c r="V48" s="3">
        <v>42073</v>
      </c>
      <c r="W48" s="2">
        <v>3</v>
      </c>
      <c r="X48" s="5" t="str">
        <f>INDEX(Position!B:B,MATCH(C48,Position!A:A,0))</f>
        <v>Production Technician I</v>
      </c>
      <c r="Y48" s="5" t="str">
        <f>INDEX(Department!B:B,MATCH(D48,Department!A:A,0))</f>
        <v>Production</v>
      </c>
      <c r="Z48" s="5" t="str">
        <f>INDEX(Manager!B:B,MATCH(E48,Manager!A:A,0))</f>
        <v>Amy Dunn</v>
      </c>
      <c r="AA48" s="19">
        <f ca="1">IFERROR(DATEDIF(HR_Data[[#This Row],[DateofHire]],HR_Data[[#This Row],[DateofTermination]],"y"),DATEDIF(HR_Data[[#This Row],[DateofHire]],NOW(),"y"))</f>
        <v>4</v>
      </c>
      <c r="AB48" s="5">
        <f ca="1">DATEDIF(HR_Data[[#This Row],[DOB]],NOW(),"y")</f>
        <v>40</v>
      </c>
      <c r="AC48" s="5" t="str" cm="1">
        <f t="array" aca="1" ref="AC48" ca="1">_xlfn.IFS(HR_Data[[#This Row],[Age]]&lt;=40,"31-40",HR_Data[[#This Row],[Age]]&lt;=50,"41-50",AB48&lt;=60,"51-60",AB48&lt;=70,"61-70",AB48&lt;=80,"71 ABOVE")</f>
        <v>31-40</v>
      </c>
      <c r="AD48" s="5" t="str" cm="1">
        <f t="array" aca="1" ref="AD48" ca="1">_xlfn.IFS(HR_Data[[#This Row],[Years in the company]]&lt;=5,"5 years below",HR_Data[[#This Row],[Years in the company]]&lt;=10,"6-10 years",HR_Data[[#This Row],[Years in the company]]&lt;=15,"11 - 15 years",HR_Data[[#This Row],[Years in the company]]&gt;=16,"16 years above")</f>
        <v>5 years below</v>
      </c>
      <c r="AE48" s="5" t="str" cm="1">
        <f t="array" ref="AE48">_xlfn.IFS(T48&lt;=2,"1.1-2.0",T48&lt;=3,"2.1-3.0",T48&lt;=4,"3.1-4.0",T48&lt;=5,"4.1-5.0")</f>
        <v>4.1-5.0</v>
      </c>
      <c r="AF48" s="5" t="str">
        <f>TEXT(HR_Data[[#This Row],[DateofHire]],"MMM")</f>
        <v>Jun</v>
      </c>
      <c r="AG48" s="5" t="str">
        <f>TEXT(HR_Data[[#This Row],[DateofHire]],"YYYY")</f>
        <v>2011</v>
      </c>
      <c r="AH48" s="5" t="str">
        <f>IF(HR_Data[[#This Row],[EmploymentStatus]]="Active","Active","Not Active")</f>
        <v>Not Active</v>
      </c>
      <c r="AI48" s="5" t="str">
        <f>TEXT(HR_Data[[#This Row],[DateofTermination]],"YYYY")</f>
        <v>2015</v>
      </c>
    </row>
    <row r="49" spans="1:35" hidden="1" x14ac:dyDescent="0.25">
      <c r="A49" s="2" t="s">
        <v>142</v>
      </c>
      <c r="B49" s="2">
        <v>10168</v>
      </c>
      <c r="C49" s="2" t="s">
        <v>495</v>
      </c>
      <c r="D49" s="2" t="s">
        <v>510</v>
      </c>
      <c r="E49" s="2">
        <v>10062</v>
      </c>
      <c r="F49" s="16">
        <v>40819</v>
      </c>
      <c r="G49" s="2">
        <v>64816</v>
      </c>
      <c r="H49" s="2" t="s">
        <v>467</v>
      </c>
      <c r="I49" s="3">
        <v>32294</v>
      </c>
      <c r="J49" s="2" t="s">
        <v>23</v>
      </c>
      <c r="K49" s="2" t="s">
        <v>143</v>
      </c>
      <c r="L49" s="2" t="s">
        <v>62</v>
      </c>
      <c r="M49" s="2" t="s">
        <v>22</v>
      </c>
      <c r="N49" s="2">
        <v>2044</v>
      </c>
      <c r="O49" s="16"/>
      <c r="P49" s="2" t="s">
        <v>26</v>
      </c>
      <c r="Q49" s="2" t="s">
        <v>27</v>
      </c>
      <c r="R49" s="2" t="s">
        <v>38</v>
      </c>
      <c r="S49" s="2" t="s">
        <v>39</v>
      </c>
      <c r="T49" s="2">
        <v>3.58</v>
      </c>
      <c r="U49" s="2">
        <v>5</v>
      </c>
      <c r="V49" s="3">
        <v>43495</v>
      </c>
      <c r="W49" s="2">
        <v>3</v>
      </c>
      <c r="X49" s="5" t="str">
        <f>INDEX(Position!B:B,MATCH(C49,Position!A:A,0))</f>
        <v>Production Technician I</v>
      </c>
      <c r="Y49" s="5" t="str">
        <f>INDEX(Department!B:B,MATCH(D49,Department!A:A,0))</f>
        <v>Production</v>
      </c>
      <c r="Z49" s="5" t="str">
        <f>INDEX(Manager!B:B,MATCH(E49,Manager!A:A,0))</f>
        <v>Ketsia Liebig</v>
      </c>
      <c r="AA49" s="19">
        <f ca="1">IFERROR(DATEDIF(HR_Data[[#This Row],[DateofHire]],HR_Data[[#This Row],[DateofTermination]],"y"),DATEDIF(HR_Data[[#This Row],[DateofHire]],NOW(),"y"))</f>
        <v>12</v>
      </c>
      <c r="AB49" s="5">
        <f ca="1">DATEDIF(HR_Data[[#This Row],[DOB]],NOW(),"y")</f>
        <v>35</v>
      </c>
      <c r="AC49" s="5" t="str" cm="1">
        <f t="array" aca="1" ref="AC49" ca="1">_xlfn.IFS(HR_Data[[#This Row],[Age]]&lt;=40,"31-40",HR_Data[[#This Row],[Age]]&lt;=50,"41-50",AB49&lt;=60,"51-60",AB49&lt;=70,"61-70",AB49&lt;=80,"71 ABOVE")</f>
        <v>31-40</v>
      </c>
      <c r="AD49" s="5" t="str" cm="1">
        <f t="array" aca="1" ref="AD49" ca="1">_xlfn.IFS(HR_Data[[#This Row],[Years in the company]]&lt;=5,"5 years below",HR_Data[[#This Row],[Years in the company]]&lt;=10,"6-10 years",HR_Data[[#This Row],[Years in the company]]&lt;=15,"11 - 15 years",HR_Data[[#This Row],[Years in the company]]&gt;=16,"16 years above")</f>
        <v>11 - 15 years</v>
      </c>
      <c r="AE49" s="5" t="str" cm="1">
        <f t="array" ref="AE49">_xlfn.IFS(T49&lt;=2,"1.1-2.0",T49&lt;=3,"2.1-3.0",T49&lt;=4,"3.1-4.0",T49&lt;=5,"4.1-5.0")</f>
        <v>3.1-4.0</v>
      </c>
      <c r="AF49" s="5" t="str">
        <f>TEXT(HR_Data[[#This Row],[DateofHire]],"MMM")</f>
        <v>Oct</v>
      </c>
      <c r="AG49" s="5" t="str">
        <f>TEXT(HR_Data[[#This Row],[DateofHire]],"YYYY")</f>
        <v>2011</v>
      </c>
      <c r="AH49" s="5" t="str">
        <f>IF(HR_Data[[#This Row],[EmploymentStatus]]="Active","Active","Not Active")</f>
        <v>Active</v>
      </c>
      <c r="AI49" s="5"/>
    </row>
    <row r="50" spans="1:35" hidden="1" x14ac:dyDescent="0.25">
      <c r="A50" s="2" t="s">
        <v>144</v>
      </c>
      <c r="B50" s="2">
        <v>10220</v>
      </c>
      <c r="C50" s="2" t="s">
        <v>490</v>
      </c>
      <c r="D50" s="2" t="s">
        <v>509</v>
      </c>
      <c r="E50" s="2">
        <v>10220</v>
      </c>
      <c r="F50" s="16">
        <v>41157</v>
      </c>
      <c r="G50" s="2">
        <v>68678</v>
      </c>
      <c r="H50" s="2" t="s">
        <v>468</v>
      </c>
      <c r="I50" s="3">
        <v>31295</v>
      </c>
      <c r="J50" s="2" t="s">
        <v>23</v>
      </c>
      <c r="K50" s="2" t="s">
        <v>24</v>
      </c>
      <c r="L50" s="2" t="s">
        <v>25</v>
      </c>
      <c r="M50" s="2" t="s">
        <v>22</v>
      </c>
      <c r="N50" s="2">
        <v>2170</v>
      </c>
      <c r="O50" s="16"/>
      <c r="P50" s="2" t="s">
        <v>26</v>
      </c>
      <c r="Q50" s="2" t="s">
        <v>27</v>
      </c>
      <c r="R50" s="2" t="s">
        <v>38</v>
      </c>
      <c r="S50" s="2" t="s">
        <v>39</v>
      </c>
      <c r="T50" s="2">
        <v>4.7</v>
      </c>
      <c r="U50" s="2">
        <v>3</v>
      </c>
      <c r="V50" s="3">
        <v>43523</v>
      </c>
      <c r="W50" s="2">
        <v>2</v>
      </c>
      <c r="X50" s="5" t="str">
        <f>INDEX(Position!B:B,MATCH(C50,Position!A:A,0))</f>
        <v>IT Support</v>
      </c>
      <c r="Y50" s="5" t="str">
        <f>INDEX(Department!B:B,MATCH(D50,Department!A:A,0))</f>
        <v>IT/IS</v>
      </c>
      <c r="Z50" s="5" t="str">
        <f>INDEX(Manager!B:B,MATCH(E50,Manager!A:A,0))</f>
        <v>Eric Dougall</v>
      </c>
      <c r="AA50" s="19">
        <f ca="1">IFERROR(DATEDIF(HR_Data[[#This Row],[DateofHire]],HR_Data[[#This Row],[DateofTermination]],"y"),DATEDIF(HR_Data[[#This Row],[DateofHire]],NOW(),"y"))</f>
        <v>11</v>
      </c>
      <c r="AB50" s="5">
        <f ca="1">DATEDIF(HR_Data[[#This Row],[DOB]],NOW(),"y")</f>
        <v>38</v>
      </c>
      <c r="AC50" s="5" t="str" cm="1">
        <f t="array" aca="1" ref="AC50" ca="1">_xlfn.IFS(HR_Data[[#This Row],[Age]]&lt;=40,"31-40",HR_Data[[#This Row],[Age]]&lt;=50,"41-50",AB50&lt;=60,"51-60",AB50&lt;=70,"61-70",AB50&lt;=80,"71 ABOVE")</f>
        <v>31-40</v>
      </c>
      <c r="AD50" s="5" t="str" cm="1">
        <f t="array" aca="1" ref="AD50" ca="1">_xlfn.IFS(HR_Data[[#This Row],[Years in the company]]&lt;=5,"5 years below",HR_Data[[#This Row],[Years in the company]]&lt;=10,"6-10 years",HR_Data[[#This Row],[Years in the company]]&lt;=15,"11 - 15 years",HR_Data[[#This Row],[Years in the company]]&gt;=16,"16 years above")</f>
        <v>11 - 15 years</v>
      </c>
      <c r="AE50" s="5" t="str" cm="1">
        <f t="array" ref="AE50">_xlfn.IFS(T50&lt;=2,"1.1-2.0",T50&lt;=3,"2.1-3.0",T50&lt;=4,"3.1-4.0",T50&lt;=5,"4.1-5.0")</f>
        <v>4.1-5.0</v>
      </c>
      <c r="AF50" s="5" t="str">
        <f>TEXT(HR_Data[[#This Row],[DateofHire]],"MMM")</f>
        <v>Sep</v>
      </c>
      <c r="AG50" s="5" t="str">
        <f>TEXT(HR_Data[[#This Row],[DateofHire]],"YYYY")</f>
        <v>2012</v>
      </c>
      <c r="AH50" s="5" t="str">
        <f>IF(HR_Data[[#This Row],[EmploymentStatus]]="Active","Active","Not Active")</f>
        <v>Active</v>
      </c>
      <c r="AI50" s="5"/>
    </row>
    <row r="51" spans="1:35" x14ac:dyDescent="0.25">
      <c r="A51" s="2" t="s">
        <v>146</v>
      </c>
      <c r="B51" s="2">
        <v>10275</v>
      </c>
      <c r="C51" s="2" t="s">
        <v>496</v>
      </c>
      <c r="D51" s="2" t="s">
        <v>510</v>
      </c>
      <c r="E51" s="2">
        <v>10114</v>
      </c>
      <c r="F51" s="16">
        <v>40679</v>
      </c>
      <c r="G51" s="2">
        <v>64066</v>
      </c>
      <c r="H51" s="2" t="s">
        <v>467</v>
      </c>
      <c r="I51" s="3">
        <v>29829</v>
      </c>
      <c r="J51" s="2" t="s">
        <v>33</v>
      </c>
      <c r="K51" s="2" t="s">
        <v>24</v>
      </c>
      <c r="L51" s="2" t="s">
        <v>25</v>
      </c>
      <c r="M51" s="2" t="s">
        <v>22</v>
      </c>
      <c r="N51" s="2">
        <v>1752</v>
      </c>
      <c r="O51" s="16">
        <v>41281</v>
      </c>
      <c r="P51" s="2" t="s">
        <v>72</v>
      </c>
      <c r="Q51" s="2" t="s">
        <v>35</v>
      </c>
      <c r="R51" s="2" t="s">
        <v>50</v>
      </c>
      <c r="S51" s="2" t="s">
        <v>39</v>
      </c>
      <c r="T51" s="2">
        <v>4.2</v>
      </c>
      <c r="U51" s="2">
        <v>5</v>
      </c>
      <c r="V51" s="3">
        <v>41032</v>
      </c>
      <c r="W51" s="2">
        <v>9</v>
      </c>
      <c r="X51" s="5" t="str">
        <f>INDEX(Position!B:B,MATCH(C51,Position!A:A,0))</f>
        <v>Production Technician II</v>
      </c>
      <c r="Y51" s="5" t="str">
        <f>INDEX(Department!B:B,MATCH(D51,Department!A:A,0))</f>
        <v>Production</v>
      </c>
      <c r="Z51" s="5" t="str">
        <f>INDEX(Manager!B:B,MATCH(E51,Manager!A:A,0))</f>
        <v>Brannon Miller</v>
      </c>
      <c r="AA51" s="19">
        <f ca="1">IFERROR(DATEDIF(HR_Data[[#This Row],[DateofHire]],HR_Data[[#This Row],[DateofTermination]],"y"),DATEDIF(HR_Data[[#This Row],[DateofHire]],NOW(),"y"))</f>
        <v>1</v>
      </c>
      <c r="AB51" s="5">
        <f ca="1">DATEDIF(HR_Data[[#This Row],[DOB]],NOW(),"y")</f>
        <v>42</v>
      </c>
      <c r="AC51" s="5" t="str" cm="1">
        <f t="array" aca="1" ref="AC51" ca="1">_xlfn.IFS(HR_Data[[#This Row],[Age]]&lt;=40,"31-40",HR_Data[[#This Row],[Age]]&lt;=50,"41-50",AB51&lt;=60,"51-60",AB51&lt;=70,"61-70",AB51&lt;=80,"71 ABOVE")</f>
        <v>41-50</v>
      </c>
      <c r="AD51" s="5" t="str" cm="1">
        <f t="array" aca="1" ref="AD51" ca="1">_xlfn.IFS(HR_Data[[#This Row],[Years in the company]]&lt;=5,"5 years below",HR_Data[[#This Row],[Years in the company]]&lt;=10,"6-10 years",HR_Data[[#This Row],[Years in the company]]&lt;=15,"11 - 15 years",HR_Data[[#This Row],[Years in the company]]&gt;=16,"16 years above")</f>
        <v>5 years below</v>
      </c>
      <c r="AE51" s="5" t="str" cm="1">
        <f t="array" ref="AE51">_xlfn.IFS(T51&lt;=2,"1.1-2.0",T51&lt;=3,"2.1-3.0",T51&lt;=4,"3.1-4.0",T51&lt;=5,"4.1-5.0")</f>
        <v>4.1-5.0</v>
      </c>
      <c r="AF51" s="5" t="str">
        <f>TEXT(HR_Data[[#This Row],[DateofHire]],"MMM")</f>
        <v>May</v>
      </c>
      <c r="AG51" s="5" t="str">
        <f>TEXT(HR_Data[[#This Row],[DateofHire]],"YYYY")</f>
        <v>2011</v>
      </c>
      <c r="AH51" s="5" t="str">
        <f>IF(HR_Data[[#This Row],[EmploymentStatus]]="Active","Active","Not Active")</f>
        <v>Not Active</v>
      </c>
      <c r="AI51" s="5" t="str">
        <f>TEXT(HR_Data[[#This Row],[DateofTermination]],"YYYY")</f>
        <v>2013</v>
      </c>
    </row>
    <row r="52" spans="1:35" x14ac:dyDescent="0.25">
      <c r="A52" s="2" t="s">
        <v>147</v>
      </c>
      <c r="B52" s="2">
        <v>10269</v>
      </c>
      <c r="C52" s="2" t="s">
        <v>496</v>
      </c>
      <c r="D52" s="2" t="s">
        <v>510</v>
      </c>
      <c r="E52" s="2">
        <v>10252</v>
      </c>
      <c r="F52" s="16">
        <v>40420</v>
      </c>
      <c r="G52" s="2">
        <v>59369</v>
      </c>
      <c r="H52" s="2" t="s">
        <v>468</v>
      </c>
      <c r="I52" s="3">
        <v>28819</v>
      </c>
      <c r="J52" s="2" t="s">
        <v>33</v>
      </c>
      <c r="K52" s="2" t="s">
        <v>24</v>
      </c>
      <c r="L52" s="2" t="s">
        <v>25</v>
      </c>
      <c r="M52" s="2" t="s">
        <v>22</v>
      </c>
      <c r="N52" s="2">
        <v>2169</v>
      </c>
      <c r="O52" s="16">
        <v>40812</v>
      </c>
      <c r="P52" s="2" t="s">
        <v>34</v>
      </c>
      <c r="Q52" s="2" t="s">
        <v>35</v>
      </c>
      <c r="R52" s="2" t="s">
        <v>38</v>
      </c>
      <c r="S52" s="2" t="s">
        <v>39</v>
      </c>
      <c r="T52" s="2">
        <v>4.2</v>
      </c>
      <c r="U52" s="2">
        <v>4</v>
      </c>
      <c r="V52" s="3">
        <v>40667</v>
      </c>
      <c r="W52" s="2">
        <v>6</v>
      </c>
      <c r="X52" s="5" t="str">
        <f>INDEX(Position!B:B,MATCH(C52,Position!A:A,0))</f>
        <v>Production Technician II</v>
      </c>
      <c r="Y52" s="5" t="str">
        <f>INDEX(Department!B:B,MATCH(D52,Department!A:A,0))</f>
        <v>Production</v>
      </c>
      <c r="Z52" s="5" t="str">
        <f>INDEX(Manager!B:B,MATCH(E52,Manager!A:A,0))</f>
        <v>David Stanley</v>
      </c>
      <c r="AA52" s="19">
        <f ca="1">IFERROR(DATEDIF(HR_Data[[#This Row],[DateofHire]],HR_Data[[#This Row],[DateofTermination]],"y"),DATEDIF(HR_Data[[#This Row],[DateofHire]],NOW(),"y"))</f>
        <v>1</v>
      </c>
      <c r="AB52" s="5">
        <f ca="1">DATEDIF(HR_Data[[#This Row],[DOB]],NOW(),"y")</f>
        <v>45</v>
      </c>
      <c r="AC52" s="5" t="str" cm="1">
        <f t="array" aca="1" ref="AC52" ca="1">_xlfn.IFS(HR_Data[[#This Row],[Age]]&lt;=40,"31-40",HR_Data[[#This Row],[Age]]&lt;=50,"41-50",AB52&lt;=60,"51-60",AB52&lt;=70,"61-70",AB52&lt;=80,"71 ABOVE")</f>
        <v>41-50</v>
      </c>
      <c r="AD52" s="5" t="str" cm="1">
        <f t="array" aca="1" ref="AD52" ca="1">_xlfn.IFS(HR_Data[[#This Row],[Years in the company]]&lt;=5,"5 years below",HR_Data[[#This Row],[Years in the company]]&lt;=10,"6-10 years",HR_Data[[#This Row],[Years in the company]]&lt;=15,"11 - 15 years",HR_Data[[#This Row],[Years in the company]]&gt;=16,"16 years above")</f>
        <v>5 years below</v>
      </c>
      <c r="AE52" s="5" t="str" cm="1">
        <f t="array" ref="AE52">_xlfn.IFS(T52&lt;=2,"1.1-2.0",T52&lt;=3,"2.1-3.0",T52&lt;=4,"3.1-4.0",T52&lt;=5,"4.1-5.0")</f>
        <v>4.1-5.0</v>
      </c>
      <c r="AF52" s="5" t="str">
        <f>TEXT(HR_Data[[#This Row],[DateofHire]],"MMM")</f>
        <v>Aug</v>
      </c>
      <c r="AG52" s="5" t="str">
        <f>TEXT(HR_Data[[#This Row],[DateofHire]],"YYYY")</f>
        <v>2010</v>
      </c>
      <c r="AH52" s="5" t="str">
        <f>IF(HR_Data[[#This Row],[EmploymentStatus]]="Active","Active","Not Active")</f>
        <v>Not Active</v>
      </c>
      <c r="AI52" s="5" t="str">
        <f>TEXT(HR_Data[[#This Row],[DateofTermination]],"YYYY")</f>
        <v>2011</v>
      </c>
    </row>
    <row r="53" spans="1:35" hidden="1" x14ac:dyDescent="0.25">
      <c r="A53" s="2" t="s">
        <v>148</v>
      </c>
      <c r="B53" s="2">
        <v>10029</v>
      </c>
      <c r="C53" s="2" t="s">
        <v>495</v>
      </c>
      <c r="D53" s="2" t="s">
        <v>510</v>
      </c>
      <c r="E53" s="2">
        <v>10114</v>
      </c>
      <c r="F53" s="16">
        <v>42557</v>
      </c>
      <c r="G53" s="2">
        <v>50373</v>
      </c>
      <c r="H53" s="2" t="s">
        <v>468</v>
      </c>
      <c r="I53" s="3">
        <v>29459</v>
      </c>
      <c r="J53" s="2" t="s">
        <v>33</v>
      </c>
      <c r="K53" s="2" t="s">
        <v>24</v>
      </c>
      <c r="L53" s="2" t="s">
        <v>25</v>
      </c>
      <c r="M53" s="2" t="s">
        <v>22</v>
      </c>
      <c r="N53" s="2">
        <v>2134</v>
      </c>
      <c r="O53" s="16"/>
      <c r="P53" s="2" t="s">
        <v>26</v>
      </c>
      <c r="Q53" s="2" t="s">
        <v>27</v>
      </c>
      <c r="R53" s="2" t="s">
        <v>60</v>
      </c>
      <c r="S53" s="2" t="s">
        <v>30</v>
      </c>
      <c r="T53" s="2">
        <v>4.0999999999999996</v>
      </c>
      <c r="U53" s="2">
        <v>4</v>
      </c>
      <c r="V53" s="3">
        <v>43524</v>
      </c>
      <c r="W53" s="2">
        <v>5</v>
      </c>
      <c r="X53" s="5" t="str">
        <f>INDEX(Position!B:B,MATCH(C53,Position!A:A,0))</f>
        <v>Production Technician I</v>
      </c>
      <c r="Y53" s="5" t="str">
        <f>INDEX(Department!B:B,MATCH(D53,Department!A:A,0))</f>
        <v>Production</v>
      </c>
      <c r="Z53" s="5" t="str">
        <f>INDEX(Manager!B:B,MATCH(E53,Manager!A:A,0))</f>
        <v>Brannon Miller</v>
      </c>
      <c r="AA53" s="19">
        <f ca="1">IFERROR(DATEDIF(HR_Data[[#This Row],[DateofHire]],HR_Data[[#This Row],[DateofTermination]],"y"),DATEDIF(HR_Data[[#This Row],[DateofHire]],NOW(),"y"))</f>
        <v>7</v>
      </c>
      <c r="AB53" s="5">
        <f ca="1">DATEDIF(HR_Data[[#This Row],[DOB]],NOW(),"y")</f>
        <v>43</v>
      </c>
      <c r="AC53" s="5" t="str" cm="1">
        <f t="array" aca="1" ref="AC53" ca="1">_xlfn.IFS(HR_Data[[#This Row],[Age]]&lt;=40,"31-40",HR_Data[[#This Row],[Age]]&lt;=50,"41-50",AB53&lt;=60,"51-60",AB53&lt;=70,"61-70",AB53&lt;=80,"71 ABOVE")</f>
        <v>41-50</v>
      </c>
      <c r="AD53" s="5" t="str" cm="1">
        <f t="array" aca="1" ref="AD53" ca="1">_xlfn.IFS(HR_Data[[#This Row],[Years in the company]]&lt;=5,"5 years below",HR_Data[[#This Row],[Years in the company]]&lt;=10,"6-10 years",HR_Data[[#This Row],[Years in the company]]&lt;=15,"11 - 15 years",HR_Data[[#This Row],[Years in the company]]&gt;=16,"16 years above")</f>
        <v>6-10 years</v>
      </c>
      <c r="AE53" s="5" t="str" cm="1">
        <f t="array" ref="AE53">_xlfn.IFS(T53&lt;=2,"1.1-2.0",T53&lt;=3,"2.1-3.0",T53&lt;=4,"3.1-4.0",T53&lt;=5,"4.1-5.0")</f>
        <v>4.1-5.0</v>
      </c>
      <c r="AF53" s="5" t="str">
        <f>TEXT(HR_Data[[#This Row],[DateofHire]],"MMM")</f>
        <v>Jul</v>
      </c>
      <c r="AG53" s="5" t="str">
        <f>TEXT(HR_Data[[#This Row],[DateofHire]],"YYYY")</f>
        <v>2016</v>
      </c>
      <c r="AH53" s="5" t="str">
        <f>IF(HR_Data[[#This Row],[EmploymentStatus]]="Active","Active","Not Active")</f>
        <v>Active</v>
      </c>
      <c r="AI53" s="5"/>
    </row>
    <row r="54" spans="1:35" hidden="1" x14ac:dyDescent="0.25">
      <c r="A54" s="2" t="s">
        <v>149</v>
      </c>
      <c r="B54" s="2">
        <v>10261</v>
      </c>
      <c r="C54" s="2" t="s">
        <v>495</v>
      </c>
      <c r="D54" s="2" t="s">
        <v>510</v>
      </c>
      <c r="E54" s="2">
        <v>10252</v>
      </c>
      <c r="F54" s="16">
        <v>41463</v>
      </c>
      <c r="G54" s="2">
        <v>63108</v>
      </c>
      <c r="H54" s="2" t="s">
        <v>468</v>
      </c>
      <c r="I54" s="3">
        <v>28376</v>
      </c>
      <c r="J54" s="2" t="s">
        <v>23</v>
      </c>
      <c r="K54" s="2" t="s">
        <v>24</v>
      </c>
      <c r="L54" s="2" t="s">
        <v>25</v>
      </c>
      <c r="M54" s="2" t="s">
        <v>22</v>
      </c>
      <c r="N54" s="2">
        <v>2452</v>
      </c>
      <c r="O54" s="16"/>
      <c r="P54" s="2" t="s">
        <v>26</v>
      </c>
      <c r="Q54" s="2" t="s">
        <v>27</v>
      </c>
      <c r="R54" s="2" t="s">
        <v>60</v>
      </c>
      <c r="S54" s="2" t="s">
        <v>39</v>
      </c>
      <c r="T54" s="2">
        <v>4.4000000000000004</v>
      </c>
      <c r="U54" s="2">
        <v>5</v>
      </c>
      <c r="V54" s="3">
        <v>43479</v>
      </c>
      <c r="W54" s="2">
        <v>3</v>
      </c>
      <c r="X54" s="5" t="str">
        <f>INDEX(Position!B:B,MATCH(C54,Position!A:A,0))</f>
        <v>Production Technician I</v>
      </c>
      <c r="Y54" s="5" t="str">
        <f>INDEX(Department!B:B,MATCH(D54,Department!A:A,0))</f>
        <v>Production</v>
      </c>
      <c r="Z54" s="5" t="str">
        <f>INDEX(Manager!B:B,MATCH(E54,Manager!A:A,0))</f>
        <v>David Stanley</v>
      </c>
      <c r="AA54" s="19">
        <f ca="1">IFERROR(DATEDIF(HR_Data[[#This Row],[DateofHire]],HR_Data[[#This Row],[DateofTermination]],"y"),DATEDIF(HR_Data[[#This Row],[DateofHire]],NOW(),"y"))</f>
        <v>10</v>
      </c>
      <c r="AB54" s="5">
        <f ca="1">DATEDIF(HR_Data[[#This Row],[DOB]],NOW(),"y")</f>
        <v>46</v>
      </c>
      <c r="AC54" s="5" t="str" cm="1">
        <f t="array" aca="1" ref="AC54" ca="1">_xlfn.IFS(HR_Data[[#This Row],[Age]]&lt;=40,"31-40",HR_Data[[#This Row],[Age]]&lt;=50,"41-50",AB54&lt;=60,"51-60",AB54&lt;=70,"61-70",AB54&lt;=80,"71 ABOVE")</f>
        <v>41-50</v>
      </c>
      <c r="AD54" s="5" t="str" cm="1">
        <f t="array" aca="1" ref="AD54" ca="1">_xlfn.IFS(HR_Data[[#This Row],[Years in the company]]&lt;=5,"5 years below",HR_Data[[#This Row],[Years in the company]]&lt;=10,"6-10 years",HR_Data[[#This Row],[Years in the company]]&lt;=15,"11 - 15 years",HR_Data[[#This Row],[Years in the company]]&gt;=16,"16 years above")</f>
        <v>6-10 years</v>
      </c>
      <c r="AE54" s="5" t="str" cm="1">
        <f t="array" ref="AE54">_xlfn.IFS(T54&lt;=2,"1.1-2.0",T54&lt;=3,"2.1-3.0",T54&lt;=4,"3.1-4.0",T54&lt;=5,"4.1-5.0")</f>
        <v>4.1-5.0</v>
      </c>
      <c r="AF54" s="5" t="str">
        <f>TEXT(HR_Data[[#This Row],[DateofHire]],"MMM")</f>
        <v>Jul</v>
      </c>
      <c r="AG54" s="5" t="str">
        <f>TEXT(HR_Data[[#This Row],[DateofHire]],"YYYY")</f>
        <v>2013</v>
      </c>
      <c r="AH54" s="5" t="str">
        <f>IF(HR_Data[[#This Row],[EmploymentStatus]]="Active","Active","Not Active")</f>
        <v>Active</v>
      </c>
      <c r="AI54" s="5"/>
    </row>
    <row r="55" spans="1:35" x14ac:dyDescent="0.25">
      <c r="A55" s="2" t="s">
        <v>150</v>
      </c>
      <c r="B55" s="2">
        <v>10292</v>
      </c>
      <c r="C55" s="2" t="s">
        <v>495</v>
      </c>
      <c r="D55" s="2" t="s">
        <v>510</v>
      </c>
      <c r="E55" s="2">
        <v>10196</v>
      </c>
      <c r="F55" s="16">
        <v>40735</v>
      </c>
      <c r="G55" s="2">
        <v>59144</v>
      </c>
      <c r="H55" s="2" t="s">
        <v>468</v>
      </c>
      <c r="I55" s="3">
        <v>29079</v>
      </c>
      <c r="J55" s="2" t="s">
        <v>23</v>
      </c>
      <c r="K55" s="2" t="s">
        <v>24</v>
      </c>
      <c r="L55" s="2" t="s">
        <v>62</v>
      </c>
      <c r="M55" s="2" t="s">
        <v>22</v>
      </c>
      <c r="N55" s="2">
        <v>1880</v>
      </c>
      <c r="O55" s="16">
        <v>42636</v>
      </c>
      <c r="P55" s="2" t="s">
        <v>89</v>
      </c>
      <c r="Q55" s="2" t="s">
        <v>83</v>
      </c>
      <c r="R55" s="2" t="s">
        <v>29</v>
      </c>
      <c r="S55" s="2" t="s">
        <v>97</v>
      </c>
      <c r="T55" s="2">
        <v>2</v>
      </c>
      <c r="U55" s="2">
        <v>3</v>
      </c>
      <c r="V55" s="3">
        <v>42491</v>
      </c>
      <c r="W55" s="2">
        <v>16</v>
      </c>
      <c r="X55" s="5" t="str">
        <f>INDEX(Position!B:B,MATCH(C55,Position!A:A,0))</f>
        <v>Production Technician I</v>
      </c>
      <c r="Y55" s="5" t="str">
        <f>INDEX(Department!B:B,MATCH(D55,Department!A:A,0))</f>
        <v>Production</v>
      </c>
      <c r="Z55" s="5" t="str">
        <f>INDEX(Manager!B:B,MATCH(E55,Manager!A:A,0))</f>
        <v>Kissy Sullivan</v>
      </c>
      <c r="AA55" s="19">
        <f ca="1">IFERROR(DATEDIF(HR_Data[[#This Row],[DateofHire]],HR_Data[[#This Row],[DateofTermination]],"y"),DATEDIF(HR_Data[[#This Row],[DateofHire]],NOW(),"y"))</f>
        <v>5</v>
      </c>
      <c r="AB55" s="5">
        <f ca="1">DATEDIF(HR_Data[[#This Row],[DOB]],NOW(),"y")</f>
        <v>44</v>
      </c>
      <c r="AC55" s="5" t="str" cm="1">
        <f t="array" aca="1" ref="AC55" ca="1">_xlfn.IFS(HR_Data[[#This Row],[Age]]&lt;=40,"31-40",HR_Data[[#This Row],[Age]]&lt;=50,"41-50",AB55&lt;=60,"51-60",AB55&lt;=70,"61-70",AB55&lt;=80,"71 ABOVE")</f>
        <v>41-50</v>
      </c>
      <c r="AD55" s="5" t="str" cm="1">
        <f t="array" aca="1" ref="AD55" ca="1">_xlfn.IFS(HR_Data[[#This Row],[Years in the company]]&lt;=5,"5 years below",HR_Data[[#This Row],[Years in the company]]&lt;=10,"6-10 years",HR_Data[[#This Row],[Years in the company]]&lt;=15,"11 - 15 years",HR_Data[[#This Row],[Years in the company]]&gt;=16,"16 years above")</f>
        <v>5 years below</v>
      </c>
      <c r="AE55" s="5" t="str" cm="1">
        <f t="array" ref="AE55">_xlfn.IFS(T55&lt;=2,"1.1-2.0",T55&lt;=3,"2.1-3.0",T55&lt;=4,"3.1-4.0",T55&lt;=5,"4.1-5.0")</f>
        <v>1.1-2.0</v>
      </c>
      <c r="AF55" s="5" t="str">
        <f>TEXT(HR_Data[[#This Row],[DateofHire]],"MMM")</f>
        <v>Jul</v>
      </c>
      <c r="AG55" s="5" t="str">
        <f>TEXT(HR_Data[[#This Row],[DateofHire]],"YYYY")</f>
        <v>2011</v>
      </c>
      <c r="AH55" s="5" t="str">
        <f>IF(HR_Data[[#This Row],[EmploymentStatus]]="Active","Active","Not Active")</f>
        <v>Not Active</v>
      </c>
      <c r="AI55" s="5" t="str">
        <f>TEXT(HR_Data[[#This Row],[DateofTermination]],"YYYY")</f>
        <v>2016</v>
      </c>
    </row>
    <row r="56" spans="1:35" hidden="1" x14ac:dyDescent="0.25">
      <c r="A56" s="2" t="s">
        <v>151</v>
      </c>
      <c r="B56" s="2">
        <v>10282</v>
      </c>
      <c r="C56" s="2" t="s">
        <v>494</v>
      </c>
      <c r="D56" s="2" t="s">
        <v>510</v>
      </c>
      <c r="E56" s="2">
        <v>10175</v>
      </c>
      <c r="F56" s="16">
        <v>40379</v>
      </c>
      <c r="G56" s="2">
        <v>68051</v>
      </c>
      <c r="H56" s="2" t="s">
        <v>468</v>
      </c>
      <c r="I56" s="3">
        <v>27745</v>
      </c>
      <c r="J56" s="2" t="s">
        <v>47</v>
      </c>
      <c r="K56" s="2" t="s">
        <v>24</v>
      </c>
      <c r="L56" s="2" t="s">
        <v>25</v>
      </c>
      <c r="M56" s="2" t="s">
        <v>22</v>
      </c>
      <c r="N56" s="2">
        <v>1803</v>
      </c>
      <c r="O56" s="16"/>
      <c r="P56" s="2" t="s">
        <v>26</v>
      </c>
      <c r="Q56" s="2" t="s">
        <v>27</v>
      </c>
      <c r="R56" s="2" t="s">
        <v>96</v>
      </c>
      <c r="S56" s="2" t="s">
        <v>97</v>
      </c>
      <c r="T56" s="2">
        <v>4.13</v>
      </c>
      <c r="U56" s="2">
        <v>2</v>
      </c>
      <c r="V56" s="3">
        <v>43479</v>
      </c>
      <c r="W56" s="2">
        <v>3</v>
      </c>
      <c r="X56" s="5" t="str">
        <f>INDEX(Position!B:B,MATCH(C56,Position!A:A,0))</f>
        <v>Production Manager</v>
      </c>
      <c r="Y56" s="5" t="str">
        <f>INDEX(Department!B:B,MATCH(D56,Department!A:A,0))</f>
        <v>Production</v>
      </c>
      <c r="Z56" s="5" t="str">
        <f>INDEX(Manager!B:B,MATCH(E56,Manager!A:A,0))</f>
        <v>Janet King</v>
      </c>
      <c r="AA56" s="19">
        <f ca="1">IFERROR(DATEDIF(HR_Data[[#This Row],[DateofHire]],HR_Data[[#This Row],[DateofTermination]],"y"),DATEDIF(HR_Data[[#This Row],[DateofHire]],NOW(),"y"))</f>
        <v>13</v>
      </c>
      <c r="AB56" s="5">
        <f ca="1">DATEDIF(HR_Data[[#This Row],[DOB]],NOW(),"y")</f>
        <v>48</v>
      </c>
      <c r="AC56" s="5" t="str" cm="1">
        <f t="array" aca="1" ref="AC56" ca="1">_xlfn.IFS(HR_Data[[#This Row],[Age]]&lt;=40,"31-40",HR_Data[[#This Row],[Age]]&lt;=50,"41-50",AB56&lt;=60,"51-60",AB56&lt;=70,"61-70",AB56&lt;=80,"71 ABOVE")</f>
        <v>41-50</v>
      </c>
      <c r="AD56" s="5" t="str" cm="1">
        <f t="array" aca="1" ref="AD56" ca="1">_xlfn.IFS(HR_Data[[#This Row],[Years in the company]]&lt;=5,"5 years below",HR_Data[[#This Row],[Years in the company]]&lt;=10,"6-10 years",HR_Data[[#This Row],[Years in the company]]&lt;=15,"11 - 15 years",HR_Data[[#This Row],[Years in the company]]&gt;=16,"16 years above")</f>
        <v>11 - 15 years</v>
      </c>
      <c r="AE56" s="5" t="str" cm="1">
        <f t="array" ref="AE56">_xlfn.IFS(T56&lt;=2,"1.1-2.0",T56&lt;=3,"2.1-3.0",T56&lt;=4,"3.1-4.0",T56&lt;=5,"4.1-5.0")</f>
        <v>4.1-5.0</v>
      </c>
      <c r="AF56" s="5" t="str">
        <f>TEXT(HR_Data[[#This Row],[DateofHire]],"MMM")</f>
        <v>Jul</v>
      </c>
      <c r="AG56" s="5" t="str">
        <f>TEXT(HR_Data[[#This Row],[DateofHire]],"YYYY")</f>
        <v>2010</v>
      </c>
      <c r="AH56" s="5" t="str">
        <f>IF(HR_Data[[#This Row],[EmploymentStatus]]="Active","Active","Not Active")</f>
        <v>Active</v>
      </c>
      <c r="AI56" s="5"/>
    </row>
    <row r="57" spans="1:35" hidden="1" x14ac:dyDescent="0.25">
      <c r="A57" s="2" t="s">
        <v>152</v>
      </c>
      <c r="B57" s="2">
        <v>10019</v>
      </c>
      <c r="C57" s="2" t="s">
        <v>483</v>
      </c>
      <c r="D57" s="2" t="s">
        <v>510</v>
      </c>
      <c r="E57" s="2">
        <v>10175</v>
      </c>
      <c r="F57" s="16">
        <v>39818</v>
      </c>
      <c r="G57" s="2">
        <v>170500</v>
      </c>
      <c r="H57" s="2" t="s">
        <v>468</v>
      </c>
      <c r="I57" s="3">
        <v>30394</v>
      </c>
      <c r="J57" s="2" t="s">
        <v>23</v>
      </c>
      <c r="K57" s="2" t="s">
        <v>24</v>
      </c>
      <c r="L57" s="2" t="s">
        <v>62</v>
      </c>
      <c r="M57" s="2" t="s">
        <v>22</v>
      </c>
      <c r="N57" s="2">
        <v>2030</v>
      </c>
      <c r="O57" s="16"/>
      <c r="P57" s="2" t="s">
        <v>26</v>
      </c>
      <c r="Q57" s="2" t="s">
        <v>27</v>
      </c>
      <c r="R57" s="2" t="s">
        <v>38</v>
      </c>
      <c r="S57" s="2" t="s">
        <v>30</v>
      </c>
      <c r="T57" s="2">
        <v>3.7</v>
      </c>
      <c r="U57" s="2">
        <v>5</v>
      </c>
      <c r="V57" s="3">
        <v>43500</v>
      </c>
      <c r="W57" s="2">
        <v>15</v>
      </c>
      <c r="X57" s="5" t="str">
        <f>INDEX(Position!B:B,MATCH(C57,Position!A:A,0))</f>
        <v>Director of Operations</v>
      </c>
      <c r="Y57" s="5" t="str">
        <f>INDEX(Department!B:B,MATCH(D57,Department!A:A,0))</f>
        <v>Production</v>
      </c>
      <c r="Z57" s="5" t="str">
        <f>INDEX(Manager!B:B,MATCH(E57,Manager!A:A,0))</f>
        <v>Janet King</v>
      </c>
      <c r="AA57" s="19">
        <f ca="1">IFERROR(DATEDIF(HR_Data[[#This Row],[DateofHire]],HR_Data[[#This Row],[DateofTermination]],"y"),DATEDIF(HR_Data[[#This Row],[DateofHire]],NOW(),"y"))</f>
        <v>15</v>
      </c>
      <c r="AB57" s="5">
        <f ca="1">DATEDIF(HR_Data[[#This Row],[DOB]],NOW(),"y")</f>
        <v>40</v>
      </c>
      <c r="AC57" s="5" t="str" cm="1">
        <f t="array" aca="1" ref="AC57" ca="1">_xlfn.IFS(HR_Data[[#This Row],[Age]]&lt;=40,"31-40",HR_Data[[#This Row],[Age]]&lt;=50,"41-50",AB57&lt;=60,"51-60",AB57&lt;=70,"61-70",AB57&lt;=80,"71 ABOVE")</f>
        <v>31-40</v>
      </c>
      <c r="AD57" s="5" t="str" cm="1">
        <f t="array" aca="1" ref="AD57" ca="1">_xlfn.IFS(HR_Data[[#This Row],[Years in the company]]&lt;=5,"5 years below",HR_Data[[#This Row],[Years in the company]]&lt;=10,"6-10 years",HR_Data[[#This Row],[Years in the company]]&lt;=15,"11 - 15 years",HR_Data[[#This Row],[Years in the company]]&gt;=16,"16 years above")</f>
        <v>11 - 15 years</v>
      </c>
      <c r="AE57" s="5" t="str" cm="1">
        <f t="array" ref="AE57">_xlfn.IFS(T57&lt;=2,"1.1-2.0",T57&lt;=3,"2.1-3.0",T57&lt;=4,"3.1-4.0",T57&lt;=5,"4.1-5.0")</f>
        <v>3.1-4.0</v>
      </c>
      <c r="AF57" s="5" t="str">
        <f>TEXT(HR_Data[[#This Row],[DateofHire]],"MMM")</f>
        <v>Jan</v>
      </c>
      <c r="AG57" s="5" t="str">
        <f>TEXT(HR_Data[[#This Row],[DateofHire]],"YYYY")</f>
        <v>2009</v>
      </c>
      <c r="AH57" s="5" t="str">
        <f>IF(HR_Data[[#This Row],[EmploymentStatus]]="Active","Active","Not Active")</f>
        <v>Active</v>
      </c>
      <c r="AI57" s="5"/>
    </row>
    <row r="58" spans="1:35" hidden="1" x14ac:dyDescent="0.25">
      <c r="A58" s="2" t="s">
        <v>154</v>
      </c>
      <c r="B58" s="2">
        <v>10094</v>
      </c>
      <c r="C58" s="2" t="s">
        <v>495</v>
      </c>
      <c r="D58" s="2" t="s">
        <v>510</v>
      </c>
      <c r="E58" s="2">
        <v>10265</v>
      </c>
      <c r="F58" s="16">
        <v>42009</v>
      </c>
      <c r="G58" s="2">
        <v>63381</v>
      </c>
      <c r="H58" s="2" t="s">
        <v>467</v>
      </c>
      <c r="I58" s="3">
        <v>28215</v>
      </c>
      <c r="J58" s="2" t="s">
        <v>33</v>
      </c>
      <c r="K58" s="2" t="s">
        <v>24</v>
      </c>
      <c r="L58" s="2" t="s">
        <v>25</v>
      </c>
      <c r="M58" s="2" t="s">
        <v>22</v>
      </c>
      <c r="N58" s="2">
        <v>2189</v>
      </c>
      <c r="O58" s="16"/>
      <c r="P58" s="2" t="s">
        <v>26</v>
      </c>
      <c r="Q58" s="2" t="s">
        <v>27</v>
      </c>
      <c r="R58" s="2" t="s">
        <v>38</v>
      </c>
      <c r="S58" s="2" t="s">
        <v>39</v>
      </c>
      <c r="T58" s="2">
        <v>4.7300000000000004</v>
      </c>
      <c r="U58" s="2">
        <v>5</v>
      </c>
      <c r="V58" s="3">
        <v>43510</v>
      </c>
      <c r="W58" s="2">
        <v>6</v>
      </c>
      <c r="X58" s="5" t="str">
        <f>INDEX(Position!B:B,MATCH(C58,Position!A:A,0))</f>
        <v>Production Technician I</v>
      </c>
      <c r="Y58" s="5" t="str">
        <f>INDEX(Department!B:B,MATCH(D58,Department!A:A,0))</f>
        <v>Production</v>
      </c>
      <c r="Z58" s="5" t="str">
        <f>INDEX(Manager!B:B,MATCH(E58,Manager!A:A,0))</f>
        <v>Kelley Spirea</v>
      </c>
      <c r="AA58" s="19">
        <f ca="1">IFERROR(DATEDIF(HR_Data[[#This Row],[DateofHire]],HR_Data[[#This Row],[DateofTermination]],"y"),DATEDIF(HR_Data[[#This Row],[DateofHire]],NOW(),"y"))</f>
        <v>9</v>
      </c>
      <c r="AB58" s="5">
        <f ca="1">DATEDIF(HR_Data[[#This Row],[DOB]],NOW(),"y")</f>
        <v>46</v>
      </c>
      <c r="AC58" s="5" t="str" cm="1">
        <f t="array" aca="1" ref="AC58" ca="1">_xlfn.IFS(HR_Data[[#This Row],[Age]]&lt;=40,"31-40",HR_Data[[#This Row],[Age]]&lt;=50,"41-50",AB58&lt;=60,"51-60",AB58&lt;=70,"61-70",AB58&lt;=80,"71 ABOVE")</f>
        <v>41-50</v>
      </c>
      <c r="AD58" s="5" t="str" cm="1">
        <f t="array" aca="1" ref="AD58" ca="1">_xlfn.IFS(HR_Data[[#This Row],[Years in the company]]&lt;=5,"5 years below",HR_Data[[#This Row],[Years in the company]]&lt;=10,"6-10 years",HR_Data[[#This Row],[Years in the company]]&lt;=15,"11 - 15 years",HR_Data[[#This Row],[Years in the company]]&gt;=16,"16 years above")</f>
        <v>6-10 years</v>
      </c>
      <c r="AE58" s="5" t="str" cm="1">
        <f t="array" ref="AE58">_xlfn.IFS(T58&lt;=2,"1.1-2.0",T58&lt;=3,"2.1-3.0",T58&lt;=4,"3.1-4.0",T58&lt;=5,"4.1-5.0")</f>
        <v>4.1-5.0</v>
      </c>
      <c r="AF58" s="5" t="str">
        <f>TEXT(HR_Data[[#This Row],[DateofHire]],"MMM")</f>
        <v>Jan</v>
      </c>
      <c r="AG58" s="5" t="str">
        <f>TEXT(HR_Data[[#This Row],[DateofHire]],"YYYY")</f>
        <v>2015</v>
      </c>
      <c r="AH58" s="5" t="str">
        <f>IF(HR_Data[[#This Row],[EmploymentStatus]]="Active","Active","Not Active")</f>
        <v>Active</v>
      </c>
      <c r="AI58" s="5"/>
    </row>
    <row r="59" spans="1:35" hidden="1" x14ac:dyDescent="0.25">
      <c r="A59" s="2" t="s">
        <v>155</v>
      </c>
      <c r="B59" s="2">
        <v>10193</v>
      </c>
      <c r="C59" s="2" t="s">
        <v>479</v>
      </c>
      <c r="D59" s="2" t="s">
        <v>509</v>
      </c>
      <c r="E59" s="2">
        <v>10084</v>
      </c>
      <c r="F59" s="16">
        <v>42093</v>
      </c>
      <c r="G59" s="2">
        <v>83552</v>
      </c>
      <c r="H59" s="2" t="s">
        <v>468</v>
      </c>
      <c r="I59" s="3">
        <v>31650</v>
      </c>
      <c r="J59" s="2" t="s">
        <v>33</v>
      </c>
      <c r="K59" s="2" t="s">
        <v>24</v>
      </c>
      <c r="L59" s="2" t="s">
        <v>25</v>
      </c>
      <c r="M59" s="2" t="s">
        <v>22</v>
      </c>
      <c r="N59" s="2">
        <v>1810</v>
      </c>
      <c r="O59" s="16"/>
      <c r="P59" s="2" t="s">
        <v>26</v>
      </c>
      <c r="Q59" s="2" t="s">
        <v>27</v>
      </c>
      <c r="R59" s="2" t="s">
        <v>38</v>
      </c>
      <c r="S59" s="2" t="s">
        <v>39</v>
      </c>
      <c r="T59" s="2">
        <v>3.04</v>
      </c>
      <c r="U59" s="2">
        <v>3</v>
      </c>
      <c r="V59" s="3">
        <v>43487</v>
      </c>
      <c r="W59" s="2">
        <v>2</v>
      </c>
      <c r="X59" s="5" t="str">
        <f>INDEX(Position!B:B,MATCH(C59,Position!A:A,0))</f>
        <v>Data Analyst</v>
      </c>
      <c r="Y59" s="5" t="str">
        <f>INDEX(Department!B:B,MATCH(D59,Department!A:A,0))</f>
        <v>IT/IS</v>
      </c>
      <c r="Z59" s="5" t="str">
        <f>INDEX(Manager!B:B,MATCH(E59,Manager!A:A,0))</f>
        <v>Simon Roup</v>
      </c>
      <c r="AA59" s="19">
        <f ca="1">IFERROR(DATEDIF(HR_Data[[#This Row],[DateofHire]],HR_Data[[#This Row],[DateofTermination]],"y"),DATEDIF(HR_Data[[#This Row],[DateofHire]],NOW(),"y"))</f>
        <v>8</v>
      </c>
      <c r="AB59" s="5">
        <f ca="1">DATEDIF(HR_Data[[#This Row],[DOB]],NOW(),"y")</f>
        <v>37</v>
      </c>
      <c r="AC59" s="5" t="str" cm="1">
        <f t="array" aca="1" ref="AC59" ca="1">_xlfn.IFS(HR_Data[[#This Row],[Age]]&lt;=40,"31-40",HR_Data[[#This Row],[Age]]&lt;=50,"41-50",AB59&lt;=60,"51-60",AB59&lt;=70,"61-70",AB59&lt;=80,"71 ABOVE")</f>
        <v>31-40</v>
      </c>
      <c r="AD59" s="5" t="str" cm="1">
        <f t="array" aca="1" ref="AD59" ca="1">_xlfn.IFS(HR_Data[[#This Row],[Years in the company]]&lt;=5,"5 years below",HR_Data[[#This Row],[Years in the company]]&lt;=10,"6-10 years",HR_Data[[#This Row],[Years in the company]]&lt;=15,"11 - 15 years",HR_Data[[#This Row],[Years in the company]]&gt;=16,"16 years above")</f>
        <v>6-10 years</v>
      </c>
      <c r="AE59" s="5" t="str" cm="1">
        <f t="array" ref="AE59">_xlfn.IFS(T59&lt;=2,"1.1-2.0",T59&lt;=3,"2.1-3.0",T59&lt;=4,"3.1-4.0",T59&lt;=5,"4.1-5.0")</f>
        <v>3.1-4.0</v>
      </c>
      <c r="AF59" s="5" t="str">
        <f>TEXT(HR_Data[[#This Row],[DateofHire]],"MMM")</f>
        <v>Mar</v>
      </c>
      <c r="AG59" s="5" t="str">
        <f>TEXT(HR_Data[[#This Row],[DateofHire]],"YYYY")</f>
        <v>2015</v>
      </c>
      <c r="AH59" s="5" t="str">
        <f>IF(HR_Data[[#This Row],[EmploymentStatus]]="Active","Active","Not Active")</f>
        <v>Active</v>
      </c>
      <c r="AI59" s="5"/>
    </row>
    <row r="60" spans="1:35" hidden="1" x14ac:dyDescent="0.25">
      <c r="A60" s="2" t="s">
        <v>156</v>
      </c>
      <c r="B60" s="2">
        <v>10132</v>
      </c>
      <c r="C60" s="2" t="s">
        <v>495</v>
      </c>
      <c r="D60" s="2" t="s">
        <v>510</v>
      </c>
      <c r="E60" s="2">
        <v>10026</v>
      </c>
      <c r="F60" s="16">
        <v>42557</v>
      </c>
      <c r="G60" s="2">
        <v>56149</v>
      </c>
      <c r="H60" s="2" t="s">
        <v>467</v>
      </c>
      <c r="I60" s="3">
        <v>31877</v>
      </c>
      <c r="J60" s="2" t="s">
        <v>23</v>
      </c>
      <c r="K60" s="2" t="s">
        <v>24</v>
      </c>
      <c r="L60" s="2" t="s">
        <v>25</v>
      </c>
      <c r="M60" s="2" t="s">
        <v>22</v>
      </c>
      <c r="N60" s="2">
        <v>1821</v>
      </c>
      <c r="O60" s="16"/>
      <c r="P60" s="2" t="s">
        <v>26</v>
      </c>
      <c r="Q60" s="2" t="s">
        <v>27</v>
      </c>
      <c r="R60" s="2" t="s">
        <v>29</v>
      </c>
      <c r="S60" s="2" t="s">
        <v>39</v>
      </c>
      <c r="T60" s="2">
        <v>4.12</v>
      </c>
      <c r="U60" s="2">
        <v>5</v>
      </c>
      <c r="V60" s="3">
        <v>43493</v>
      </c>
      <c r="W60" s="2">
        <v>15</v>
      </c>
      <c r="X60" s="5" t="str">
        <f>INDEX(Position!B:B,MATCH(C60,Position!A:A,0))</f>
        <v>Production Technician I</v>
      </c>
      <c r="Y60" s="5" t="str">
        <f>INDEX(Department!B:B,MATCH(D60,Department!A:A,0))</f>
        <v>Production</v>
      </c>
      <c r="Z60" s="5" t="str">
        <f>INDEX(Manager!B:B,MATCH(E60,Manager!A:A,0))</f>
        <v>Michael Albert</v>
      </c>
      <c r="AA60" s="19">
        <f ca="1">IFERROR(DATEDIF(HR_Data[[#This Row],[DateofHire]],HR_Data[[#This Row],[DateofTermination]],"y"),DATEDIF(HR_Data[[#This Row],[DateofHire]],NOW(),"y"))</f>
        <v>7</v>
      </c>
      <c r="AB60" s="5">
        <f ca="1">DATEDIF(HR_Data[[#This Row],[DOB]],NOW(),"y")</f>
        <v>36</v>
      </c>
      <c r="AC60" s="5" t="str" cm="1">
        <f t="array" aca="1" ref="AC60" ca="1">_xlfn.IFS(HR_Data[[#This Row],[Age]]&lt;=40,"31-40",HR_Data[[#This Row],[Age]]&lt;=50,"41-50",AB60&lt;=60,"51-60",AB60&lt;=70,"61-70",AB60&lt;=80,"71 ABOVE")</f>
        <v>31-40</v>
      </c>
      <c r="AD60" s="5" t="str" cm="1">
        <f t="array" aca="1" ref="AD60" ca="1">_xlfn.IFS(HR_Data[[#This Row],[Years in the company]]&lt;=5,"5 years below",HR_Data[[#This Row],[Years in the company]]&lt;=10,"6-10 years",HR_Data[[#This Row],[Years in the company]]&lt;=15,"11 - 15 years",HR_Data[[#This Row],[Years in the company]]&gt;=16,"16 years above")</f>
        <v>6-10 years</v>
      </c>
      <c r="AE60" s="5" t="str" cm="1">
        <f t="array" ref="AE60">_xlfn.IFS(T60&lt;=2,"1.1-2.0",T60&lt;=3,"2.1-3.0",T60&lt;=4,"3.1-4.0",T60&lt;=5,"4.1-5.0")</f>
        <v>4.1-5.0</v>
      </c>
      <c r="AF60" s="5" t="str">
        <f>TEXT(HR_Data[[#This Row],[DateofHire]],"MMM")</f>
        <v>Jul</v>
      </c>
      <c r="AG60" s="5" t="str">
        <f>TEXT(HR_Data[[#This Row],[DateofHire]],"YYYY")</f>
        <v>2016</v>
      </c>
      <c r="AH60" s="5" t="str">
        <f>IF(HR_Data[[#This Row],[EmploymentStatus]]="Active","Active","Not Active")</f>
        <v>Active</v>
      </c>
      <c r="AI60" s="5"/>
    </row>
    <row r="61" spans="1:35" hidden="1" x14ac:dyDescent="0.25">
      <c r="A61" s="2" t="s">
        <v>157</v>
      </c>
      <c r="B61" s="2">
        <v>10083</v>
      </c>
      <c r="C61" s="2" t="s">
        <v>504</v>
      </c>
      <c r="D61" s="2" t="s">
        <v>509</v>
      </c>
      <c r="E61" s="2">
        <v>10250</v>
      </c>
      <c r="F61" s="16">
        <v>41953</v>
      </c>
      <c r="G61" s="2">
        <v>92329</v>
      </c>
      <c r="H61" s="2" t="s">
        <v>468</v>
      </c>
      <c r="I61" s="3">
        <v>23994</v>
      </c>
      <c r="J61" s="2" t="s">
        <v>23</v>
      </c>
      <c r="K61" s="2" t="s">
        <v>24</v>
      </c>
      <c r="L61" s="2" t="s">
        <v>25</v>
      </c>
      <c r="M61" s="2" t="s">
        <v>101</v>
      </c>
      <c r="N61" s="2">
        <v>6278</v>
      </c>
      <c r="O61" s="16"/>
      <c r="P61" s="2" t="s">
        <v>26</v>
      </c>
      <c r="Q61" s="2" t="s">
        <v>27</v>
      </c>
      <c r="R61" s="2" t="s">
        <v>60</v>
      </c>
      <c r="S61" s="2" t="s">
        <v>39</v>
      </c>
      <c r="T61" s="2">
        <v>5</v>
      </c>
      <c r="U61" s="2">
        <v>3</v>
      </c>
      <c r="V61" s="3">
        <v>43467</v>
      </c>
      <c r="W61" s="2">
        <v>5</v>
      </c>
      <c r="X61" s="5" t="str">
        <f>INDEX(Position!B:B,MATCH(C61,Position!A:A,0))</f>
        <v>Sr. Network Engineer</v>
      </c>
      <c r="Y61" s="5" t="str">
        <f>INDEX(Department!B:B,MATCH(D61,Department!A:A,0))</f>
        <v>IT/IS</v>
      </c>
      <c r="Z61" s="5" t="str">
        <f>INDEX(Manager!B:B,MATCH(E61,Manager!A:A,0))</f>
        <v>Peter Monroe</v>
      </c>
      <c r="AA61" s="19">
        <f ca="1">IFERROR(DATEDIF(HR_Data[[#This Row],[DateofHire]],HR_Data[[#This Row],[DateofTermination]],"y"),DATEDIF(HR_Data[[#This Row],[DateofHire]],NOW(),"y"))</f>
        <v>9</v>
      </c>
      <c r="AB61" s="5">
        <f ca="1">DATEDIF(HR_Data[[#This Row],[DOB]],NOW(),"y")</f>
        <v>58</v>
      </c>
      <c r="AC61" s="5" t="str" cm="1">
        <f t="array" aca="1" ref="AC61" ca="1">_xlfn.IFS(HR_Data[[#This Row],[Age]]&lt;=40,"31-40",HR_Data[[#This Row],[Age]]&lt;=50,"41-50",AB61&lt;=60,"51-60",AB61&lt;=70,"61-70",AB61&lt;=80,"71 ABOVE")</f>
        <v>51-60</v>
      </c>
      <c r="AD61" s="5" t="str" cm="1">
        <f t="array" aca="1" ref="AD61" ca="1">_xlfn.IFS(HR_Data[[#This Row],[Years in the company]]&lt;=5,"5 years below",HR_Data[[#This Row],[Years in the company]]&lt;=10,"6-10 years",HR_Data[[#This Row],[Years in the company]]&lt;=15,"11 - 15 years",HR_Data[[#This Row],[Years in the company]]&gt;=16,"16 years above")</f>
        <v>6-10 years</v>
      </c>
      <c r="AE61" s="5" t="str" cm="1">
        <f t="array" ref="AE61">_xlfn.IFS(T61&lt;=2,"1.1-2.0",T61&lt;=3,"2.1-3.0",T61&lt;=4,"3.1-4.0",T61&lt;=5,"4.1-5.0")</f>
        <v>4.1-5.0</v>
      </c>
      <c r="AF61" s="5" t="str">
        <f>TEXT(HR_Data[[#This Row],[DateofHire]],"MMM")</f>
        <v>Nov</v>
      </c>
      <c r="AG61" s="5" t="str">
        <f>TEXT(HR_Data[[#This Row],[DateofHire]],"YYYY")</f>
        <v>2014</v>
      </c>
      <c r="AH61" s="5" t="str">
        <f>IF(HR_Data[[#This Row],[EmploymentStatus]]="Active","Active","Not Active")</f>
        <v>Active</v>
      </c>
      <c r="AI61" s="5"/>
    </row>
    <row r="62" spans="1:35" hidden="1" x14ac:dyDescent="0.25">
      <c r="A62" s="2" t="s">
        <v>159</v>
      </c>
      <c r="B62" s="2">
        <v>10099</v>
      </c>
      <c r="C62" s="2" t="s">
        <v>497</v>
      </c>
      <c r="D62" s="2" t="s">
        <v>511</v>
      </c>
      <c r="E62" s="2">
        <v>10099</v>
      </c>
      <c r="F62" s="16">
        <v>41764</v>
      </c>
      <c r="G62" s="2">
        <v>65729</v>
      </c>
      <c r="H62" s="2" t="s">
        <v>467</v>
      </c>
      <c r="I62" s="3">
        <v>32982</v>
      </c>
      <c r="J62" s="2" t="s">
        <v>23</v>
      </c>
      <c r="K62" s="2" t="s">
        <v>24</v>
      </c>
      <c r="L62" s="2" t="s">
        <v>25</v>
      </c>
      <c r="M62" s="2" t="s">
        <v>132</v>
      </c>
      <c r="N62" s="2">
        <v>5473</v>
      </c>
      <c r="O62" s="16"/>
      <c r="P62" s="2" t="s">
        <v>26</v>
      </c>
      <c r="Q62" s="2" t="s">
        <v>27</v>
      </c>
      <c r="R62" s="2" t="s">
        <v>38</v>
      </c>
      <c r="S62" s="2" t="s">
        <v>39</v>
      </c>
      <c r="T62" s="2">
        <v>4.62</v>
      </c>
      <c r="U62" s="2">
        <v>4</v>
      </c>
      <c r="V62" s="3">
        <v>43489</v>
      </c>
      <c r="W62" s="2">
        <v>8</v>
      </c>
      <c r="X62" s="5" t="str">
        <f>INDEX(Position!B:B,MATCH(C62,Position!A:A,0))</f>
        <v>Sales Manager</v>
      </c>
      <c r="Y62" s="5" t="str">
        <f>INDEX(Department!B:B,MATCH(D62,Department!A:A,0))</f>
        <v>Sales</v>
      </c>
      <c r="Z62" s="5" t="str">
        <f>INDEX(Manager!B:B,MATCH(E62,Manager!A:A,0))</f>
        <v>Debra Houlihan</v>
      </c>
      <c r="AA62" s="19">
        <f ca="1">IFERROR(DATEDIF(HR_Data[[#This Row],[DateofHire]],HR_Data[[#This Row],[DateofTermination]],"y"),DATEDIF(HR_Data[[#This Row],[DateofHire]],NOW(),"y"))</f>
        <v>9</v>
      </c>
      <c r="AB62" s="5">
        <f ca="1">DATEDIF(HR_Data[[#This Row],[DOB]],NOW(),"y")</f>
        <v>33</v>
      </c>
      <c r="AC62" s="5" t="str" cm="1">
        <f t="array" aca="1" ref="AC62" ca="1">_xlfn.IFS(HR_Data[[#This Row],[Age]]&lt;=40,"31-40",HR_Data[[#This Row],[Age]]&lt;=50,"41-50",AB62&lt;=60,"51-60",AB62&lt;=70,"61-70",AB62&lt;=80,"71 ABOVE")</f>
        <v>31-40</v>
      </c>
      <c r="AD62" s="5" t="str" cm="1">
        <f t="array" aca="1" ref="AD62" ca="1">_xlfn.IFS(HR_Data[[#This Row],[Years in the company]]&lt;=5,"5 years below",HR_Data[[#This Row],[Years in the company]]&lt;=10,"6-10 years",HR_Data[[#This Row],[Years in the company]]&lt;=15,"11 - 15 years",HR_Data[[#This Row],[Years in the company]]&gt;=16,"16 years above")</f>
        <v>6-10 years</v>
      </c>
      <c r="AE62" s="5" t="str" cm="1">
        <f t="array" ref="AE62">_xlfn.IFS(T62&lt;=2,"1.1-2.0",T62&lt;=3,"2.1-3.0",T62&lt;=4,"3.1-4.0",T62&lt;=5,"4.1-5.0")</f>
        <v>4.1-5.0</v>
      </c>
      <c r="AF62" s="5" t="str">
        <f>TEXT(HR_Data[[#This Row],[DateofHire]],"MMM")</f>
        <v>May</v>
      </c>
      <c r="AG62" s="5" t="str">
        <f>TEXT(HR_Data[[#This Row],[DateofHire]],"YYYY")</f>
        <v>2014</v>
      </c>
      <c r="AH62" s="5" t="str">
        <f>IF(HR_Data[[#This Row],[EmploymentStatus]]="Active","Active","Not Active")</f>
        <v>Active</v>
      </c>
      <c r="AI62" s="5"/>
    </row>
    <row r="63" spans="1:35" hidden="1" x14ac:dyDescent="0.25">
      <c r="A63" s="2" t="s">
        <v>162</v>
      </c>
      <c r="B63" s="2">
        <v>10212</v>
      </c>
      <c r="C63" s="2" t="s">
        <v>504</v>
      </c>
      <c r="D63" s="2" t="s">
        <v>509</v>
      </c>
      <c r="E63" s="2">
        <v>10250</v>
      </c>
      <c r="F63" s="16">
        <v>41953</v>
      </c>
      <c r="G63" s="2">
        <v>85028</v>
      </c>
      <c r="H63" s="2" t="s">
        <v>467</v>
      </c>
      <c r="I63" s="3">
        <v>19011</v>
      </c>
      <c r="J63" s="2" t="s">
        <v>33</v>
      </c>
      <c r="K63" s="2" t="s">
        <v>24</v>
      </c>
      <c r="L63" s="2" t="s">
        <v>25</v>
      </c>
      <c r="M63" s="2" t="s">
        <v>101</v>
      </c>
      <c r="N63" s="2">
        <v>6033</v>
      </c>
      <c r="O63" s="16"/>
      <c r="P63" s="2" t="s">
        <v>26</v>
      </c>
      <c r="Q63" s="2" t="s">
        <v>27</v>
      </c>
      <c r="R63" s="2" t="s">
        <v>29</v>
      </c>
      <c r="S63" s="2" t="s">
        <v>39</v>
      </c>
      <c r="T63" s="2">
        <v>3.1</v>
      </c>
      <c r="U63" s="2">
        <v>5</v>
      </c>
      <c r="V63" s="3">
        <v>43508</v>
      </c>
      <c r="W63" s="2">
        <v>19</v>
      </c>
      <c r="X63" s="5" t="str">
        <f>INDEX(Position!B:B,MATCH(C63,Position!A:A,0))</f>
        <v>Sr. Network Engineer</v>
      </c>
      <c r="Y63" s="5" t="str">
        <f>INDEX(Department!B:B,MATCH(D63,Department!A:A,0))</f>
        <v>IT/IS</v>
      </c>
      <c r="Z63" s="5" t="str">
        <f>INDEX(Manager!B:B,MATCH(E63,Manager!A:A,0))</f>
        <v>Peter Monroe</v>
      </c>
      <c r="AA63" s="19">
        <f ca="1">IFERROR(DATEDIF(HR_Data[[#This Row],[DateofHire]],HR_Data[[#This Row],[DateofTermination]],"y"),DATEDIF(HR_Data[[#This Row],[DateofHire]],NOW(),"y"))</f>
        <v>9</v>
      </c>
      <c r="AB63" s="5">
        <f ca="1">DATEDIF(HR_Data[[#This Row],[DOB]],NOW(),"y")</f>
        <v>72</v>
      </c>
      <c r="AC63" s="5" t="str" cm="1">
        <f t="array" aca="1" ref="AC63" ca="1">_xlfn.IFS(HR_Data[[#This Row],[Age]]&lt;=40,"31-40",HR_Data[[#This Row],[Age]]&lt;=50,"41-50",AB63&lt;=60,"51-60",AB63&lt;=70,"61-70",AB63&lt;=80,"71 ABOVE")</f>
        <v>71 ABOVE</v>
      </c>
      <c r="AD63" s="5" t="str" cm="1">
        <f t="array" aca="1" ref="AD63" ca="1">_xlfn.IFS(HR_Data[[#This Row],[Years in the company]]&lt;=5,"5 years below",HR_Data[[#This Row],[Years in the company]]&lt;=10,"6-10 years",HR_Data[[#This Row],[Years in the company]]&lt;=15,"11 - 15 years",HR_Data[[#This Row],[Years in the company]]&gt;=16,"16 years above")</f>
        <v>6-10 years</v>
      </c>
      <c r="AE63" s="5" t="str" cm="1">
        <f t="array" ref="AE63">_xlfn.IFS(T63&lt;=2,"1.1-2.0",T63&lt;=3,"2.1-3.0",T63&lt;=4,"3.1-4.0",T63&lt;=5,"4.1-5.0")</f>
        <v>3.1-4.0</v>
      </c>
      <c r="AF63" s="5" t="str">
        <f>TEXT(HR_Data[[#This Row],[DateofHire]],"MMM")</f>
        <v>Nov</v>
      </c>
      <c r="AG63" s="5" t="str">
        <f>TEXT(HR_Data[[#This Row],[DateofHire]],"YYYY")</f>
        <v>2014</v>
      </c>
      <c r="AH63" s="5" t="str">
        <f>IF(HR_Data[[#This Row],[EmploymentStatus]]="Active","Active","Not Active")</f>
        <v>Active</v>
      </c>
      <c r="AI63" s="5"/>
    </row>
    <row r="64" spans="1:35" hidden="1" x14ac:dyDescent="0.25">
      <c r="A64" s="2" t="s">
        <v>163</v>
      </c>
      <c r="B64" s="2">
        <v>10056</v>
      </c>
      <c r="C64" s="2" t="s">
        <v>495</v>
      </c>
      <c r="D64" s="2" t="s">
        <v>510</v>
      </c>
      <c r="E64" s="2">
        <v>10088</v>
      </c>
      <c r="F64" s="16">
        <v>41092</v>
      </c>
      <c r="G64" s="2">
        <v>57583</v>
      </c>
      <c r="H64" s="2" t="s">
        <v>467</v>
      </c>
      <c r="I64" s="3">
        <v>28799</v>
      </c>
      <c r="J64" s="2" t="s">
        <v>33</v>
      </c>
      <c r="K64" s="2" t="s">
        <v>24</v>
      </c>
      <c r="L64" s="2" t="s">
        <v>25</v>
      </c>
      <c r="M64" s="2" t="s">
        <v>22</v>
      </c>
      <c r="N64" s="2">
        <v>2110</v>
      </c>
      <c r="O64" s="16"/>
      <c r="P64" s="2" t="s">
        <v>26</v>
      </c>
      <c r="Q64" s="2" t="s">
        <v>27</v>
      </c>
      <c r="R64" s="2" t="s">
        <v>38</v>
      </c>
      <c r="S64" s="2" t="s">
        <v>39</v>
      </c>
      <c r="T64" s="2">
        <v>5</v>
      </c>
      <c r="U64" s="2">
        <v>3</v>
      </c>
      <c r="V64" s="3">
        <v>43521</v>
      </c>
      <c r="W64" s="2">
        <v>1</v>
      </c>
      <c r="X64" s="5" t="str">
        <f>INDEX(Position!B:B,MATCH(C64,Position!A:A,0))</f>
        <v>Production Technician I</v>
      </c>
      <c r="Y64" s="5" t="str">
        <f>INDEX(Department!B:B,MATCH(D64,Department!A:A,0))</f>
        <v>Production</v>
      </c>
      <c r="Z64" s="5" t="str">
        <f>INDEX(Manager!B:B,MATCH(E64,Manager!A:A,0))</f>
        <v>Elijiah Gray</v>
      </c>
      <c r="AA64" s="19">
        <f ca="1">IFERROR(DATEDIF(HR_Data[[#This Row],[DateofHire]],HR_Data[[#This Row],[DateofTermination]],"y"),DATEDIF(HR_Data[[#This Row],[DateofHire]],NOW(),"y"))</f>
        <v>11</v>
      </c>
      <c r="AB64" s="5">
        <f ca="1">DATEDIF(HR_Data[[#This Row],[DOB]],NOW(),"y")</f>
        <v>45</v>
      </c>
      <c r="AC64" s="5" t="str" cm="1">
        <f t="array" aca="1" ref="AC64" ca="1">_xlfn.IFS(HR_Data[[#This Row],[Age]]&lt;=40,"31-40",HR_Data[[#This Row],[Age]]&lt;=50,"41-50",AB64&lt;=60,"51-60",AB64&lt;=70,"61-70",AB64&lt;=80,"71 ABOVE")</f>
        <v>41-50</v>
      </c>
      <c r="AD64" s="5" t="str" cm="1">
        <f t="array" aca="1" ref="AD64" ca="1">_xlfn.IFS(HR_Data[[#This Row],[Years in the company]]&lt;=5,"5 years below",HR_Data[[#This Row],[Years in the company]]&lt;=10,"6-10 years",HR_Data[[#This Row],[Years in the company]]&lt;=15,"11 - 15 years",HR_Data[[#This Row],[Years in the company]]&gt;=16,"16 years above")</f>
        <v>11 - 15 years</v>
      </c>
      <c r="AE64" s="5" t="str" cm="1">
        <f t="array" ref="AE64">_xlfn.IFS(T64&lt;=2,"1.1-2.0",T64&lt;=3,"2.1-3.0",T64&lt;=4,"3.1-4.0",T64&lt;=5,"4.1-5.0")</f>
        <v>4.1-5.0</v>
      </c>
      <c r="AF64" s="5" t="str">
        <f>TEXT(HR_Data[[#This Row],[DateofHire]],"MMM")</f>
        <v>Jul</v>
      </c>
      <c r="AG64" s="5" t="str">
        <f>TEXT(HR_Data[[#This Row],[DateofHire]],"YYYY")</f>
        <v>2012</v>
      </c>
      <c r="AH64" s="5" t="str">
        <f>IF(HR_Data[[#This Row],[EmploymentStatus]]="Active","Active","Not Active")</f>
        <v>Active</v>
      </c>
      <c r="AI64" s="5"/>
    </row>
    <row r="65" spans="1:35" hidden="1" x14ac:dyDescent="0.25">
      <c r="A65" s="2" t="s">
        <v>164</v>
      </c>
      <c r="B65" s="2">
        <v>10143</v>
      </c>
      <c r="C65" s="2" t="s">
        <v>496</v>
      </c>
      <c r="D65" s="2" t="s">
        <v>510</v>
      </c>
      <c r="E65" s="2">
        <v>10196</v>
      </c>
      <c r="F65" s="16">
        <v>40854</v>
      </c>
      <c r="G65" s="2">
        <v>56294</v>
      </c>
      <c r="H65" s="2" t="s">
        <v>468</v>
      </c>
      <c r="I65" s="3">
        <v>29112</v>
      </c>
      <c r="J65" s="2" t="s">
        <v>23</v>
      </c>
      <c r="K65" s="2" t="s">
        <v>86</v>
      </c>
      <c r="L65" s="2" t="s">
        <v>77</v>
      </c>
      <c r="M65" s="2" t="s">
        <v>22</v>
      </c>
      <c r="N65" s="2">
        <v>2458</v>
      </c>
      <c r="O65" s="16"/>
      <c r="P65" s="2" t="s">
        <v>26</v>
      </c>
      <c r="Q65" s="2" t="s">
        <v>27</v>
      </c>
      <c r="R65" s="2" t="s">
        <v>29</v>
      </c>
      <c r="S65" s="2" t="s">
        <v>39</v>
      </c>
      <c r="T65" s="2">
        <v>3.96</v>
      </c>
      <c r="U65" s="2">
        <v>4</v>
      </c>
      <c r="V65" s="3">
        <v>43523</v>
      </c>
      <c r="W65" s="2">
        <v>6</v>
      </c>
      <c r="X65" s="5" t="str">
        <f>INDEX(Position!B:B,MATCH(C65,Position!A:A,0))</f>
        <v>Production Technician II</v>
      </c>
      <c r="Y65" s="5" t="str">
        <f>INDEX(Department!B:B,MATCH(D65,Department!A:A,0))</f>
        <v>Production</v>
      </c>
      <c r="Z65" s="5" t="str">
        <f>INDEX(Manager!B:B,MATCH(E65,Manager!A:A,0))</f>
        <v>Kissy Sullivan</v>
      </c>
      <c r="AA65" s="19">
        <f ca="1">IFERROR(DATEDIF(HR_Data[[#This Row],[DateofHire]],HR_Data[[#This Row],[DateofTermination]],"y"),DATEDIF(HR_Data[[#This Row],[DateofHire]],NOW(),"y"))</f>
        <v>12</v>
      </c>
      <c r="AB65" s="5">
        <f ca="1">DATEDIF(HR_Data[[#This Row],[DOB]],NOW(),"y")</f>
        <v>44</v>
      </c>
      <c r="AC65" s="5" t="str" cm="1">
        <f t="array" aca="1" ref="AC65" ca="1">_xlfn.IFS(HR_Data[[#This Row],[Age]]&lt;=40,"31-40",HR_Data[[#This Row],[Age]]&lt;=50,"41-50",AB65&lt;=60,"51-60",AB65&lt;=70,"61-70",AB65&lt;=80,"71 ABOVE")</f>
        <v>41-50</v>
      </c>
      <c r="AD65" s="5" t="str" cm="1">
        <f t="array" aca="1" ref="AD65" ca="1">_xlfn.IFS(HR_Data[[#This Row],[Years in the company]]&lt;=5,"5 years below",HR_Data[[#This Row],[Years in the company]]&lt;=10,"6-10 years",HR_Data[[#This Row],[Years in the company]]&lt;=15,"11 - 15 years",HR_Data[[#This Row],[Years in the company]]&gt;=16,"16 years above")</f>
        <v>11 - 15 years</v>
      </c>
      <c r="AE65" s="5" t="str" cm="1">
        <f t="array" ref="AE65">_xlfn.IFS(T65&lt;=2,"1.1-2.0",T65&lt;=3,"2.1-3.0",T65&lt;=4,"3.1-4.0",T65&lt;=5,"4.1-5.0")</f>
        <v>3.1-4.0</v>
      </c>
      <c r="AF65" s="5" t="str">
        <f>TEXT(HR_Data[[#This Row],[DateofHire]],"MMM")</f>
        <v>Nov</v>
      </c>
      <c r="AG65" s="5" t="str">
        <f>TEXT(HR_Data[[#This Row],[DateofHire]],"YYYY")</f>
        <v>2011</v>
      </c>
      <c r="AH65" s="5" t="str">
        <f>IF(HR_Data[[#This Row],[EmploymentStatus]]="Active","Active","Not Active")</f>
        <v>Active</v>
      </c>
      <c r="AI65" s="5"/>
    </row>
    <row r="66" spans="1:35" hidden="1" x14ac:dyDescent="0.25">
      <c r="A66" s="2" t="s">
        <v>165</v>
      </c>
      <c r="B66" s="2">
        <v>10311</v>
      </c>
      <c r="C66" s="2" t="s">
        <v>495</v>
      </c>
      <c r="D66" s="2" t="s">
        <v>510</v>
      </c>
      <c r="E66" s="2">
        <v>10114</v>
      </c>
      <c r="F66" s="16">
        <v>43290</v>
      </c>
      <c r="G66" s="2">
        <v>56991</v>
      </c>
      <c r="H66" s="2" t="s">
        <v>468</v>
      </c>
      <c r="I66" s="3">
        <v>32248</v>
      </c>
      <c r="J66" s="2" t="s">
        <v>33</v>
      </c>
      <c r="K66" s="2" t="s">
        <v>24</v>
      </c>
      <c r="L66" s="2" t="s">
        <v>25</v>
      </c>
      <c r="M66" s="2" t="s">
        <v>22</v>
      </c>
      <c r="N66" s="2">
        <v>2138</v>
      </c>
      <c r="O66" s="16"/>
      <c r="P66" s="2" t="s">
        <v>26</v>
      </c>
      <c r="Q66" s="2" t="s">
        <v>27</v>
      </c>
      <c r="R66" s="2" t="s">
        <v>38</v>
      </c>
      <c r="S66" s="2" t="s">
        <v>39</v>
      </c>
      <c r="T66" s="2">
        <v>4.3</v>
      </c>
      <c r="U66" s="2">
        <v>4</v>
      </c>
      <c r="V66" s="3">
        <v>43496</v>
      </c>
      <c r="W66" s="2">
        <v>2</v>
      </c>
      <c r="X66" s="5" t="str">
        <f>INDEX(Position!B:B,MATCH(C66,Position!A:A,0))</f>
        <v>Production Technician I</v>
      </c>
      <c r="Y66" s="5" t="str">
        <f>INDEX(Department!B:B,MATCH(D66,Department!A:A,0))</f>
        <v>Production</v>
      </c>
      <c r="Z66" s="5" t="str">
        <f>INDEX(Manager!B:B,MATCH(E66,Manager!A:A,0))</f>
        <v>Brannon Miller</v>
      </c>
      <c r="AA66" s="19">
        <f ca="1">IFERROR(DATEDIF(HR_Data[[#This Row],[DateofHire]],HR_Data[[#This Row],[DateofTermination]],"y"),DATEDIF(HR_Data[[#This Row],[DateofHire]],NOW(),"y"))</f>
        <v>5</v>
      </c>
      <c r="AB66" s="5">
        <f ca="1">DATEDIF(HR_Data[[#This Row],[DOB]],NOW(),"y")</f>
        <v>35</v>
      </c>
      <c r="AC66" s="5" t="str" cm="1">
        <f t="array" aca="1" ref="AC66" ca="1">_xlfn.IFS(HR_Data[[#This Row],[Age]]&lt;=40,"31-40",HR_Data[[#This Row],[Age]]&lt;=50,"41-50",AB66&lt;=60,"51-60",AB66&lt;=70,"61-70",AB66&lt;=80,"71 ABOVE")</f>
        <v>31-40</v>
      </c>
      <c r="AD66" s="5" t="str" cm="1">
        <f t="array" aca="1" ref="AD66" ca="1">_xlfn.IFS(HR_Data[[#This Row],[Years in the company]]&lt;=5,"5 years below",HR_Data[[#This Row],[Years in the company]]&lt;=10,"6-10 years",HR_Data[[#This Row],[Years in the company]]&lt;=15,"11 - 15 years",HR_Data[[#This Row],[Years in the company]]&gt;=16,"16 years above")</f>
        <v>5 years below</v>
      </c>
      <c r="AE66" s="5" t="str" cm="1">
        <f t="array" ref="AE66">_xlfn.IFS(T66&lt;=2,"1.1-2.0",T66&lt;=3,"2.1-3.0",T66&lt;=4,"3.1-4.0",T66&lt;=5,"4.1-5.0")</f>
        <v>4.1-5.0</v>
      </c>
      <c r="AF66" s="5" t="str">
        <f>TEXT(HR_Data[[#This Row],[DateofHire]],"MMM")</f>
        <v>Jul</v>
      </c>
      <c r="AG66" s="5" t="str">
        <f>TEXT(HR_Data[[#This Row],[DateofHire]],"YYYY")</f>
        <v>2018</v>
      </c>
      <c r="AH66" s="5" t="str">
        <f>IF(HR_Data[[#This Row],[EmploymentStatus]]="Active","Active","Not Active")</f>
        <v>Active</v>
      </c>
      <c r="AI66" s="5"/>
    </row>
    <row r="67" spans="1:35" x14ac:dyDescent="0.25">
      <c r="A67" s="2" t="s">
        <v>166</v>
      </c>
      <c r="B67" s="2">
        <v>10070</v>
      </c>
      <c r="C67" s="2" t="s">
        <v>495</v>
      </c>
      <c r="D67" s="2" t="s">
        <v>510</v>
      </c>
      <c r="E67" s="2">
        <v>10069</v>
      </c>
      <c r="F67" s="16">
        <v>40679</v>
      </c>
      <c r="G67" s="2">
        <v>55722</v>
      </c>
      <c r="H67" s="2" t="s">
        <v>468</v>
      </c>
      <c r="I67" s="3">
        <v>28429</v>
      </c>
      <c r="J67" s="2" t="s">
        <v>33</v>
      </c>
      <c r="K67" s="2" t="s">
        <v>24</v>
      </c>
      <c r="L67" s="2" t="s">
        <v>25</v>
      </c>
      <c r="M67" s="2" t="s">
        <v>22</v>
      </c>
      <c r="N67" s="2">
        <v>1810</v>
      </c>
      <c r="O67" s="16">
        <v>42529</v>
      </c>
      <c r="P67" s="2" t="s">
        <v>72</v>
      </c>
      <c r="Q67" s="2" t="s">
        <v>35</v>
      </c>
      <c r="R67" s="2" t="s">
        <v>38</v>
      </c>
      <c r="S67" s="2" t="s">
        <v>39</v>
      </c>
      <c r="T67" s="2">
        <v>5</v>
      </c>
      <c r="U67" s="2">
        <v>4</v>
      </c>
      <c r="V67" s="3">
        <v>42462</v>
      </c>
      <c r="W67" s="2">
        <v>14</v>
      </c>
      <c r="X67" s="5" t="str">
        <f>INDEX(Position!B:B,MATCH(C67,Position!A:A,0))</f>
        <v>Production Technician I</v>
      </c>
      <c r="Y67" s="5" t="str">
        <f>INDEX(Department!B:B,MATCH(D67,Department!A:A,0))</f>
        <v>Production</v>
      </c>
      <c r="Z67" s="5" t="str">
        <f>INDEX(Manager!B:B,MATCH(E67,Manager!A:A,0))</f>
        <v>Webster Butler</v>
      </c>
      <c r="AA67" s="19">
        <f ca="1">IFERROR(DATEDIF(HR_Data[[#This Row],[DateofHire]],HR_Data[[#This Row],[DateofTermination]],"y"),DATEDIF(HR_Data[[#This Row],[DateofHire]],NOW(),"y"))</f>
        <v>5</v>
      </c>
      <c r="AB67" s="5">
        <f ca="1">DATEDIF(HR_Data[[#This Row],[DOB]],NOW(),"y")</f>
        <v>46</v>
      </c>
      <c r="AC67" s="5" t="str" cm="1">
        <f t="array" aca="1" ref="AC67" ca="1">_xlfn.IFS(HR_Data[[#This Row],[Age]]&lt;=40,"31-40",HR_Data[[#This Row],[Age]]&lt;=50,"41-50",AB67&lt;=60,"51-60",AB67&lt;=70,"61-70",AB67&lt;=80,"71 ABOVE")</f>
        <v>41-50</v>
      </c>
      <c r="AD67" s="5" t="str" cm="1">
        <f t="array" aca="1" ref="AD67" ca="1">_xlfn.IFS(HR_Data[[#This Row],[Years in the company]]&lt;=5,"5 years below",HR_Data[[#This Row],[Years in the company]]&lt;=10,"6-10 years",HR_Data[[#This Row],[Years in the company]]&lt;=15,"11 - 15 years",HR_Data[[#This Row],[Years in the company]]&gt;=16,"16 years above")</f>
        <v>5 years below</v>
      </c>
      <c r="AE67" s="5" t="str" cm="1">
        <f t="array" ref="AE67">_xlfn.IFS(T67&lt;=2,"1.1-2.0",T67&lt;=3,"2.1-3.0",T67&lt;=4,"3.1-4.0",T67&lt;=5,"4.1-5.0")</f>
        <v>4.1-5.0</v>
      </c>
      <c r="AF67" s="5" t="str">
        <f>TEXT(HR_Data[[#This Row],[DateofHire]],"MMM")</f>
        <v>May</v>
      </c>
      <c r="AG67" s="5" t="str">
        <f>TEXT(HR_Data[[#This Row],[DateofHire]],"YYYY")</f>
        <v>2011</v>
      </c>
      <c r="AH67" s="5" t="str">
        <f>IF(HR_Data[[#This Row],[EmploymentStatus]]="Active","Active","Not Active")</f>
        <v>Not Active</v>
      </c>
      <c r="AI67" s="5" t="str">
        <f>TEXT(HR_Data[[#This Row],[DateofTermination]],"YYYY")</f>
        <v>2016</v>
      </c>
    </row>
    <row r="68" spans="1:35" hidden="1" x14ac:dyDescent="0.25">
      <c r="A68" s="2" t="s">
        <v>167</v>
      </c>
      <c r="B68" s="2">
        <v>10155</v>
      </c>
      <c r="C68" s="2" t="s">
        <v>500</v>
      </c>
      <c r="D68" s="2" t="s">
        <v>512</v>
      </c>
      <c r="E68" s="2">
        <v>10194</v>
      </c>
      <c r="F68" s="16">
        <v>40917</v>
      </c>
      <c r="G68" s="2">
        <v>101199</v>
      </c>
      <c r="H68" s="2" t="s">
        <v>467</v>
      </c>
      <c r="I68" s="3">
        <v>29041</v>
      </c>
      <c r="J68" s="2" t="s">
        <v>23</v>
      </c>
      <c r="K68" s="2" t="s">
        <v>24</v>
      </c>
      <c r="L68" s="2" t="s">
        <v>62</v>
      </c>
      <c r="M68" s="2" t="s">
        <v>22</v>
      </c>
      <c r="N68" s="2">
        <v>2176</v>
      </c>
      <c r="O68" s="16"/>
      <c r="P68" s="2" t="s">
        <v>26</v>
      </c>
      <c r="Q68" s="2" t="s">
        <v>27</v>
      </c>
      <c r="R68" s="2" t="s">
        <v>96</v>
      </c>
      <c r="S68" s="2" t="s">
        <v>39</v>
      </c>
      <c r="T68" s="2">
        <v>3.79</v>
      </c>
      <c r="U68" s="2">
        <v>5</v>
      </c>
      <c r="V68" s="3">
        <v>43490</v>
      </c>
      <c r="W68" s="2">
        <v>8</v>
      </c>
      <c r="X68" s="5" t="str">
        <f>INDEX(Position!B:B,MATCH(C68,Position!A:A,0))</f>
        <v>Software Engineer</v>
      </c>
      <c r="Y68" s="5" t="str">
        <f>INDEX(Department!B:B,MATCH(D68,Department!A:A,0))</f>
        <v>Software Engineering</v>
      </c>
      <c r="Z68" s="5" t="str">
        <f>INDEX(Manager!B:B,MATCH(E68,Manager!A:A,0))</f>
        <v>Alex Sweetwater</v>
      </c>
      <c r="AA68" s="19">
        <f ca="1">IFERROR(DATEDIF(HR_Data[[#This Row],[DateofHire]],HR_Data[[#This Row],[DateofTermination]],"y"),DATEDIF(HR_Data[[#This Row],[DateofHire]],NOW(),"y"))</f>
        <v>12</v>
      </c>
      <c r="AB68" s="5">
        <f ca="1">DATEDIF(HR_Data[[#This Row],[DOB]],NOW(),"y")</f>
        <v>44</v>
      </c>
      <c r="AC68" s="5" t="str" cm="1">
        <f t="array" aca="1" ref="AC68" ca="1">_xlfn.IFS(HR_Data[[#This Row],[Age]]&lt;=40,"31-40",HR_Data[[#This Row],[Age]]&lt;=50,"41-50",AB68&lt;=60,"51-60",AB68&lt;=70,"61-70",AB68&lt;=80,"71 ABOVE")</f>
        <v>41-50</v>
      </c>
      <c r="AD68" s="5" t="str" cm="1">
        <f t="array" aca="1" ref="AD68" ca="1">_xlfn.IFS(HR_Data[[#This Row],[Years in the company]]&lt;=5,"5 years below",HR_Data[[#This Row],[Years in the company]]&lt;=10,"6-10 years",HR_Data[[#This Row],[Years in the company]]&lt;=15,"11 - 15 years",HR_Data[[#This Row],[Years in the company]]&gt;=16,"16 years above")</f>
        <v>11 - 15 years</v>
      </c>
      <c r="AE68" s="5" t="str" cm="1">
        <f t="array" ref="AE68">_xlfn.IFS(T68&lt;=2,"1.1-2.0",T68&lt;=3,"2.1-3.0",T68&lt;=4,"3.1-4.0",T68&lt;=5,"4.1-5.0")</f>
        <v>3.1-4.0</v>
      </c>
      <c r="AF68" s="5" t="str">
        <f>TEXT(HR_Data[[#This Row],[DateofHire]],"MMM")</f>
        <v>Jan</v>
      </c>
      <c r="AG68" s="5" t="str">
        <f>TEXT(HR_Data[[#This Row],[DateofHire]],"YYYY")</f>
        <v>2012</v>
      </c>
      <c r="AH68" s="5" t="str">
        <f>IF(HR_Data[[#This Row],[EmploymentStatus]]="Active","Active","Not Active")</f>
        <v>Active</v>
      </c>
      <c r="AI68" s="5"/>
    </row>
    <row r="69" spans="1:35" hidden="1" x14ac:dyDescent="0.25">
      <c r="A69" s="2" t="s">
        <v>168</v>
      </c>
      <c r="B69" s="2">
        <v>10306</v>
      </c>
      <c r="C69" s="2" t="s">
        <v>475</v>
      </c>
      <c r="D69" s="2" t="s">
        <v>511</v>
      </c>
      <c r="E69" s="2">
        <v>10188</v>
      </c>
      <c r="F69" s="16">
        <v>41911</v>
      </c>
      <c r="G69" s="2">
        <v>61568</v>
      </c>
      <c r="H69" s="2" t="s">
        <v>468</v>
      </c>
      <c r="I69" s="3">
        <v>27700</v>
      </c>
      <c r="J69" s="2" t="s">
        <v>23</v>
      </c>
      <c r="K69" s="2" t="s">
        <v>24</v>
      </c>
      <c r="L69" s="2" t="s">
        <v>77</v>
      </c>
      <c r="M69" s="2" t="s">
        <v>169</v>
      </c>
      <c r="N69" s="2">
        <v>36006</v>
      </c>
      <c r="O69" s="16"/>
      <c r="P69" s="2" t="s">
        <v>26</v>
      </c>
      <c r="Q69" s="2" t="s">
        <v>27</v>
      </c>
      <c r="R69" s="2" t="s">
        <v>38</v>
      </c>
      <c r="S69" s="2" t="s">
        <v>170</v>
      </c>
      <c r="T69" s="2">
        <v>1.93</v>
      </c>
      <c r="U69" s="2">
        <v>3</v>
      </c>
      <c r="V69" s="3">
        <v>43495</v>
      </c>
      <c r="W69" s="2">
        <v>5</v>
      </c>
      <c r="X69" s="5" t="str">
        <f>INDEX(Position!B:B,MATCH(C69,Position!A:A,0))</f>
        <v>Area Sales Manager</v>
      </c>
      <c r="Y69" s="5" t="str">
        <f>INDEX(Department!B:B,MATCH(D69,Department!A:A,0))</f>
        <v>Sales</v>
      </c>
      <c r="Z69" s="5" t="str">
        <f>INDEX(Manager!B:B,MATCH(E69,Manager!A:A,0))</f>
        <v>John Smith</v>
      </c>
      <c r="AA69" s="19">
        <f ca="1">IFERROR(DATEDIF(HR_Data[[#This Row],[DateofHire]],HR_Data[[#This Row],[DateofTermination]],"y"),DATEDIF(HR_Data[[#This Row],[DateofHire]],NOW(),"y"))</f>
        <v>9</v>
      </c>
      <c r="AB69" s="5">
        <f ca="1">DATEDIF(HR_Data[[#This Row],[DOB]],NOW(),"y")</f>
        <v>48</v>
      </c>
      <c r="AC69" s="5" t="str" cm="1">
        <f t="array" aca="1" ref="AC69" ca="1">_xlfn.IFS(HR_Data[[#This Row],[Age]]&lt;=40,"31-40",HR_Data[[#This Row],[Age]]&lt;=50,"41-50",AB69&lt;=60,"51-60",AB69&lt;=70,"61-70",AB69&lt;=80,"71 ABOVE")</f>
        <v>41-50</v>
      </c>
      <c r="AD69" s="5" t="str" cm="1">
        <f t="array" aca="1" ref="AD69" ca="1">_xlfn.IFS(HR_Data[[#This Row],[Years in the company]]&lt;=5,"5 years below",HR_Data[[#This Row],[Years in the company]]&lt;=10,"6-10 years",HR_Data[[#This Row],[Years in the company]]&lt;=15,"11 - 15 years",HR_Data[[#This Row],[Years in the company]]&gt;=16,"16 years above")</f>
        <v>6-10 years</v>
      </c>
      <c r="AE69" s="5" t="str" cm="1">
        <f t="array" ref="AE69">_xlfn.IFS(T69&lt;=2,"1.1-2.0",T69&lt;=3,"2.1-3.0",T69&lt;=4,"3.1-4.0",T69&lt;=5,"4.1-5.0")</f>
        <v>1.1-2.0</v>
      </c>
      <c r="AF69" s="5" t="str">
        <f>TEXT(HR_Data[[#This Row],[DateofHire]],"MMM")</f>
        <v>Sep</v>
      </c>
      <c r="AG69" s="5" t="str">
        <f>TEXT(HR_Data[[#This Row],[DateofHire]],"YYYY")</f>
        <v>2014</v>
      </c>
      <c r="AH69" s="5" t="str">
        <f>IF(HR_Data[[#This Row],[EmploymentStatus]]="Active","Active","Not Active")</f>
        <v>Active</v>
      </c>
      <c r="AI69" s="5"/>
    </row>
    <row r="70" spans="1:35" x14ac:dyDescent="0.25">
      <c r="A70" s="2" t="s">
        <v>171</v>
      </c>
      <c r="B70" s="2">
        <v>10100</v>
      </c>
      <c r="C70" s="2" t="s">
        <v>496</v>
      </c>
      <c r="D70" s="2" t="s">
        <v>510</v>
      </c>
      <c r="E70" s="2">
        <v>10265</v>
      </c>
      <c r="F70" s="16">
        <v>40637</v>
      </c>
      <c r="G70" s="2">
        <v>58275</v>
      </c>
      <c r="H70" s="2" t="s">
        <v>467</v>
      </c>
      <c r="I70" s="3">
        <v>18684</v>
      </c>
      <c r="J70" s="2" t="s">
        <v>116</v>
      </c>
      <c r="K70" s="2" t="s">
        <v>24</v>
      </c>
      <c r="L70" s="2" t="s">
        <v>62</v>
      </c>
      <c r="M70" s="2" t="s">
        <v>22</v>
      </c>
      <c r="N70" s="2">
        <v>2343</v>
      </c>
      <c r="O70" s="16">
        <v>42312</v>
      </c>
      <c r="P70" s="2" t="s">
        <v>172</v>
      </c>
      <c r="Q70" s="2" t="s">
        <v>35</v>
      </c>
      <c r="R70" s="2" t="s">
        <v>50</v>
      </c>
      <c r="S70" s="2" t="s">
        <v>39</v>
      </c>
      <c r="T70" s="2">
        <v>4.62</v>
      </c>
      <c r="U70" s="2">
        <v>5</v>
      </c>
      <c r="V70" s="3">
        <v>42130</v>
      </c>
      <c r="W70" s="2">
        <v>1</v>
      </c>
      <c r="X70" s="5" t="str">
        <f>INDEX(Position!B:B,MATCH(C70,Position!A:A,0))</f>
        <v>Production Technician II</v>
      </c>
      <c r="Y70" s="5" t="str">
        <f>INDEX(Department!B:B,MATCH(D70,Department!A:A,0))</f>
        <v>Production</v>
      </c>
      <c r="Z70" s="5" t="str">
        <f>INDEX(Manager!B:B,MATCH(E70,Manager!A:A,0))</f>
        <v>Kelley Spirea</v>
      </c>
      <c r="AA70" s="19">
        <f ca="1">IFERROR(DATEDIF(HR_Data[[#This Row],[DateofHire]],HR_Data[[#This Row],[DateofTermination]],"y"),DATEDIF(HR_Data[[#This Row],[DateofHire]],NOW(),"y"))</f>
        <v>4</v>
      </c>
      <c r="AB70" s="5">
        <f ca="1">DATEDIF(HR_Data[[#This Row],[DOB]],NOW(),"y")</f>
        <v>73</v>
      </c>
      <c r="AC70" s="5" t="str" cm="1">
        <f t="array" aca="1" ref="AC70" ca="1">_xlfn.IFS(HR_Data[[#This Row],[Age]]&lt;=40,"31-40",HR_Data[[#This Row],[Age]]&lt;=50,"41-50",AB70&lt;=60,"51-60",AB70&lt;=70,"61-70",AB70&lt;=80,"71 ABOVE")</f>
        <v>71 ABOVE</v>
      </c>
      <c r="AD70" s="5" t="str" cm="1">
        <f t="array" aca="1" ref="AD70" ca="1">_xlfn.IFS(HR_Data[[#This Row],[Years in the company]]&lt;=5,"5 years below",HR_Data[[#This Row],[Years in the company]]&lt;=10,"6-10 years",HR_Data[[#This Row],[Years in the company]]&lt;=15,"11 - 15 years",HR_Data[[#This Row],[Years in the company]]&gt;=16,"16 years above")</f>
        <v>5 years below</v>
      </c>
      <c r="AE70" s="5" t="str" cm="1">
        <f t="array" ref="AE70">_xlfn.IFS(T70&lt;=2,"1.1-2.0",T70&lt;=3,"2.1-3.0",T70&lt;=4,"3.1-4.0",T70&lt;=5,"4.1-5.0")</f>
        <v>4.1-5.0</v>
      </c>
      <c r="AF70" s="5" t="str">
        <f>TEXT(HR_Data[[#This Row],[DateofHire]],"MMM")</f>
        <v>Apr</v>
      </c>
      <c r="AG70" s="5" t="str">
        <f>TEXT(HR_Data[[#This Row],[DateofHire]],"YYYY")</f>
        <v>2011</v>
      </c>
      <c r="AH70" s="5" t="str">
        <f>IF(HR_Data[[#This Row],[EmploymentStatus]]="Active","Active","Not Active")</f>
        <v>Not Active</v>
      </c>
      <c r="AI70" s="5" t="str">
        <f>TEXT(HR_Data[[#This Row],[DateofTermination]],"YYYY")</f>
        <v>2015</v>
      </c>
    </row>
    <row r="71" spans="1:35" hidden="1" x14ac:dyDescent="0.25">
      <c r="A71" s="2" t="s">
        <v>173</v>
      </c>
      <c r="B71" s="2">
        <v>10310</v>
      </c>
      <c r="C71" s="2" t="s">
        <v>495</v>
      </c>
      <c r="D71" s="2" t="s">
        <v>510</v>
      </c>
      <c r="E71" s="2">
        <v>10002</v>
      </c>
      <c r="F71" s="16">
        <v>41827</v>
      </c>
      <c r="G71" s="2">
        <v>53189</v>
      </c>
      <c r="H71" s="2" t="s">
        <v>468</v>
      </c>
      <c r="I71" s="3">
        <v>24581</v>
      </c>
      <c r="J71" s="2" t="s">
        <v>33</v>
      </c>
      <c r="K71" s="2" t="s">
        <v>24</v>
      </c>
      <c r="L71" s="2" t="s">
        <v>25</v>
      </c>
      <c r="M71" s="2" t="s">
        <v>22</v>
      </c>
      <c r="N71" s="2">
        <v>2061</v>
      </c>
      <c r="O71" s="16"/>
      <c r="P71" s="2" t="s">
        <v>26</v>
      </c>
      <c r="Q71" s="2" t="s">
        <v>27</v>
      </c>
      <c r="R71" s="2" t="s">
        <v>38</v>
      </c>
      <c r="S71" s="2" t="s">
        <v>170</v>
      </c>
      <c r="T71" s="2">
        <v>1.1200000000000001</v>
      </c>
      <c r="U71" s="2">
        <v>2</v>
      </c>
      <c r="V71" s="3">
        <v>43496</v>
      </c>
      <c r="W71" s="2">
        <v>9</v>
      </c>
      <c r="X71" s="5" t="str">
        <f>INDEX(Position!B:B,MATCH(C71,Position!A:A,0))</f>
        <v>Production Technician I</v>
      </c>
      <c r="Y71" s="5" t="str">
        <f>INDEX(Department!B:B,MATCH(D71,Department!A:A,0))</f>
        <v>Production</v>
      </c>
      <c r="Z71" s="5" t="str">
        <f>INDEX(Manager!B:B,MATCH(E71,Manager!A:A,0))</f>
        <v>Amy Dunn</v>
      </c>
      <c r="AA71" s="19">
        <f ca="1">IFERROR(DATEDIF(HR_Data[[#This Row],[DateofHire]],HR_Data[[#This Row],[DateofTermination]],"y"),DATEDIF(HR_Data[[#This Row],[DateofHire]],NOW(),"y"))</f>
        <v>9</v>
      </c>
      <c r="AB71" s="5">
        <f ca="1">DATEDIF(HR_Data[[#This Row],[DOB]],NOW(),"y")</f>
        <v>56</v>
      </c>
      <c r="AC71" s="5" t="str" cm="1">
        <f t="array" aca="1" ref="AC71" ca="1">_xlfn.IFS(HR_Data[[#This Row],[Age]]&lt;=40,"31-40",HR_Data[[#This Row],[Age]]&lt;=50,"41-50",AB71&lt;=60,"51-60",AB71&lt;=70,"61-70",AB71&lt;=80,"71 ABOVE")</f>
        <v>51-60</v>
      </c>
      <c r="AD71" s="5" t="str" cm="1">
        <f t="array" aca="1" ref="AD71" ca="1">_xlfn.IFS(HR_Data[[#This Row],[Years in the company]]&lt;=5,"5 years below",HR_Data[[#This Row],[Years in the company]]&lt;=10,"6-10 years",HR_Data[[#This Row],[Years in the company]]&lt;=15,"11 - 15 years",HR_Data[[#This Row],[Years in the company]]&gt;=16,"16 years above")</f>
        <v>6-10 years</v>
      </c>
      <c r="AE71" s="5" t="str" cm="1">
        <f t="array" ref="AE71">_xlfn.IFS(T71&lt;=2,"1.1-2.0",T71&lt;=3,"2.1-3.0",T71&lt;=4,"3.1-4.0",T71&lt;=5,"4.1-5.0")</f>
        <v>1.1-2.0</v>
      </c>
      <c r="AF71" s="5" t="str">
        <f>TEXT(HR_Data[[#This Row],[DateofHire]],"MMM")</f>
        <v>Jul</v>
      </c>
      <c r="AG71" s="5" t="str">
        <f>TEXT(HR_Data[[#This Row],[DateofHire]],"YYYY")</f>
        <v>2014</v>
      </c>
      <c r="AH71" s="5" t="str">
        <f>IF(HR_Data[[#This Row],[EmploymentStatus]]="Active","Active","Not Active")</f>
        <v>Active</v>
      </c>
      <c r="AI71" s="5"/>
    </row>
    <row r="72" spans="1:35" hidden="1" x14ac:dyDescent="0.25">
      <c r="A72" s="2" t="s">
        <v>174</v>
      </c>
      <c r="B72" s="2">
        <v>10197</v>
      </c>
      <c r="C72" s="2" t="s">
        <v>476</v>
      </c>
      <c r="D72" s="2" t="s">
        <v>509</v>
      </c>
      <c r="E72" s="2">
        <v>10197</v>
      </c>
      <c r="F72" s="16">
        <v>42781</v>
      </c>
      <c r="G72" s="2">
        <v>96820</v>
      </c>
      <c r="H72" s="2" t="s">
        <v>468</v>
      </c>
      <c r="I72" s="3">
        <v>30563</v>
      </c>
      <c r="J72" s="2" t="s">
        <v>23</v>
      </c>
      <c r="K72" s="2" t="s">
        <v>24</v>
      </c>
      <c r="L72" s="2" t="s">
        <v>25</v>
      </c>
      <c r="M72" s="2" t="s">
        <v>22</v>
      </c>
      <c r="N72" s="2">
        <v>2045</v>
      </c>
      <c r="O72" s="16"/>
      <c r="P72" s="2" t="s">
        <v>26</v>
      </c>
      <c r="Q72" s="2" t="s">
        <v>27</v>
      </c>
      <c r="R72" s="2" t="s">
        <v>38</v>
      </c>
      <c r="S72" s="2" t="s">
        <v>39</v>
      </c>
      <c r="T72" s="2">
        <v>3.01</v>
      </c>
      <c r="U72" s="2">
        <v>5</v>
      </c>
      <c r="V72" s="3">
        <v>43488</v>
      </c>
      <c r="W72" s="2">
        <v>15</v>
      </c>
      <c r="X72" s="5" t="str">
        <f>INDEX(Position!B:B,MATCH(C72,Position!A:A,0))</f>
        <v>BI Developer</v>
      </c>
      <c r="Y72" s="5" t="str">
        <f>INDEX(Department!B:B,MATCH(D72,Department!A:A,0))</f>
        <v>IT/IS</v>
      </c>
      <c r="Z72" s="5" t="str">
        <f>INDEX(Manager!B:B,MATCH(E72,Manager!A:A,0))</f>
        <v>Brian Champaigne</v>
      </c>
      <c r="AA72" s="19">
        <f ca="1">IFERROR(DATEDIF(HR_Data[[#This Row],[DateofHire]],HR_Data[[#This Row],[DateofTermination]],"y"),DATEDIF(HR_Data[[#This Row],[DateofHire]],NOW(),"y"))</f>
        <v>7</v>
      </c>
      <c r="AB72" s="5">
        <f ca="1">DATEDIF(HR_Data[[#This Row],[DOB]],NOW(),"y")</f>
        <v>40</v>
      </c>
      <c r="AC72" s="5" t="str" cm="1">
        <f t="array" aca="1" ref="AC72" ca="1">_xlfn.IFS(HR_Data[[#This Row],[Age]]&lt;=40,"31-40",HR_Data[[#This Row],[Age]]&lt;=50,"41-50",AB72&lt;=60,"51-60",AB72&lt;=70,"61-70",AB72&lt;=80,"71 ABOVE")</f>
        <v>31-40</v>
      </c>
      <c r="AD72" s="5" t="str" cm="1">
        <f t="array" aca="1" ref="AD72" ca="1">_xlfn.IFS(HR_Data[[#This Row],[Years in the company]]&lt;=5,"5 years below",HR_Data[[#This Row],[Years in the company]]&lt;=10,"6-10 years",HR_Data[[#This Row],[Years in the company]]&lt;=15,"11 - 15 years",HR_Data[[#This Row],[Years in the company]]&gt;=16,"16 years above")</f>
        <v>6-10 years</v>
      </c>
      <c r="AE72" s="5" t="str" cm="1">
        <f t="array" ref="AE72">_xlfn.IFS(T72&lt;=2,"1.1-2.0",T72&lt;=3,"2.1-3.0",T72&lt;=4,"3.1-4.0",T72&lt;=5,"4.1-5.0")</f>
        <v>3.1-4.0</v>
      </c>
      <c r="AF72" s="5" t="str">
        <f>TEXT(HR_Data[[#This Row],[DateofHire]],"MMM")</f>
        <v>Feb</v>
      </c>
      <c r="AG72" s="5" t="str">
        <f>TEXT(HR_Data[[#This Row],[DateofHire]],"YYYY")</f>
        <v>2017</v>
      </c>
      <c r="AH72" s="5" t="str">
        <f>IF(HR_Data[[#This Row],[EmploymentStatus]]="Active","Active","Not Active")</f>
        <v>Active</v>
      </c>
      <c r="AI72" s="5"/>
    </row>
    <row r="73" spans="1:35" hidden="1" x14ac:dyDescent="0.25">
      <c r="A73" s="2" t="s">
        <v>177</v>
      </c>
      <c r="B73" s="2">
        <v>10276</v>
      </c>
      <c r="C73" s="2" t="s">
        <v>495</v>
      </c>
      <c r="D73" s="2" t="s">
        <v>510</v>
      </c>
      <c r="E73" s="2">
        <v>10062</v>
      </c>
      <c r="F73" s="16">
        <v>41771</v>
      </c>
      <c r="G73" s="2">
        <v>51259</v>
      </c>
      <c r="H73" s="2" t="s">
        <v>468</v>
      </c>
      <c r="I73" s="3">
        <v>30270</v>
      </c>
      <c r="J73" s="2" t="s">
        <v>23</v>
      </c>
      <c r="K73" s="2" t="s">
        <v>24</v>
      </c>
      <c r="L73" s="2" t="s">
        <v>25</v>
      </c>
      <c r="M73" s="2" t="s">
        <v>22</v>
      </c>
      <c r="N73" s="2">
        <v>2180</v>
      </c>
      <c r="O73" s="16"/>
      <c r="P73" s="2" t="s">
        <v>26</v>
      </c>
      <c r="Q73" s="2" t="s">
        <v>27</v>
      </c>
      <c r="R73" s="2" t="s">
        <v>38</v>
      </c>
      <c r="S73" s="2" t="s">
        <v>39</v>
      </c>
      <c r="T73" s="2">
        <v>4.3</v>
      </c>
      <c r="U73" s="2">
        <v>4</v>
      </c>
      <c r="V73" s="3">
        <v>43515</v>
      </c>
      <c r="W73" s="2">
        <v>1</v>
      </c>
      <c r="X73" s="5" t="str">
        <f>INDEX(Position!B:B,MATCH(C73,Position!A:A,0))</f>
        <v>Production Technician I</v>
      </c>
      <c r="Y73" s="5" t="str">
        <f>INDEX(Department!B:B,MATCH(D73,Department!A:A,0))</f>
        <v>Production</v>
      </c>
      <c r="Z73" s="5" t="str">
        <f>INDEX(Manager!B:B,MATCH(E73,Manager!A:A,0))</f>
        <v>Ketsia Liebig</v>
      </c>
      <c r="AA73" s="19">
        <f ca="1">IFERROR(DATEDIF(HR_Data[[#This Row],[DateofHire]],HR_Data[[#This Row],[DateofTermination]],"y"),DATEDIF(HR_Data[[#This Row],[DateofHire]],NOW(),"y"))</f>
        <v>9</v>
      </c>
      <c r="AB73" s="5">
        <f ca="1">DATEDIF(HR_Data[[#This Row],[DOB]],NOW(),"y")</f>
        <v>41</v>
      </c>
      <c r="AC73" s="5" t="str" cm="1">
        <f t="array" aca="1" ref="AC73" ca="1">_xlfn.IFS(HR_Data[[#This Row],[Age]]&lt;=40,"31-40",HR_Data[[#This Row],[Age]]&lt;=50,"41-50",AB73&lt;=60,"51-60",AB73&lt;=70,"61-70",AB73&lt;=80,"71 ABOVE")</f>
        <v>41-50</v>
      </c>
      <c r="AD73" s="5" t="str" cm="1">
        <f t="array" aca="1" ref="AD73" ca="1">_xlfn.IFS(HR_Data[[#This Row],[Years in the company]]&lt;=5,"5 years below",HR_Data[[#This Row],[Years in the company]]&lt;=10,"6-10 years",HR_Data[[#This Row],[Years in the company]]&lt;=15,"11 - 15 years",HR_Data[[#This Row],[Years in the company]]&gt;=16,"16 years above")</f>
        <v>6-10 years</v>
      </c>
      <c r="AE73" s="5" t="str" cm="1">
        <f t="array" ref="AE73">_xlfn.IFS(T73&lt;=2,"1.1-2.0",T73&lt;=3,"2.1-3.0",T73&lt;=4,"3.1-4.0",T73&lt;=5,"4.1-5.0")</f>
        <v>4.1-5.0</v>
      </c>
      <c r="AF73" s="5" t="str">
        <f>TEXT(HR_Data[[#This Row],[DateofHire]],"MMM")</f>
        <v>May</v>
      </c>
      <c r="AG73" s="5" t="str">
        <f>TEXT(HR_Data[[#This Row],[DateofHire]],"YYYY")</f>
        <v>2014</v>
      </c>
      <c r="AH73" s="5" t="str">
        <f>IF(HR_Data[[#This Row],[EmploymentStatus]]="Active","Active","Not Active")</f>
        <v>Active</v>
      </c>
      <c r="AI73" s="5"/>
    </row>
    <row r="74" spans="1:35" hidden="1" x14ac:dyDescent="0.25">
      <c r="A74" s="2" t="s">
        <v>178</v>
      </c>
      <c r="B74" s="2">
        <v>10304</v>
      </c>
      <c r="C74" s="2" t="s">
        <v>475</v>
      </c>
      <c r="D74" s="2" t="s">
        <v>511</v>
      </c>
      <c r="E74" s="2">
        <v>10188</v>
      </c>
      <c r="F74" s="16">
        <v>40959</v>
      </c>
      <c r="G74" s="2">
        <v>59231</v>
      </c>
      <c r="H74" s="2" t="s">
        <v>467</v>
      </c>
      <c r="I74" s="3">
        <v>31911</v>
      </c>
      <c r="J74" s="2" t="s">
        <v>23</v>
      </c>
      <c r="K74" s="2" t="s">
        <v>24</v>
      </c>
      <c r="L74" s="2" t="s">
        <v>25</v>
      </c>
      <c r="M74" s="2" t="s">
        <v>179</v>
      </c>
      <c r="N74" s="2">
        <v>98052</v>
      </c>
      <c r="O74" s="16"/>
      <c r="P74" s="2" t="s">
        <v>26</v>
      </c>
      <c r="Q74" s="2" t="s">
        <v>27</v>
      </c>
      <c r="R74" s="2" t="s">
        <v>180</v>
      </c>
      <c r="S74" s="2" t="s">
        <v>170</v>
      </c>
      <c r="T74" s="2">
        <v>2.2999999999999998</v>
      </c>
      <c r="U74" s="2">
        <v>1</v>
      </c>
      <c r="V74" s="3">
        <v>43494</v>
      </c>
      <c r="W74" s="2">
        <v>17</v>
      </c>
      <c r="X74" s="5" t="str">
        <f>INDEX(Position!B:B,MATCH(C74,Position!A:A,0))</f>
        <v>Area Sales Manager</v>
      </c>
      <c r="Y74" s="5" t="str">
        <f>INDEX(Department!B:B,MATCH(D74,Department!A:A,0))</f>
        <v>Sales</v>
      </c>
      <c r="Z74" s="5" t="str">
        <f>INDEX(Manager!B:B,MATCH(E74,Manager!A:A,0))</f>
        <v>John Smith</v>
      </c>
      <c r="AA74" s="19">
        <f ca="1">IFERROR(DATEDIF(HR_Data[[#This Row],[DateofHire]],HR_Data[[#This Row],[DateofTermination]],"y"),DATEDIF(HR_Data[[#This Row],[DateofHire]],NOW(),"y"))</f>
        <v>12</v>
      </c>
      <c r="AB74" s="5">
        <f ca="1">DATEDIF(HR_Data[[#This Row],[DOB]],NOW(),"y")</f>
        <v>36</v>
      </c>
      <c r="AC74" s="5" t="str" cm="1">
        <f t="array" aca="1" ref="AC74" ca="1">_xlfn.IFS(HR_Data[[#This Row],[Age]]&lt;=40,"31-40",HR_Data[[#This Row],[Age]]&lt;=50,"41-50",AB74&lt;=60,"51-60",AB74&lt;=70,"61-70",AB74&lt;=80,"71 ABOVE")</f>
        <v>31-40</v>
      </c>
      <c r="AD74" s="5" t="str" cm="1">
        <f t="array" aca="1" ref="AD74" ca="1">_xlfn.IFS(HR_Data[[#This Row],[Years in the company]]&lt;=5,"5 years below",HR_Data[[#This Row],[Years in the company]]&lt;=10,"6-10 years",HR_Data[[#This Row],[Years in the company]]&lt;=15,"11 - 15 years",HR_Data[[#This Row],[Years in the company]]&gt;=16,"16 years above")</f>
        <v>11 - 15 years</v>
      </c>
      <c r="AE74" s="5" t="str" cm="1">
        <f t="array" ref="AE74">_xlfn.IFS(T74&lt;=2,"1.1-2.0",T74&lt;=3,"2.1-3.0",T74&lt;=4,"3.1-4.0",T74&lt;=5,"4.1-5.0")</f>
        <v>2.1-3.0</v>
      </c>
      <c r="AF74" s="5" t="str">
        <f>TEXT(HR_Data[[#This Row],[DateofHire]],"MMM")</f>
        <v>Feb</v>
      </c>
      <c r="AG74" s="5" t="str">
        <f>TEXT(HR_Data[[#This Row],[DateofHire]],"YYYY")</f>
        <v>2012</v>
      </c>
      <c r="AH74" s="5" t="str">
        <f>IF(HR_Data[[#This Row],[EmploymentStatus]]="Active","Active","Not Active")</f>
        <v>Active</v>
      </c>
      <c r="AI74" s="5"/>
    </row>
    <row r="75" spans="1:35" hidden="1" x14ac:dyDescent="0.25">
      <c r="A75" s="2" t="s">
        <v>181</v>
      </c>
      <c r="B75" s="2">
        <v>10284</v>
      </c>
      <c r="C75" s="2" t="s">
        <v>495</v>
      </c>
      <c r="D75" s="2" t="s">
        <v>510</v>
      </c>
      <c r="E75" s="2">
        <v>10114</v>
      </c>
      <c r="F75" s="16">
        <v>41281</v>
      </c>
      <c r="G75" s="2">
        <v>61584</v>
      </c>
      <c r="H75" s="2" t="s">
        <v>467</v>
      </c>
      <c r="I75" s="3">
        <v>28826</v>
      </c>
      <c r="J75" s="2" t="s">
        <v>33</v>
      </c>
      <c r="K75" s="2" t="s">
        <v>24</v>
      </c>
      <c r="L75" s="2" t="s">
        <v>62</v>
      </c>
      <c r="M75" s="2" t="s">
        <v>22</v>
      </c>
      <c r="N75" s="2">
        <v>2351</v>
      </c>
      <c r="O75" s="16"/>
      <c r="P75" s="2" t="s">
        <v>26</v>
      </c>
      <c r="Q75" s="2" t="s">
        <v>27</v>
      </c>
      <c r="R75" s="2" t="s">
        <v>38</v>
      </c>
      <c r="S75" s="2" t="s">
        <v>97</v>
      </c>
      <c r="T75" s="2">
        <v>3.88</v>
      </c>
      <c r="U75" s="2">
        <v>4</v>
      </c>
      <c r="V75" s="3">
        <v>43483</v>
      </c>
      <c r="W75" s="2">
        <v>6</v>
      </c>
      <c r="X75" s="5" t="str">
        <f>INDEX(Position!B:B,MATCH(C75,Position!A:A,0))</f>
        <v>Production Technician I</v>
      </c>
      <c r="Y75" s="5" t="str">
        <f>INDEX(Department!B:B,MATCH(D75,Department!A:A,0))</f>
        <v>Production</v>
      </c>
      <c r="Z75" s="5" t="str">
        <f>INDEX(Manager!B:B,MATCH(E75,Manager!A:A,0))</f>
        <v>Brannon Miller</v>
      </c>
      <c r="AA75" s="19">
        <f ca="1">IFERROR(DATEDIF(HR_Data[[#This Row],[DateofHire]],HR_Data[[#This Row],[DateofTermination]],"y"),DATEDIF(HR_Data[[#This Row],[DateofHire]],NOW(),"y"))</f>
        <v>11</v>
      </c>
      <c r="AB75" s="5">
        <f ca="1">DATEDIF(HR_Data[[#This Row],[DOB]],NOW(),"y")</f>
        <v>45</v>
      </c>
      <c r="AC75" s="5" t="str" cm="1">
        <f t="array" aca="1" ref="AC75" ca="1">_xlfn.IFS(HR_Data[[#This Row],[Age]]&lt;=40,"31-40",HR_Data[[#This Row],[Age]]&lt;=50,"41-50",AB75&lt;=60,"51-60",AB75&lt;=70,"61-70",AB75&lt;=80,"71 ABOVE")</f>
        <v>41-50</v>
      </c>
      <c r="AD75" s="5" t="str" cm="1">
        <f t="array" aca="1" ref="AD75" ca="1">_xlfn.IFS(HR_Data[[#This Row],[Years in the company]]&lt;=5,"5 years below",HR_Data[[#This Row],[Years in the company]]&lt;=10,"6-10 years",HR_Data[[#This Row],[Years in the company]]&lt;=15,"11 - 15 years",HR_Data[[#This Row],[Years in the company]]&gt;=16,"16 years above")</f>
        <v>11 - 15 years</v>
      </c>
      <c r="AE75" s="5" t="str" cm="1">
        <f t="array" ref="AE75">_xlfn.IFS(T75&lt;=2,"1.1-2.0",T75&lt;=3,"2.1-3.0",T75&lt;=4,"3.1-4.0",T75&lt;=5,"4.1-5.0")</f>
        <v>3.1-4.0</v>
      </c>
      <c r="AF75" s="5" t="str">
        <f>TEXT(HR_Data[[#This Row],[DateofHire]],"MMM")</f>
        <v>Jan</v>
      </c>
      <c r="AG75" s="5" t="str">
        <f>TEXT(HR_Data[[#This Row],[DateofHire]],"YYYY")</f>
        <v>2013</v>
      </c>
      <c r="AH75" s="5" t="str">
        <f>IF(HR_Data[[#This Row],[EmploymentStatus]]="Active","Active","Not Active")</f>
        <v>Active</v>
      </c>
      <c r="AI75" s="5"/>
    </row>
    <row r="76" spans="1:35" hidden="1" x14ac:dyDescent="0.25">
      <c r="A76" s="2" t="s">
        <v>182</v>
      </c>
      <c r="B76" s="2">
        <v>10207</v>
      </c>
      <c r="C76" s="2" t="s">
        <v>495</v>
      </c>
      <c r="D76" s="2" t="s">
        <v>510</v>
      </c>
      <c r="E76" s="2">
        <v>10252</v>
      </c>
      <c r="F76" s="16">
        <v>41001</v>
      </c>
      <c r="G76" s="2">
        <v>46335</v>
      </c>
      <c r="H76" s="2" t="s">
        <v>467</v>
      </c>
      <c r="I76" s="3">
        <v>31692</v>
      </c>
      <c r="J76" s="2" t="s">
        <v>23</v>
      </c>
      <c r="K76" s="2" t="s">
        <v>24</v>
      </c>
      <c r="L76" s="2" t="s">
        <v>25</v>
      </c>
      <c r="M76" s="2" t="s">
        <v>22</v>
      </c>
      <c r="N76" s="2">
        <v>2125</v>
      </c>
      <c r="O76" s="16"/>
      <c r="P76" s="2" t="s">
        <v>26</v>
      </c>
      <c r="Q76" s="2" t="s">
        <v>27</v>
      </c>
      <c r="R76" s="2" t="s">
        <v>96</v>
      </c>
      <c r="S76" s="2" t="s">
        <v>39</v>
      </c>
      <c r="T76" s="2">
        <v>3.4</v>
      </c>
      <c r="U76" s="2">
        <v>5</v>
      </c>
      <c r="V76" s="3">
        <v>43515</v>
      </c>
      <c r="W76" s="2">
        <v>15</v>
      </c>
      <c r="X76" s="5" t="str">
        <f>INDEX(Position!B:B,MATCH(C76,Position!A:A,0))</f>
        <v>Production Technician I</v>
      </c>
      <c r="Y76" s="5" t="str">
        <f>INDEX(Department!B:B,MATCH(D76,Department!A:A,0))</f>
        <v>Production</v>
      </c>
      <c r="Z76" s="5" t="str">
        <f>INDEX(Manager!B:B,MATCH(E76,Manager!A:A,0))</f>
        <v>David Stanley</v>
      </c>
      <c r="AA76" s="19">
        <f ca="1">IFERROR(DATEDIF(HR_Data[[#This Row],[DateofHire]],HR_Data[[#This Row],[DateofTermination]],"y"),DATEDIF(HR_Data[[#This Row],[DateofHire]],NOW(),"y"))</f>
        <v>11</v>
      </c>
      <c r="AB76" s="5">
        <f ca="1">DATEDIF(HR_Data[[#This Row],[DOB]],NOW(),"y")</f>
        <v>37</v>
      </c>
      <c r="AC76" s="5" t="str" cm="1">
        <f t="array" aca="1" ref="AC76" ca="1">_xlfn.IFS(HR_Data[[#This Row],[Age]]&lt;=40,"31-40",HR_Data[[#This Row],[Age]]&lt;=50,"41-50",AB76&lt;=60,"51-60",AB76&lt;=70,"61-70",AB76&lt;=80,"71 ABOVE")</f>
        <v>31-40</v>
      </c>
      <c r="AD76" s="5" t="str" cm="1">
        <f t="array" aca="1" ref="AD76" ca="1">_xlfn.IFS(HR_Data[[#This Row],[Years in the company]]&lt;=5,"5 years below",HR_Data[[#This Row],[Years in the company]]&lt;=10,"6-10 years",HR_Data[[#This Row],[Years in the company]]&lt;=15,"11 - 15 years",HR_Data[[#This Row],[Years in the company]]&gt;=16,"16 years above")</f>
        <v>11 - 15 years</v>
      </c>
      <c r="AE76" s="5" t="str" cm="1">
        <f t="array" ref="AE76">_xlfn.IFS(T76&lt;=2,"1.1-2.0",T76&lt;=3,"2.1-3.0",T76&lt;=4,"3.1-4.0",T76&lt;=5,"4.1-5.0")</f>
        <v>3.1-4.0</v>
      </c>
      <c r="AF76" s="5" t="str">
        <f>TEXT(HR_Data[[#This Row],[DateofHire]],"MMM")</f>
        <v>Apr</v>
      </c>
      <c r="AG76" s="5" t="str">
        <f>TEXT(HR_Data[[#This Row],[DateofHire]],"YYYY")</f>
        <v>2012</v>
      </c>
      <c r="AH76" s="5" t="str">
        <f>IF(HR_Data[[#This Row],[EmploymentStatus]]="Active","Active","Not Active")</f>
        <v>Active</v>
      </c>
      <c r="AI76" s="5"/>
    </row>
    <row r="77" spans="1:35" hidden="1" x14ac:dyDescent="0.25">
      <c r="A77" s="2" t="s">
        <v>183</v>
      </c>
      <c r="B77" s="2">
        <v>10133</v>
      </c>
      <c r="C77" s="2" t="s">
        <v>490</v>
      </c>
      <c r="D77" s="2" t="s">
        <v>509</v>
      </c>
      <c r="E77" s="2">
        <v>10250</v>
      </c>
      <c r="F77" s="16">
        <v>42009</v>
      </c>
      <c r="G77" s="2">
        <v>70621</v>
      </c>
      <c r="H77" s="2" t="s">
        <v>467</v>
      </c>
      <c r="I77" s="3">
        <v>32342</v>
      </c>
      <c r="J77" s="2" t="s">
        <v>33</v>
      </c>
      <c r="K77" s="2" t="s">
        <v>24</v>
      </c>
      <c r="L77" s="2" t="s">
        <v>25</v>
      </c>
      <c r="M77" s="2" t="s">
        <v>22</v>
      </c>
      <c r="N77" s="2">
        <v>2119</v>
      </c>
      <c r="O77" s="16"/>
      <c r="P77" s="2" t="s">
        <v>26</v>
      </c>
      <c r="Q77" s="2" t="s">
        <v>27</v>
      </c>
      <c r="R77" s="2" t="s">
        <v>60</v>
      </c>
      <c r="S77" s="2" t="s">
        <v>39</v>
      </c>
      <c r="T77" s="2">
        <v>4.1100000000000003</v>
      </c>
      <c r="U77" s="2">
        <v>4</v>
      </c>
      <c r="V77" s="3">
        <v>43521</v>
      </c>
      <c r="W77" s="2">
        <v>16</v>
      </c>
      <c r="X77" s="5" t="str">
        <f>INDEX(Position!B:B,MATCH(C77,Position!A:A,0))</f>
        <v>IT Support</v>
      </c>
      <c r="Y77" s="5" t="str">
        <f>INDEX(Department!B:B,MATCH(D77,Department!A:A,0))</f>
        <v>IT/IS</v>
      </c>
      <c r="Z77" s="5" t="str">
        <f>INDEX(Manager!B:B,MATCH(E77,Manager!A:A,0))</f>
        <v>Peter Monroe</v>
      </c>
      <c r="AA77" s="19">
        <f ca="1">IFERROR(DATEDIF(HR_Data[[#This Row],[DateofHire]],HR_Data[[#This Row],[DateofTermination]],"y"),DATEDIF(HR_Data[[#This Row],[DateofHire]],NOW(),"y"))</f>
        <v>9</v>
      </c>
      <c r="AB77" s="5">
        <f ca="1">DATEDIF(HR_Data[[#This Row],[DOB]],NOW(),"y")</f>
        <v>35</v>
      </c>
      <c r="AC77" s="5" t="str" cm="1">
        <f t="array" aca="1" ref="AC77" ca="1">_xlfn.IFS(HR_Data[[#This Row],[Age]]&lt;=40,"31-40",HR_Data[[#This Row],[Age]]&lt;=50,"41-50",AB77&lt;=60,"51-60",AB77&lt;=70,"61-70",AB77&lt;=80,"71 ABOVE")</f>
        <v>31-40</v>
      </c>
      <c r="AD77" s="5" t="str" cm="1">
        <f t="array" aca="1" ref="AD77" ca="1">_xlfn.IFS(HR_Data[[#This Row],[Years in the company]]&lt;=5,"5 years below",HR_Data[[#This Row],[Years in the company]]&lt;=10,"6-10 years",HR_Data[[#This Row],[Years in the company]]&lt;=15,"11 - 15 years",HR_Data[[#This Row],[Years in the company]]&gt;=16,"16 years above")</f>
        <v>6-10 years</v>
      </c>
      <c r="AE77" s="5" t="str" cm="1">
        <f t="array" ref="AE77">_xlfn.IFS(T77&lt;=2,"1.1-2.0",T77&lt;=3,"2.1-3.0",T77&lt;=4,"3.1-4.0",T77&lt;=5,"4.1-5.0")</f>
        <v>4.1-5.0</v>
      </c>
      <c r="AF77" s="5" t="str">
        <f>TEXT(HR_Data[[#This Row],[DateofHire]],"MMM")</f>
        <v>Jan</v>
      </c>
      <c r="AG77" s="5" t="str">
        <f>TEXT(HR_Data[[#This Row],[DateofHire]],"YYYY")</f>
        <v>2015</v>
      </c>
      <c r="AH77" s="5" t="str">
        <f>IF(HR_Data[[#This Row],[EmploymentStatus]]="Active","Active","Not Active")</f>
        <v>Active</v>
      </c>
      <c r="AI77" s="5"/>
    </row>
    <row r="78" spans="1:35" hidden="1" x14ac:dyDescent="0.25">
      <c r="A78" s="2" t="s">
        <v>184</v>
      </c>
      <c r="B78" s="2">
        <v>10028</v>
      </c>
      <c r="C78" s="2" t="s">
        <v>489</v>
      </c>
      <c r="D78" s="2" t="s">
        <v>509</v>
      </c>
      <c r="E78" s="2">
        <v>10150</v>
      </c>
      <c r="F78" s="16">
        <v>41644</v>
      </c>
      <c r="G78" s="2">
        <v>138888</v>
      </c>
      <c r="H78" s="2" t="s">
        <v>468</v>
      </c>
      <c r="I78" s="3">
        <v>25758</v>
      </c>
      <c r="J78" s="2" t="s">
        <v>23</v>
      </c>
      <c r="K78" s="2" t="s">
        <v>24</v>
      </c>
      <c r="L78" s="2" t="s">
        <v>62</v>
      </c>
      <c r="M78" s="2" t="s">
        <v>22</v>
      </c>
      <c r="N78" s="2">
        <v>1886</v>
      </c>
      <c r="O78" s="16"/>
      <c r="P78" s="2" t="s">
        <v>26</v>
      </c>
      <c r="Q78" s="2" t="s">
        <v>27</v>
      </c>
      <c r="R78" s="2" t="s">
        <v>38</v>
      </c>
      <c r="S78" s="2" t="s">
        <v>30</v>
      </c>
      <c r="T78" s="2">
        <v>4.3</v>
      </c>
      <c r="U78" s="2">
        <v>5</v>
      </c>
      <c r="V78" s="3">
        <v>43469</v>
      </c>
      <c r="W78" s="2">
        <v>4</v>
      </c>
      <c r="X78" s="5" t="str">
        <f>INDEX(Position!B:B,MATCH(C78,Position!A:A,0))</f>
        <v>IT Manager - Support</v>
      </c>
      <c r="Y78" s="5" t="str">
        <f>INDEX(Department!B:B,MATCH(D78,Department!A:A,0))</f>
        <v>IT/IS</v>
      </c>
      <c r="Z78" s="5" t="str">
        <f>INDEX(Manager!B:B,MATCH(E78,Manager!A:A,0))</f>
        <v>Jennifer Zamora</v>
      </c>
      <c r="AA78" s="19">
        <f ca="1">IFERROR(DATEDIF(HR_Data[[#This Row],[DateofHire]],HR_Data[[#This Row],[DateofTermination]],"y"),DATEDIF(HR_Data[[#This Row],[DateofHire]],NOW(),"y"))</f>
        <v>10</v>
      </c>
      <c r="AB78" s="5">
        <f ca="1">DATEDIF(HR_Data[[#This Row],[DOB]],NOW(),"y")</f>
        <v>53</v>
      </c>
      <c r="AC78" s="5" t="str" cm="1">
        <f t="array" aca="1" ref="AC78" ca="1">_xlfn.IFS(HR_Data[[#This Row],[Age]]&lt;=40,"31-40",HR_Data[[#This Row],[Age]]&lt;=50,"41-50",AB78&lt;=60,"51-60",AB78&lt;=70,"61-70",AB78&lt;=80,"71 ABOVE")</f>
        <v>51-60</v>
      </c>
      <c r="AD78" s="5" t="str" cm="1">
        <f t="array" aca="1" ref="AD78" ca="1">_xlfn.IFS(HR_Data[[#This Row],[Years in the company]]&lt;=5,"5 years below",HR_Data[[#This Row],[Years in the company]]&lt;=10,"6-10 years",HR_Data[[#This Row],[Years in the company]]&lt;=15,"11 - 15 years",HR_Data[[#This Row],[Years in the company]]&gt;=16,"16 years above")</f>
        <v>6-10 years</v>
      </c>
      <c r="AE78" s="5" t="str" cm="1">
        <f t="array" ref="AE78">_xlfn.IFS(T78&lt;=2,"1.1-2.0",T78&lt;=3,"2.1-3.0",T78&lt;=4,"3.1-4.0",T78&lt;=5,"4.1-5.0")</f>
        <v>4.1-5.0</v>
      </c>
      <c r="AF78" s="5" t="str">
        <f>TEXT(HR_Data[[#This Row],[DateofHire]],"MMM")</f>
        <v>Jan</v>
      </c>
      <c r="AG78" s="5" t="str">
        <f>TEXT(HR_Data[[#This Row],[DateofHire]],"YYYY")</f>
        <v>2014</v>
      </c>
      <c r="AH78" s="5" t="str">
        <f>IF(HR_Data[[#This Row],[EmploymentStatus]]="Active","Active","Not Active")</f>
        <v>Active</v>
      </c>
      <c r="AI78" s="5"/>
    </row>
    <row r="79" spans="1:35" hidden="1" x14ac:dyDescent="0.25">
      <c r="A79" s="2" t="s">
        <v>186</v>
      </c>
      <c r="B79" s="2">
        <v>10006</v>
      </c>
      <c r="C79" s="2" t="s">
        <v>475</v>
      </c>
      <c r="D79" s="2" t="s">
        <v>511</v>
      </c>
      <c r="E79" s="2">
        <v>10200</v>
      </c>
      <c r="F79" s="16">
        <v>40553</v>
      </c>
      <c r="G79" s="2">
        <v>74241</v>
      </c>
      <c r="H79" s="2" t="s">
        <v>467</v>
      </c>
      <c r="I79" s="3">
        <v>32455</v>
      </c>
      <c r="J79" s="2" t="s">
        <v>23</v>
      </c>
      <c r="K79" s="2" t="s">
        <v>24</v>
      </c>
      <c r="L79" s="2" t="s">
        <v>25</v>
      </c>
      <c r="M79" s="2" t="s">
        <v>187</v>
      </c>
      <c r="N79" s="2">
        <v>90007</v>
      </c>
      <c r="O79" s="16"/>
      <c r="P79" s="2" t="s">
        <v>26</v>
      </c>
      <c r="Q79" s="2" t="s">
        <v>27</v>
      </c>
      <c r="R79" s="2" t="s">
        <v>38</v>
      </c>
      <c r="S79" s="2" t="s">
        <v>30</v>
      </c>
      <c r="T79" s="2">
        <v>4.7699999999999996</v>
      </c>
      <c r="U79" s="2">
        <v>5</v>
      </c>
      <c r="V79" s="3">
        <v>43492</v>
      </c>
      <c r="W79" s="2">
        <v>14</v>
      </c>
      <c r="X79" s="5" t="str">
        <f>INDEX(Position!B:B,MATCH(C79,Position!A:A,0))</f>
        <v>Area Sales Manager</v>
      </c>
      <c r="Y79" s="5" t="str">
        <f>INDEX(Department!B:B,MATCH(D79,Department!A:A,0))</f>
        <v>Sales</v>
      </c>
      <c r="Z79" s="5" t="str">
        <f>INDEX(Manager!B:B,MATCH(E79,Manager!A:A,0))</f>
        <v>Lynn Daneault</v>
      </c>
      <c r="AA79" s="19">
        <f ca="1">IFERROR(DATEDIF(HR_Data[[#This Row],[DateofHire]],HR_Data[[#This Row],[DateofTermination]],"y"),DATEDIF(HR_Data[[#This Row],[DateofHire]],NOW(),"y"))</f>
        <v>13</v>
      </c>
      <c r="AB79" s="5">
        <f ca="1">DATEDIF(HR_Data[[#This Row],[DOB]],NOW(),"y")</f>
        <v>35</v>
      </c>
      <c r="AC79" s="5" t="str" cm="1">
        <f t="array" aca="1" ref="AC79" ca="1">_xlfn.IFS(HR_Data[[#This Row],[Age]]&lt;=40,"31-40",HR_Data[[#This Row],[Age]]&lt;=50,"41-50",AB79&lt;=60,"51-60",AB79&lt;=70,"61-70",AB79&lt;=80,"71 ABOVE")</f>
        <v>31-40</v>
      </c>
      <c r="AD79" s="5" t="str" cm="1">
        <f t="array" aca="1" ref="AD79" ca="1">_xlfn.IFS(HR_Data[[#This Row],[Years in the company]]&lt;=5,"5 years below",HR_Data[[#This Row],[Years in the company]]&lt;=10,"6-10 years",HR_Data[[#This Row],[Years in the company]]&lt;=15,"11 - 15 years",HR_Data[[#This Row],[Years in the company]]&gt;=16,"16 years above")</f>
        <v>11 - 15 years</v>
      </c>
      <c r="AE79" s="5" t="str" cm="1">
        <f t="array" ref="AE79">_xlfn.IFS(T79&lt;=2,"1.1-2.0",T79&lt;=3,"2.1-3.0",T79&lt;=4,"3.1-4.0",T79&lt;=5,"4.1-5.0")</f>
        <v>4.1-5.0</v>
      </c>
      <c r="AF79" s="5" t="str">
        <f>TEXT(HR_Data[[#This Row],[DateofHire]],"MMM")</f>
        <v>Jan</v>
      </c>
      <c r="AG79" s="5" t="str">
        <f>TEXT(HR_Data[[#This Row],[DateofHire]],"YYYY")</f>
        <v>2011</v>
      </c>
      <c r="AH79" s="5" t="str">
        <f>IF(HR_Data[[#This Row],[EmploymentStatus]]="Active","Active","Not Active")</f>
        <v>Active</v>
      </c>
      <c r="AI79" s="5"/>
    </row>
    <row r="80" spans="1:35" hidden="1" x14ac:dyDescent="0.25">
      <c r="A80" s="2" t="s">
        <v>188</v>
      </c>
      <c r="B80" s="2">
        <v>10105</v>
      </c>
      <c r="C80" s="2" t="s">
        <v>494</v>
      </c>
      <c r="D80" s="2" t="s">
        <v>510</v>
      </c>
      <c r="E80" s="2">
        <v>10175</v>
      </c>
      <c r="F80" s="16">
        <v>41900</v>
      </c>
      <c r="G80" s="2">
        <v>75188</v>
      </c>
      <c r="H80" s="2" t="s">
        <v>467</v>
      </c>
      <c r="I80" s="3">
        <v>26996</v>
      </c>
      <c r="J80" s="2" t="s">
        <v>23</v>
      </c>
      <c r="K80" s="2" t="s">
        <v>24</v>
      </c>
      <c r="L80" s="2" t="s">
        <v>25</v>
      </c>
      <c r="M80" s="2" t="s">
        <v>22</v>
      </c>
      <c r="N80" s="2">
        <v>1731</v>
      </c>
      <c r="O80" s="16"/>
      <c r="P80" s="2" t="s">
        <v>26</v>
      </c>
      <c r="Q80" s="2" t="s">
        <v>27</v>
      </c>
      <c r="R80" s="2" t="s">
        <v>50</v>
      </c>
      <c r="S80" s="2" t="s">
        <v>39</v>
      </c>
      <c r="T80" s="2">
        <v>4.5199999999999996</v>
      </c>
      <c r="U80" s="2">
        <v>4</v>
      </c>
      <c r="V80" s="3">
        <v>43480</v>
      </c>
      <c r="W80" s="2">
        <v>4</v>
      </c>
      <c r="X80" s="5" t="str">
        <f>INDEX(Position!B:B,MATCH(C80,Position!A:A,0))</f>
        <v>Production Manager</v>
      </c>
      <c r="Y80" s="5" t="str">
        <f>INDEX(Department!B:B,MATCH(D80,Department!A:A,0))</f>
        <v>Production</v>
      </c>
      <c r="Z80" s="5" t="str">
        <f>INDEX(Manager!B:B,MATCH(E80,Manager!A:A,0))</f>
        <v>Janet King</v>
      </c>
      <c r="AA80" s="19">
        <f ca="1">IFERROR(DATEDIF(HR_Data[[#This Row],[DateofHire]],HR_Data[[#This Row],[DateofTermination]],"y"),DATEDIF(HR_Data[[#This Row],[DateofHire]],NOW(),"y"))</f>
        <v>9</v>
      </c>
      <c r="AB80" s="5">
        <f ca="1">DATEDIF(HR_Data[[#This Row],[DOB]],NOW(),"y")</f>
        <v>50</v>
      </c>
      <c r="AC80" s="5" t="str" cm="1">
        <f t="array" aca="1" ref="AC80" ca="1">_xlfn.IFS(HR_Data[[#This Row],[Age]]&lt;=40,"31-40",HR_Data[[#This Row],[Age]]&lt;=50,"41-50",AB80&lt;=60,"51-60",AB80&lt;=70,"61-70",AB80&lt;=80,"71 ABOVE")</f>
        <v>41-50</v>
      </c>
      <c r="AD80" s="5" t="str" cm="1">
        <f t="array" aca="1" ref="AD80" ca="1">_xlfn.IFS(HR_Data[[#This Row],[Years in the company]]&lt;=5,"5 years below",HR_Data[[#This Row],[Years in the company]]&lt;=10,"6-10 years",HR_Data[[#This Row],[Years in the company]]&lt;=15,"11 - 15 years",HR_Data[[#This Row],[Years in the company]]&gt;=16,"16 years above")</f>
        <v>6-10 years</v>
      </c>
      <c r="AE80" s="5" t="str" cm="1">
        <f t="array" ref="AE80">_xlfn.IFS(T80&lt;=2,"1.1-2.0",T80&lt;=3,"2.1-3.0",T80&lt;=4,"3.1-4.0",T80&lt;=5,"4.1-5.0")</f>
        <v>4.1-5.0</v>
      </c>
      <c r="AF80" s="5" t="str">
        <f>TEXT(HR_Data[[#This Row],[DateofHire]],"MMM")</f>
        <v>Sep</v>
      </c>
      <c r="AG80" s="5" t="str">
        <f>TEXT(HR_Data[[#This Row],[DateofHire]],"YYYY")</f>
        <v>2014</v>
      </c>
      <c r="AH80" s="5" t="str">
        <f>IF(HR_Data[[#This Row],[EmploymentStatus]]="Active","Active","Not Active")</f>
        <v>Active</v>
      </c>
      <c r="AI80" s="5"/>
    </row>
    <row r="81" spans="1:35" hidden="1" x14ac:dyDescent="0.25">
      <c r="A81" s="2" t="s">
        <v>189</v>
      </c>
      <c r="B81" s="2">
        <v>10211</v>
      </c>
      <c r="C81" s="2" t="s">
        <v>495</v>
      </c>
      <c r="D81" s="2" t="s">
        <v>510</v>
      </c>
      <c r="E81" s="2">
        <v>10062</v>
      </c>
      <c r="F81" s="16">
        <v>40294</v>
      </c>
      <c r="G81" s="2">
        <v>62514</v>
      </c>
      <c r="H81" s="2" t="s">
        <v>467</v>
      </c>
      <c r="I81" s="3">
        <v>26930</v>
      </c>
      <c r="J81" s="2" t="s">
        <v>33</v>
      </c>
      <c r="K81" s="2" t="s">
        <v>24</v>
      </c>
      <c r="L81" s="2" t="s">
        <v>25</v>
      </c>
      <c r="M81" s="2" t="s">
        <v>22</v>
      </c>
      <c r="N81" s="2">
        <v>1749</v>
      </c>
      <c r="O81" s="16"/>
      <c r="P81" s="2" t="s">
        <v>26</v>
      </c>
      <c r="Q81" s="2" t="s">
        <v>27</v>
      </c>
      <c r="R81" s="2" t="s">
        <v>50</v>
      </c>
      <c r="S81" s="2" t="s">
        <v>39</v>
      </c>
      <c r="T81" s="2">
        <v>2.9</v>
      </c>
      <c r="U81" s="2">
        <v>3</v>
      </c>
      <c r="V81" s="3">
        <v>43486</v>
      </c>
      <c r="W81" s="2">
        <v>6</v>
      </c>
      <c r="X81" s="5" t="str">
        <f>INDEX(Position!B:B,MATCH(C81,Position!A:A,0))</f>
        <v>Production Technician I</v>
      </c>
      <c r="Y81" s="5" t="str">
        <f>INDEX(Department!B:B,MATCH(D81,Department!A:A,0))</f>
        <v>Production</v>
      </c>
      <c r="Z81" s="5" t="str">
        <f>INDEX(Manager!B:B,MATCH(E81,Manager!A:A,0))</f>
        <v>Ketsia Liebig</v>
      </c>
      <c r="AA81" s="19">
        <f ca="1">IFERROR(DATEDIF(HR_Data[[#This Row],[DateofHire]],HR_Data[[#This Row],[DateofTermination]],"y"),DATEDIF(HR_Data[[#This Row],[DateofHire]],NOW(),"y"))</f>
        <v>13</v>
      </c>
      <c r="AB81" s="5">
        <f ca="1">DATEDIF(HR_Data[[#This Row],[DOB]],NOW(),"y")</f>
        <v>50</v>
      </c>
      <c r="AC81" s="5" t="str" cm="1">
        <f t="array" aca="1" ref="AC81" ca="1">_xlfn.IFS(HR_Data[[#This Row],[Age]]&lt;=40,"31-40",HR_Data[[#This Row],[Age]]&lt;=50,"41-50",AB81&lt;=60,"51-60",AB81&lt;=70,"61-70",AB81&lt;=80,"71 ABOVE")</f>
        <v>41-50</v>
      </c>
      <c r="AD81" s="5" t="str" cm="1">
        <f t="array" aca="1" ref="AD81" ca="1">_xlfn.IFS(HR_Data[[#This Row],[Years in the company]]&lt;=5,"5 years below",HR_Data[[#This Row],[Years in the company]]&lt;=10,"6-10 years",HR_Data[[#This Row],[Years in the company]]&lt;=15,"11 - 15 years",HR_Data[[#This Row],[Years in the company]]&gt;=16,"16 years above")</f>
        <v>11 - 15 years</v>
      </c>
      <c r="AE81" s="5" t="str" cm="1">
        <f t="array" ref="AE81">_xlfn.IFS(T81&lt;=2,"1.1-2.0",T81&lt;=3,"2.1-3.0",T81&lt;=4,"3.1-4.0",T81&lt;=5,"4.1-5.0")</f>
        <v>2.1-3.0</v>
      </c>
      <c r="AF81" s="5" t="str">
        <f>TEXT(HR_Data[[#This Row],[DateofHire]],"MMM")</f>
        <v>Apr</v>
      </c>
      <c r="AG81" s="5" t="str">
        <f>TEXT(HR_Data[[#This Row],[DateofHire]],"YYYY")</f>
        <v>2010</v>
      </c>
      <c r="AH81" s="5" t="str">
        <f>IF(HR_Data[[#This Row],[EmploymentStatus]]="Active","Active","Not Active")</f>
        <v>Active</v>
      </c>
      <c r="AI81" s="5"/>
    </row>
    <row r="82" spans="1:35" x14ac:dyDescent="0.25">
      <c r="A82" s="2" t="s">
        <v>190</v>
      </c>
      <c r="B82" s="2">
        <v>10064</v>
      </c>
      <c r="C82" s="2" t="s">
        <v>495</v>
      </c>
      <c r="D82" s="2" t="s">
        <v>510</v>
      </c>
      <c r="E82" s="2">
        <v>10196</v>
      </c>
      <c r="F82" s="16">
        <v>40637</v>
      </c>
      <c r="G82" s="2">
        <v>60070</v>
      </c>
      <c r="H82" s="2" t="s">
        <v>467</v>
      </c>
      <c r="I82" s="3">
        <v>33486</v>
      </c>
      <c r="J82" s="2" t="s">
        <v>33</v>
      </c>
      <c r="K82" s="2" t="s">
        <v>24</v>
      </c>
      <c r="L82" s="2" t="s">
        <v>25</v>
      </c>
      <c r="M82" s="2" t="s">
        <v>22</v>
      </c>
      <c r="N82" s="2">
        <v>2343</v>
      </c>
      <c r="O82" s="16">
        <v>42892</v>
      </c>
      <c r="P82" s="2" t="s">
        <v>191</v>
      </c>
      <c r="Q82" s="2" t="s">
        <v>35</v>
      </c>
      <c r="R82" s="2" t="s">
        <v>50</v>
      </c>
      <c r="S82" s="2" t="s">
        <v>39</v>
      </c>
      <c r="T82" s="2">
        <v>5</v>
      </c>
      <c r="U82" s="2">
        <v>3</v>
      </c>
      <c r="V82" s="3">
        <v>42834</v>
      </c>
      <c r="W82" s="2">
        <v>7</v>
      </c>
      <c r="X82" s="5" t="str">
        <f>INDEX(Position!B:B,MATCH(C82,Position!A:A,0))</f>
        <v>Production Technician I</v>
      </c>
      <c r="Y82" s="5" t="str">
        <f>INDEX(Department!B:B,MATCH(D82,Department!A:A,0))</f>
        <v>Production</v>
      </c>
      <c r="Z82" s="5" t="str">
        <f>INDEX(Manager!B:B,MATCH(E82,Manager!A:A,0))</f>
        <v>Kissy Sullivan</v>
      </c>
      <c r="AA82" s="19">
        <f ca="1">IFERROR(DATEDIF(HR_Data[[#This Row],[DateofHire]],HR_Data[[#This Row],[DateofTermination]],"y"),DATEDIF(HR_Data[[#This Row],[DateofHire]],NOW(),"y"))</f>
        <v>6</v>
      </c>
      <c r="AB82" s="5">
        <f ca="1">DATEDIF(HR_Data[[#This Row],[DOB]],NOW(),"y")</f>
        <v>32</v>
      </c>
      <c r="AC82" s="5" t="str" cm="1">
        <f t="array" aca="1" ref="AC82" ca="1">_xlfn.IFS(HR_Data[[#This Row],[Age]]&lt;=40,"31-40",HR_Data[[#This Row],[Age]]&lt;=50,"41-50",AB82&lt;=60,"51-60",AB82&lt;=70,"61-70",AB82&lt;=80,"71 ABOVE")</f>
        <v>31-40</v>
      </c>
      <c r="AD82" s="5" t="str" cm="1">
        <f t="array" aca="1" ref="AD82" ca="1">_xlfn.IFS(HR_Data[[#This Row],[Years in the company]]&lt;=5,"5 years below",HR_Data[[#This Row],[Years in the company]]&lt;=10,"6-10 years",HR_Data[[#This Row],[Years in the company]]&lt;=15,"11 - 15 years",HR_Data[[#This Row],[Years in the company]]&gt;=16,"16 years above")</f>
        <v>6-10 years</v>
      </c>
      <c r="AE82" s="5" t="str" cm="1">
        <f t="array" ref="AE82">_xlfn.IFS(T82&lt;=2,"1.1-2.0",T82&lt;=3,"2.1-3.0",T82&lt;=4,"3.1-4.0",T82&lt;=5,"4.1-5.0")</f>
        <v>4.1-5.0</v>
      </c>
      <c r="AF82" s="5" t="str">
        <f>TEXT(HR_Data[[#This Row],[DateofHire]],"MMM")</f>
        <v>Apr</v>
      </c>
      <c r="AG82" s="5" t="str">
        <f>TEXT(HR_Data[[#This Row],[DateofHire]],"YYYY")</f>
        <v>2011</v>
      </c>
      <c r="AH82" s="5" t="str">
        <f>IF(HR_Data[[#This Row],[EmploymentStatus]]="Active","Active","Not Active")</f>
        <v>Not Active</v>
      </c>
      <c r="AI82" s="5" t="str">
        <f>TEXT(HR_Data[[#This Row],[DateofTermination]],"YYYY")</f>
        <v>2017</v>
      </c>
    </row>
    <row r="83" spans="1:35" hidden="1" x14ac:dyDescent="0.25">
      <c r="A83" s="2" t="s">
        <v>192</v>
      </c>
      <c r="B83" s="2">
        <v>10247</v>
      </c>
      <c r="C83" s="2" t="s">
        <v>495</v>
      </c>
      <c r="D83" s="2" t="s">
        <v>510</v>
      </c>
      <c r="E83" s="2">
        <v>10265</v>
      </c>
      <c r="F83" s="16">
        <v>41953</v>
      </c>
      <c r="G83" s="2">
        <v>48888</v>
      </c>
      <c r="H83" s="2" t="s">
        <v>468</v>
      </c>
      <c r="I83" s="3">
        <v>27180</v>
      </c>
      <c r="J83" s="2" t="s">
        <v>23</v>
      </c>
      <c r="K83" s="2" t="s">
        <v>24</v>
      </c>
      <c r="L83" s="2" t="s">
        <v>25</v>
      </c>
      <c r="M83" s="2" t="s">
        <v>22</v>
      </c>
      <c r="N83" s="2">
        <v>2026</v>
      </c>
      <c r="O83" s="16"/>
      <c r="P83" s="2" t="s">
        <v>26</v>
      </c>
      <c r="Q83" s="2" t="s">
        <v>27</v>
      </c>
      <c r="R83" s="2" t="s">
        <v>29</v>
      </c>
      <c r="S83" s="2" t="s">
        <v>39</v>
      </c>
      <c r="T83" s="2">
        <v>4.7</v>
      </c>
      <c r="U83" s="2">
        <v>5</v>
      </c>
      <c r="V83" s="3">
        <v>43509</v>
      </c>
      <c r="W83" s="2">
        <v>8</v>
      </c>
      <c r="X83" s="5" t="str">
        <f>INDEX(Position!B:B,MATCH(C83,Position!A:A,0))</f>
        <v>Production Technician I</v>
      </c>
      <c r="Y83" s="5" t="str">
        <f>INDEX(Department!B:B,MATCH(D83,Department!A:A,0))</f>
        <v>Production</v>
      </c>
      <c r="Z83" s="5" t="str">
        <f>INDEX(Manager!B:B,MATCH(E83,Manager!A:A,0))</f>
        <v>Kelley Spirea</v>
      </c>
      <c r="AA83" s="19">
        <f ca="1">IFERROR(DATEDIF(HR_Data[[#This Row],[DateofHire]],HR_Data[[#This Row],[DateofTermination]],"y"),DATEDIF(HR_Data[[#This Row],[DateofHire]],NOW(),"y"))</f>
        <v>9</v>
      </c>
      <c r="AB83" s="5">
        <f ca="1">DATEDIF(HR_Data[[#This Row],[DOB]],NOW(),"y")</f>
        <v>49</v>
      </c>
      <c r="AC83" s="5" t="str" cm="1">
        <f t="array" aca="1" ref="AC83" ca="1">_xlfn.IFS(HR_Data[[#This Row],[Age]]&lt;=40,"31-40",HR_Data[[#This Row],[Age]]&lt;=50,"41-50",AB83&lt;=60,"51-60",AB83&lt;=70,"61-70",AB83&lt;=80,"71 ABOVE")</f>
        <v>41-50</v>
      </c>
      <c r="AD83" s="5" t="str" cm="1">
        <f t="array" aca="1" ref="AD83" ca="1">_xlfn.IFS(HR_Data[[#This Row],[Years in the company]]&lt;=5,"5 years below",HR_Data[[#This Row],[Years in the company]]&lt;=10,"6-10 years",HR_Data[[#This Row],[Years in the company]]&lt;=15,"11 - 15 years",HR_Data[[#This Row],[Years in the company]]&gt;=16,"16 years above")</f>
        <v>6-10 years</v>
      </c>
      <c r="AE83" s="5" t="str" cm="1">
        <f t="array" ref="AE83">_xlfn.IFS(T83&lt;=2,"1.1-2.0",T83&lt;=3,"2.1-3.0",T83&lt;=4,"3.1-4.0",T83&lt;=5,"4.1-5.0")</f>
        <v>4.1-5.0</v>
      </c>
      <c r="AF83" s="5" t="str">
        <f>TEXT(HR_Data[[#This Row],[DateofHire]],"MMM")</f>
        <v>Nov</v>
      </c>
      <c r="AG83" s="5" t="str">
        <f>TEXT(HR_Data[[#This Row],[DateofHire]],"YYYY")</f>
        <v>2014</v>
      </c>
      <c r="AH83" s="5" t="str">
        <f>IF(HR_Data[[#This Row],[EmploymentStatus]]="Active","Active","Not Active")</f>
        <v>Active</v>
      </c>
      <c r="AI83" s="5"/>
    </row>
    <row r="84" spans="1:35" hidden="1" x14ac:dyDescent="0.25">
      <c r="A84" s="2" t="s">
        <v>193</v>
      </c>
      <c r="B84" s="2">
        <v>10235</v>
      </c>
      <c r="C84" s="2" t="s">
        <v>495</v>
      </c>
      <c r="D84" s="2" t="s">
        <v>510</v>
      </c>
      <c r="E84" s="2">
        <v>10265</v>
      </c>
      <c r="F84" s="16">
        <v>41729</v>
      </c>
      <c r="G84" s="2">
        <v>54285</v>
      </c>
      <c r="H84" s="2" t="s">
        <v>468</v>
      </c>
      <c r="I84" s="3">
        <v>28727</v>
      </c>
      <c r="J84" s="2" t="s">
        <v>33</v>
      </c>
      <c r="K84" s="2" t="s">
        <v>24</v>
      </c>
      <c r="L84" s="2" t="s">
        <v>25</v>
      </c>
      <c r="M84" s="2" t="s">
        <v>22</v>
      </c>
      <c r="N84" s="2">
        <v>2045</v>
      </c>
      <c r="O84" s="16"/>
      <c r="P84" s="2" t="s">
        <v>26</v>
      </c>
      <c r="Q84" s="2" t="s">
        <v>27</v>
      </c>
      <c r="R84" s="2" t="s">
        <v>60</v>
      </c>
      <c r="S84" s="2" t="s">
        <v>39</v>
      </c>
      <c r="T84" s="2">
        <v>4.2</v>
      </c>
      <c r="U84" s="2">
        <v>3</v>
      </c>
      <c r="V84" s="3">
        <v>43476</v>
      </c>
      <c r="W84" s="2">
        <v>3</v>
      </c>
      <c r="X84" s="5" t="str">
        <f>INDEX(Position!B:B,MATCH(C84,Position!A:A,0))</f>
        <v>Production Technician I</v>
      </c>
      <c r="Y84" s="5" t="str">
        <f>INDEX(Department!B:B,MATCH(D84,Department!A:A,0))</f>
        <v>Production</v>
      </c>
      <c r="Z84" s="5" t="str">
        <f>INDEX(Manager!B:B,MATCH(E84,Manager!A:A,0))</f>
        <v>Kelley Spirea</v>
      </c>
      <c r="AA84" s="19">
        <f ca="1">IFERROR(DATEDIF(HR_Data[[#This Row],[DateofHire]],HR_Data[[#This Row],[DateofTermination]],"y"),DATEDIF(HR_Data[[#This Row],[DateofHire]],NOW(),"y"))</f>
        <v>9</v>
      </c>
      <c r="AB84" s="5">
        <f ca="1">DATEDIF(HR_Data[[#This Row],[DOB]],NOW(),"y")</f>
        <v>45</v>
      </c>
      <c r="AC84" s="5" t="str" cm="1">
        <f t="array" aca="1" ref="AC84" ca="1">_xlfn.IFS(HR_Data[[#This Row],[Age]]&lt;=40,"31-40",HR_Data[[#This Row],[Age]]&lt;=50,"41-50",AB84&lt;=60,"51-60",AB84&lt;=70,"61-70",AB84&lt;=80,"71 ABOVE")</f>
        <v>41-50</v>
      </c>
      <c r="AD84" s="5" t="str" cm="1">
        <f t="array" aca="1" ref="AD84" ca="1">_xlfn.IFS(HR_Data[[#This Row],[Years in the company]]&lt;=5,"5 years below",HR_Data[[#This Row],[Years in the company]]&lt;=10,"6-10 years",HR_Data[[#This Row],[Years in the company]]&lt;=15,"11 - 15 years",HR_Data[[#This Row],[Years in the company]]&gt;=16,"16 years above")</f>
        <v>6-10 years</v>
      </c>
      <c r="AE84" s="5" t="str" cm="1">
        <f t="array" ref="AE84">_xlfn.IFS(T84&lt;=2,"1.1-2.0",T84&lt;=3,"2.1-3.0",T84&lt;=4,"3.1-4.0",T84&lt;=5,"4.1-5.0")</f>
        <v>4.1-5.0</v>
      </c>
      <c r="AF84" s="5" t="str">
        <f>TEXT(HR_Data[[#This Row],[DateofHire]],"MMM")</f>
        <v>Mar</v>
      </c>
      <c r="AG84" s="5" t="str">
        <f>TEXT(HR_Data[[#This Row],[DateofHire]],"YYYY")</f>
        <v>2014</v>
      </c>
      <c r="AH84" s="5" t="str">
        <f>IF(HR_Data[[#This Row],[EmploymentStatus]]="Active","Active","Not Active")</f>
        <v>Active</v>
      </c>
      <c r="AI84" s="5"/>
    </row>
    <row r="85" spans="1:35" hidden="1" x14ac:dyDescent="0.25">
      <c r="A85" s="2" t="s">
        <v>194</v>
      </c>
      <c r="B85" s="2">
        <v>10299</v>
      </c>
      <c r="C85" s="2" t="s">
        <v>496</v>
      </c>
      <c r="D85" s="2" t="s">
        <v>510</v>
      </c>
      <c r="E85" s="2">
        <v>10026</v>
      </c>
      <c r="F85" s="16">
        <v>41827</v>
      </c>
      <c r="G85" s="2">
        <v>56847</v>
      </c>
      <c r="H85" s="2" t="s">
        <v>467</v>
      </c>
      <c r="I85" s="3">
        <v>32745</v>
      </c>
      <c r="J85" s="2" t="s">
        <v>116</v>
      </c>
      <c r="K85" s="2" t="s">
        <v>24</v>
      </c>
      <c r="L85" s="2" t="s">
        <v>25</v>
      </c>
      <c r="M85" s="2" t="s">
        <v>22</v>
      </c>
      <c r="N85" s="2">
        <v>2133</v>
      </c>
      <c r="O85" s="16"/>
      <c r="P85" s="2" t="s">
        <v>26</v>
      </c>
      <c r="Q85" s="2" t="s">
        <v>27</v>
      </c>
      <c r="R85" s="2" t="s">
        <v>38</v>
      </c>
      <c r="S85" s="2" t="s">
        <v>170</v>
      </c>
      <c r="T85" s="2">
        <v>3</v>
      </c>
      <c r="U85" s="2">
        <v>1</v>
      </c>
      <c r="V85" s="3">
        <v>43521</v>
      </c>
      <c r="W85" s="2">
        <v>5</v>
      </c>
      <c r="X85" s="5" t="str">
        <f>INDEX(Position!B:B,MATCH(C85,Position!A:A,0))</f>
        <v>Production Technician II</v>
      </c>
      <c r="Y85" s="5" t="str">
        <f>INDEX(Department!B:B,MATCH(D85,Department!A:A,0))</f>
        <v>Production</v>
      </c>
      <c r="Z85" s="5" t="str">
        <f>INDEX(Manager!B:B,MATCH(E85,Manager!A:A,0))</f>
        <v>Michael Albert</v>
      </c>
      <c r="AA85" s="19">
        <f ca="1">IFERROR(DATEDIF(HR_Data[[#This Row],[DateofHire]],HR_Data[[#This Row],[DateofTermination]],"y"),DATEDIF(HR_Data[[#This Row],[DateofHire]],NOW(),"y"))</f>
        <v>9</v>
      </c>
      <c r="AB85" s="5">
        <f ca="1">DATEDIF(HR_Data[[#This Row],[DOB]],NOW(),"y")</f>
        <v>34</v>
      </c>
      <c r="AC85" s="5" t="str" cm="1">
        <f t="array" aca="1" ref="AC85" ca="1">_xlfn.IFS(HR_Data[[#This Row],[Age]]&lt;=40,"31-40",HR_Data[[#This Row],[Age]]&lt;=50,"41-50",AB85&lt;=60,"51-60",AB85&lt;=70,"61-70",AB85&lt;=80,"71 ABOVE")</f>
        <v>31-40</v>
      </c>
      <c r="AD85" s="5" t="str" cm="1">
        <f t="array" aca="1" ref="AD85" ca="1">_xlfn.IFS(HR_Data[[#This Row],[Years in the company]]&lt;=5,"5 years below",HR_Data[[#This Row],[Years in the company]]&lt;=10,"6-10 years",HR_Data[[#This Row],[Years in the company]]&lt;=15,"11 - 15 years",HR_Data[[#This Row],[Years in the company]]&gt;=16,"16 years above")</f>
        <v>6-10 years</v>
      </c>
      <c r="AE85" s="5" t="str" cm="1">
        <f t="array" ref="AE85">_xlfn.IFS(T85&lt;=2,"1.1-2.0",T85&lt;=3,"2.1-3.0",T85&lt;=4,"3.1-4.0",T85&lt;=5,"4.1-5.0")</f>
        <v>2.1-3.0</v>
      </c>
      <c r="AF85" s="5" t="str">
        <f>TEXT(HR_Data[[#This Row],[DateofHire]],"MMM")</f>
        <v>Jul</v>
      </c>
      <c r="AG85" s="5" t="str">
        <f>TEXT(HR_Data[[#This Row],[DateofHire]],"YYYY")</f>
        <v>2014</v>
      </c>
      <c r="AH85" s="5" t="str">
        <f>IF(HR_Data[[#This Row],[EmploymentStatus]]="Active","Active","Not Active")</f>
        <v>Active</v>
      </c>
      <c r="AI85" s="5"/>
    </row>
    <row r="86" spans="1:35" x14ac:dyDescent="0.25">
      <c r="A86" s="2" t="s">
        <v>195</v>
      </c>
      <c r="B86" s="2">
        <v>10280</v>
      </c>
      <c r="C86" s="2" t="s">
        <v>495</v>
      </c>
      <c r="D86" s="2" t="s">
        <v>510</v>
      </c>
      <c r="E86" s="2">
        <v>10026</v>
      </c>
      <c r="F86" s="16">
        <v>41001</v>
      </c>
      <c r="G86" s="2">
        <v>60340</v>
      </c>
      <c r="H86" s="2" t="s">
        <v>468</v>
      </c>
      <c r="I86" s="3">
        <v>30561</v>
      </c>
      <c r="J86" s="2" t="s">
        <v>23</v>
      </c>
      <c r="K86" s="2" t="s">
        <v>24</v>
      </c>
      <c r="L86" s="2" t="s">
        <v>25</v>
      </c>
      <c r="M86" s="2" t="s">
        <v>22</v>
      </c>
      <c r="N86" s="2">
        <v>2129</v>
      </c>
      <c r="O86" s="16">
        <v>43370</v>
      </c>
      <c r="P86" s="2" t="s">
        <v>82</v>
      </c>
      <c r="Q86" s="2" t="s">
        <v>83</v>
      </c>
      <c r="R86" s="2" t="s">
        <v>50</v>
      </c>
      <c r="S86" s="2" t="s">
        <v>97</v>
      </c>
      <c r="T86" s="2">
        <v>5</v>
      </c>
      <c r="U86" s="2">
        <v>4</v>
      </c>
      <c r="V86" s="3">
        <v>43202</v>
      </c>
      <c r="W86" s="2">
        <v>16</v>
      </c>
      <c r="X86" s="5" t="str">
        <f>INDEX(Position!B:B,MATCH(C86,Position!A:A,0))</f>
        <v>Production Technician I</v>
      </c>
      <c r="Y86" s="5" t="str">
        <f>INDEX(Department!B:B,MATCH(D86,Department!A:A,0))</f>
        <v>Production</v>
      </c>
      <c r="Z86" s="5" t="str">
        <f>INDEX(Manager!B:B,MATCH(E86,Manager!A:A,0))</f>
        <v>Michael Albert</v>
      </c>
      <c r="AA86" s="19">
        <f ca="1">IFERROR(DATEDIF(HR_Data[[#This Row],[DateofHire]],HR_Data[[#This Row],[DateofTermination]],"y"),DATEDIF(HR_Data[[#This Row],[DateofHire]],NOW(),"y"))</f>
        <v>6</v>
      </c>
      <c r="AB86" s="5">
        <f ca="1">DATEDIF(HR_Data[[#This Row],[DOB]],NOW(),"y")</f>
        <v>40</v>
      </c>
      <c r="AC86" s="5" t="str" cm="1">
        <f t="array" aca="1" ref="AC86" ca="1">_xlfn.IFS(HR_Data[[#This Row],[Age]]&lt;=40,"31-40",HR_Data[[#This Row],[Age]]&lt;=50,"41-50",AB86&lt;=60,"51-60",AB86&lt;=70,"61-70",AB86&lt;=80,"71 ABOVE")</f>
        <v>31-40</v>
      </c>
      <c r="AD86" s="5" t="str" cm="1">
        <f t="array" aca="1" ref="AD86" ca="1">_xlfn.IFS(HR_Data[[#This Row],[Years in the company]]&lt;=5,"5 years below",HR_Data[[#This Row],[Years in the company]]&lt;=10,"6-10 years",HR_Data[[#This Row],[Years in the company]]&lt;=15,"11 - 15 years",HR_Data[[#This Row],[Years in the company]]&gt;=16,"16 years above")</f>
        <v>6-10 years</v>
      </c>
      <c r="AE86" s="5" t="str" cm="1">
        <f t="array" ref="AE86">_xlfn.IFS(T86&lt;=2,"1.1-2.0",T86&lt;=3,"2.1-3.0",T86&lt;=4,"3.1-4.0",T86&lt;=5,"4.1-5.0")</f>
        <v>4.1-5.0</v>
      </c>
      <c r="AF86" s="5" t="str">
        <f>TEXT(HR_Data[[#This Row],[DateofHire]],"MMM")</f>
        <v>Apr</v>
      </c>
      <c r="AG86" s="5" t="str">
        <f>TEXT(HR_Data[[#This Row],[DateofHire]],"YYYY")</f>
        <v>2012</v>
      </c>
      <c r="AH86" s="5" t="str">
        <f>IF(HR_Data[[#This Row],[EmploymentStatus]]="Active","Active","Not Active")</f>
        <v>Not Active</v>
      </c>
      <c r="AI86" s="5" t="str">
        <f>TEXT(HR_Data[[#This Row],[DateofTermination]],"YYYY")</f>
        <v>2018</v>
      </c>
    </row>
    <row r="87" spans="1:35" x14ac:dyDescent="0.25">
      <c r="A87" s="2" t="s">
        <v>196</v>
      </c>
      <c r="B87" s="2">
        <v>10296</v>
      </c>
      <c r="C87" s="2" t="s">
        <v>495</v>
      </c>
      <c r="D87" s="2" t="s">
        <v>510</v>
      </c>
      <c r="E87" s="2">
        <v>10088</v>
      </c>
      <c r="F87" s="16">
        <v>41687</v>
      </c>
      <c r="G87" s="2">
        <v>59124</v>
      </c>
      <c r="H87" s="2" t="s">
        <v>467</v>
      </c>
      <c r="I87" s="3">
        <v>32634</v>
      </c>
      <c r="J87" s="2" t="s">
        <v>23</v>
      </c>
      <c r="K87" s="2" t="s">
        <v>24</v>
      </c>
      <c r="L87" s="2" t="s">
        <v>25</v>
      </c>
      <c r="M87" s="2" t="s">
        <v>22</v>
      </c>
      <c r="N87" s="2">
        <v>2458</v>
      </c>
      <c r="O87" s="16">
        <v>43156</v>
      </c>
      <c r="P87" s="2" t="s">
        <v>197</v>
      </c>
      <c r="Q87" s="2" t="s">
        <v>83</v>
      </c>
      <c r="R87" s="2" t="s">
        <v>50</v>
      </c>
      <c r="S87" s="2" t="s">
        <v>97</v>
      </c>
      <c r="T87" s="2">
        <v>2.2999999999999998</v>
      </c>
      <c r="U87" s="2">
        <v>3</v>
      </c>
      <c r="V87" s="3">
        <v>42750</v>
      </c>
      <c r="W87" s="2">
        <v>19</v>
      </c>
      <c r="X87" s="5" t="str">
        <f>INDEX(Position!B:B,MATCH(C87,Position!A:A,0))</f>
        <v>Production Technician I</v>
      </c>
      <c r="Y87" s="5" t="str">
        <f>INDEX(Department!B:B,MATCH(D87,Department!A:A,0))</f>
        <v>Production</v>
      </c>
      <c r="Z87" s="5" t="str">
        <f>INDEX(Manager!B:B,MATCH(E87,Manager!A:A,0))</f>
        <v>Elijiah Gray</v>
      </c>
      <c r="AA87" s="19">
        <f ca="1">IFERROR(DATEDIF(HR_Data[[#This Row],[DateofHire]],HR_Data[[#This Row],[DateofTermination]],"y"),DATEDIF(HR_Data[[#This Row],[DateofHire]],NOW(),"y"))</f>
        <v>4</v>
      </c>
      <c r="AB87" s="5">
        <f ca="1">DATEDIF(HR_Data[[#This Row],[DOB]],NOW(),"y")</f>
        <v>34</v>
      </c>
      <c r="AC87" s="5" t="str" cm="1">
        <f t="array" aca="1" ref="AC87" ca="1">_xlfn.IFS(HR_Data[[#This Row],[Age]]&lt;=40,"31-40",HR_Data[[#This Row],[Age]]&lt;=50,"41-50",AB87&lt;=60,"51-60",AB87&lt;=70,"61-70",AB87&lt;=80,"71 ABOVE")</f>
        <v>31-40</v>
      </c>
      <c r="AD87" s="5" t="str" cm="1">
        <f t="array" aca="1" ref="AD87" ca="1">_xlfn.IFS(HR_Data[[#This Row],[Years in the company]]&lt;=5,"5 years below",HR_Data[[#This Row],[Years in the company]]&lt;=10,"6-10 years",HR_Data[[#This Row],[Years in the company]]&lt;=15,"11 - 15 years",HR_Data[[#This Row],[Years in the company]]&gt;=16,"16 years above")</f>
        <v>5 years below</v>
      </c>
      <c r="AE87" s="5" t="str" cm="1">
        <f t="array" ref="AE87">_xlfn.IFS(T87&lt;=2,"1.1-2.0",T87&lt;=3,"2.1-3.0",T87&lt;=4,"3.1-4.0",T87&lt;=5,"4.1-5.0")</f>
        <v>2.1-3.0</v>
      </c>
      <c r="AF87" s="5" t="str">
        <f>TEXT(HR_Data[[#This Row],[DateofHire]],"MMM")</f>
        <v>Feb</v>
      </c>
      <c r="AG87" s="5" t="str">
        <f>TEXT(HR_Data[[#This Row],[DateofHire]],"YYYY")</f>
        <v>2014</v>
      </c>
      <c r="AH87" s="5" t="str">
        <f>IF(HR_Data[[#This Row],[EmploymentStatus]]="Active","Active","Not Active")</f>
        <v>Not Active</v>
      </c>
      <c r="AI87" s="5" t="str">
        <f>TEXT(HR_Data[[#This Row],[DateofTermination]],"YYYY")</f>
        <v>2018</v>
      </c>
    </row>
    <row r="88" spans="1:35" x14ac:dyDescent="0.25">
      <c r="A88" s="2" t="s">
        <v>198</v>
      </c>
      <c r="B88" s="2">
        <v>10290</v>
      </c>
      <c r="C88" s="2" t="s">
        <v>500</v>
      </c>
      <c r="D88" s="2" t="s">
        <v>512</v>
      </c>
      <c r="E88" s="2">
        <v>10194</v>
      </c>
      <c r="F88" s="16">
        <v>40665</v>
      </c>
      <c r="G88" s="2">
        <v>99280</v>
      </c>
      <c r="H88" s="2" t="s">
        <v>467</v>
      </c>
      <c r="I88" s="3">
        <v>31912</v>
      </c>
      <c r="J88" s="2" t="s">
        <v>33</v>
      </c>
      <c r="K88" s="2" t="s">
        <v>24</v>
      </c>
      <c r="L88" s="2" t="s">
        <v>62</v>
      </c>
      <c r="M88" s="2" t="s">
        <v>22</v>
      </c>
      <c r="N88" s="2">
        <v>1749</v>
      </c>
      <c r="O88" s="16">
        <v>41430</v>
      </c>
      <c r="P88" s="2" t="s">
        <v>82</v>
      </c>
      <c r="Q88" s="2" t="s">
        <v>83</v>
      </c>
      <c r="R88" s="2" t="s">
        <v>38</v>
      </c>
      <c r="S88" s="2" t="s">
        <v>97</v>
      </c>
      <c r="T88" s="2">
        <v>2.1</v>
      </c>
      <c r="U88" s="2">
        <v>5</v>
      </c>
      <c r="V88" s="3">
        <v>41131</v>
      </c>
      <c r="W88" s="2">
        <v>19</v>
      </c>
      <c r="X88" s="5" t="str">
        <f>INDEX(Position!B:B,MATCH(C88,Position!A:A,0))</f>
        <v>Software Engineer</v>
      </c>
      <c r="Y88" s="5" t="str">
        <f>INDEX(Department!B:B,MATCH(D88,Department!A:A,0))</f>
        <v>Software Engineering</v>
      </c>
      <c r="Z88" s="5" t="str">
        <f>INDEX(Manager!B:B,MATCH(E88,Manager!A:A,0))</f>
        <v>Alex Sweetwater</v>
      </c>
      <c r="AA88" s="19">
        <f ca="1">IFERROR(DATEDIF(HR_Data[[#This Row],[DateofHire]],HR_Data[[#This Row],[DateofTermination]],"y"),DATEDIF(HR_Data[[#This Row],[DateofHire]],NOW(),"y"))</f>
        <v>2</v>
      </c>
      <c r="AB88" s="5">
        <f ca="1">DATEDIF(HR_Data[[#This Row],[DOB]],NOW(),"y")</f>
        <v>36</v>
      </c>
      <c r="AC88" s="5" t="str" cm="1">
        <f t="array" aca="1" ref="AC88" ca="1">_xlfn.IFS(HR_Data[[#This Row],[Age]]&lt;=40,"31-40",HR_Data[[#This Row],[Age]]&lt;=50,"41-50",AB88&lt;=60,"51-60",AB88&lt;=70,"61-70",AB88&lt;=80,"71 ABOVE")</f>
        <v>31-40</v>
      </c>
      <c r="AD88" s="5" t="str" cm="1">
        <f t="array" aca="1" ref="AD88" ca="1">_xlfn.IFS(HR_Data[[#This Row],[Years in the company]]&lt;=5,"5 years below",HR_Data[[#This Row],[Years in the company]]&lt;=10,"6-10 years",HR_Data[[#This Row],[Years in the company]]&lt;=15,"11 - 15 years",HR_Data[[#This Row],[Years in the company]]&gt;=16,"16 years above")</f>
        <v>5 years below</v>
      </c>
      <c r="AE88" s="5" t="str" cm="1">
        <f t="array" ref="AE88">_xlfn.IFS(T88&lt;=2,"1.1-2.0",T88&lt;=3,"2.1-3.0",T88&lt;=4,"3.1-4.0",T88&lt;=5,"4.1-5.0")</f>
        <v>2.1-3.0</v>
      </c>
      <c r="AF88" s="5" t="str">
        <f>TEXT(HR_Data[[#This Row],[DateofHire]],"MMM")</f>
        <v>May</v>
      </c>
      <c r="AG88" s="5" t="str">
        <f>TEXT(HR_Data[[#This Row],[DateofHire]],"YYYY")</f>
        <v>2011</v>
      </c>
      <c r="AH88" s="5" t="str">
        <f>IF(HR_Data[[#This Row],[EmploymentStatus]]="Active","Active","Not Active")</f>
        <v>Not Active</v>
      </c>
      <c r="AI88" s="5" t="str">
        <f>TEXT(HR_Data[[#This Row],[DateofTermination]],"YYYY")</f>
        <v>2013</v>
      </c>
    </row>
    <row r="89" spans="1:35" hidden="1" x14ac:dyDescent="0.25">
      <c r="A89" s="2" t="s">
        <v>199</v>
      </c>
      <c r="B89" s="2">
        <v>10263</v>
      </c>
      <c r="C89" s="2" t="s">
        <v>496</v>
      </c>
      <c r="D89" s="2" t="s">
        <v>510</v>
      </c>
      <c r="E89" s="2">
        <v>10088</v>
      </c>
      <c r="F89" s="16">
        <v>41827</v>
      </c>
      <c r="G89" s="2">
        <v>71776</v>
      </c>
      <c r="H89" s="2" t="s">
        <v>467</v>
      </c>
      <c r="I89" s="3">
        <v>28755</v>
      </c>
      <c r="J89" s="2" t="s">
        <v>33</v>
      </c>
      <c r="K89" s="2" t="s">
        <v>24</v>
      </c>
      <c r="L89" s="2" t="s">
        <v>62</v>
      </c>
      <c r="M89" s="2" t="s">
        <v>22</v>
      </c>
      <c r="N89" s="2">
        <v>1824</v>
      </c>
      <c r="O89" s="16"/>
      <c r="P89" s="2" t="s">
        <v>26</v>
      </c>
      <c r="Q89" s="2" t="s">
        <v>27</v>
      </c>
      <c r="R89" s="2" t="s">
        <v>29</v>
      </c>
      <c r="S89" s="2" t="s">
        <v>39</v>
      </c>
      <c r="T89" s="2">
        <v>4.4000000000000004</v>
      </c>
      <c r="U89" s="2">
        <v>5</v>
      </c>
      <c r="V89" s="3">
        <v>43518</v>
      </c>
      <c r="W89" s="2">
        <v>17</v>
      </c>
      <c r="X89" s="5" t="str">
        <f>INDEX(Position!B:B,MATCH(C89,Position!A:A,0))</f>
        <v>Production Technician II</v>
      </c>
      <c r="Y89" s="5" t="str">
        <f>INDEX(Department!B:B,MATCH(D89,Department!A:A,0))</f>
        <v>Production</v>
      </c>
      <c r="Z89" s="5" t="str">
        <f>INDEX(Manager!B:B,MATCH(E89,Manager!A:A,0))</f>
        <v>Elijiah Gray</v>
      </c>
      <c r="AA89" s="19">
        <f ca="1">IFERROR(DATEDIF(HR_Data[[#This Row],[DateofHire]],HR_Data[[#This Row],[DateofTermination]],"y"),DATEDIF(HR_Data[[#This Row],[DateofHire]],NOW(),"y"))</f>
        <v>9</v>
      </c>
      <c r="AB89" s="5">
        <f ca="1">DATEDIF(HR_Data[[#This Row],[DOB]],NOW(),"y")</f>
        <v>45</v>
      </c>
      <c r="AC89" s="5" t="str" cm="1">
        <f t="array" aca="1" ref="AC89" ca="1">_xlfn.IFS(HR_Data[[#This Row],[Age]]&lt;=40,"31-40",HR_Data[[#This Row],[Age]]&lt;=50,"41-50",AB89&lt;=60,"51-60",AB89&lt;=70,"61-70",AB89&lt;=80,"71 ABOVE")</f>
        <v>41-50</v>
      </c>
      <c r="AD89" s="5" t="str" cm="1">
        <f t="array" aca="1" ref="AD89" ca="1">_xlfn.IFS(HR_Data[[#This Row],[Years in the company]]&lt;=5,"5 years below",HR_Data[[#This Row],[Years in the company]]&lt;=10,"6-10 years",HR_Data[[#This Row],[Years in the company]]&lt;=15,"11 - 15 years",HR_Data[[#This Row],[Years in the company]]&gt;=16,"16 years above")</f>
        <v>6-10 years</v>
      </c>
      <c r="AE89" s="5" t="str" cm="1">
        <f t="array" ref="AE89">_xlfn.IFS(T89&lt;=2,"1.1-2.0",T89&lt;=3,"2.1-3.0",T89&lt;=4,"3.1-4.0",T89&lt;=5,"4.1-5.0")</f>
        <v>4.1-5.0</v>
      </c>
      <c r="AF89" s="5" t="str">
        <f>TEXT(HR_Data[[#This Row],[DateofHire]],"MMM")</f>
        <v>Jul</v>
      </c>
      <c r="AG89" s="5" t="str">
        <f>TEXT(HR_Data[[#This Row],[DateofHire]],"YYYY")</f>
        <v>2014</v>
      </c>
      <c r="AH89" s="5" t="str">
        <f>IF(HR_Data[[#This Row],[EmploymentStatus]]="Active","Active","Not Active")</f>
        <v>Active</v>
      </c>
      <c r="AI89" s="5"/>
    </row>
    <row r="90" spans="1:35" hidden="1" x14ac:dyDescent="0.25">
      <c r="A90" s="2" t="s">
        <v>200</v>
      </c>
      <c r="B90" s="2">
        <v>10136</v>
      </c>
      <c r="C90" s="2" t="s">
        <v>496</v>
      </c>
      <c r="D90" s="2" t="s">
        <v>510</v>
      </c>
      <c r="E90" s="2">
        <v>10069</v>
      </c>
      <c r="F90" s="16">
        <v>41687</v>
      </c>
      <c r="G90" s="2">
        <v>65902</v>
      </c>
      <c r="H90" s="2" t="s">
        <v>467</v>
      </c>
      <c r="I90" s="3">
        <v>32047</v>
      </c>
      <c r="J90" s="2" t="s">
        <v>23</v>
      </c>
      <c r="K90" s="2" t="s">
        <v>24</v>
      </c>
      <c r="L90" s="2" t="s">
        <v>62</v>
      </c>
      <c r="M90" s="2" t="s">
        <v>22</v>
      </c>
      <c r="N90" s="2">
        <v>2324</v>
      </c>
      <c r="O90" s="16"/>
      <c r="P90" s="2" t="s">
        <v>26</v>
      </c>
      <c r="Q90" s="2" t="s">
        <v>27</v>
      </c>
      <c r="R90" s="2" t="s">
        <v>29</v>
      </c>
      <c r="S90" s="2" t="s">
        <v>39</v>
      </c>
      <c r="T90" s="2">
        <v>4</v>
      </c>
      <c r="U90" s="2">
        <v>4</v>
      </c>
      <c r="V90" s="3">
        <v>43472</v>
      </c>
      <c r="W90" s="2">
        <v>7</v>
      </c>
      <c r="X90" s="5" t="str">
        <f>INDEX(Position!B:B,MATCH(C90,Position!A:A,0))</f>
        <v>Production Technician II</v>
      </c>
      <c r="Y90" s="5" t="str">
        <f>INDEX(Department!B:B,MATCH(D90,Department!A:A,0))</f>
        <v>Production</v>
      </c>
      <c r="Z90" s="5" t="str">
        <f>INDEX(Manager!B:B,MATCH(E90,Manager!A:A,0))</f>
        <v>Webster Butler</v>
      </c>
      <c r="AA90" s="19">
        <f ca="1">IFERROR(DATEDIF(HR_Data[[#This Row],[DateofHire]],HR_Data[[#This Row],[DateofTermination]],"y"),DATEDIF(HR_Data[[#This Row],[DateofHire]],NOW(),"y"))</f>
        <v>10</v>
      </c>
      <c r="AB90" s="5">
        <f ca="1">DATEDIF(HR_Data[[#This Row],[DOB]],NOW(),"y")</f>
        <v>36</v>
      </c>
      <c r="AC90" s="5" t="str" cm="1">
        <f t="array" aca="1" ref="AC90" ca="1">_xlfn.IFS(HR_Data[[#This Row],[Age]]&lt;=40,"31-40",HR_Data[[#This Row],[Age]]&lt;=50,"41-50",AB90&lt;=60,"51-60",AB90&lt;=70,"61-70",AB90&lt;=80,"71 ABOVE")</f>
        <v>31-40</v>
      </c>
      <c r="AD90" s="5" t="str" cm="1">
        <f t="array" aca="1" ref="AD90" ca="1">_xlfn.IFS(HR_Data[[#This Row],[Years in the company]]&lt;=5,"5 years below",HR_Data[[#This Row],[Years in the company]]&lt;=10,"6-10 years",HR_Data[[#This Row],[Years in the company]]&lt;=15,"11 - 15 years",HR_Data[[#This Row],[Years in the company]]&gt;=16,"16 years above")</f>
        <v>6-10 years</v>
      </c>
      <c r="AE90" s="5" t="str" cm="1">
        <f t="array" ref="AE90">_xlfn.IFS(T90&lt;=2,"1.1-2.0",T90&lt;=3,"2.1-3.0",T90&lt;=4,"3.1-4.0",T90&lt;=5,"4.1-5.0")</f>
        <v>3.1-4.0</v>
      </c>
      <c r="AF90" s="5" t="str">
        <f>TEXT(HR_Data[[#This Row],[DateofHire]],"MMM")</f>
        <v>Feb</v>
      </c>
      <c r="AG90" s="5" t="str">
        <f>TEXT(HR_Data[[#This Row],[DateofHire]],"YYYY")</f>
        <v>2014</v>
      </c>
      <c r="AH90" s="5" t="str">
        <f>IF(HR_Data[[#This Row],[EmploymentStatus]]="Active","Active","Not Active")</f>
        <v>Active</v>
      </c>
      <c r="AI90" s="5"/>
    </row>
    <row r="91" spans="1:35" x14ac:dyDescent="0.25">
      <c r="A91" s="2" t="s">
        <v>201</v>
      </c>
      <c r="B91" s="2">
        <v>10189</v>
      </c>
      <c r="C91" s="2" t="s">
        <v>495</v>
      </c>
      <c r="D91" s="2" t="s">
        <v>510</v>
      </c>
      <c r="E91" s="2">
        <v>10069</v>
      </c>
      <c r="F91" s="16">
        <v>40854</v>
      </c>
      <c r="G91" s="2">
        <v>57748</v>
      </c>
      <c r="H91" s="2" t="s">
        <v>467</v>
      </c>
      <c r="I91" s="3">
        <v>20193</v>
      </c>
      <c r="J91" s="2" t="s">
        <v>33</v>
      </c>
      <c r="K91" s="2" t="s">
        <v>24</v>
      </c>
      <c r="L91" s="2" t="s">
        <v>25</v>
      </c>
      <c r="M91" s="2" t="s">
        <v>22</v>
      </c>
      <c r="N91" s="2">
        <v>2176</v>
      </c>
      <c r="O91" s="16">
        <v>42507</v>
      </c>
      <c r="P91" s="2" t="s">
        <v>191</v>
      </c>
      <c r="Q91" s="2" t="s">
        <v>35</v>
      </c>
      <c r="R91" s="2" t="s">
        <v>50</v>
      </c>
      <c r="S91" s="2" t="s">
        <v>39</v>
      </c>
      <c r="T91" s="2">
        <v>3.13</v>
      </c>
      <c r="U91" s="2">
        <v>3</v>
      </c>
      <c r="V91" s="3">
        <v>42404</v>
      </c>
      <c r="W91" s="2">
        <v>16</v>
      </c>
      <c r="X91" s="5" t="str">
        <f>INDEX(Position!B:B,MATCH(C91,Position!A:A,0))</f>
        <v>Production Technician I</v>
      </c>
      <c r="Y91" s="5" t="str">
        <f>INDEX(Department!B:B,MATCH(D91,Department!A:A,0))</f>
        <v>Production</v>
      </c>
      <c r="Z91" s="5" t="str">
        <f>INDEX(Manager!B:B,MATCH(E91,Manager!A:A,0))</f>
        <v>Webster Butler</v>
      </c>
      <c r="AA91" s="19">
        <f ca="1">IFERROR(DATEDIF(HR_Data[[#This Row],[DateofHire]],HR_Data[[#This Row],[DateofTermination]],"y"),DATEDIF(HR_Data[[#This Row],[DateofHire]],NOW(),"y"))</f>
        <v>4</v>
      </c>
      <c r="AB91" s="5">
        <f ca="1">DATEDIF(HR_Data[[#This Row],[DOB]],NOW(),"y")</f>
        <v>68</v>
      </c>
      <c r="AC91" s="5" t="str" cm="1">
        <f t="array" aca="1" ref="AC91" ca="1">_xlfn.IFS(HR_Data[[#This Row],[Age]]&lt;=40,"31-40",HR_Data[[#This Row],[Age]]&lt;=50,"41-50",AB91&lt;=60,"51-60",AB91&lt;=70,"61-70",AB91&lt;=80,"71 ABOVE")</f>
        <v>61-70</v>
      </c>
      <c r="AD91" s="5" t="str" cm="1">
        <f t="array" aca="1" ref="AD91" ca="1">_xlfn.IFS(HR_Data[[#This Row],[Years in the company]]&lt;=5,"5 years below",HR_Data[[#This Row],[Years in the company]]&lt;=10,"6-10 years",HR_Data[[#This Row],[Years in the company]]&lt;=15,"11 - 15 years",HR_Data[[#This Row],[Years in the company]]&gt;=16,"16 years above")</f>
        <v>5 years below</v>
      </c>
      <c r="AE91" s="5" t="str" cm="1">
        <f t="array" ref="AE91">_xlfn.IFS(T91&lt;=2,"1.1-2.0",T91&lt;=3,"2.1-3.0",T91&lt;=4,"3.1-4.0",T91&lt;=5,"4.1-5.0")</f>
        <v>3.1-4.0</v>
      </c>
      <c r="AF91" s="5" t="str">
        <f>TEXT(HR_Data[[#This Row],[DateofHire]],"MMM")</f>
        <v>Nov</v>
      </c>
      <c r="AG91" s="5" t="str">
        <f>TEXT(HR_Data[[#This Row],[DateofHire]],"YYYY")</f>
        <v>2011</v>
      </c>
      <c r="AH91" s="5" t="str">
        <f>IF(HR_Data[[#This Row],[EmploymentStatus]]="Active","Active","Not Active")</f>
        <v>Not Active</v>
      </c>
      <c r="AI91" s="5" t="str">
        <f>TEXT(HR_Data[[#This Row],[DateofTermination]],"YYYY")</f>
        <v>2016</v>
      </c>
    </row>
    <row r="92" spans="1:35" hidden="1" x14ac:dyDescent="0.25">
      <c r="A92" s="2" t="s">
        <v>202</v>
      </c>
      <c r="B92" s="2">
        <v>10308</v>
      </c>
      <c r="C92" s="2" t="s">
        <v>495</v>
      </c>
      <c r="D92" s="2" t="s">
        <v>510</v>
      </c>
      <c r="E92" s="2">
        <v>10002</v>
      </c>
      <c r="F92" s="16">
        <v>42135</v>
      </c>
      <c r="G92" s="2">
        <v>64057</v>
      </c>
      <c r="H92" s="2" t="s">
        <v>468</v>
      </c>
      <c r="I92" s="3">
        <v>32799</v>
      </c>
      <c r="J92" s="2" t="s">
        <v>33</v>
      </c>
      <c r="K92" s="2" t="s">
        <v>24</v>
      </c>
      <c r="L92" s="2" t="s">
        <v>25</v>
      </c>
      <c r="M92" s="2" t="s">
        <v>22</v>
      </c>
      <c r="N92" s="2">
        <v>2132</v>
      </c>
      <c r="O92" s="16"/>
      <c r="P92" s="2" t="s">
        <v>26</v>
      </c>
      <c r="Q92" s="2" t="s">
        <v>27</v>
      </c>
      <c r="R92" s="2" t="s">
        <v>38</v>
      </c>
      <c r="S92" s="2" t="s">
        <v>170</v>
      </c>
      <c r="T92" s="2">
        <v>1.56</v>
      </c>
      <c r="U92" s="2">
        <v>5</v>
      </c>
      <c r="V92" s="3">
        <v>43468</v>
      </c>
      <c r="W92" s="2">
        <v>15</v>
      </c>
      <c r="X92" s="5" t="str">
        <f>INDEX(Position!B:B,MATCH(C92,Position!A:A,0))</f>
        <v>Production Technician I</v>
      </c>
      <c r="Y92" s="5" t="str">
        <f>INDEX(Department!B:B,MATCH(D92,Department!A:A,0))</f>
        <v>Production</v>
      </c>
      <c r="Z92" s="5" t="str">
        <f>INDEX(Manager!B:B,MATCH(E92,Manager!A:A,0))</f>
        <v>Amy Dunn</v>
      </c>
      <c r="AA92" s="19">
        <f ca="1">IFERROR(DATEDIF(HR_Data[[#This Row],[DateofHire]],HR_Data[[#This Row],[DateofTermination]],"y"),DATEDIF(HR_Data[[#This Row],[DateofHire]],NOW(),"y"))</f>
        <v>8</v>
      </c>
      <c r="AB92" s="5">
        <f ca="1">DATEDIF(HR_Data[[#This Row],[DOB]],NOW(),"y")</f>
        <v>34</v>
      </c>
      <c r="AC92" s="5" t="str" cm="1">
        <f t="array" aca="1" ref="AC92" ca="1">_xlfn.IFS(HR_Data[[#This Row],[Age]]&lt;=40,"31-40",HR_Data[[#This Row],[Age]]&lt;=50,"41-50",AB92&lt;=60,"51-60",AB92&lt;=70,"61-70",AB92&lt;=80,"71 ABOVE")</f>
        <v>31-40</v>
      </c>
      <c r="AD92" s="5" t="str" cm="1">
        <f t="array" aca="1" ref="AD92" ca="1">_xlfn.IFS(HR_Data[[#This Row],[Years in the company]]&lt;=5,"5 years below",HR_Data[[#This Row],[Years in the company]]&lt;=10,"6-10 years",HR_Data[[#This Row],[Years in the company]]&lt;=15,"11 - 15 years",HR_Data[[#This Row],[Years in the company]]&gt;=16,"16 years above")</f>
        <v>6-10 years</v>
      </c>
      <c r="AE92" s="5" t="str" cm="1">
        <f t="array" ref="AE92">_xlfn.IFS(T92&lt;=2,"1.1-2.0",T92&lt;=3,"2.1-3.0",T92&lt;=4,"3.1-4.0",T92&lt;=5,"4.1-5.0")</f>
        <v>1.1-2.0</v>
      </c>
      <c r="AF92" s="5" t="str">
        <f>TEXT(HR_Data[[#This Row],[DateofHire]],"MMM")</f>
        <v>May</v>
      </c>
      <c r="AG92" s="5" t="str">
        <f>TEXT(HR_Data[[#This Row],[DateofHire]],"YYYY")</f>
        <v>2015</v>
      </c>
      <c r="AH92" s="5" t="str">
        <f>IF(HR_Data[[#This Row],[EmploymentStatus]]="Active","Active","Not Active")</f>
        <v>Active</v>
      </c>
      <c r="AI92" s="5"/>
    </row>
    <row r="93" spans="1:35" hidden="1" x14ac:dyDescent="0.25">
      <c r="A93" s="2" t="s">
        <v>203</v>
      </c>
      <c r="B93" s="2">
        <v>10309</v>
      </c>
      <c r="C93" s="2" t="s">
        <v>491</v>
      </c>
      <c r="D93" s="2" t="s">
        <v>509</v>
      </c>
      <c r="E93" s="2">
        <v>10250</v>
      </c>
      <c r="F93" s="16">
        <v>42093</v>
      </c>
      <c r="G93" s="2">
        <v>53366</v>
      </c>
      <c r="H93" s="2" t="s">
        <v>468</v>
      </c>
      <c r="I93" s="3">
        <v>31946</v>
      </c>
      <c r="J93" s="2" t="s">
        <v>23</v>
      </c>
      <c r="K93" s="2" t="s">
        <v>24</v>
      </c>
      <c r="L93" s="2" t="s">
        <v>25</v>
      </c>
      <c r="M93" s="2" t="s">
        <v>22</v>
      </c>
      <c r="N93" s="2">
        <v>2138</v>
      </c>
      <c r="O93" s="16"/>
      <c r="P93" s="2" t="s">
        <v>26</v>
      </c>
      <c r="Q93" s="2" t="s">
        <v>27</v>
      </c>
      <c r="R93" s="2" t="s">
        <v>29</v>
      </c>
      <c r="S93" s="2" t="s">
        <v>170</v>
      </c>
      <c r="T93" s="2">
        <v>1.2</v>
      </c>
      <c r="U93" s="2">
        <v>3</v>
      </c>
      <c r="V93" s="3">
        <v>43500</v>
      </c>
      <c r="W93" s="2">
        <v>2</v>
      </c>
      <c r="X93" s="5" t="str">
        <f>INDEX(Position!B:B,MATCH(C93,Position!A:A,0))</f>
        <v>Network Engineer</v>
      </c>
      <c r="Y93" s="5" t="str">
        <f>INDEX(Department!B:B,MATCH(D93,Department!A:A,0))</f>
        <v>IT/IS</v>
      </c>
      <c r="Z93" s="5" t="str">
        <f>INDEX(Manager!B:B,MATCH(E93,Manager!A:A,0))</f>
        <v>Peter Monroe</v>
      </c>
      <c r="AA93" s="19">
        <f ca="1">IFERROR(DATEDIF(HR_Data[[#This Row],[DateofHire]],HR_Data[[#This Row],[DateofTermination]],"y"),DATEDIF(HR_Data[[#This Row],[DateofHire]],NOW(),"y"))</f>
        <v>8</v>
      </c>
      <c r="AB93" s="5">
        <f ca="1">DATEDIF(HR_Data[[#This Row],[DOB]],NOW(),"y")</f>
        <v>36</v>
      </c>
      <c r="AC93" s="5" t="str" cm="1">
        <f t="array" aca="1" ref="AC93" ca="1">_xlfn.IFS(HR_Data[[#This Row],[Age]]&lt;=40,"31-40",HR_Data[[#This Row],[Age]]&lt;=50,"41-50",AB93&lt;=60,"51-60",AB93&lt;=70,"61-70",AB93&lt;=80,"71 ABOVE")</f>
        <v>31-40</v>
      </c>
      <c r="AD93" s="5" t="str" cm="1">
        <f t="array" aca="1" ref="AD93" ca="1">_xlfn.IFS(HR_Data[[#This Row],[Years in the company]]&lt;=5,"5 years below",HR_Data[[#This Row],[Years in the company]]&lt;=10,"6-10 years",HR_Data[[#This Row],[Years in the company]]&lt;=15,"11 - 15 years",HR_Data[[#This Row],[Years in the company]]&gt;=16,"16 years above")</f>
        <v>6-10 years</v>
      </c>
      <c r="AE93" s="5" t="str" cm="1">
        <f t="array" ref="AE93">_xlfn.IFS(T93&lt;=2,"1.1-2.0",T93&lt;=3,"2.1-3.0",T93&lt;=4,"3.1-4.0",T93&lt;=5,"4.1-5.0")</f>
        <v>1.1-2.0</v>
      </c>
      <c r="AF93" s="5" t="str">
        <f>TEXT(HR_Data[[#This Row],[DateofHire]],"MMM")</f>
        <v>Mar</v>
      </c>
      <c r="AG93" s="5" t="str">
        <f>TEXT(HR_Data[[#This Row],[DateofHire]],"YYYY")</f>
        <v>2015</v>
      </c>
      <c r="AH93" s="5" t="str">
        <f>IF(HR_Data[[#This Row],[EmploymentStatus]]="Active","Active","Not Active")</f>
        <v>Active</v>
      </c>
      <c r="AI93" s="5"/>
    </row>
    <row r="94" spans="1:35" hidden="1" x14ac:dyDescent="0.25">
      <c r="A94" s="2" t="s">
        <v>205</v>
      </c>
      <c r="B94" s="2">
        <v>10049</v>
      </c>
      <c r="C94" s="2" t="s">
        <v>495</v>
      </c>
      <c r="D94" s="2" t="s">
        <v>510</v>
      </c>
      <c r="E94" s="2">
        <v>10114</v>
      </c>
      <c r="F94" s="16">
        <v>40917</v>
      </c>
      <c r="G94" s="2">
        <v>58530</v>
      </c>
      <c r="H94" s="2" t="s">
        <v>467</v>
      </c>
      <c r="I94" s="3">
        <v>29661</v>
      </c>
      <c r="J94" s="2" t="s">
        <v>33</v>
      </c>
      <c r="K94" s="2" t="s">
        <v>24</v>
      </c>
      <c r="L94" s="2" t="s">
        <v>25</v>
      </c>
      <c r="M94" s="2" t="s">
        <v>22</v>
      </c>
      <c r="N94" s="2">
        <v>2155</v>
      </c>
      <c r="O94" s="16"/>
      <c r="P94" s="2" t="s">
        <v>26</v>
      </c>
      <c r="Q94" s="2" t="s">
        <v>27</v>
      </c>
      <c r="R94" s="2" t="s">
        <v>50</v>
      </c>
      <c r="S94" s="2" t="s">
        <v>39</v>
      </c>
      <c r="T94" s="2">
        <v>5</v>
      </c>
      <c r="U94" s="2">
        <v>5</v>
      </c>
      <c r="V94" s="3">
        <v>43494</v>
      </c>
      <c r="W94" s="2">
        <v>19</v>
      </c>
      <c r="X94" s="5" t="str">
        <f>INDEX(Position!B:B,MATCH(C94,Position!A:A,0))</f>
        <v>Production Technician I</v>
      </c>
      <c r="Y94" s="5" t="str">
        <f>INDEX(Department!B:B,MATCH(D94,Department!A:A,0))</f>
        <v>Production</v>
      </c>
      <c r="Z94" s="5" t="str">
        <f>INDEX(Manager!B:B,MATCH(E94,Manager!A:A,0))</f>
        <v>Brannon Miller</v>
      </c>
      <c r="AA94" s="19">
        <f ca="1">IFERROR(DATEDIF(HR_Data[[#This Row],[DateofHire]],HR_Data[[#This Row],[DateofTermination]],"y"),DATEDIF(HR_Data[[#This Row],[DateofHire]],NOW(),"y"))</f>
        <v>12</v>
      </c>
      <c r="AB94" s="5">
        <f ca="1">DATEDIF(HR_Data[[#This Row],[DOB]],NOW(),"y")</f>
        <v>42</v>
      </c>
      <c r="AC94" s="5" t="str" cm="1">
        <f t="array" aca="1" ref="AC94" ca="1">_xlfn.IFS(HR_Data[[#This Row],[Age]]&lt;=40,"31-40",HR_Data[[#This Row],[Age]]&lt;=50,"41-50",AB94&lt;=60,"51-60",AB94&lt;=70,"61-70",AB94&lt;=80,"71 ABOVE")</f>
        <v>41-50</v>
      </c>
      <c r="AD94" s="5" t="str" cm="1">
        <f t="array" aca="1" ref="AD94" ca="1">_xlfn.IFS(HR_Data[[#This Row],[Years in the company]]&lt;=5,"5 years below",HR_Data[[#This Row],[Years in the company]]&lt;=10,"6-10 years",HR_Data[[#This Row],[Years in the company]]&lt;=15,"11 - 15 years",HR_Data[[#This Row],[Years in the company]]&gt;=16,"16 years above")</f>
        <v>11 - 15 years</v>
      </c>
      <c r="AE94" s="5" t="str" cm="1">
        <f t="array" ref="AE94">_xlfn.IFS(T94&lt;=2,"1.1-2.0",T94&lt;=3,"2.1-3.0",T94&lt;=4,"3.1-4.0",T94&lt;=5,"4.1-5.0")</f>
        <v>4.1-5.0</v>
      </c>
      <c r="AF94" s="5" t="str">
        <f>TEXT(HR_Data[[#This Row],[DateofHire]],"MMM")</f>
        <v>Jan</v>
      </c>
      <c r="AG94" s="5" t="str">
        <f>TEXT(HR_Data[[#This Row],[DateofHire]],"YYYY")</f>
        <v>2012</v>
      </c>
      <c r="AH94" s="5" t="str">
        <f>IF(HR_Data[[#This Row],[EmploymentStatus]]="Active","Active","Not Active")</f>
        <v>Active</v>
      </c>
      <c r="AI94" s="5"/>
    </row>
    <row r="95" spans="1:35" x14ac:dyDescent="0.25">
      <c r="A95" s="2" t="s">
        <v>206</v>
      </c>
      <c r="B95" s="2">
        <v>10093</v>
      </c>
      <c r="C95" s="2" t="s">
        <v>496</v>
      </c>
      <c r="D95" s="2" t="s">
        <v>510</v>
      </c>
      <c r="E95" s="2">
        <v>10002</v>
      </c>
      <c r="F95" s="16">
        <v>40679</v>
      </c>
      <c r="G95" s="2">
        <v>72609</v>
      </c>
      <c r="H95" s="2" t="s">
        <v>468</v>
      </c>
      <c r="I95" s="3">
        <v>29860</v>
      </c>
      <c r="J95" s="2" t="s">
        <v>23</v>
      </c>
      <c r="K95" s="2" t="s">
        <v>24</v>
      </c>
      <c r="L95" s="2" t="s">
        <v>25</v>
      </c>
      <c r="M95" s="2" t="s">
        <v>22</v>
      </c>
      <c r="N95" s="2">
        <v>2143</v>
      </c>
      <c r="O95" s="16">
        <v>41449</v>
      </c>
      <c r="P95" s="2" t="s">
        <v>42</v>
      </c>
      <c r="Q95" s="2" t="s">
        <v>35</v>
      </c>
      <c r="R95" s="2" t="s">
        <v>50</v>
      </c>
      <c r="S95" s="2" t="s">
        <v>39</v>
      </c>
      <c r="T95" s="2">
        <v>4.76</v>
      </c>
      <c r="U95" s="2">
        <v>5</v>
      </c>
      <c r="V95" s="3">
        <v>41369</v>
      </c>
      <c r="W95" s="2">
        <v>20</v>
      </c>
      <c r="X95" s="5" t="str">
        <f>INDEX(Position!B:B,MATCH(C95,Position!A:A,0))</f>
        <v>Production Technician II</v>
      </c>
      <c r="Y95" s="5" t="str">
        <f>INDEX(Department!B:B,MATCH(D95,Department!A:A,0))</f>
        <v>Production</v>
      </c>
      <c r="Z95" s="5" t="str">
        <f>INDEX(Manager!B:B,MATCH(E95,Manager!A:A,0))</f>
        <v>Amy Dunn</v>
      </c>
      <c r="AA95" s="19">
        <f ca="1">IFERROR(DATEDIF(HR_Data[[#This Row],[DateofHire]],HR_Data[[#This Row],[DateofTermination]],"y"),DATEDIF(HR_Data[[#This Row],[DateofHire]],NOW(),"y"))</f>
        <v>2</v>
      </c>
      <c r="AB95" s="5">
        <f ca="1">DATEDIF(HR_Data[[#This Row],[DOB]],NOW(),"y")</f>
        <v>42</v>
      </c>
      <c r="AC95" s="5" t="str" cm="1">
        <f t="array" aca="1" ref="AC95" ca="1">_xlfn.IFS(HR_Data[[#This Row],[Age]]&lt;=40,"31-40",HR_Data[[#This Row],[Age]]&lt;=50,"41-50",AB95&lt;=60,"51-60",AB95&lt;=70,"61-70",AB95&lt;=80,"71 ABOVE")</f>
        <v>41-50</v>
      </c>
      <c r="AD95" s="5" t="str" cm="1">
        <f t="array" aca="1" ref="AD95" ca="1">_xlfn.IFS(HR_Data[[#This Row],[Years in the company]]&lt;=5,"5 years below",HR_Data[[#This Row],[Years in the company]]&lt;=10,"6-10 years",HR_Data[[#This Row],[Years in the company]]&lt;=15,"11 - 15 years",HR_Data[[#This Row],[Years in the company]]&gt;=16,"16 years above")</f>
        <v>5 years below</v>
      </c>
      <c r="AE95" s="5" t="str" cm="1">
        <f t="array" ref="AE95">_xlfn.IFS(T95&lt;=2,"1.1-2.0",T95&lt;=3,"2.1-3.0",T95&lt;=4,"3.1-4.0",T95&lt;=5,"4.1-5.0")</f>
        <v>4.1-5.0</v>
      </c>
      <c r="AF95" s="5" t="str">
        <f>TEXT(HR_Data[[#This Row],[DateofHire]],"MMM")</f>
        <v>May</v>
      </c>
      <c r="AG95" s="5" t="str">
        <f>TEXT(HR_Data[[#This Row],[DateofHire]],"YYYY")</f>
        <v>2011</v>
      </c>
      <c r="AH95" s="5" t="str">
        <f>IF(HR_Data[[#This Row],[EmploymentStatus]]="Active","Active","Not Active")</f>
        <v>Not Active</v>
      </c>
      <c r="AI95" s="5" t="str">
        <f>TEXT(HR_Data[[#This Row],[DateofTermination]],"YYYY")</f>
        <v>2013</v>
      </c>
    </row>
    <row r="96" spans="1:35" x14ac:dyDescent="0.25">
      <c r="A96" s="2" t="s">
        <v>207</v>
      </c>
      <c r="B96" s="2">
        <v>10163</v>
      </c>
      <c r="C96" s="2" t="s">
        <v>496</v>
      </c>
      <c r="D96" s="2" t="s">
        <v>510</v>
      </c>
      <c r="E96" s="2">
        <v>10062</v>
      </c>
      <c r="F96" s="16">
        <v>40637</v>
      </c>
      <c r="G96" s="2">
        <v>55965</v>
      </c>
      <c r="H96" s="2" t="s">
        <v>467</v>
      </c>
      <c r="I96" s="3">
        <v>30628</v>
      </c>
      <c r="J96" s="2" t="s">
        <v>33</v>
      </c>
      <c r="K96" s="2" t="s">
        <v>24</v>
      </c>
      <c r="L96" s="2" t="s">
        <v>25</v>
      </c>
      <c r="M96" s="2" t="s">
        <v>22</v>
      </c>
      <c r="N96" s="2">
        <v>2170</v>
      </c>
      <c r="O96" s="16">
        <v>41283</v>
      </c>
      <c r="P96" s="2" t="s">
        <v>34</v>
      </c>
      <c r="Q96" s="2" t="s">
        <v>35</v>
      </c>
      <c r="R96" s="2" t="s">
        <v>50</v>
      </c>
      <c r="S96" s="2" t="s">
        <v>39</v>
      </c>
      <c r="T96" s="2">
        <v>3.66</v>
      </c>
      <c r="U96" s="2">
        <v>3</v>
      </c>
      <c r="V96" s="3">
        <v>40915</v>
      </c>
      <c r="W96" s="2">
        <v>6</v>
      </c>
      <c r="X96" s="5" t="str">
        <f>INDEX(Position!B:B,MATCH(C96,Position!A:A,0))</f>
        <v>Production Technician II</v>
      </c>
      <c r="Y96" s="5" t="str">
        <f>INDEX(Department!B:B,MATCH(D96,Department!A:A,0))</f>
        <v>Production</v>
      </c>
      <c r="Z96" s="5" t="str">
        <f>INDEX(Manager!B:B,MATCH(E96,Manager!A:A,0))</f>
        <v>Ketsia Liebig</v>
      </c>
      <c r="AA96" s="19">
        <f ca="1">IFERROR(DATEDIF(HR_Data[[#This Row],[DateofHire]],HR_Data[[#This Row],[DateofTermination]],"y"),DATEDIF(HR_Data[[#This Row],[DateofHire]],NOW(),"y"))</f>
        <v>1</v>
      </c>
      <c r="AB96" s="5">
        <f ca="1">DATEDIF(HR_Data[[#This Row],[DOB]],NOW(),"y")</f>
        <v>40</v>
      </c>
      <c r="AC96" s="5" t="str" cm="1">
        <f t="array" aca="1" ref="AC96" ca="1">_xlfn.IFS(HR_Data[[#This Row],[Age]]&lt;=40,"31-40",HR_Data[[#This Row],[Age]]&lt;=50,"41-50",AB96&lt;=60,"51-60",AB96&lt;=70,"61-70",AB96&lt;=80,"71 ABOVE")</f>
        <v>31-40</v>
      </c>
      <c r="AD96" s="5" t="str" cm="1">
        <f t="array" aca="1" ref="AD96" ca="1">_xlfn.IFS(HR_Data[[#This Row],[Years in the company]]&lt;=5,"5 years below",HR_Data[[#This Row],[Years in the company]]&lt;=10,"6-10 years",HR_Data[[#This Row],[Years in the company]]&lt;=15,"11 - 15 years",HR_Data[[#This Row],[Years in the company]]&gt;=16,"16 years above")</f>
        <v>5 years below</v>
      </c>
      <c r="AE96" s="5" t="str" cm="1">
        <f t="array" ref="AE96">_xlfn.IFS(T96&lt;=2,"1.1-2.0",T96&lt;=3,"2.1-3.0",T96&lt;=4,"3.1-4.0",T96&lt;=5,"4.1-5.0")</f>
        <v>3.1-4.0</v>
      </c>
      <c r="AF96" s="5" t="str">
        <f>TEXT(HR_Data[[#This Row],[DateofHire]],"MMM")</f>
        <v>Apr</v>
      </c>
      <c r="AG96" s="5" t="str">
        <f>TEXT(HR_Data[[#This Row],[DateofHire]],"YYYY")</f>
        <v>2011</v>
      </c>
      <c r="AH96" s="5" t="str">
        <f>IF(HR_Data[[#This Row],[EmploymentStatus]]="Active","Active","Not Active")</f>
        <v>Not Active</v>
      </c>
      <c r="AI96" s="5" t="str">
        <f>TEXT(HR_Data[[#This Row],[DateofTermination]],"YYYY")</f>
        <v>2013</v>
      </c>
    </row>
    <row r="97" spans="1:35" x14ac:dyDescent="0.25">
      <c r="A97" s="2" t="s">
        <v>208</v>
      </c>
      <c r="B97" s="2">
        <v>10305</v>
      </c>
      <c r="C97" s="2" t="s">
        <v>475</v>
      </c>
      <c r="D97" s="2" t="s">
        <v>511</v>
      </c>
      <c r="E97" s="2">
        <v>10200</v>
      </c>
      <c r="F97" s="16">
        <v>41911</v>
      </c>
      <c r="G97" s="2">
        <v>70187</v>
      </c>
      <c r="H97" s="2" t="s">
        <v>468</v>
      </c>
      <c r="I97" s="3">
        <v>27582</v>
      </c>
      <c r="J97" s="2" t="s">
        <v>33</v>
      </c>
      <c r="K97" s="2" t="s">
        <v>24</v>
      </c>
      <c r="L97" s="2" t="s">
        <v>25</v>
      </c>
      <c r="M97" s="2" t="s">
        <v>22</v>
      </c>
      <c r="N97" s="2">
        <v>2330</v>
      </c>
      <c r="O97" s="16">
        <v>43331</v>
      </c>
      <c r="P97" s="2" t="s">
        <v>209</v>
      </c>
      <c r="Q97" s="2" t="s">
        <v>83</v>
      </c>
      <c r="R97" s="2" t="s">
        <v>60</v>
      </c>
      <c r="S97" s="2" t="s">
        <v>170</v>
      </c>
      <c r="T97" s="2">
        <v>2</v>
      </c>
      <c r="U97" s="2">
        <v>5</v>
      </c>
      <c r="V97" s="3">
        <v>43493</v>
      </c>
      <c r="W97" s="2">
        <v>7</v>
      </c>
      <c r="X97" s="5" t="str">
        <f>INDEX(Position!B:B,MATCH(C97,Position!A:A,0))</f>
        <v>Area Sales Manager</v>
      </c>
      <c r="Y97" s="5" t="str">
        <f>INDEX(Department!B:B,MATCH(D97,Department!A:A,0))</f>
        <v>Sales</v>
      </c>
      <c r="Z97" s="5" t="str">
        <f>INDEX(Manager!B:B,MATCH(E97,Manager!A:A,0))</f>
        <v>Lynn Daneault</v>
      </c>
      <c r="AA97" s="19">
        <f ca="1">IFERROR(DATEDIF(HR_Data[[#This Row],[DateofHire]],HR_Data[[#This Row],[DateofTermination]],"y"),DATEDIF(HR_Data[[#This Row],[DateofHire]],NOW(),"y"))</f>
        <v>3</v>
      </c>
      <c r="AB97" s="5">
        <f ca="1">DATEDIF(HR_Data[[#This Row],[DOB]],NOW(),"y")</f>
        <v>48</v>
      </c>
      <c r="AC97" s="5" t="str" cm="1">
        <f t="array" aca="1" ref="AC97" ca="1">_xlfn.IFS(HR_Data[[#This Row],[Age]]&lt;=40,"31-40",HR_Data[[#This Row],[Age]]&lt;=50,"41-50",AB97&lt;=60,"51-60",AB97&lt;=70,"61-70",AB97&lt;=80,"71 ABOVE")</f>
        <v>41-50</v>
      </c>
      <c r="AD97" s="5" t="str" cm="1">
        <f t="array" aca="1" ref="AD97" ca="1">_xlfn.IFS(HR_Data[[#This Row],[Years in the company]]&lt;=5,"5 years below",HR_Data[[#This Row],[Years in the company]]&lt;=10,"6-10 years",HR_Data[[#This Row],[Years in the company]]&lt;=15,"11 - 15 years",HR_Data[[#This Row],[Years in the company]]&gt;=16,"16 years above")</f>
        <v>5 years below</v>
      </c>
      <c r="AE97" s="5" t="str" cm="1">
        <f t="array" ref="AE97">_xlfn.IFS(T97&lt;=2,"1.1-2.0",T97&lt;=3,"2.1-3.0",T97&lt;=4,"3.1-4.0",T97&lt;=5,"4.1-5.0")</f>
        <v>1.1-2.0</v>
      </c>
      <c r="AF97" s="5" t="str">
        <f>TEXT(HR_Data[[#This Row],[DateofHire]],"MMM")</f>
        <v>Sep</v>
      </c>
      <c r="AG97" s="5" t="str">
        <f>TEXT(HR_Data[[#This Row],[DateofHire]],"YYYY")</f>
        <v>2014</v>
      </c>
      <c r="AH97" s="5" t="str">
        <f>IF(HR_Data[[#This Row],[EmploymentStatus]]="Active","Active","Not Active")</f>
        <v>Not Active</v>
      </c>
      <c r="AI97" s="5" t="str">
        <f>TEXT(HR_Data[[#This Row],[DateofTermination]],"YYYY")</f>
        <v>2018</v>
      </c>
    </row>
    <row r="98" spans="1:35" hidden="1" x14ac:dyDescent="0.25">
      <c r="A98" s="2" t="s">
        <v>210</v>
      </c>
      <c r="B98" s="2">
        <v>10015</v>
      </c>
      <c r="C98" s="2" t="s">
        <v>486</v>
      </c>
      <c r="D98" s="2" t="s">
        <v>509</v>
      </c>
      <c r="E98" s="2">
        <v>10150</v>
      </c>
      <c r="F98" s="16">
        <v>40648</v>
      </c>
      <c r="G98" s="2">
        <v>178000</v>
      </c>
      <c r="H98" s="2" t="s">
        <v>468</v>
      </c>
      <c r="I98" s="3">
        <v>29407</v>
      </c>
      <c r="J98" s="2" t="s">
        <v>23</v>
      </c>
      <c r="K98" s="2" t="s">
        <v>24</v>
      </c>
      <c r="L98" s="2" t="s">
        <v>62</v>
      </c>
      <c r="M98" s="2" t="s">
        <v>22</v>
      </c>
      <c r="N98" s="2">
        <v>1460</v>
      </c>
      <c r="O98" s="16"/>
      <c r="P98" s="2" t="s">
        <v>26</v>
      </c>
      <c r="Q98" s="2" t="s">
        <v>27</v>
      </c>
      <c r="R98" s="2" t="s">
        <v>38</v>
      </c>
      <c r="S98" s="2" t="s">
        <v>30</v>
      </c>
      <c r="T98" s="2">
        <v>5</v>
      </c>
      <c r="U98" s="2">
        <v>5</v>
      </c>
      <c r="V98" s="3">
        <v>43472</v>
      </c>
      <c r="W98" s="2">
        <v>15</v>
      </c>
      <c r="X98" s="5" t="str">
        <f>INDEX(Position!B:B,MATCH(C98,Position!A:A,0))</f>
        <v>IT Director</v>
      </c>
      <c r="Y98" s="5" t="str">
        <f>INDEX(Department!B:B,MATCH(D98,Department!A:A,0))</f>
        <v>IT/IS</v>
      </c>
      <c r="Z98" s="5" t="str">
        <f>INDEX(Manager!B:B,MATCH(E98,Manager!A:A,0))</f>
        <v>Jennifer Zamora</v>
      </c>
      <c r="AA98" s="19">
        <f ca="1">IFERROR(DATEDIF(HR_Data[[#This Row],[DateofHire]],HR_Data[[#This Row],[DateofTermination]],"y"),DATEDIF(HR_Data[[#This Row],[DateofHire]],NOW(),"y"))</f>
        <v>12</v>
      </c>
      <c r="AB98" s="5">
        <f ca="1">DATEDIF(HR_Data[[#This Row],[DOB]],NOW(),"y")</f>
        <v>43</v>
      </c>
      <c r="AC98" s="5" t="str" cm="1">
        <f t="array" aca="1" ref="AC98" ca="1">_xlfn.IFS(HR_Data[[#This Row],[Age]]&lt;=40,"31-40",HR_Data[[#This Row],[Age]]&lt;=50,"41-50",AB98&lt;=60,"51-60",AB98&lt;=70,"61-70",AB98&lt;=80,"71 ABOVE")</f>
        <v>41-50</v>
      </c>
      <c r="AD98" s="5" t="str" cm="1">
        <f t="array" aca="1" ref="AD98" ca="1">_xlfn.IFS(HR_Data[[#This Row],[Years in the company]]&lt;=5,"5 years below",HR_Data[[#This Row],[Years in the company]]&lt;=10,"6-10 years",HR_Data[[#This Row],[Years in the company]]&lt;=15,"11 - 15 years",HR_Data[[#This Row],[Years in the company]]&gt;=16,"16 years above")</f>
        <v>11 - 15 years</v>
      </c>
      <c r="AE98" s="5" t="str" cm="1">
        <f t="array" ref="AE98">_xlfn.IFS(T98&lt;=2,"1.1-2.0",T98&lt;=3,"2.1-3.0",T98&lt;=4,"3.1-4.0",T98&lt;=5,"4.1-5.0")</f>
        <v>4.1-5.0</v>
      </c>
      <c r="AF98" s="5" t="str">
        <f>TEXT(HR_Data[[#This Row],[DateofHire]],"MMM")</f>
        <v>Apr</v>
      </c>
      <c r="AG98" s="5" t="str">
        <f>TEXT(HR_Data[[#This Row],[DateofHire]],"YYYY")</f>
        <v>2011</v>
      </c>
      <c r="AH98" s="5" t="str">
        <f>IF(HR_Data[[#This Row],[EmploymentStatus]]="Active","Active","Not Active")</f>
        <v>Active</v>
      </c>
      <c r="AI98" s="5"/>
    </row>
    <row r="99" spans="1:35" hidden="1" x14ac:dyDescent="0.25">
      <c r="A99" s="2" t="s">
        <v>212</v>
      </c>
      <c r="B99" s="2">
        <v>10080</v>
      </c>
      <c r="C99" s="2" t="s">
        <v>502</v>
      </c>
      <c r="D99" s="2" t="s">
        <v>507</v>
      </c>
      <c r="E99" s="2">
        <v>10080</v>
      </c>
      <c r="F99" s="16">
        <v>39818</v>
      </c>
      <c r="G99" s="2">
        <v>99351</v>
      </c>
      <c r="H99" s="2" t="s">
        <v>467</v>
      </c>
      <c r="I99" s="3">
        <v>28961</v>
      </c>
      <c r="J99" s="2" t="s">
        <v>33</v>
      </c>
      <c r="K99" s="2" t="s">
        <v>24</v>
      </c>
      <c r="L99" s="2" t="s">
        <v>25</v>
      </c>
      <c r="M99" s="2" t="s">
        <v>22</v>
      </c>
      <c r="N99" s="2">
        <v>2050</v>
      </c>
      <c r="O99" s="16"/>
      <c r="P99" s="2" t="s">
        <v>26</v>
      </c>
      <c r="Q99" s="2" t="s">
        <v>27</v>
      </c>
      <c r="R99" s="2" t="s">
        <v>214</v>
      </c>
      <c r="S99" s="2" t="s">
        <v>39</v>
      </c>
      <c r="T99" s="2">
        <v>5</v>
      </c>
      <c r="U99" s="2">
        <v>3</v>
      </c>
      <c r="V99" s="3">
        <v>43504</v>
      </c>
      <c r="W99" s="2">
        <v>3</v>
      </c>
      <c r="X99" s="5" t="str">
        <f>INDEX(Position!B:B,MATCH(C99,Position!A:A,0))</f>
        <v>Sr. Accountant</v>
      </c>
      <c r="Y99" s="5" t="str">
        <f>INDEX(Department!B:B,MATCH(D99,Department!A:A,0))</f>
        <v>Admin Offices</v>
      </c>
      <c r="Z99" s="5" t="str">
        <f>INDEX(Manager!B:B,MATCH(E99,Manager!A:A,0))</f>
        <v>Board of Directors</v>
      </c>
      <c r="AA99" s="19">
        <f ca="1">IFERROR(DATEDIF(HR_Data[[#This Row],[DateofHire]],HR_Data[[#This Row],[DateofTermination]],"y"),DATEDIF(HR_Data[[#This Row],[DateofHire]],NOW(),"y"))</f>
        <v>15</v>
      </c>
      <c r="AB99" s="5">
        <f ca="1">DATEDIF(HR_Data[[#This Row],[DOB]],NOW(),"y")</f>
        <v>44</v>
      </c>
      <c r="AC99" s="5" t="str" cm="1">
        <f t="array" aca="1" ref="AC99" ca="1">_xlfn.IFS(HR_Data[[#This Row],[Age]]&lt;=40,"31-40",HR_Data[[#This Row],[Age]]&lt;=50,"41-50",AB99&lt;=60,"51-60",AB99&lt;=70,"61-70",AB99&lt;=80,"71 ABOVE")</f>
        <v>41-50</v>
      </c>
      <c r="AD99" s="5" t="str" cm="1">
        <f t="array" aca="1" ref="AD99" ca="1">_xlfn.IFS(HR_Data[[#This Row],[Years in the company]]&lt;=5,"5 years below",HR_Data[[#This Row],[Years in the company]]&lt;=10,"6-10 years",HR_Data[[#This Row],[Years in the company]]&lt;=15,"11 - 15 years",HR_Data[[#This Row],[Years in the company]]&gt;=16,"16 years above")</f>
        <v>11 - 15 years</v>
      </c>
      <c r="AE99" s="5" t="str" cm="1">
        <f t="array" ref="AE99">_xlfn.IFS(T99&lt;=2,"1.1-2.0",T99&lt;=3,"2.1-3.0",T99&lt;=4,"3.1-4.0",T99&lt;=5,"4.1-5.0")</f>
        <v>4.1-5.0</v>
      </c>
      <c r="AF99" s="5" t="str">
        <f>TEXT(HR_Data[[#This Row],[DateofHire]],"MMM")</f>
        <v>Jan</v>
      </c>
      <c r="AG99" s="5" t="str">
        <f>TEXT(HR_Data[[#This Row],[DateofHire]],"YYYY")</f>
        <v>2009</v>
      </c>
      <c r="AH99" s="5" t="str">
        <f>IF(HR_Data[[#This Row],[EmploymentStatus]]="Active","Active","Not Active")</f>
        <v>Active</v>
      </c>
      <c r="AI99" s="5"/>
    </row>
    <row r="100" spans="1:35" hidden="1" x14ac:dyDescent="0.25">
      <c r="A100" s="2" t="s">
        <v>215</v>
      </c>
      <c r="B100" s="2">
        <v>10258</v>
      </c>
      <c r="C100" s="2" t="s">
        <v>475</v>
      </c>
      <c r="D100" s="2" t="s">
        <v>511</v>
      </c>
      <c r="E100" s="2">
        <v>10200</v>
      </c>
      <c r="F100" s="16">
        <v>40792</v>
      </c>
      <c r="G100" s="2">
        <v>67251</v>
      </c>
      <c r="H100" s="2" t="s">
        <v>468</v>
      </c>
      <c r="I100" s="3">
        <v>23251</v>
      </c>
      <c r="J100" s="2" t="s">
        <v>23</v>
      </c>
      <c r="K100" s="2" t="s">
        <v>24</v>
      </c>
      <c r="L100" s="2" t="s">
        <v>62</v>
      </c>
      <c r="M100" s="2" t="s">
        <v>101</v>
      </c>
      <c r="N100" s="2">
        <v>6050</v>
      </c>
      <c r="O100" s="16"/>
      <c r="P100" s="2" t="s">
        <v>26</v>
      </c>
      <c r="Q100" s="2" t="s">
        <v>27</v>
      </c>
      <c r="R100" s="2" t="s">
        <v>96</v>
      </c>
      <c r="S100" s="2" t="s">
        <v>39</v>
      </c>
      <c r="T100" s="2">
        <v>4.3</v>
      </c>
      <c r="U100" s="2">
        <v>3</v>
      </c>
      <c r="V100" s="3">
        <v>43492</v>
      </c>
      <c r="W100" s="2">
        <v>7</v>
      </c>
      <c r="X100" s="5" t="str">
        <f>INDEX(Position!B:B,MATCH(C100,Position!A:A,0))</f>
        <v>Area Sales Manager</v>
      </c>
      <c r="Y100" s="5" t="str">
        <f>INDEX(Department!B:B,MATCH(D100,Department!A:A,0))</f>
        <v>Sales</v>
      </c>
      <c r="Z100" s="5" t="str">
        <f>INDEX(Manager!B:B,MATCH(E100,Manager!A:A,0))</f>
        <v>Lynn Daneault</v>
      </c>
      <c r="AA100" s="19">
        <f ca="1">IFERROR(DATEDIF(HR_Data[[#This Row],[DateofHire]],HR_Data[[#This Row],[DateofTermination]],"y"),DATEDIF(HR_Data[[#This Row],[DateofHire]],NOW(),"y"))</f>
        <v>12</v>
      </c>
      <c r="AB100" s="5">
        <f ca="1">DATEDIF(HR_Data[[#This Row],[DOB]],NOW(),"y")</f>
        <v>60</v>
      </c>
      <c r="AC100" s="5" t="str" cm="1">
        <f t="array" aca="1" ref="AC100" ca="1">_xlfn.IFS(HR_Data[[#This Row],[Age]]&lt;=40,"31-40",HR_Data[[#This Row],[Age]]&lt;=50,"41-50",AB100&lt;=60,"51-60",AB100&lt;=70,"61-70",AB100&lt;=80,"71 ABOVE")</f>
        <v>51-60</v>
      </c>
      <c r="AD100" s="5" t="str" cm="1">
        <f t="array" aca="1" ref="AD100" ca="1">_xlfn.IFS(HR_Data[[#This Row],[Years in the company]]&lt;=5,"5 years below",HR_Data[[#This Row],[Years in the company]]&lt;=10,"6-10 years",HR_Data[[#This Row],[Years in the company]]&lt;=15,"11 - 15 years",HR_Data[[#This Row],[Years in the company]]&gt;=16,"16 years above")</f>
        <v>11 - 15 years</v>
      </c>
      <c r="AE100" s="5" t="str" cm="1">
        <f t="array" ref="AE100">_xlfn.IFS(T100&lt;=2,"1.1-2.0",T100&lt;=3,"2.1-3.0",T100&lt;=4,"3.1-4.0",T100&lt;=5,"4.1-5.0")</f>
        <v>4.1-5.0</v>
      </c>
      <c r="AF100" s="5" t="str">
        <f>TEXT(HR_Data[[#This Row],[DateofHire]],"MMM")</f>
        <v>Sep</v>
      </c>
      <c r="AG100" s="5" t="str">
        <f>TEXT(HR_Data[[#This Row],[DateofHire]],"YYYY")</f>
        <v>2011</v>
      </c>
      <c r="AH100" s="5" t="str">
        <f>IF(HR_Data[[#This Row],[EmploymentStatus]]="Active","Active","Not Active")</f>
        <v>Active</v>
      </c>
      <c r="AI100" s="5"/>
    </row>
    <row r="101" spans="1:35" hidden="1" x14ac:dyDescent="0.25">
      <c r="A101" s="2" t="s">
        <v>216</v>
      </c>
      <c r="B101" s="2">
        <v>10273</v>
      </c>
      <c r="C101" s="2" t="s">
        <v>490</v>
      </c>
      <c r="D101" s="2" t="s">
        <v>509</v>
      </c>
      <c r="E101" s="2">
        <v>10220</v>
      </c>
      <c r="F101" s="16">
        <v>40299</v>
      </c>
      <c r="G101" s="2">
        <v>65707</v>
      </c>
      <c r="H101" s="2" t="s">
        <v>467</v>
      </c>
      <c r="I101" s="3">
        <v>25025</v>
      </c>
      <c r="J101" s="2" t="s">
        <v>23</v>
      </c>
      <c r="K101" s="2" t="s">
        <v>24</v>
      </c>
      <c r="L101" s="2" t="s">
        <v>25</v>
      </c>
      <c r="M101" s="2" t="s">
        <v>101</v>
      </c>
      <c r="N101" s="2">
        <v>6040</v>
      </c>
      <c r="O101" s="16"/>
      <c r="P101" s="2" t="s">
        <v>26</v>
      </c>
      <c r="Q101" s="2" t="s">
        <v>27</v>
      </c>
      <c r="R101" s="2" t="s">
        <v>29</v>
      </c>
      <c r="S101" s="2" t="s">
        <v>39</v>
      </c>
      <c r="T101" s="2">
        <v>4.7</v>
      </c>
      <c r="U101" s="2">
        <v>4</v>
      </c>
      <c r="V101" s="3">
        <v>43497</v>
      </c>
      <c r="W101" s="2">
        <v>1</v>
      </c>
      <c r="X101" s="5" t="str">
        <f>INDEX(Position!B:B,MATCH(C101,Position!A:A,0))</f>
        <v>IT Support</v>
      </c>
      <c r="Y101" s="5" t="str">
        <f>INDEX(Department!B:B,MATCH(D101,Department!A:A,0))</f>
        <v>IT/IS</v>
      </c>
      <c r="Z101" s="5" t="str">
        <f>INDEX(Manager!B:B,MATCH(E101,Manager!A:A,0))</f>
        <v>Eric Dougall</v>
      </c>
      <c r="AA101" s="19">
        <f ca="1">IFERROR(DATEDIF(HR_Data[[#This Row],[DateofHire]],HR_Data[[#This Row],[DateofTermination]],"y"),DATEDIF(HR_Data[[#This Row],[DateofHire]],NOW(),"y"))</f>
        <v>13</v>
      </c>
      <c r="AB101" s="5">
        <f ca="1">DATEDIF(HR_Data[[#This Row],[DOB]],NOW(),"y")</f>
        <v>55</v>
      </c>
      <c r="AC101" s="5" t="str" cm="1">
        <f t="array" aca="1" ref="AC101" ca="1">_xlfn.IFS(HR_Data[[#This Row],[Age]]&lt;=40,"31-40",HR_Data[[#This Row],[Age]]&lt;=50,"41-50",AB101&lt;=60,"51-60",AB101&lt;=70,"61-70",AB101&lt;=80,"71 ABOVE")</f>
        <v>51-60</v>
      </c>
      <c r="AD101" s="5" t="str" cm="1">
        <f t="array" aca="1" ref="AD101" ca="1">_xlfn.IFS(HR_Data[[#This Row],[Years in the company]]&lt;=5,"5 years below",HR_Data[[#This Row],[Years in the company]]&lt;=10,"6-10 years",HR_Data[[#This Row],[Years in the company]]&lt;=15,"11 - 15 years",HR_Data[[#This Row],[Years in the company]]&gt;=16,"16 years above")</f>
        <v>11 - 15 years</v>
      </c>
      <c r="AE101" s="5" t="str" cm="1">
        <f t="array" ref="AE101">_xlfn.IFS(T101&lt;=2,"1.1-2.0",T101&lt;=3,"2.1-3.0",T101&lt;=4,"3.1-4.0",T101&lt;=5,"4.1-5.0")</f>
        <v>4.1-5.0</v>
      </c>
      <c r="AF101" s="5" t="str">
        <f>TEXT(HR_Data[[#This Row],[DateofHire]],"MMM")</f>
        <v>May</v>
      </c>
      <c r="AG101" s="5" t="str">
        <f>TEXT(HR_Data[[#This Row],[DateofHire]],"YYYY")</f>
        <v>2010</v>
      </c>
      <c r="AH101" s="5" t="str">
        <f>IF(HR_Data[[#This Row],[EmploymentStatus]]="Active","Active","Not Active")</f>
        <v>Active</v>
      </c>
      <c r="AI101" s="5"/>
    </row>
    <row r="102" spans="1:35" hidden="1" x14ac:dyDescent="0.25">
      <c r="A102" s="2" t="s">
        <v>217</v>
      </c>
      <c r="B102" s="2">
        <v>10111</v>
      </c>
      <c r="C102" s="2" t="s">
        <v>495</v>
      </c>
      <c r="D102" s="2" t="s">
        <v>510</v>
      </c>
      <c r="E102" s="2">
        <v>10252</v>
      </c>
      <c r="F102" s="16">
        <v>42093</v>
      </c>
      <c r="G102" s="2">
        <v>52249</v>
      </c>
      <c r="H102" s="2" t="s">
        <v>468</v>
      </c>
      <c r="I102" s="3">
        <v>31305</v>
      </c>
      <c r="J102" s="2" t="s">
        <v>23</v>
      </c>
      <c r="K102" s="2" t="s">
        <v>24</v>
      </c>
      <c r="L102" s="2" t="s">
        <v>25</v>
      </c>
      <c r="M102" s="2" t="s">
        <v>22</v>
      </c>
      <c r="N102" s="2">
        <v>1905</v>
      </c>
      <c r="O102" s="16"/>
      <c r="P102" s="2" t="s">
        <v>26</v>
      </c>
      <c r="Q102" s="2" t="s">
        <v>27</v>
      </c>
      <c r="R102" s="2" t="s">
        <v>60</v>
      </c>
      <c r="S102" s="2" t="s">
        <v>39</v>
      </c>
      <c r="T102" s="2">
        <v>4.5</v>
      </c>
      <c r="U102" s="2">
        <v>3</v>
      </c>
      <c r="V102" s="3">
        <v>43514</v>
      </c>
      <c r="W102" s="2">
        <v>5</v>
      </c>
      <c r="X102" s="5" t="str">
        <f>INDEX(Position!B:B,MATCH(C102,Position!A:A,0))</f>
        <v>Production Technician I</v>
      </c>
      <c r="Y102" s="5" t="str">
        <f>INDEX(Department!B:B,MATCH(D102,Department!A:A,0))</f>
        <v>Production</v>
      </c>
      <c r="Z102" s="5" t="str">
        <f>INDEX(Manager!B:B,MATCH(E102,Manager!A:A,0))</f>
        <v>David Stanley</v>
      </c>
      <c r="AA102" s="19">
        <f ca="1">IFERROR(DATEDIF(HR_Data[[#This Row],[DateofHire]],HR_Data[[#This Row],[DateofTermination]],"y"),DATEDIF(HR_Data[[#This Row],[DateofHire]],NOW(),"y"))</f>
        <v>8</v>
      </c>
      <c r="AB102" s="5">
        <f ca="1">DATEDIF(HR_Data[[#This Row],[DOB]],NOW(),"y")</f>
        <v>38</v>
      </c>
      <c r="AC102" s="5" t="str" cm="1">
        <f t="array" aca="1" ref="AC102" ca="1">_xlfn.IFS(HR_Data[[#This Row],[Age]]&lt;=40,"31-40",HR_Data[[#This Row],[Age]]&lt;=50,"41-50",AB102&lt;=60,"51-60",AB102&lt;=70,"61-70",AB102&lt;=80,"71 ABOVE")</f>
        <v>31-40</v>
      </c>
      <c r="AD102" s="5" t="str" cm="1">
        <f t="array" aca="1" ref="AD102" ca="1">_xlfn.IFS(HR_Data[[#This Row],[Years in the company]]&lt;=5,"5 years below",HR_Data[[#This Row],[Years in the company]]&lt;=10,"6-10 years",HR_Data[[#This Row],[Years in the company]]&lt;=15,"11 - 15 years",HR_Data[[#This Row],[Years in the company]]&gt;=16,"16 years above")</f>
        <v>6-10 years</v>
      </c>
      <c r="AE102" s="5" t="str" cm="1">
        <f t="array" ref="AE102">_xlfn.IFS(T102&lt;=2,"1.1-2.0",T102&lt;=3,"2.1-3.0",T102&lt;=4,"3.1-4.0",T102&lt;=5,"4.1-5.0")</f>
        <v>4.1-5.0</v>
      </c>
      <c r="AF102" s="5" t="str">
        <f>TEXT(HR_Data[[#This Row],[DateofHire]],"MMM")</f>
        <v>Mar</v>
      </c>
      <c r="AG102" s="5" t="str">
        <f>TEXT(HR_Data[[#This Row],[DateofHire]],"YYYY")</f>
        <v>2015</v>
      </c>
      <c r="AH102" s="5" t="str">
        <f>IF(HR_Data[[#This Row],[EmploymentStatus]]="Active","Active","Not Active")</f>
        <v>Active</v>
      </c>
      <c r="AI102" s="5"/>
    </row>
    <row r="103" spans="1:35" hidden="1" x14ac:dyDescent="0.25">
      <c r="A103" s="2" t="s">
        <v>218</v>
      </c>
      <c r="B103" s="2">
        <v>10257</v>
      </c>
      <c r="C103" s="2" t="s">
        <v>495</v>
      </c>
      <c r="D103" s="2" t="s">
        <v>510</v>
      </c>
      <c r="E103" s="2">
        <v>10265</v>
      </c>
      <c r="F103" s="16">
        <v>40679</v>
      </c>
      <c r="G103" s="2">
        <v>53171</v>
      </c>
      <c r="H103" s="2" t="s">
        <v>467</v>
      </c>
      <c r="I103" s="3">
        <v>30652</v>
      </c>
      <c r="J103" s="2" t="s">
        <v>23</v>
      </c>
      <c r="K103" s="2" t="s">
        <v>24</v>
      </c>
      <c r="L103" s="2" t="s">
        <v>62</v>
      </c>
      <c r="M103" s="2" t="s">
        <v>22</v>
      </c>
      <c r="N103" s="2">
        <v>2121</v>
      </c>
      <c r="O103" s="16"/>
      <c r="P103" s="2" t="s">
        <v>26</v>
      </c>
      <c r="Q103" s="2" t="s">
        <v>27</v>
      </c>
      <c r="R103" s="2" t="s">
        <v>29</v>
      </c>
      <c r="S103" s="2" t="s">
        <v>39</v>
      </c>
      <c r="T103" s="2">
        <v>4.2</v>
      </c>
      <c r="U103" s="2">
        <v>4</v>
      </c>
      <c r="V103" s="3">
        <v>43522</v>
      </c>
      <c r="W103" s="2">
        <v>12</v>
      </c>
      <c r="X103" s="5" t="str">
        <f>INDEX(Position!B:B,MATCH(C103,Position!A:A,0))</f>
        <v>Production Technician I</v>
      </c>
      <c r="Y103" s="5" t="str">
        <f>INDEX(Department!B:B,MATCH(D103,Department!A:A,0))</f>
        <v>Production</v>
      </c>
      <c r="Z103" s="5" t="str">
        <f>INDEX(Manager!B:B,MATCH(E103,Manager!A:A,0))</f>
        <v>Kelley Spirea</v>
      </c>
      <c r="AA103" s="19">
        <f ca="1">IFERROR(DATEDIF(HR_Data[[#This Row],[DateofHire]],HR_Data[[#This Row],[DateofTermination]],"y"),DATEDIF(HR_Data[[#This Row],[DateofHire]],NOW(),"y"))</f>
        <v>12</v>
      </c>
      <c r="AB103" s="5">
        <f ca="1">DATEDIF(HR_Data[[#This Row],[DOB]],NOW(),"y")</f>
        <v>40</v>
      </c>
      <c r="AC103" s="5" t="str" cm="1">
        <f t="array" aca="1" ref="AC103" ca="1">_xlfn.IFS(HR_Data[[#This Row],[Age]]&lt;=40,"31-40",HR_Data[[#This Row],[Age]]&lt;=50,"41-50",AB103&lt;=60,"51-60",AB103&lt;=70,"61-70",AB103&lt;=80,"71 ABOVE")</f>
        <v>31-40</v>
      </c>
      <c r="AD103" s="5" t="str" cm="1">
        <f t="array" aca="1" ref="AD103" ca="1">_xlfn.IFS(HR_Data[[#This Row],[Years in the company]]&lt;=5,"5 years below",HR_Data[[#This Row],[Years in the company]]&lt;=10,"6-10 years",HR_Data[[#This Row],[Years in the company]]&lt;=15,"11 - 15 years",HR_Data[[#This Row],[Years in the company]]&gt;=16,"16 years above")</f>
        <v>11 - 15 years</v>
      </c>
      <c r="AE103" s="5" t="str" cm="1">
        <f t="array" ref="AE103">_xlfn.IFS(T103&lt;=2,"1.1-2.0",T103&lt;=3,"2.1-3.0",T103&lt;=4,"3.1-4.0",T103&lt;=5,"4.1-5.0")</f>
        <v>4.1-5.0</v>
      </c>
      <c r="AF103" s="5" t="str">
        <f>TEXT(HR_Data[[#This Row],[DateofHire]],"MMM")</f>
        <v>May</v>
      </c>
      <c r="AG103" s="5" t="str">
        <f>TEXT(HR_Data[[#This Row],[DateofHire]],"YYYY")</f>
        <v>2011</v>
      </c>
      <c r="AH103" s="5" t="str">
        <f>IF(HR_Data[[#This Row],[EmploymentStatus]]="Active","Active","Not Active")</f>
        <v>Active</v>
      </c>
      <c r="AI103" s="5"/>
    </row>
    <row r="104" spans="1:35" hidden="1" x14ac:dyDescent="0.25">
      <c r="A104" s="2" t="s">
        <v>219</v>
      </c>
      <c r="B104" s="2">
        <v>10159</v>
      </c>
      <c r="C104" s="2" t="s">
        <v>495</v>
      </c>
      <c r="D104" s="2" t="s">
        <v>510</v>
      </c>
      <c r="E104" s="2">
        <v>10026</v>
      </c>
      <c r="F104" s="16">
        <v>42093</v>
      </c>
      <c r="G104" s="2">
        <v>51337</v>
      </c>
      <c r="H104" s="2" t="s">
        <v>467</v>
      </c>
      <c r="I104" s="3">
        <v>33147</v>
      </c>
      <c r="J104" s="2" t="s">
        <v>33</v>
      </c>
      <c r="K104" s="2" t="s">
        <v>24</v>
      </c>
      <c r="L104" s="2" t="s">
        <v>62</v>
      </c>
      <c r="M104" s="2" t="s">
        <v>22</v>
      </c>
      <c r="N104" s="2">
        <v>2145</v>
      </c>
      <c r="O104" s="16"/>
      <c r="P104" s="2" t="s">
        <v>26</v>
      </c>
      <c r="Q104" s="2" t="s">
        <v>27</v>
      </c>
      <c r="R104" s="2" t="s">
        <v>29</v>
      </c>
      <c r="S104" s="2" t="s">
        <v>39</v>
      </c>
      <c r="T104" s="2">
        <v>3.73</v>
      </c>
      <c r="U104" s="2">
        <v>3</v>
      </c>
      <c r="V104" s="3">
        <v>43481</v>
      </c>
      <c r="W104" s="2">
        <v>19</v>
      </c>
      <c r="X104" s="5" t="str">
        <f>INDEX(Position!B:B,MATCH(C104,Position!A:A,0))</f>
        <v>Production Technician I</v>
      </c>
      <c r="Y104" s="5" t="str">
        <f>INDEX(Department!B:B,MATCH(D104,Department!A:A,0))</f>
        <v>Production</v>
      </c>
      <c r="Z104" s="5" t="str">
        <f>INDEX(Manager!B:B,MATCH(E104,Manager!A:A,0))</f>
        <v>Michael Albert</v>
      </c>
      <c r="AA104" s="19">
        <f ca="1">IFERROR(DATEDIF(HR_Data[[#This Row],[DateofHire]],HR_Data[[#This Row],[DateofTermination]],"y"),DATEDIF(HR_Data[[#This Row],[DateofHire]],NOW(),"y"))</f>
        <v>8</v>
      </c>
      <c r="AB104" s="5">
        <f ca="1">DATEDIF(HR_Data[[#This Row],[DOB]],NOW(),"y")</f>
        <v>33</v>
      </c>
      <c r="AC104" s="5" t="str" cm="1">
        <f t="array" aca="1" ref="AC104" ca="1">_xlfn.IFS(HR_Data[[#This Row],[Age]]&lt;=40,"31-40",HR_Data[[#This Row],[Age]]&lt;=50,"41-50",AB104&lt;=60,"51-60",AB104&lt;=70,"61-70",AB104&lt;=80,"71 ABOVE")</f>
        <v>31-40</v>
      </c>
      <c r="AD104" s="5" t="str" cm="1">
        <f t="array" aca="1" ref="AD104" ca="1">_xlfn.IFS(HR_Data[[#This Row],[Years in the company]]&lt;=5,"5 years below",HR_Data[[#This Row],[Years in the company]]&lt;=10,"6-10 years",HR_Data[[#This Row],[Years in the company]]&lt;=15,"11 - 15 years",HR_Data[[#This Row],[Years in the company]]&gt;=16,"16 years above")</f>
        <v>6-10 years</v>
      </c>
      <c r="AE104" s="5" t="str" cm="1">
        <f t="array" ref="AE104">_xlfn.IFS(T104&lt;=2,"1.1-2.0",T104&lt;=3,"2.1-3.0",T104&lt;=4,"3.1-4.0",T104&lt;=5,"4.1-5.0")</f>
        <v>3.1-4.0</v>
      </c>
      <c r="AF104" s="5" t="str">
        <f>TEXT(HR_Data[[#This Row],[DateofHire]],"MMM")</f>
        <v>Mar</v>
      </c>
      <c r="AG104" s="5" t="str">
        <f>TEXT(HR_Data[[#This Row],[DateofHire]],"YYYY")</f>
        <v>2015</v>
      </c>
      <c r="AH104" s="5" t="str">
        <f>IF(HR_Data[[#This Row],[EmploymentStatus]]="Active","Active","Not Active")</f>
        <v>Active</v>
      </c>
      <c r="AI104" s="5"/>
    </row>
    <row r="105" spans="1:35" x14ac:dyDescent="0.25">
      <c r="A105" s="2" t="s">
        <v>220</v>
      </c>
      <c r="B105" s="2">
        <v>10122</v>
      </c>
      <c r="C105" s="2" t="s">
        <v>495</v>
      </c>
      <c r="D105" s="2" t="s">
        <v>510</v>
      </c>
      <c r="E105" s="2">
        <v>10088</v>
      </c>
      <c r="F105" s="16">
        <v>40854</v>
      </c>
      <c r="G105" s="2">
        <v>51505</v>
      </c>
      <c r="H105" s="2" t="s">
        <v>467</v>
      </c>
      <c r="I105" s="3">
        <v>25703</v>
      </c>
      <c r="J105" s="2" t="s">
        <v>47</v>
      </c>
      <c r="K105" s="2" t="s">
        <v>24</v>
      </c>
      <c r="L105" s="2" t="s">
        <v>62</v>
      </c>
      <c r="M105" s="2" t="s">
        <v>22</v>
      </c>
      <c r="N105" s="2">
        <v>2330</v>
      </c>
      <c r="O105" s="16">
        <v>42689</v>
      </c>
      <c r="P105" s="2" t="s">
        <v>42</v>
      </c>
      <c r="Q105" s="2" t="s">
        <v>35</v>
      </c>
      <c r="R105" s="2" t="s">
        <v>64</v>
      </c>
      <c r="S105" s="2" t="s">
        <v>39</v>
      </c>
      <c r="T105" s="2">
        <v>4.24</v>
      </c>
      <c r="U105" s="2">
        <v>4</v>
      </c>
      <c r="V105" s="3">
        <v>42489</v>
      </c>
      <c r="W105" s="2">
        <v>2</v>
      </c>
      <c r="X105" s="5" t="str">
        <f>INDEX(Position!B:B,MATCH(C105,Position!A:A,0))</f>
        <v>Production Technician I</v>
      </c>
      <c r="Y105" s="5" t="str">
        <f>INDEX(Department!B:B,MATCH(D105,Department!A:A,0))</f>
        <v>Production</v>
      </c>
      <c r="Z105" s="5" t="str">
        <f>INDEX(Manager!B:B,MATCH(E105,Manager!A:A,0))</f>
        <v>Elijiah Gray</v>
      </c>
      <c r="AA105" s="19">
        <f ca="1">IFERROR(DATEDIF(HR_Data[[#This Row],[DateofHire]],HR_Data[[#This Row],[DateofTermination]],"y"),DATEDIF(HR_Data[[#This Row],[DateofHire]],NOW(),"y"))</f>
        <v>5</v>
      </c>
      <c r="AB105" s="5">
        <f ca="1">DATEDIF(HR_Data[[#This Row],[DOB]],NOW(),"y")</f>
        <v>53</v>
      </c>
      <c r="AC105" s="5" t="str" cm="1">
        <f t="array" aca="1" ref="AC105" ca="1">_xlfn.IFS(HR_Data[[#This Row],[Age]]&lt;=40,"31-40",HR_Data[[#This Row],[Age]]&lt;=50,"41-50",AB105&lt;=60,"51-60",AB105&lt;=70,"61-70",AB105&lt;=80,"71 ABOVE")</f>
        <v>51-60</v>
      </c>
      <c r="AD105" s="5" t="str" cm="1">
        <f t="array" aca="1" ref="AD105" ca="1">_xlfn.IFS(HR_Data[[#This Row],[Years in the company]]&lt;=5,"5 years below",HR_Data[[#This Row],[Years in the company]]&lt;=10,"6-10 years",HR_Data[[#This Row],[Years in the company]]&lt;=15,"11 - 15 years",HR_Data[[#This Row],[Years in the company]]&gt;=16,"16 years above")</f>
        <v>5 years below</v>
      </c>
      <c r="AE105" s="5" t="str" cm="1">
        <f t="array" ref="AE105">_xlfn.IFS(T105&lt;=2,"1.1-2.0",T105&lt;=3,"2.1-3.0",T105&lt;=4,"3.1-4.0",T105&lt;=5,"4.1-5.0")</f>
        <v>4.1-5.0</v>
      </c>
      <c r="AF105" s="5" t="str">
        <f>TEXT(HR_Data[[#This Row],[DateofHire]],"MMM")</f>
        <v>Nov</v>
      </c>
      <c r="AG105" s="5" t="str">
        <f>TEXT(HR_Data[[#This Row],[DateofHire]],"YYYY")</f>
        <v>2011</v>
      </c>
      <c r="AH105" s="5" t="str">
        <f>IF(HR_Data[[#This Row],[EmploymentStatus]]="Active","Active","Not Active")</f>
        <v>Not Active</v>
      </c>
      <c r="AI105" s="5" t="str">
        <f>TEXT(HR_Data[[#This Row],[DateofTermination]],"YYYY")</f>
        <v>2016</v>
      </c>
    </row>
    <row r="106" spans="1:35" x14ac:dyDescent="0.25">
      <c r="A106" s="2" t="s">
        <v>221</v>
      </c>
      <c r="B106" s="2">
        <v>10142</v>
      </c>
      <c r="C106" s="2" t="s">
        <v>475</v>
      </c>
      <c r="D106" s="2" t="s">
        <v>511</v>
      </c>
      <c r="E106" s="2">
        <v>10188</v>
      </c>
      <c r="F106" s="16">
        <v>41827</v>
      </c>
      <c r="G106" s="2">
        <v>59370</v>
      </c>
      <c r="H106" s="2" t="s">
        <v>467</v>
      </c>
      <c r="I106" s="3">
        <v>26124</v>
      </c>
      <c r="J106" s="2" t="s">
        <v>58</v>
      </c>
      <c r="K106" s="2" t="s">
        <v>24</v>
      </c>
      <c r="L106" s="2" t="s">
        <v>62</v>
      </c>
      <c r="M106" s="2" t="s">
        <v>222</v>
      </c>
      <c r="N106" s="2">
        <v>43050</v>
      </c>
      <c r="O106" s="16">
        <v>42252</v>
      </c>
      <c r="P106" s="2" t="s">
        <v>82</v>
      </c>
      <c r="Q106" s="2" t="s">
        <v>83</v>
      </c>
      <c r="R106" s="2" t="s">
        <v>96</v>
      </c>
      <c r="S106" s="2" t="s">
        <v>39</v>
      </c>
      <c r="T106" s="2">
        <v>3.97</v>
      </c>
      <c r="U106" s="2">
        <v>4</v>
      </c>
      <c r="V106" s="3">
        <v>41654</v>
      </c>
      <c r="W106" s="2">
        <v>7</v>
      </c>
      <c r="X106" s="5" t="str">
        <f>INDEX(Position!B:B,MATCH(C106,Position!A:A,0))</f>
        <v>Area Sales Manager</v>
      </c>
      <c r="Y106" s="5" t="str">
        <f>INDEX(Department!B:B,MATCH(D106,Department!A:A,0))</f>
        <v>Sales</v>
      </c>
      <c r="Z106" s="5" t="str">
        <f>INDEX(Manager!B:B,MATCH(E106,Manager!A:A,0))</f>
        <v>John Smith</v>
      </c>
      <c r="AA106" s="19">
        <f ca="1">IFERROR(DATEDIF(HR_Data[[#This Row],[DateofHire]],HR_Data[[#This Row],[DateofTermination]],"y"),DATEDIF(HR_Data[[#This Row],[DateofHire]],NOW(),"y"))</f>
        <v>1</v>
      </c>
      <c r="AB106" s="5">
        <f ca="1">DATEDIF(HR_Data[[#This Row],[DOB]],NOW(),"y")</f>
        <v>52</v>
      </c>
      <c r="AC106" s="5" t="str" cm="1">
        <f t="array" aca="1" ref="AC106" ca="1">_xlfn.IFS(HR_Data[[#This Row],[Age]]&lt;=40,"31-40",HR_Data[[#This Row],[Age]]&lt;=50,"41-50",AB106&lt;=60,"51-60",AB106&lt;=70,"61-70",AB106&lt;=80,"71 ABOVE")</f>
        <v>51-60</v>
      </c>
      <c r="AD106" s="5" t="str" cm="1">
        <f t="array" aca="1" ref="AD106" ca="1">_xlfn.IFS(HR_Data[[#This Row],[Years in the company]]&lt;=5,"5 years below",HR_Data[[#This Row],[Years in the company]]&lt;=10,"6-10 years",HR_Data[[#This Row],[Years in the company]]&lt;=15,"11 - 15 years",HR_Data[[#This Row],[Years in the company]]&gt;=16,"16 years above")</f>
        <v>5 years below</v>
      </c>
      <c r="AE106" s="5" t="str" cm="1">
        <f t="array" ref="AE106">_xlfn.IFS(T106&lt;=2,"1.1-2.0",T106&lt;=3,"2.1-3.0",T106&lt;=4,"3.1-4.0",T106&lt;=5,"4.1-5.0")</f>
        <v>3.1-4.0</v>
      </c>
      <c r="AF106" s="5" t="str">
        <f>TEXT(HR_Data[[#This Row],[DateofHire]],"MMM")</f>
        <v>Jul</v>
      </c>
      <c r="AG106" s="5" t="str">
        <f>TEXT(HR_Data[[#This Row],[DateofHire]],"YYYY")</f>
        <v>2014</v>
      </c>
      <c r="AH106" s="5" t="str">
        <f>IF(HR_Data[[#This Row],[EmploymentStatus]]="Active","Active","Not Active")</f>
        <v>Not Active</v>
      </c>
      <c r="AI106" s="5" t="str">
        <f>TEXT(HR_Data[[#This Row],[DateofTermination]],"YYYY")</f>
        <v>2015</v>
      </c>
    </row>
    <row r="107" spans="1:35" x14ac:dyDescent="0.25">
      <c r="A107" s="2" t="s">
        <v>223</v>
      </c>
      <c r="B107" s="2">
        <v>10283</v>
      </c>
      <c r="C107" s="2" t="s">
        <v>495</v>
      </c>
      <c r="D107" s="2" t="s">
        <v>510</v>
      </c>
      <c r="E107" s="2">
        <v>10069</v>
      </c>
      <c r="F107" s="16">
        <v>41001</v>
      </c>
      <c r="G107" s="2">
        <v>54933</v>
      </c>
      <c r="H107" s="2" t="s">
        <v>468</v>
      </c>
      <c r="I107" s="3">
        <v>27250</v>
      </c>
      <c r="J107" s="2" t="s">
        <v>33</v>
      </c>
      <c r="K107" s="2" t="s">
        <v>24</v>
      </c>
      <c r="L107" s="2" t="s">
        <v>62</v>
      </c>
      <c r="M107" s="2" t="s">
        <v>22</v>
      </c>
      <c r="N107" s="2">
        <v>2062</v>
      </c>
      <c r="O107" s="16">
        <v>42180</v>
      </c>
      <c r="P107" s="2" t="s">
        <v>191</v>
      </c>
      <c r="Q107" s="2" t="s">
        <v>35</v>
      </c>
      <c r="R107" s="2" t="s">
        <v>64</v>
      </c>
      <c r="S107" s="2" t="s">
        <v>97</v>
      </c>
      <c r="T107" s="2">
        <v>3.97</v>
      </c>
      <c r="U107" s="2">
        <v>4</v>
      </c>
      <c r="V107" s="3">
        <v>42024</v>
      </c>
      <c r="W107" s="2">
        <v>15</v>
      </c>
      <c r="X107" s="5" t="str">
        <f>INDEX(Position!B:B,MATCH(C107,Position!A:A,0))</f>
        <v>Production Technician I</v>
      </c>
      <c r="Y107" s="5" t="str">
        <f>INDEX(Department!B:B,MATCH(D107,Department!A:A,0))</f>
        <v>Production</v>
      </c>
      <c r="Z107" s="5" t="str">
        <f>INDEX(Manager!B:B,MATCH(E107,Manager!A:A,0))</f>
        <v>Webster Butler</v>
      </c>
      <c r="AA107" s="19">
        <f ca="1">IFERROR(DATEDIF(HR_Data[[#This Row],[DateofHire]],HR_Data[[#This Row],[DateofTermination]],"y"),DATEDIF(HR_Data[[#This Row],[DateofHire]],NOW(),"y"))</f>
        <v>3</v>
      </c>
      <c r="AB107" s="5">
        <f ca="1">DATEDIF(HR_Data[[#This Row],[DOB]],NOW(),"y")</f>
        <v>49</v>
      </c>
      <c r="AC107" s="5" t="str" cm="1">
        <f t="array" aca="1" ref="AC107" ca="1">_xlfn.IFS(HR_Data[[#This Row],[Age]]&lt;=40,"31-40",HR_Data[[#This Row],[Age]]&lt;=50,"41-50",AB107&lt;=60,"51-60",AB107&lt;=70,"61-70",AB107&lt;=80,"71 ABOVE")</f>
        <v>41-50</v>
      </c>
      <c r="AD107" s="5" t="str" cm="1">
        <f t="array" aca="1" ref="AD107" ca="1">_xlfn.IFS(HR_Data[[#This Row],[Years in the company]]&lt;=5,"5 years below",HR_Data[[#This Row],[Years in the company]]&lt;=10,"6-10 years",HR_Data[[#This Row],[Years in the company]]&lt;=15,"11 - 15 years",HR_Data[[#This Row],[Years in the company]]&gt;=16,"16 years above")</f>
        <v>5 years below</v>
      </c>
      <c r="AE107" s="5" t="str" cm="1">
        <f t="array" ref="AE107">_xlfn.IFS(T107&lt;=2,"1.1-2.0",T107&lt;=3,"2.1-3.0",T107&lt;=4,"3.1-4.0",T107&lt;=5,"4.1-5.0")</f>
        <v>3.1-4.0</v>
      </c>
      <c r="AF107" s="5" t="str">
        <f>TEXT(HR_Data[[#This Row],[DateofHire]],"MMM")</f>
        <v>Apr</v>
      </c>
      <c r="AG107" s="5" t="str">
        <f>TEXT(HR_Data[[#This Row],[DateofHire]],"YYYY")</f>
        <v>2012</v>
      </c>
      <c r="AH107" s="5" t="str">
        <f>IF(HR_Data[[#This Row],[EmploymentStatus]]="Active","Active","Not Active")</f>
        <v>Not Active</v>
      </c>
      <c r="AI107" s="5" t="str">
        <f>TEXT(HR_Data[[#This Row],[DateofTermination]],"YYYY")</f>
        <v>2015</v>
      </c>
    </row>
    <row r="108" spans="1:35" hidden="1" x14ac:dyDescent="0.25">
      <c r="A108" s="2" t="s">
        <v>224</v>
      </c>
      <c r="B108" s="2">
        <v>10018</v>
      </c>
      <c r="C108" s="2" t="s">
        <v>495</v>
      </c>
      <c r="D108" s="2" t="s">
        <v>510</v>
      </c>
      <c r="E108" s="2">
        <v>10002</v>
      </c>
      <c r="F108" s="16">
        <v>41911</v>
      </c>
      <c r="G108" s="2">
        <v>57815</v>
      </c>
      <c r="H108" s="2" t="s">
        <v>467</v>
      </c>
      <c r="I108" s="3">
        <v>29349</v>
      </c>
      <c r="J108" s="2" t="s">
        <v>23</v>
      </c>
      <c r="K108" s="2" t="s">
        <v>24</v>
      </c>
      <c r="L108" s="2" t="s">
        <v>77</v>
      </c>
      <c r="M108" s="2" t="s">
        <v>22</v>
      </c>
      <c r="N108" s="2">
        <v>2451</v>
      </c>
      <c r="O108" s="16"/>
      <c r="P108" s="2" t="s">
        <v>26</v>
      </c>
      <c r="Q108" s="2" t="s">
        <v>27</v>
      </c>
      <c r="R108" s="2" t="s">
        <v>38</v>
      </c>
      <c r="S108" s="2" t="s">
        <v>30</v>
      </c>
      <c r="T108" s="2">
        <v>3.9</v>
      </c>
      <c r="U108" s="2">
        <v>4</v>
      </c>
      <c r="V108" s="3">
        <v>43503</v>
      </c>
      <c r="W108" s="2">
        <v>3</v>
      </c>
      <c r="X108" s="5" t="str">
        <f>INDEX(Position!B:B,MATCH(C108,Position!A:A,0))</f>
        <v>Production Technician I</v>
      </c>
      <c r="Y108" s="5" t="str">
        <f>INDEX(Department!B:B,MATCH(D108,Department!A:A,0))</f>
        <v>Production</v>
      </c>
      <c r="Z108" s="5" t="str">
        <f>INDEX(Manager!B:B,MATCH(E108,Manager!A:A,0))</f>
        <v>Amy Dunn</v>
      </c>
      <c r="AA108" s="19">
        <f ca="1">IFERROR(DATEDIF(HR_Data[[#This Row],[DateofHire]],HR_Data[[#This Row],[DateofTermination]],"y"),DATEDIF(HR_Data[[#This Row],[DateofHire]],NOW(),"y"))</f>
        <v>9</v>
      </c>
      <c r="AB108" s="5">
        <f ca="1">DATEDIF(HR_Data[[#This Row],[DOB]],NOW(),"y")</f>
        <v>43</v>
      </c>
      <c r="AC108" s="5" t="str" cm="1">
        <f t="array" aca="1" ref="AC108" ca="1">_xlfn.IFS(HR_Data[[#This Row],[Age]]&lt;=40,"31-40",HR_Data[[#This Row],[Age]]&lt;=50,"41-50",AB108&lt;=60,"51-60",AB108&lt;=70,"61-70",AB108&lt;=80,"71 ABOVE")</f>
        <v>41-50</v>
      </c>
      <c r="AD108" s="5" t="str" cm="1">
        <f t="array" aca="1" ref="AD108" ca="1">_xlfn.IFS(HR_Data[[#This Row],[Years in the company]]&lt;=5,"5 years below",HR_Data[[#This Row],[Years in the company]]&lt;=10,"6-10 years",HR_Data[[#This Row],[Years in the company]]&lt;=15,"11 - 15 years",HR_Data[[#This Row],[Years in the company]]&gt;=16,"16 years above")</f>
        <v>6-10 years</v>
      </c>
      <c r="AE108" s="5" t="str" cm="1">
        <f t="array" ref="AE108">_xlfn.IFS(T108&lt;=2,"1.1-2.0",T108&lt;=3,"2.1-3.0",T108&lt;=4,"3.1-4.0",T108&lt;=5,"4.1-5.0")</f>
        <v>3.1-4.0</v>
      </c>
      <c r="AF108" s="5" t="str">
        <f>TEXT(HR_Data[[#This Row],[DateofHire]],"MMM")</f>
        <v>Sep</v>
      </c>
      <c r="AG108" s="5" t="str">
        <f>TEXT(HR_Data[[#This Row],[DateofHire]],"YYYY")</f>
        <v>2014</v>
      </c>
      <c r="AH108" s="5" t="str">
        <f>IF(HR_Data[[#This Row],[EmploymentStatus]]="Active","Active","Not Active")</f>
        <v>Active</v>
      </c>
      <c r="AI108" s="5"/>
    </row>
    <row r="109" spans="1:35" hidden="1" x14ac:dyDescent="0.25">
      <c r="A109" s="2" t="s">
        <v>225</v>
      </c>
      <c r="B109" s="2">
        <v>10255</v>
      </c>
      <c r="C109" s="2" t="s">
        <v>475</v>
      </c>
      <c r="D109" s="2" t="s">
        <v>511</v>
      </c>
      <c r="E109" s="2">
        <v>10200</v>
      </c>
      <c r="F109" s="16">
        <v>42051</v>
      </c>
      <c r="G109" s="2">
        <v>61555</v>
      </c>
      <c r="H109" s="2" t="s">
        <v>467</v>
      </c>
      <c r="I109" s="3">
        <v>32773</v>
      </c>
      <c r="J109" s="2" t="s">
        <v>23</v>
      </c>
      <c r="K109" s="2" t="s">
        <v>24</v>
      </c>
      <c r="L109" s="2" t="s">
        <v>25</v>
      </c>
      <c r="M109" s="2" t="s">
        <v>226</v>
      </c>
      <c r="N109" s="2">
        <v>46204</v>
      </c>
      <c r="O109" s="16"/>
      <c r="P109" s="2" t="s">
        <v>26</v>
      </c>
      <c r="Q109" s="2" t="s">
        <v>27</v>
      </c>
      <c r="R109" s="2" t="s">
        <v>38</v>
      </c>
      <c r="S109" s="2" t="s">
        <v>39</v>
      </c>
      <c r="T109" s="2">
        <v>4.5</v>
      </c>
      <c r="U109" s="2">
        <v>5</v>
      </c>
      <c r="V109" s="3">
        <v>43490</v>
      </c>
      <c r="W109" s="2">
        <v>20</v>
      </c>
      <c r="X109" s="5" t="str">
        <f>INDEX(Position!B:B,MATCH(C109,Position!A:A,0))</f>
        <v>Area Sales Manager</v>
      </c>
      <c r="Y109" s="5" t="str">
        <f>INDEX(Department!B:B,MATCH(D109,Department!A:A,0))</f>
        <v>Sales</v>
      </c>
      <c r="Z109" s="5" t="str">
        <f>INDEX(Manager!B:B,MATCH(E109,Manager!A:A,0))</f>
        <v>Lynn Daneault</v>
      </c>
      <c r="AA109" s="19">
        <f ca="1">IFERROR(DATEDIF(HR_Data[[#This Row],[DateofHire]],HR_Data[[#This Row],[DateofTermination]],"y"),DATEDIF(HR_Data[[#This Row],[DateofHire]],NOW(),"y"))</f>
        <v>9</v>
      </c>
      <c r="AB109" s="5">
        <f ca="1">DATEDIF(HR_Data[[#This Row],[DOB]],NOW(),"y")</f>
        <v>34</v>
      </c>
      <c r="AC109" s="5" t="str" cm="1">
        <f t="array" aca="1" ref="AC109" ca="1">_xlfn.IFS(HR_Data[[#This Row],[Age]]&lt;=40,"31-40",HR_Data[[#This Row],[Age]]&lt;=50,"41-50",AB109&lt;=60,"51-60",AB109&lt;=70,"61-70",AB109&lt;=80,"71 ABOVE")</f>
        <v>31-40</v>
      </c>
      <c r="AD109" s="5" t="str" cm="1">
        <f t="array" aca="1" ref="AD109" ca="1">_xlfn.IFS(HR_Data[[#This Row],[Years in the company]]&lt;=5,"5 years below",HR_Data[[#This Row],[Years in the company]]&lt;=10,"6-10 years",HR_Data[[#This Row],[Years in the company]]&lt;=15,"11 - 15 years",HR_Data[[#This Row],[Years in the company]]&gt;=16,"16 years above")</f>
        <v>6-10 years</v>
      </c>
      <c r="AE109" s="5" t="str" cm="1">
        <f t="array" ref="AE109">_xlfn.IFS(T109&lt;=2,"1.1-2.0",T109&lt;=3,"2.1-3.0",T109&lt;=4,"3.1-4.0",T109&lt;=5,"4.1-5.0")</f>
        <v>4.1-5.0</v>
      </c>
      <c r="AF109" s="5" t="str">
        <f>TEXT(HR_Data[[#This Row],[DateofHire]],"MMM")</f>
        <v>Feb</v>
      </c>
      <c r="AG109" s="5" t="str">
        <f>TEXT(HR_Data[[#This Row],[DateofHire]],"YYYY")</f>
        <v>2015</v>
      </c>
      <c r="AH109" s="5" t="str">
        <f>IF(HR_Data[[#This Row],[EmploymentStatus]]="Active","Active","Not Active")</f>
        <v>Active</v>
      </c>
      <c r="AI109" s="5"/>
    </row>
    <row r="110" spans="1:35" x14ac:dyDescent="0.25">
      <c r="A110" s="2" t="s">
        <v>227</v>
      </c>
      <c r="B110" s="2">
        <v>10246</v>
      </c>
      <c r="C110" s="2" t="s">
        <v>482</v>
      </c>
      <c r="D110" s="2" t="s">
        <v>509</v>
      </c>
      <c r="E110" s="2">
        <v>10084</v>
      </c>
      <c r="F110" s="16">
        <v>42051</v>
      </c>
      <c r="G110" s="2">
        <v>114800</v>
      </c>
      <c r="H110" s="2" t="s">
        <v>467</v>
      </c>
      <c r="I110" s="3">
        <v>26229</v>
      </c>
      <c r="J110" s="2" t="s">
        <v>23</v>
      </c>
      <c r="K110" s="2" t="s">
        <v>24</v>
      </c>
      <c r="L110" s="2" t="s">
        <v>25</v>
      </c>
      <c r="M110" s="2" t="s">
        <v>22</v>
      </c>
      <c r="N110" s="2">
        <v>2127</v>
      </c>
      <c r="O110" s="16">
        <v>42078</v>
      </c>
      <c r="P110" s="2" t="s">
        <v>197</v>
      </c>
      <c r="Q110" s="2" t="s">
        <v>83</v>
      </c>
      <c r="R110" s="2" t="s">
        <v>38</v>
      </c>
      <c r="S110" s="2" t="s">
        <v>39</v>
      </c>
      <c r="T110" s="2">
        <v>4.5999999999999996</v>
      </c>
      <c r="U110" s="2">
        <v>4</v>
      </c>
      <c r="V110" s="3">
        <v>42024</v>
      </c>
      <c r="W110" s="2">
        <v>10</v>
      </c>
      <c r="X110" s="5" t="str">
        <f>INDEX(Position!B:B,MATCH(C110,Position!A:A,0))</f>
        <v>Database Administrator</v>
      </c>
      <c r="Y110" s="5" t="str">
        <f>INDEX(Department!B:B,MATCH(D110,Department!A:A,0))</f>
        <v>IT/IS</v>
      </c>
      <c r="Z110" s="5" t="str">
        <f>INDEX(Manager!B:B,MATCH(E110,Manager!A:A,0))</f>
        <v>Simon Roup</v>
      </c>
      <c r="AA110" s="19">
        <f ca="1">IFERROR(DATEDIF(HR_Data[[#This Row],[DateofHire]],HR_Data[[#This Row],[DateofTermination]],"y"),DATEDIF(HR_Data[[#This Row],[DateofHire]],NOW(),"y"))</f>
        <v>0</v>
      </c>
      <c r="AB110" s="5">
        <f ca="1">DATEDIF(HR_Data[[#This Row],[DOB]],NOW(),"y")</f>
        <v>52</v>
      </c>
      <c r="AC110" s="5" t="str" cm="1">
        <f t="array" aca="1" ref="AC110" ca="1">_xlfn.IFS(HR_Data[[#This Row],[Age]]&lt;=40,"31-40",HR_Data[[#This Row],[Age]]&lt;=50,"41-50",AB110&lt;=60,"51-60",AB110&lt;=70,"61-70",AB110&lt;=80,"71 ABOVE")</f>
        <v>51-60</v>
      </c>
      <c r="AD110" s="5" t="str" cm="1">
        <f t="array" aca="1" ref="AD110" ca="1">_xlfn.IFS(HR_Data[[#This Row],[Years in the company]]&lt;=5,"5 years below",HR_Data[[#This Row],[Years in the company]]&lt;=10,"6-10 years",HR_Data[[#This Row],[Years in the company]]&lt;=15,"11 - 15 years",HR_Data[[#This Row],[Years in the company]]&gt;=16,"16 years above")</f>
        <v>5 years below</v>
      </c>
      <c r="AE110" s="5" t="str" cm="1">
        <f t="array" ref="AE110">_xlfn.IFS(T110&lt;=2,"1.1-2.0",T110&lt;=3,"2.1-3.0",T110&lt;=4,"3.1-4.0",T110&lt;=5,"4.1-5.0")</f>
        <v>4.1-5.0</v>
      </c>
      <c r="AF110" s="5" t="str">
        <f>TEXT(HR_Data[[#This Row],[DateofHire]],"MMM")</f>
        <v>Feb</v>
      </c>
      <c r="AG110" s="5" t="str">
        <f>TEXT(HR_Data[[#This Row],[DateofHire]],"YYYY")</f>
        <v>2015</v>
      </c>
      <c r="AH110" s="5" t="str">
        <f>IF(HR_Data[[#This Row],[EmploymentStatus]]="Active","Active","Not Active")</f>
        <v>Not Active</v>
      </c>
      <c r="AI110" s="5" t="str">
        <f>TEXT(HR_Data[[#This Row],[DateofTermination]],"YYYY")</f>
        <v>2015</v>
      </c>
    </row>
    <row r="111" spans="1:35" hidden="1" x14ac:dyDescent="0.25">
      <c r="A111" s="2" t="s">
        <v>228</v>
      </c>
      <c r="B111" s="2">
        <v>10228</v>
      </c>
      <c r="C111" s="2" t="s">
        <v>490</v>
      </c>
      <c r="D111" s="2" t="s">
        <v>509</v>
      </c>
      <c r="E111" s="2">
        <v>10250</v>
      </c>
      <c r="F111" s="16">
        <v>42093</v>
      </c>
      <c r="G111" s="2">
        <v>74679</v>
      </c>
      <c r="H111" s="2" t="s">
        <v>468</v>
      </c>
      <c r="I111" s="3">
        <v>32836</v>
      </c>
      <c r="J111" s="2" t="s">
        <v>33</v>
      </c>
      <c r="K111" s="2" t="s">
        <v>24</v>
      </c>
      <c r="L111" s="2" t="s">
        <v>25</v>
      </c>
      <c r="M111" s="2" t="s">
        <v>22</v>
      </c>
      <c r="N111" s="2">
        <v>2135</v>
      </c>
      <c r="O111" s="16"/>
      <c r="P111" s="2" t="s">
        <v>26</v>
      </c>
      <c r="Q111" s="2" t="s">
        <v>27</v>
      </c>
      <c r="R111" s="2" t="s">
        <v>29</v>
      </c>
      <c r="S111" s="2" t="s">
        <v>39</v>
      </c>
      <c r="T111" s="2">
        <v>4.3</v>
      </c>
      <c r="U111" s="2">
        <v>5</v>
      </c>
      <c r="V111" s="3">
        <v>43475</v>
      </c>
      <c r="W111" s="2">
        <v>20</v>
      </c>
      <c r="X111" s="5" t="str">
        <f>INDEX(Position!B:B,MATCH(C111,Position!A:A,0))</f>
        <v>IT Support</v>
      </c>
      <c r="Y111" s="5" t="str">
        <f>INDEX(Department!B:B,MATCH(D111,Department!A:A,0))</f>
        <v>IT/IS</v>
      </c>
      <c r="Z111" s="5" t="str">
        <f>INDEX(Manager!B:B,MATCH(E111,Manager!A:A,0))</f>
        <v>Peter Monroe</v>
      </c>
      <c r="AA111" s="19">
        <f ca="1">IFERROR(DATEDIF(HR_Data[[#This Row],[DateofHire]],HR_Data[[#This Row],[DateofTermination]],"y"),DATEDIF(HR_Data[[#This Row],[DateofHire]],NOW(),"y"))</f>
        <v>8</v>
      </c>
      <c r="AB111" s="5">
        <f ca="1">DATEDIF(HR_Data[[#This Row],[DOB]],NOW(),"y")</f>
        <v>34</v>
      </c>
      <c r="AC111" s="5" t="str" cm="1">
        <f t="array" aca="1" ref="AC111" ca="1">_xlfn.IFS(HR_Data[[#This Row],[Age]]&lt;=40,"31-40",HR_Data[[#This Row],[Age]]&lt;=50,"41-50",AB111&lt;=60,"51-60",AB111&lt;=70,"61-70",AB111&lt;=80,"71 ABOVE")</f>
        <v>31-40</v>
      </c>
      <c r="AD111" s="5" t="str" cm="1">
        <f t="array" aca="1" ref="AD111" ca="1">_xlfn.IFS(HR_Data[[#This Row],[Years in the company]]&lt;=5,"5 years below",HR_Data[[#This Row],[Years in the company]]&lt;=10,"6-10 years",HR_Data[[#This Row],[Years in the company]]&lt;=15,"11 - 15 years",HR_Data[[#This Row],[Years in the company]]&gt;=16,"16 years above")</f>
        <v>6-10 years</v>
      </c>
      <c r="AE111" s="5" t="str" cm="1">
        <f t="array" ref="AE111">_xlfn.IFS(T111&lt;=2,"1.1-2.0",T111&lt;=3,"2.1-3.0",T111&lt;=4,"3.1-4.0",T111&lt;=5,"4.1-5.0")</f>
        <v>4.1-5.0</v>
      </c>
      <c r="AF111" s="5" t="str">
        <f>TEXT(HR_Data[[#This Row],[DateofHire]],"MMM")</f>
        <v>Mar</v>
      </c>
      <c r="AG111" s="5" t="str">
        <f>TEXT(HR_Data[[#This Row],[DateofHire]],"YYYY")</f>
        <v>2015</v>
      </c>
      <c r="AH111" s="5" t="str">
        <f>IF(HR_Data[[#This Row],[EmploymentStatus]]="Active","Active","Not Active")</f>
        <v>Active</v>
      </c>
      <c r="AI111" s="5"/>
    </row>
    <row r="112" spans="1:35" hidden="1" x14ac:dyDescent="0.25">
      <c r="A112" s="2" t="s">
        <v>229</v>
      </c>
      <c r="B112" s="2">
        <v>10243</v>
      </c>
      <c r="C112" s="2" t="s">
        <v>495</v>
      </c>
      <c r="D112" s="2" t="s">
        <v>510</v>
      </c>
      <c r="E112" s="2">
        <v>10062</v>
      </c>
      <c r="F112" s="16">
        <v>41589</v>
      </c>
      <c r="G112" s="2">
        <v>53018</v>
      </c>
      <c r="H112" s="2" t="s">
        <v>467</v>
      </c>
      <c r="I112" s="3">
        <v>33773</v>
      </c>
      <c r="J112" s="2" t="s">
        <v>23</v>
      </c>
      <c r="K112" s="2" t="s">
        <v>24</v>
      </c>
      <c r="L112" s="2" t="s">
        <v>25</v>
      </c>
      <c r="M112" s="2" t="s">
        <v>22</v>
      </c>
      <c r="N112" s="2">
        <v>2451</v>
      </c>
      <c r="O112" s="16"/>
      <c r="P112" s="2" t="s">
        <v>26</v>
      </c>
      <c r="Q112" s="2" t="s">
        <v>27</v>
      </c>
      <c r="R112" s="2" t="s">
        <v>38</v>
      </c>
      <c r="S112" s="2" t="s">
        <v>39</v>
      </c>
      <c r="T112" s="2">
        <v>4.3</v>
      </c>
      <c r="U112" s="2">
        <v>5</v>
      </c>
      <c r="V112" s="3">
        <v>43514</v>
      </c>
      <c r="W112" s="2">
        <v>7</v>
      </c>
      <c r="X112" s="5" t="str">
        <f>INDEX(Position!B:B,MATCH(C112,Position!A:A,0))</f>
        <v>Production Technician I</v>
      </c>
      <c r="Y112" s="5" t="str">
        <f>INDEX(Department!B:B,MATCH(D112,Department!A:A,0))</f>
        <v>Production</v>
      </c>
      <c r="Z112" s="5" t="str">
        <f>INDEX(Manager!B:B,MATCH(E112,Manager!A:A,0))</f>
        <v>Ketsia Liebig</v>
      </c>
      <c r="AA112" s="19">
        <f ca="1">IFERROR(DATEDIF(HR_Data[[#This Row],[DateofHire]],HR_Data[[#This Row],[DateofTermination]],"y"),DATEDIF(HR_Data[[#This Row],[DateofHire]],NOW(),"y"))</f>
        <v>10</v>
      </c>
      <c r="AB112" s="5">
        <f ca="1">DATEDIF(HR_Data[[#This Row],[DOB]],NOW(),"y")</f>
        <v>31</v>
      </c>
      <c r="AC112" s="5" t="str" cm="1">
        <f t="array" aca="1" ref="AC112" ca="1">_xlfn.IFS(HR_Data[[#This Row],[Age]]&lt;=40,"31-40",HR_Data[[#This Row],[Age]]&lt;=50,"41-50",AB112&lt;=60,"51-60",AB112&lt;=70,"61-70",AB112&lt;=80,"71 ABOVE")</f>
        <v>31-40</v>
      </c>
      <c r="AD112" s="5" t="str" cm="1">
        <f t="array" aca="1" ref="AD112" ca="1">_xlfn.IFS(HR_Data[[#This Row],[Years in the company]]&lt;=5,"5 years below",HR_Data[[#This Row],[Years in the company]]&lt;=10,"6-10 years",HR_Data[[#This Row],[Years in the company]]&lt;=15,"11 - 15 years",HR_Data[[#This Row],[Years in the company]]&gt;=16,"16 years above")</f>
        <v>6-10 years</v>
      </c>
      <c r="AE112" s="5" t="str" cm="1">
        <f t="array" ref="AE112">_xlfn.IFS(T112&lt;=2,"1.1-2.0",T112&lt;=3,"2.1-3.0",T112&lt;=4,"3.1-4.0",T112&lt;=5,"4.1-5.0")</f>
        <v>4.1-5.0</v>
      </c>
      <c r="AF112" s="5" t="str">
        <f>TEXT(HR_Data[[#This Row],[DateofHire]],"MMM")</f>
        <v>Nov</v>
      </c>
      <c r="AG112" s="5" t="str">
        <f>TEXT(HR_Data[[#This Row],[DateofHire]],"YYYY")</f>
        <v>2013</v>
      </c>
      <c r="AH112" s="5" t="str">
        <f>IF(HR_Data[[#This Row],[EmploymentStatus]]="Active","Active","Not Active")</f>
        <v>Active</v>
      </c>
      <c r="AI112" s="5"/>
    </row>
    <row r="113" spans="1:35" hidden="1" x14ac:dyDescent="0.25">
      <c r="A113" s="2" t="s">
        <v>230</v>
      </c>
      <c r="B113" s="2">
        <v>10031</v>
      </c>
      <c r="C113" s="2" t="s">
        <v>495</v>
      </c>
      <c r="D113" s="2" t="s">
        <v>510</v>
      </c>
      <c r="E113" s="2">
        <v>10114</v>
      </c>
      <c r="F113" s="16">
        <v>40735</v>
      </c>
      <c r="G113" s="2">
        <v>59892</v>
      </c>
      <c r="H113" s="2" t="s">
        <v>468</v>
      </c>
      <c r="I113" s="3">
        <v>25475</v>
      </c>
      <c r="J113" s="2" t="s">
        <v>47</v>
      </c>
      <c r="K113" s="2" t="s">
        <v>24</v>
      </c>
      <c r="L113" s="2" t="s">
        <v>62</v>
      </c>
      <c r="M113" s="2" t="s">
        <v>22</v>
      </c>
      <c r="N113" s="2">
        <v>2108</v>
      </c>
      <c r="O113" s="16"/>
      <c r="P113" s="2" t="s">
        <v>26</v>
      </c>
      <c r="Q113" s="2" t="s">
        <v>27</v>
      </c>
      <c r="R113" s="2" t="s">
        <v>64</v>
      </c>
      <c r="S113" s="2" t="s">
        <v>30</v>
      </c>
      <c r="T113" s="2">
        <v>4.5</v>
      </c>
      <c r="U113" s="2">
        <v>4</v>
      </c>
      <c r="V113" s="3">
        <v>43514</v>
      </c>
      <c r="W113" s="2">
        <v>1</v>
      </c>
      <c r="X113" s="5" t="str">
        <f>INDEX(Position!B:B,MATCH(C113,Position!A:A,0))</f>
        <v>Production Technician I</v>
      </c>
      <c r="Y113" s="5" t="str">
        <f>INDEX(Department!B:B,MATCH(D113,Department!A:A,0))</f>
        <v>Production</v>
      </c>
      <c r="Z113" s="5" t="str">
        <f>INDEX(Manager!B:B,MATCH(E113,Manager!A:A,0))</f>
        <v>Brannon Miller</v>
      </c>
      <c r="AA113" s="19">
        <f ca="1">IFERROR(DATEDIF(HR_Data[[#This Row],[DateofHire]],HR_Data[[#This Row],[DateofTermination]],"y"),DATEDIF(HR_Data[[#This Row],[DateofHire]],NOW(),"y"))</f>
        <v>12</v>
      </c>
      <c r="AB113" s="5">
        <f ca="1">DATEDIF(HR_Data[[#This Row],[DOB]],NOW(),"y")</f>
        <v>54</v>
      </c>
      <c r="AC113" s="5" t="str" cm="1">
        <f t="array" aca="1" ref="AC113" ca="1">_xlfn.IFS(HR_Data[[#This Row],[Age]]&lt;=40,"31-40",HR_Data[[#This Row],[Age]]&lt;=50,"41-50",AB113&lt;=60,"51-60",AB113&lt;=70,"61-70",AB113&lt;=80,"71 ABOVE")</f>
        <v>51-60</v>
      </c>
      <c r="AD113" s="5" t="str" cm="1">
        <f t="array" aca="1" ref="AD113" ca="1">_xlfn.IFS(HR_Data[[#This Row],[Years in the company]]&lt;=5,"5 years below",HR_Data[[#This Row],[Years in the company]]&lt;=10,"6-10 years",HR_Data[[#This Row],[Years in the company]]&lt;=15,"11 - 15 years",HR_Data[[#This Row],[Years in the company]]&gt;=16,"16 years above")</f>
        <v>11 - 15 years</v>
      </c>
      <c r="AE113" s="5" t="str" cm="1">
        <f t="array" ref="AE113">_xlfn.IFS(T113&lt;=2,"1.1-2.0",T113&lt;=3,"2.1-3.0",T113&lt;=4,"3.1-4.0",T113&lt;=5,"4.1-5.0")</f>
        <v>4.1-5.0</v>
      </c>
      <c r="AF113" s="5" t="str">
        <f>TEXT(HR_Data[[#This Row],[DateofHire]],"MMM")</f>
        <v>Jul</v>
      </c>
      <c r="AG113" s="5" t="str">
        <f>TEXT(HR_Data[[#This Row],[DateofHire]],"YYYY")</f>
        <v>2011</v>
      </c>
      <c r="AH113" s="5" t="str">
        <f>IF(HR_Data[[#This Row],[EmploymentStatus]]="Active","Active","Not Active")</f>
        <v>Active</v>
      </c>
      <c r="AI113" s="5"/>
    </row>
    <row r="114" spans="1:35" x14ac:dyDescent="0.25">
      <c r="A114" s="2" t="s">
        <v>231</v>
      </c>
      <c r="B114" s="2">
        <v>10300</v>
      </c>
      <c r="C114" s="2" t="s">
        <v>496</v>
      </c>
      <c r="D114" s="2" t="s">
        <v>510</v>
      </c>
      <c r="E114" s="2">
        <v>10114</v>
      </c>
      <c r="F114" s="16">
        <v>40294</v>
      </c>
      <c r="G114" s="2">
        <v>68898</v>
      </c>
      <c r="H114" s="2" t="s">
        <v>468</v>
      </c>
      <c r="I114" s="3">
        <v>23662</v>
      </c>
      <c r="J114" s="2" t="s">
        <v>33</v>
      </c>
      <c r="K114" s="2" t="s">
        <v>24</v>
      </c>
      <c r="L114" s="2" t="s">
        <v>62</v>
      </c>
      <c r="M114" s="2" t="s">
        <v>22</v>
      </c>
      <c r="N114" s="2">
        <v>2128</v>
      </c>
      <c r="O114" s="16">
        <v>40693</v>
      </c>
      <c r="P114" s="2" t="s">
        <v>34</v>
      </c>
      <c r="Q114" s="2" t="s">
        <v>35</v>
      </c>
      <c r="R114" s="2" t="s">
        <v>64</v>
      </c>
      <c r="S114" s="2" t="s">
        <v>170</v>
      </c>
      <c r="T114" s="2">
        <v>3</v>
      </c>
      <c r="U114" s="2">
        <v>3</v>
      </c>
      <c r="V114" s="3">
        <v>40608</v>
      </c>
      <c r="W114" s="2">
        <v>10</v>
      </c>
      <c r="X114" s="5" t="str">
        <f>INDEX(Position!B:B,MATCH(C114,Position!A:A,0))</f>
        <v>Production Technician II</v>
      </c>
      <c r="Y114" s="5" t="str">
        <f>INDEX(Department!B:B,MATCH(D114,Department!A:A,0))</f>
        <v>Production</v>
      </c>
      <c r="Z114" s="5" t="str">
        <f>INDEX(Manager!B:B,MATCH(E114,Manager!A:A,0))</f>
        <v>Brannon Miller</v>
      </c>
      <c r="AA114" s="19">
        <f ca="1">IFERROR(DATEDIF(HR_Data[[#This Row],[DateofHire]],HR_Data[[#This Row],[DateofTermination]],"y"),DATEDIF(HR_Data[[#This Row],[DateofHire]],NOW(),"y"))</f>
        <v>1</v>
      </c>
      <c r="AB114" s="5">
        <f ca="1">DATEDIF(HR_Data[[#This Row],[DOB]],NOW(),"y")</f>
        <v>59</v>
      </c>
      <c r="AC114" s="5" t="str" cm="1">
        <f t="array" aca="1" ref="AC114" ca="1">_xlfn.IFS(HR_Data[[#This Row],[Age]]&lt;=40,"31-40",HR_Data[[#This Row],[Age]]&lt;=50,"41-50",AB114&lt;=60,"51-60",AB114&lt;=70,"61-70",AB114&lt;=80,"71 ABOVE")</f>
        <v>51-60</v>
      </c>
      <c r="AD114" s="5" t="str" cm="1">
        <f t="array" aca="1" ref="AD114" ca="1">_xlfn.IFS(HR_Data[[#This Row],[Years in the company]]&lt;=5,"5 years below",HR_Data[[#This Row],[Years in the company]]&lt;=10,"6-10 years",HR_Data[[#This Row],[Years in the company]]&lt;=15,"11 - 15 years",HR_Data[[#This Row],[Years in the company]]&gt;=16,"16 years above")</f>
        <v>5 years below</v>
      </c>
      <c r="AE114" s="5" t="str" cm="1">
        <f t="array" ref="AE114">_xlfn.IFS(T114&lt;=2,"1.1-2.0",T114&lt;=3,"2.1-3.0",T114&lt;=4,"3.1-4.0",T114&lt;=5,"4.1-5.0")</f>
        <v>2.1-3.0</v>
      </c>
      <c r="AF114" s="5" t="str">
        <f>TEXT(HR_Data[[#This Row],[DateofHire]],"MMM")</f>
        <v>Apr</v>
      </c>
      <c r="AG114" s="5" t="str">
        <f>TEXT(HR_Data[[#This Row],[DateofHire]],"YYYY")</f>
        <v>2010</v>
      </c>
      <c r="AH114" s="5" t="str">
        <f>IF(HR_Data[[#This Row],[EmploymentStatus]]="Active","Active","Not Active")</f>
        <v>Not Active</v>
      </c>
      <c r="AI114" s="5" t="str">
        <f>TEXT(HR_Data[[#This Row],[DateofTermination]],"YYYY")</f>
        <v>2011</v>
      </c>
    </row>
    <row r="115" spans="1:35" hidden="1" x14ac:dyDescent="0.25">
      <c r="A115" s="2" t="s">
        <v>232</v>
      </c>
      <c r="B115" s="2">
        <v>10101</v>
      </c>
      <c r="C115" s="2" t="s">
        <v>490</v>
      </c>
      <c r="D115" s="2" t="s">
        <v>509</v>
      </c>
      <c r="E115" s="2">
        <v>10250</v>
      </c>
      <c r="F115" s="16">
        <v>42009</v>
      </c>
      <c r="G115" s="2">
        <v>61242</v>
      </c>
      <c r="H115" s="2" t="s">
        <v>467</v>
      </c>
      <c r="I115" s="3">
        <v>29692</v>
      </c>
      <c r="J115" s="2" t="s">
        <v>116</v>
      </c>
      <c r="K115" s="2" t="s">
        <v>24</v>
      </c>
      <c r="L115" s="2" t="s">
        <v>25</v>
      </c>
      <c r="M115" s="2" t="s">
        <v>22</v>
      </c>
      <c r="N115" s="2">
        <v>2472</v>
      </c>
      <c r="O115" s="16"/>
      <c r="P115" s="2" t="s">
        <v>26</v>
      </c>
      <c r="Q115" s="2" t="s">
        <v>27</v>
      </c>
      <c r="R115" s="2" t="s">
        <v>60</v>
      </c>
      <c r="S115" s="2" t="s">
        <v>39</v>
      </c>
      <c r="T115" s="2">
        <v>4.6100000000000003</v>
      </c>
      <c r="U115" s="2">
        <v>4</v>
      </c>
      <c r="V115" s="3">
        <v>43493</v>
      </c>
      <c r="W115" s="2">
        <v>11</v>
      </c>
      <c r="X115" s="5" t="str">
        <f>INDEX(Position!B:B,MATCH(C115,Position!A:A,0))</f>
        <v>IT Support</v>
      </c>
      <c r="Y115" s="5" t="str">
        <f>INDEX(Department!B:B,MATCH(D115,Department!A:A,0))</f>
        <v>IT/IS</v>
      </c>
      <c r="Z115" s="5" t="str">
        <f>INDEX(Manager!B:B,MATCH(E115,Manager!A:A,0))</f>
        <v>Peter Monroe</v>
      </c>
      <c r="AA115" s="19">
        <f ca="1">IFERROR(DATEDIF(HR_Data[[#This Row],[DateofHire]],HR_Data[[#This Row],[DateofTermination]],"y"),DATEDIF(HR_Data[[#This Row],[DateofHire]],NOW(),"y"))</f>
        <v>9</v>
      </c>
      <c r="AB115" s="5">
        <f ca="1">DATEDIF(HR_Data[[#This Row],[DOB]],NOW(),"y")</f>
        <v>42</v>
      </c>
      <c r="AC115" s="5" t="str" cm="1">
        <f t="array" aca="1" ref="AC115" ca="1">_xlfn.IFS(HR_Data[[#This Row],[Age]]&lt;=40,"31-40",HR_Data[[#This Row],[Age]]&lt;=50,"41-50",AB115&lt;=60,"51-60",AB115&lt;=70,"61-70",AB115&lt;=80,"71 ABOVE")</f>
        <v>41-50</v>
      </c>
      <c r="AD115" s="5" t="str" cm="1">
        <f t="array" aca="1" ref="AD115" ca="1">_xlfn.IFS(HR_Data[[#This Row],[Years in the company]]&lt;=5,"5 years below",HR_Data[[#This Row],[Years in the company]]&lt;=10,"6-10 years",HR_Data[[#This Row],[Years in the company]]&lt;=15,"11 - 15 years",HR_Data[[#This Row],[Years in the company]]&gt;=16,"16 years above")</f>
        <v>6-10 years</v>
      </c>
      <c r="AE115" s="5" t="str" cm="1">
        <f t="array" ref="AE115">_xlfn.IFS(T115&lt;=2,"1.1-2.0",T115&lt;=3,"2.1-3.0",T115&lt;=4,"3.1-4.0",T115&lt;=5,"4.1-5.0")</f>
        <v>4.1-5.0</v>
      </c>
      <c r="AF115" s="5" t="str">
        <f>TEXT(HR_Data[[#This Row],[DateofHire]],"MMM")</f>
        <v>Jan</v>
      </c>
      <c r="AG115" s="5" t="str">
        <f>TEXT(HR_Data[[#This Row],[DateofHire]],"YYYY")</f>
        <v>2015</v>
      </c>
      <c r="AH115" s="5" t="str">
        <f>IF(HR_Data[[#This Row],[EmploymentStatus]]="Active","Active","Not Active")</f>
        <v>Active</v>
      </c>
      <c r="AI115" s="5"/>
    </row>
    <row r="116" spans="1:35" hidden="1" x14ac:dyDescent="0.25">
      <c r="A116" s="2" t="s">
        <v>233</v>
      </c>
      <c r="B116" s="2">
        <v>10237</v>
      </c>
      <c r="C116" s="2" t="s">
        <v>496</v>
      </c>
      <c r="D116" s="2" t="s">
        <v>510</v>
      </c>
      <c r="E116" s="2">
        <v>10252</v>
      </c>
      <c r="F116" s="16">
        <v>41771</v>
      </c>
      <c r="G116" s="2">
        <v>66825</v>
      </c>
      <c r="H116" s="2" t="s">
        <v>467</v>
      </c>
      <c r="I116" s="3">
        <v>31557</v>
      </c>
      <c r="J116" s="2" t="s">
        <v>33</v>
      </c>
      <c r="K116" s="2" t="s">
        <v>24</v>
      </c>
      <c r="L116" s="2" t="s">
        <v>25</v>
      </c>
      <c r="M116" s="2" t="s">
        <v>22</v>
      </c>
      <c r="N116" s="2">
        <v>1886</v>
      </c>
      <c r="O116" s="16"/>
      <c r="P116" s="2" t="s">
        <v>26</v>
      </c>
      <c r="Q116" s="2" t="s">
        <v>27</v>
      </c>
      <c r="R116" s="2" t="s">
        <v>29</v>
      </c>
      <c r="S116" s="2" t="s">
        <v>39</v>
      </c>
      <c r="T116" s="2">
        <v>4.5999999999999996</v>
      </c>
      <c r="U116" s="2">
        <v>3</v>
      </c>
      <c r="V116" s="3">
        <v>43503</v>
      </c>
      <c r="W116" s="2">
        <v>20</v>
      </c>
      <c r="X116" s="5" t="str">
        <f>INDEX(Position!B:B,MATCH(C116,Position!A:A,0))</f>
        <v>Production Technician II</v>
      </c>
      <c r="Y116" s="5" t="str">
        <f>INDEX(Department!B:B,MATCH(D116,Department!A:A,0))</f>
        <v>Production</v>
      </c>
      <c r="Z116" s="5" t="str">
        <f>INDEX(Manager!B:B,MATCH(E116,Manager!A:A,0))</f>
        <v>David Stanley</v>
      </c>
      <c r="AA116" s="19">
        <f ca="1">IFERROR(DATEDIF(HR_Data[[#This Row],[DateofHire]],HR_Data[[#This Row],[DateofTermination]],"y"),DATEDIF(HR_Data[[#This Row],[DateofHire]],NOW(),"y"))</f>
        <v>9</v>
      </c>
      <c r="AB116" s="5">
        <f ca="1">DATEDIF(HR_Data[[#This Row],[DOB]],NOW(),"y")</f>
        <v>37</v>
      </c>
      <c r="AC116" s="5" t="str" cm="1">
        <f t="array" aca="1" ref="AC116" ca="1">_xlfn.IFS(HR_Data[[#This Row],[Age]]&lt;=40,"31-40",HR_Data[[#This Row],[Age]]&lt;=50,"41-50",AB116&lt;=60,"51-60",AB116&lt;=70,"61-70",AB116&lt;=80,"71 ABOVE")</f>
        <v>31-40</v>
      </c>
      <c r="AD116" s="5" t="str" cm="1">
        <f t="array" aca="1" ref="AD116" ca="1">_xlfn.IFS(HR_Data[[#This Row],[Years in the company]]&lt;=5,"5 years below",HR_Data[[#This Row],[Years in the company]]&lt;=10,"6-10 years",HR_Data[[#This Row],[Years in the company]]&lt;=15,"11 - 15 years",HR_Data[[#This Row],[Years in the company]]&gt;=16,"16 years above")</f>
        <v>6-10 years</v>
      </c>
      <c r="AE116" s="5" t="str" cm="1">
        <f t="array" ref="AE116">_xlfn.IFS(T116&lt;=2,"1.1-2.0",T116&lt;=3,"2.1-3.0",T116&lt;=4,"3.1-4.0",T116&lt;=5,"4.1-5.0")</f>
        <v>4.1-5.0</v>
      </c>
      <c r="AF116" s="5" t="str">
        <f>TEXT(HR_Data[[#This Row],[DateofHire]],"MMM")</f>
        <v>May</v>
      </c>
      <c r="AG116" s="5" t="str">
        <f>TEXT(HR_Data[[#This Row],[DateofHire]],"YYYY")</f>
        <v>2014</v>
      </c>
      <c r="AH116" s="5" t="str">
        <f>IF(HR_Data[[#This Row],[EmploymentStatus]]="Active","Active","Not Active")</f>
        <v>Active</v>
      </c>
      <c r="AI116" s="5"/>
    </row>
    <row r="117" spans="1:35" hidden="1" x14ac:dyDescent="0.25">
      <c r="A117" s="2" t="s">
        <v>234</v>
      </c>
      <c r="B117" s="2">
        <v>10051</v>
      </c>
      <c r="C117" s="2" t="s">
        <v>495</v>
      </c>
      <c r="D117" s="2" t="s">
        <v>510</v>
      </c>
      <c r="E117" s="2">
        <v>10252</v>
      </c>
      <c r="F117" s="16">
        <v>41092</v>
      </c>
      <c r="G117" s="2">
        <v>48285</v>
      </c>
      <c r="H117" s="2" t="s">
        <v>468</v>
      </c>
      <c r="I117" s="3">
        <v>28996</v>
      </c>
      <c r="J117" s="2" t="s">
        <v>33</v>
      </c>
      <c r="K117" s="2" t="s">
        <v>24</v>
      </c>
      <c r="L117" s="2" t="s">
        <v>25</v>
      </c>
      <c r="M117" s="2" t="s">
        <v>22</v>
      </c>
      <c r="N117" s="2">
        <v>2169</v>
      </c>
      <c r="O117" s="16"/>
      <c r="P117" s="2" t="s">
        <v>26</v>
      </c>
      <c r="Q117" s="2" t="s">
        <v>27</v>
      </c>
      <c r="R117" s="2" t="s">
        <v>29</v>
      </c>
      <c r="S117" s="2" t="s">
        <v>39</v>
      </c>
      <c r="T117" s="2">
        <v>5</v>
      </c>
      <c r="U117" s="2">
        <v>3</v>
      </c>
      <c r="V117" s="3">
        <v>43479</v>
      </c>
      <c r="W117" s="2">
        <v>2</v>
      </c>
      <c r="X117" s="5" t="str">
        <f>INDEX(Position!B:B,MATCH(C117,Position!A:A,0))</f>
        <v>Production Technician I</v>
      </c>
      <c r="Y117" s="5" t="str">
        <f>INDEX(Department!B:B,MATCH(D117,Department!A:A,0))</f>
        <v>Production</v>
      </c>
      <c r="Z117" s="5" t="str">
        <f>INDEX(Manager!B:B,MATCH(E117,Manager!A:A,0))</f>
        <v>David Stanley</v>
      </c>
      <c r="AA117" s="19">
        <f ca="1">IFERROR(DATEDIF(HR_Data[[#This Row],[DateofHire]],HR_Data[[#This Row],[DateofTermination]],"y"),DATEDIF(HR_Data[[#This Row],[DateofHire]],NOW(),"y"))</f>
        <v>11</v>
      </c>
      <c r="AB117" s="5">
        <f ca="1">DATEDIF(HR_Data[[#This Row],[DOB]],NOW(),"y")</f>
        <v>44</v>
      </c>
      <c r="AC117" s="5" t="str" cm="1">
        <f t="array" aca="1" ref="AC117" ca="1">_xlfn.IFS(HR_Data[[#This Row],[Age]]&lt;=40,"31-40",HR_Data[[#This Row],[Age]]&lt;=50,"41-50",AB117&lt;=60,"51-60",AB117&lt;=70,"61-70",AB117&lt;=80,"71 ABOVE")</f>
        <v>41-50</v>
      </c>
      <c r="AD117" s="5" t="str" cm="1">
        <f t="array" aca="1" ref="AD117" ca="1">_xlfn.IFS(HR_Data[[#This Row],[Years in the company]]&lt;=5,"5 years below",HR_Data[[#This Row],[Years in the company]]&lt;=10,"6-10 years",HR_Data[[#This Row],[Years in the company]]&lt;=15,"11 - 15 years",HR_Data[[#This Row],[Years in the company]]&gt;=16,"16 years above")</f>
        <v>11 - 15 years</v>
      </c>
      <c r="AE117" s="5" t="str" cm="1">
        <f t="array" ref="AE117">_xlfn.IFS(T117&lt;=2,"1.1-2.0",T117&lt;=3,"2.1-3.0",T117&lt;=4,"3.1-4.0",T117&lt;=5,"4.1-5.0")</f>
        <v>4.1-5.0</v>
      </c>
      <c r="AF117" s="5" t="str">
        <f>TEXT(HR_Data[[#This Row],[DateofHire]],"MMM")</f>
        <v>Jul</v>
      </c>
      <c r="AG117" s="5" t="str">
        <f>TEXT(HR_Data[[#This Row],[DateofHire]],"YYYY")</f>
        <v>2012</v>
      </c>
      <c r="AH117" s="5" t="str">
        <f>IF(HR_Data[[#This Row],[EmploymentStatus]]="Active","Active","Not Active")</f>
        <v>Active</v>
      </c>
      <c r="AI117" s="5"/>
    </row>
    <row r="118" spans="1:35" hidden="1" x14ac:dyDescent="0.25">
      <c r="A118" s="2" t="s">
        <v>235</v>
      </c>
      <c r="B118" s="2">
        <v>10218</v>
      </c>
      <c r="C118" s="2" t="s">
        <v>496</v>
      </c>
      <c r="D118" s="2" t="s">
        <v>510</v>
      </c>
      <c r="E118" s="2">
        <v>10196</v>
      </c>
      <c r="F118" s="16">
        <v>41547</v>
      </c>
      <c r="G118" s="2">
        <v>66149</v>
      </c>
      <c r="H118" s="2" t="s">
        <v>467</v>
      </c>
      <c r="I118" s="3">
        <v>30658</v>
      </c>
      <c r="J118" s="2" t="s">
        <v>116</v>
      </c>
      <c r="K118" s="2" t="s">
        <v>24</v>
      </c>
      <c r="L118" s="2" t="s">
        <v>236</v>
      </c>
      <c r="M118" s="2" t="s">
        <v>22</v>
      </c>
      <c r="N118" s="2">
        <v>1824</v>
      </c>
      <c r="O118" s="16"/>
      <c r="P118" s="2" t="s">
        <v>26</v>
      </c>
      <c r="Q118" s="2" t="s">
        <v>27</v>
      </c>
      <c r="R118" s="2" t="s">
        <v>50</v>
      </c>
      <c r="S118" s="2" t="s">
        <v>39</v>
      </c>
      <c r="T118" s="2">
        <v>4.4000000000000004</v>
      </c>
      <c r="U118" s="2">
        <v>5</v>
      </c>
      <c r="V118" s="3">
        <v>43517</v>
      </c>
      <c r="W118" s="2">
        <v>1</v>
      </c>
      <c r="X118" s="5" t="str">
        <f>INDEX(Position!B:B,MATCH(C118,Position!A:A,0))</f>
        <v>Production Technician II</v>
      </c>
      <c r="Y118" s="5" t="str">
        <f>INDEX(Department!B:B,MATCH(D118,Department!A:A,0))</f>
        <v>Production</v>
      </c>
      <c r="Z118" s="5" t="str">
        <f>INDEX(Manager!B:B,MATCH(E118,Manager!A:A,0))</f>
        <v>Kissy Sullivan</v>
      </c>
      <c r="AA118" s="19">
        <f ca="1">IFERROR(DATEDIF(HR_Data[[#This Row],[DateofHire]],HR_Data[[#This Row],[DateofTermination]],"y"),DATEDIF(HR_Data[[#This Row],[DateofHire]],NOW(),"y"))</f>
        <v>10</v>
      </c>
      <c r="AB118" s="5">
        <f ca="1">DATEDIF(HR_Data[[#This Row],[DOB]],NOW(),"y")</f>
        <v>40</v>
      </c>
      <c r="AC118" s="5" t="str" cm="1">
        <f t="array" aca="1" ref="AC118" ca="1">_xlfn.IFS(HR_Data[[#This Row],[Age]]&lt;=40,"31-40",HR_Data[[#This Row],[Age]]&lt;=50,"41-50",AB118&lt;=60,"51-60",AB118&lt;=70,"61-70",AB118&lt;=80,"71 ABOVE")</f>
        <v>31-40</v>
      </c>
      <c r="AD118" s="5" t="str" cm="1">
        <f t="array" aca="1" ref="AD118" ca="1">_xlfn.IFS(HR_Data[[#This Row],[Years in the company]]&lt;=5,"5 years below",HR_Data[[#This Row],[Years in the company]]&lt;=10,"6-10 years",HR_Data[[#This Row],[Years in the company]]&lt;=15,"11 - 15 years",HR_Data[[#This Row],[Years in the company]]&gt;=16,"16 years above")</f>
        <v>6-10 years</v>
      </c>
      <c r="AE118" s="5" t="str" cm="1">
        <f t="array" ref="AE118">_xlfn.IFS(T118&lt;=2,"1.1-2.0",T118&lt;=3,"2.1-3.0",T118&lt;=4,"3.1-4.0",T118&lt;=5,"4.1-5.0")</f>
        <v>4.1-5.0</v>
      </c>
      <c r="AF118" s="5" t="str">
        <f>TEXT(HR_Data[[#This Row],[DateofHire]],"MMM")</f>
        <v>Sep</v>
      </c>
      <c r="AG118" s="5" t="str">
        <f>TEXT(HR_Data[[#This Row],[DateofHire]],"YYYY")</f>
        <v>2013</v>
      </c>
      <c r="AH118" s="5" t="str">
        <f>IF(HR_Data[[#This Row],[EmploymentStatus]]="Active","Active","Not Active")</f>
        <v>Active</v>
      </c>
      <c r="AI118" s="5"/>
    </row>
    <row r="119" spans="1:35" hidden="1" x14ac:dyDescent="0.25">
      <c r="A119" s="2" t="s">
        <v>237</v>
      </c>
      <c r="B119" s="2">
        <v>10256</v>
      </c>
      <c r="C119" s="2" t="s">
        <v>495</v>
      </c>
      <c r="D119" s="2" t="s">
        <v>510</v>
      </c>
      <c r="E119" s="2">
        <v>10196</v>
      </c>
      <c r="F119" s="16">
        <v>41505</v>
      </c>
      <c r="G119" s="2">
        <v>49256</v>
      </c>
      <c r="H119" s="2" t="s">
        <v>467</v>
      </c>
      <c r="I119" s="3">
        <v>27311</v>
      </c>
      <c r="J119" s="2" t="s">
        <v>33</v>
      </c>
      <c r="K119" s="2" t="s">
        <v>24</v>
      </c>
      <c r="L119" s="2" t="s">
        <v>91</v>
      </c>
      <c r="M119" s="2" t="s">
        <v>22</v>
      </c>
      <c r="N119" s="2">
        <v>1864</v>
      </c>
      <c r="O119" s="16"/>
      <c r="P119" s="2" t="s">
        <v>26</v>
      </c>
      <c r="Q119" s="2" t="s">
        <v>27</v>
      </c>
      <c r="R119" s="2" t="s">
        <v>29</v>
      </c>
      <c r="S119" s="2" t="s">
        <v>39</v>
      </c>
      <c r="T119" s="2">
        <v>4.0999999999999996</v>
      </c>
      <c r="U119" s="2">
        <v>5</v>
      </c>
      <c r="V119" s="3">
        <v>43511</v>
      </c>
      <c r="W119" s="2">
        <v>3</v>
      </c>
      <c r="X119" s="5" t="str">
        <f>INDEX(Position!B:B,MATCH(C119,Position!A:A,0))</f>
        <v>Production Technician I</v>
      </c>
      <c r="Y119" s="5" t="str">
        <f>INDEX(Department!B:B,MATCH(D119,Department!A:A,0))</f>
        <v>Production</v>
      </c>
      <c r="Z119" s="5" t="str">
        <f>INDEX(Manager!B:B,MATCH(E119,Manager!A:A,0))</f>
        <v>Kissy Sullivan</v>
      </c>
      <c r="AA119" s="19">
        <f ca="1">IFERROR(DATEDIF(HR_Data[[#This Row],[DateofHire]],HR_Data[[#This Row],[DateofTermination]],"y"),DATEDIF(HR_Data[[#This Row],[DateofHire]],NOW(),"y"))</f>
        <v>10</v>
      </c>
      <c r="AB119" s="5">
        <f ca="1">DATEDIF(HR_Data[[#This Row],[DOB]],NOW(),"y")</f>
        <v>49</v>
      </c>
      <c r="AC119" s="5" t="str" cm="1">
        <f t="array" aca="1" ref="AC119" ca="1">_xlfn.IFS(HR_Data[[#This Row],[Age]]&lt;=40,"31-40",HR_Data[[#This Row],[Age]]&lt;=50,"41-50",AB119&lt;=60,"51-60",AB119&lt;=70,"61-70",AB119&lt;=80,"71 ABOVE")</f>
        <v>41-50</v>
      </c>
      <c r="AD119" s="5" t="str" cm="1">
        <f t="array" aca="1" ref="AD119" ca="1">_xlfn.IFS(HR_Data[[#This Row],[Years in the company]]&lt;=5,"5 years below",HR_Data[[#This Row],[Years in the company]]&lt;=10,"6-10 years",HR_Data[[#This Row],[Years in the company]]&lt;=15,"11 - 15 years",HR_Data[[#This Row],[Years in the company]]&gt;=16,"16 years above")</f>
        <v>6-10 years</v>
      </c>
      <c r="AE119" s="5" t="str" cm="1">
        <f t="array" ref="AE119">_xlfn.IFS(T119&lt;=2,"1.1-2.0",T119&lt;=3,"2.1-3.0",T119&lt;=4,"3.1-4.0",T119&lt;=5,"4.1-5.0")</f>
        <v>4.1-5.0</v>
      </c>
      <c r="AF119" s="5" t="str">
        <f>TEXT(HR_Data[[#This Row],[DateofHire]],"MMM")</f>
        <v>Aug</v>
      </c>
      <c r="AG119" s="5" t="str">
        <f>TEXT(HR_Data[[#This Row],[DateofHire]],"YYYY")</f>
        <v>2013</v>
      </c>
      <c r="AH119" s="5" t="str">
        <f>IF(HR_Data[[#This Row],[EmploymentStatus]]="Active","Active","Not Active")</f>
        <v>Active</v>
      </c>
      <c r="AI119" s="5"/>
    </row>
    <row r="120" spans="1:35" hidden="1" x14ac:dyDescent="0.25">
      <c r="A120" s="2" t="s">
        <v>238</v>
      </c>
      <c r="B120" s="2">
        <v>10098</v>
      </c>
      <c r="C120" s="2" t="s">
        <v>494</v>
      </c>
      <c r="D120" s="2" t="s">
        <v>510</v>
      </c>
      <c r="E120" s="2">
        <v>10175</v>
      </c>
      <c r="F120" s="16">
        <v>42157</v>
      </c>
      <c r="G120" s="2">
        <v>62957</v>
      </c>
      <c r="H120" s="2" t="s">
        <v>468</v>
      </c>
      <c r="I120" s="3">
        <v>29778</v>
      </c>
      <c r="J120" s="2" t="s">
        <v>47</v>
      </c>
      <c r="K120" s="2" t="s">
        <v>24</v>
      </c>
      <c r="L120" s="2" t="s">
        <v>25</v>
      </c>
      <c r="M120" s="2" t="s">
        <v>22</v>
      </c>
      <c r="N120" s="2">
        <v>1752</v>
      </c>
      <c r="O120" s="16"/>
      <c r="P120" s="2" t="s">
        <v>26</v>
      </c>
      <c r="Q120" s="2" t="s">
        <v>27</v>
      </c>
      <c r="R120" s="2" t="s">
        <v>60</v>
      </c>
      <c r="S120" s="2" t="s">
        <v>39</v>
      </c>
      <c r="T120" s="2">
        <v>4.63</v>
      </c>
      <c r="U120" s="2">
        <v>3</v>
      </c>
      <c r="V120" s="3">
        <v>43469</v>
      </c>
      <c r="W120" s="2">
        <v>2</v>
      </c>
      <c r="X120" s="5" t="str">
        <f>INDEX(Position!B:B,MATCH(C120,Position!A:A,0))</f>
        <v>Production Manager</v>
      </c>
      <c r="Y120" s="5" t="str">
        <f>INDEX(Department!B:B,MATCH(D120,Department!A:A,0))</f>
        <v>Production</v>
      </c>
      <c r="Z120" s="5" t="str">
        <f>INDEX(Manager!B:B,MATCH(E120,Manager!A:A,0))</f>
        <v>Janet King</v>
      </c>
      <c r="AA120" s="19">
        <f ca="1">IFERROR(DATEDIF(HR_Data[[#This Row],[DateofHire]],HR_Data[[#This Row],[DateofTermination]],"y"),DATEDIF(HR_Data[[#This Row],[DateofHire]],NOW(),"y"))</f>
        <v>8</v>
      </c>
      <c r="AB120" s="5">
        <f ca="1">DATEDIF(HR_Data[[#This Row],[DOB]],NOW(),"y")</f>
        <v>42</v>
      </c>
      <c r="AC120" s="5" t="str" cm="1">
        <f t="array" aca="1" ref="AC120" ca="1">_xlfn.IFS(HR_Data[[#This Row],[Age]]&lt;=40,"31-40",HR_Data[[#This Row],[Age]]&lt;=50,"41-50",AB120&lt;=60,"51-60",AB120&lt;=70,"61-70",AB120&lt;=80,"71 ABOVE")</f>
        <v>41-50</v>
      </c>
      <c r="AD120" s="5" t="str" cm="1">
        <f t="array" aca="1" ref="AD120" ca="1">_xlfn.IFS(HR_Data[[#This Row],[Years in the company]]&lt;=5,"5 years below",HR_Data[[#This Row],[Years in the company]]&lt;=10,"6-10 years",HR_Data[[#This Row],[Years in the company]]&lt;=15,"11 - 15 years",HR_Data[[#This Row],[Years in the company]]&gt;=16,"16 years above")</f>
        <v>6-10 years</v>
      </c>
      <c r="AE120" s="5" t="str" cm="1">
        <f t="array" ref="AE120">_xlfn.IFS(T120&lt;=2,"1.1-2.0",T120&lt;=3,"2.1-3.0",T120&lt;=4,"3.1-4.0",T120&lt;=5,"4.1-5.0")</f>
        <v>4.1-5.0</v>
      </c>
      <c r="AF120" s="5" t="str">
        <f>TEXT(HR_Data[[#This Row],[DateofHire]],"MMM")</f>
        <v>Jun</v>
      </c>
      <c r="AG120" s="5" t="str">
        <f>TEXT(HR_Data[[#This Row],[DateofHire]],"YYYY")</f>
        <v>2015</v>
      </c>
      <c r="AH120" s="5" t="str">
        <f>IF(HR_Data[[#This Row],[EmploymentStatus]]="Active","Active","Not Active")</f>
        <v>Active</v>
      </c>
      <c r="AI120" s="5"/>
    </row>
    <row r="121" spans="1:35" x14ac:dyDescent="0.25">
      <c r="A121" s="2" t="s">
        <v>239</v>
      </c>
      <c r="B121" s="2">
        <v>10059</v>
      </c>
      <c r="C121" s="2" t="s">
        <v>495</v>
      </c>
      <c r="D121" s="2" t="s">
        <v>510</v>
      </c>
      <c r="E121" s="2">
        <v>10265</v>
      </c>
      <c r="F121" s="16">
        <v>40595</v>
      </c>
      <c r="G121" s="2">
        <v>63813</v>
      </c>
      <c r="H121" s="2" t="s">
        <v>467</v>
      </c>
      <c r="I121" s="3">
        <v>30457</v>
      </c>
      <c r="J121" s="2" t="s">
        <v>47</v>
      </c>
      <c r="K121" s="2" t="s">
        <v>24</v>
      </c>
      <c r="L121" s="2" t="s">
        <v>25</v>
      </c>
      <c r="M121" s="2" t="s">
        <v>22</v>
      </c>
      <c r="N121" s="2">
        <v>2176</v>
      </c>
      <c r="O121" s="16">
        <v>41650</v>
      </c>
      <c r="P121" s="2" t="s">
        <v>172</v>
      </c>
      <c r="Q121" s="2" t="s">
        <v>35</v>
      </c>
      <c r="R121" s="2" t="s">
        <v>96</v>
      </c>
      <c r="S121" s="2" t="s">
        <v>39</v>
      </c>
      <c r="T121" s="2">
        <v>5</v>
      </c>
      <c r="U121" s="2">
        <v>5</v>
      </c>
      <c r="V121" s="3">
        <v>41428</v>
      </c>
      <c r="W121" s="2">
        <v>17</v>
      </c>
      <c r="X121" s="5" t="str">
        <f>INDEX(Position!B:B,MATCH(C121,Position!A:A,0))</f>
        <v>Production Technician I</v>
      </c>
      <c r="Y121" s="5" t="str">
        <f>INDEX(Department!B:B,MATCH(D121,Department!A:A,0))</f>
        <v>Production</v>
      </c>
      <c r="Z121" s="5" t="str">
        <f>INDEX(Manager!B:B,MATCH(E121,Manager!A:A,0))</f>
        <v>Kelley Spirea</v>
      </c>
      <c r="AA121" s="19">
        <f ca="1">IFERROR(DATEDIF(HR_Data[[#This Row],[DateofHire]],HR_Data[[#This Row],[DateofTermination]],"y"),DATEDIF(HR_Data[[#This Row],[DateofHire]],NOW(),"y"))</f>
        <v>2</v>
      </c>
      <c r="AB121" s="5">
        <f ca="1">DATEDIF(HR_Data[[#This Row],[DOB]],NOW(),"y")</f>
        <v>40</v>
      </c>
      <c r="AC121" s="5" t="str" cm="1">
        <f t="array" aca="1" ref="AC121" ca="1">_xlfn.IFS(HR_Data[[#This Row],[Age]]&lt;=40,"31-40",HR_Data[[#This Row],[Age]]&lt;=50,"41-50",AB121&lt;=60,"51-60",AB121&lt;=70,"61-70",AB121&lt;=80,"71 ABOVE")</f>
        <v>31-40</v>
      </c>
      <c r="AD121" s="5" t="str" cm="1">
        <f t="array" aca="1" ref="AD121" ca="1">_xlfn.IFS(HR_Data[[#This Row],[Years in the company]]&lt;=5,"5 years below",HR_Data[[#This Row],[Years in the company]]&lt;=10,"6-10 years",HR_Data[[#This Row],[Years in the company]]&lt;=15,"11 - 15 years",HR_Data[[#This Row],[Years in the company]]&gt;=16,"16 years above")</f>
        <v>5 years below</v>
      </c>
      <c r="AE121" s="5" t="str" cm="1">
        <f t="array" ref="AE121">_xlfn.IFS(T121&lt;=2,"1.1-2.0",T121&lt;=3,"2.1-3.0",T121&lt;=4,"3.1-4.0",T121&lt;=5,"4.1-5.0")</f>
        <v>4.1-5.0</v>
      </c>
      <c r="AF121" s="5" t="str">
        <f>TEXT(HR_Data[[#This Row],[DateofHire]],"MMM")</f>
        <v>Feb</v>
      </c>
      <c r="AG121" s="5" t="str">
        <f>TEXT(HR_Data[[#This Row],[DateofHire]],"YYYY")</f>
        <v>2011</v>
      </c>
      <c r="AH121" s="5" t="str">
        <f>IF(HR_Data[[#This Row],[EmploymentStatus]]="Active","Active","Not Active")</f>
        <v>Not Active</v>
      </c>
      <c r="AI121" s="5" t="str">
        <f>TEXT(HR_Data[[#This Row],[DateofTermination]],"YYYY")</f>
        <v>2014</v>
      </c>
    </row>
    <row r="122" spans="1:35" hidden="1" x14ac:dyDescent="0.25">
      <c r="A122" s="2" t="s">
        <v>240</v>
      </c>
      <c r="B122" s="2">
        <v>10234</v>
      </c>
      <c r="C122" s="2" t="s">
        <v>476</v>
      </c>
      <c r="D122" s="2" t="s">
        <v>509</v>
      </c>
      <c r="E122" s="2">
        <v>10197</v>
      </c>
      <c r="F122" s="16">
        <v>42845</v>
      </c>
      <c r="G122" s="2">
        <v>99020</v>
      </c>
      <c r="H122" s="2" t="s">
        <v>468</v>
      </c>
      <c r="I122" s="3">
        <v>32689</v>
      </c>
      <c r="J122" s="2" t="s">
        <v>33</v>
      </c>
      <c r="K122" s="2" t="s">
        <v>24</v>
      </c>
      <c r="L122" s="2" t="s">
        <v>62</v>
      </c>
      <c r="M122" s="2" t="s">
        <v>22</v>
      </c>
      <c r="N122" s="2">
        <v>2134</v>
      </c>
      <c r="O122" s="16"/>
      <c r="P122" s="2" t="s">
        <v>26</v>
      </c>
      <c r="Q122" s="2" t="s">
        <v>27</v>
      </c>
      <c r="R122" s="2" t="s">
        <v>38</v>
      </c>
      <c r="S122" s="2" t="s">
        <v>39</v>
      </c>
      <c r="T122" s="2">
        <v>4.2</v>
      </c>
      <c r="U122" s="2">
        <v>5</v>
      </c>
      <c r="V122" s="3">
        <v>43493</v>
      </c>
      <c r="W122" s="2">
        <v>8</v>
      </c>
      <c r="X122" s="5" t="str">
        <f>INDEX(Position!B:B,MATCH(C122,Position!A:A,0))</f>
        <v>BI Developer</v>
      </c>
      <c r="Y122" s="5" t="str">
        <f>INDEX(Department!B:B,MATCH(D122,Department!A:A,0))</f>
        <v>IT/IS</v>
      </c>
      <c r="Z122" s="5" t="str">
        <f>INDEX(Manager!B:B,MATCH(E122,Manager!A:A,0))</f>
        <v>Brian Champaigne</v>
      </c>
      <c r="AA122" s="19">
        <f ca="1">IFERROR(DATEDIF(HR_Data[[#This Row],[DateofHire]],HR_Data[[#This Row],[DateofTermination]],"y"),DATEDIF(HR_Data[[#This Row],[DateofHire]],NOW(),"y"))</f>
        <v>6</v>
      </c>
      <c r="AB122" s="5">
        <f ca="1">DATEDIF(HR_Data[[#This Row],[DOB]],NOW(),"y")</f>
        <v>34</v>
      </c>
      <c r="AC122" s="5" t="str" cm="1">
        <f t="array" aca="1" ref="AC122" ca="1">_xlfn.IFS(HR_Data[[#This Row],[Age]]&lt;=40,"31-40",HR_Data[[#This Row],[Age]]&lt;=50,"41-50",AB122&lt;=60,"51-60",AB122&lt;=70,"61-70",AB122&lt;=80,"71 ABOVE")</f>
        <v>31-40</v>
      </c>
      <c r="AD122" s="5" t="str" cm="1">
        <f t="array" aca="1" ref="AD122" ca="1">_xlfn.IFS(HR_Data[[#This Row],[Years in the company]]&lt;=5,"5 years below",HR_Data[[#This Row],[Years in the company]]&lt;=10,"6-10 years",HR_Data[[#This Row],[Years in the company]]&lt;=15,"11 - 15 years",HR_Data[[#This Row],[Years in the company]]&gt;=16,"16 years above")</f>
        <v>6-10 years</v>
      </c>
      <c r="AE122" s="5" t="str" cm="1">
        <f t="array" ref="AE122">_xlfn.IFS(T122&lt;=2,"1.1-2.0",T122&lt;=3,"2.1-3.0",T122&lt;=4,"3.1-4.0",T122&lt;=5,"4.1-5.0")</f>
        <v>4.1-5.0</v>
      </c>
      <c r="AF122" s="5" t="str">
        <f>TEXT(HR_Data[[#This Row],[DateofHire]],"MMM")</f>
        <v>Apr</v>
      </c>
      <c r="AG122" s="5" t="str">
        <f>TEXT(HR_Data[[#This Row],[DateofHire]],"YYYY")</f>
        <v>2017</v>
      </c>
      <c r="AH122" s="5" t="str">
        <f>IF(HR_Data[[#This Row],[EmploymentStatus]]="Active","Active","Not Active")</f>
        <v>Active</v>
      </c>
      <c r="AI122" s="5"/>
    </row>
    <row r="123" spans="1:35" x14ac:dyDescent="0.25">
      <c r="A123" s="2" t="s">
        <v>241</v>
      </c>
      <c r="B123" s="2">
        <v>10109</v>
      </c>
      <c r="C123" s="2" t="s">
        <v>475</v>
      </c>
      <c r="D123" s="2" t="s">
        <v>511</v>
      </c>
      <c r="E123" s="2">
        <v>10188</v>
      </c>
      <c r="F123" s="16">
        <v>40975</v>
      </c>
      <c r="G123" s="2">
        <v>71707</v>
      </c>
      <c r="H123" s="2" t="s">
        <v>468</v>
      </c>
      <c r="I123" s="3">
        <v>25243</v>
      </c>
      <c r="J123" s="2" t="s">
        <v>23</v>
      </c>
      <c r="K123" s="2" t="s">
        <v>24</v>
      </c>
      <c r="L123" s="2" t="s">
        <v>77</v>
      </c>
      <c r="M123" s="2" t="s">
        <v>242</v>
      </c>
      <c r="N123" s="2">
        <v>37129</v>
      </c>
      <c r="O123" s="16">
        <v>41943</v>
      </c>
      <c r="P123" s="2" t="s">
        <v>141</v>
      </c>
      <c r="Q123" s="2" t="s">
        <v>35</v>
      </c>
      <c r="R123" s="2" t="s">
        <v>29</v>
      </c>
      <c r="S123" s="2" t="s">
        <v>39</v>
      </c>
      <c r="T123" s="2">
        <v>4.5</v>
      </c>
      <c r="U123" s="2">
        <v>5</v>
      </c>
      <c r="V123" s="3">
        <v>41306</v>
      </c>
      <c r="W123" s="2">
        <v>20</v>
      </c>
      <c r="X123" s="5" t="str">
        <f>INDEX(Position!B:B,MATCH(C123,Position!A:A,0))</f>
        <v>Area Sales Manager</v>
      </c>
      <c r="Y123" s="5" t="str">
        <f>INDEX(Department!B:B,MATCH(D123,Department!A:A,0))</f>
        <v>Sales</v>
      </c>
      <c r="Z123" s="5" t="str">
        <f>INDEX(Manager!B:B,MATCH(E123,Manager!A:A,0))</f>
        <v>John Smith</v>
      </c>
      <c r="AA123" s="19">
        <f ca="1">IFERROR(DATEDIF(HR_Data[[#This Row],[DateofHire]],HR_Data[[#This Row],[DateofTermination]],"y"),DATEDIF(HR_Data[[#This Row],[DateofHire]],NOW(),"y"))</f>
        <v>2</v>
      </c>
      <c r="AB123" s="5">
        <f ca="1">DATEDIF(HR_Data[[#This Row],[DOB]],NOW(),"y")</f>
        <v>55</v>
      </c>
      <c r="AC123" s="5" t="str" cm="1">
        <f t="array" aca="1" ref="AC123" ca="1">_xlfn.IFS(HR_Data[[#This Row],[Age]]&lt;=40,"31-40",HR_Data[[#This Row],[Age]]&lt;=50,"41-50",AB123&lt;=60,"51-60",AB123&lt;=70,"61-70",AB123&lt;=80,"71 ABOVE")</f>
        <v>51-60</v>
      </c>
      <c r="AD123" s="5" t="str" cm="1">
        <f t="array" aca="1" ref="AD123" ca="1">_xlfn.IFS(HR_Data[[#This Row],[Years in the company]]&lt;=5,"5 years below",HR_Data[[#This Row],[Years in the company]]&lt;=10,"6-10 years",HR_Data[[#This Row],[Years in the company]]&lt;=15,"11 - 15 years",HR_Data[[#This Row],[Years in the company]]&gt;=16,"16 years above")</f>
        <v>5 years below</v>
      </c>
      <c r="AE123" s="5" t="str" cm="1">
        <f t="array" ref="AE123">_xlfn.IFS(T123&lt;=2,"1.1-2.0",T123&lt;=3,"2.1-3.0",T123&lt;=4,"3.1-4.0",T123&lt;=5,"4.1-5.0")</f>
        <v>4.1-5.0</v>
      </c>
      <c r="AF123" s="5" t="str">
        <f>TEXT(HR_Data[[#This Row],[DateofHire]],"MMM")</f>
        <v>Mar</v>
      </c>
      <c r="AG123" s="5" t="str">
        <f>TEXT(HR_Data[[#This Row],[DateofHire]],"YYYY")</f>
        <v>2012</v>
      </c>
      <c r="AH123" s="5" t="str">
        <f>IF(HR_Data[[#This Row],[EmploymentStatus]]="Active","Active","Not Active")</f>
        <v>Not Active</v>
      </c>
      <c r="AI123" s="5" t="str">
        <f>TEXT(HR_Data[[#This Row],[DateofTermination]],"YYYY")</f>
        <v>2014</v>
      </c>
    </row>
    <row r="124" spans="1:35" hidden="1" x14ac:dyDescent="0.25">
      <c r="A124" s="2" t="s">
        <v>243</v>
      </c>
      <c r="B124" s="2">
        <v>10125</v>
      </c>
      <c r="C124" s="2" t="s">
        <v>495</v>
      </c>
      <c r="D124" s="2" t="s">
        <v>510</v>
      </c>
      <c r="E124" s="2">
        <v>10026</v>
      </c>
      <c r="F124" s="16">
        <v>40875</v>
      </c>
      <c r="G124" s="2">
        <v>54828</v>
      </c>
      <c r="H124" s="2" t="s">
        <v>467</v>
      </c>
      <c r="I124" s="3">
        <v>28207</v>
      </c>
      <c r="J124" s="2" t="s">
        <v>33</v>
      </c>
      <c r="K124" s="2" t="s">
        <v>24</v>
      </c>
      <c r="L124" s="2" t="s">
        <v>25</v>
      </c>
      <c r="M124" s="2" t="s">
        <v>22</v>
      </c>
      <c r="N124" s="2">
        <v>2127</v>
      </c>
      <c r="O124" s="16"/>
      <c r="P124" s="2" t="s">
        <v>26</v>
      </c>
      <c r="Q124" s="2" t="s">
        <v>27</v>
      </c>
      <c r="R124" s="2" t="s">
        <v>50</v>
      </c>
      <c r="S124" s="2" t="s">
        <v>39</v>
      </c>
      <c r="T124" s="2">
        <v>4.2</v>
      </c>
      <c r="U124" s="2">
        <v>4</v>
      </c>
      <c r="V124" s="3">
        <v>43518</v>
      </c>
      <c r="W124" s="2">
        <v>13</v>
      </c>
      <c r="X124" s="5" t="str">
        <f>INDEX(Position!B:B,MATCH(C124,Position!A:A,0))</f>
        <v>Production Technician I</v>
      </c>
      <c r="Y124" s="5" t="str">
        <f>INDEX(Department!B:B,MATCH(D124,Department!A:A,0))</f>
        <v>Production</v>
      </c>
      <c r="Z124" s="5" t="str">
        <f>INDEX(Manager!B:B,MATCH(E124,Manager!A:A,0))</f>
        <v>Michael Albert</v>
      </c>
      <c r="AA124" s="19">
        <f ca="1">IFERROR(DATEDIF(HR_Data[[#This Row],[DateofHire]],HR_Data[[#This Row],[DateofTermination]],"y"),DATEDIF(HR_Data[[#This Row],[DateofHire]],NOW(),"y"))</f>
        <v>12</v>
      </c>
      <c r="AB124" s="5">
        <f ca="1">DATEDIF(HR_Data[[#This Row],[DOB]],NOW(),"y")</f>
        <v>46</v>
      </c>
      <c r="AC124" s="5" t="str" cm="1">
        <f t="array" aca="1" ref="AC124" ca="1">_xlfn.IFS(HR_Data[[#This Row],[Age]]&lt;=40,"31-40",HR_Data[[#This Row],[Age]]&lt;=50,"41-50",AB124&lt;=60,"51-60",AB124&lt;=70,"61-70",AB124&lt;=80,"71 ABOVE")</f>
        <v>41-50</v>
      </c>
      <c r="AD124" s="5" t="str" cm="1">
        <f t="array" aca="1" ref="AD124" ca="1">_xlfn.IFS(HR_Data[[#This Row],[Years in the company]]&lt;=5,"5 years below",HR_Data[[#This Row],[Years in the company]]&lt;=10,"6-10 years",HR_Data[[#This Row],[Years in the company]]&lt;=15,"11 - 15 years",HR_Data[[#This Row],[Years in the company]]&gt;=16,"16 years above")</f>
        <v>11 - 15 years</v>
      </c>
      <c r="AE124" s="5" t="str" cm="1">
        <f t="array" ref="AE124">_xlfn.IFS(T124&lt;=2,"1.1-2.0",T124&lt;=3,"2.1-3.0",T124&lt;=4,"3.1-4.0",T124&lt;=5,"4.1-5.0")</f>
        <v>4.1-5.0</v>
      </c>
      <c r="AF124" s="5" t="str">
        <f>TEXT(HR_Data[[#This Row],[DateofHire]],"MMM")</f>
        <v>Nov</v>
      </c>
      <c r="AG124" s="5" t="str">
        <f>TEXT(HR_Data[[#This Row],[DateofHire]],"YYYY")</f>
        <v>2011</v>
      </c>
      <c r="AH124" s="5" t="str">
        <f>IF(HR_Data[[#This Row],[EmploymentStatus]]="Active","Active","Not Active")</f>
        <v>Active</v>
      </c>
      <c r="AI124" s="5"/>
    </row>
    <row r="125" spans="1:35" hidden="1" x14ac:dyDescent="0.25">
      <c r="A125" s="2" t="s">
        <v>244</v>
      </c>
      <c r="B125" s="2">
        <v>10074</v>
      </c>
      <c r="C125" s="2" t="s">
        <v>496</v>
      </c>
      <c r="D125" s="2" t="s">
        <v>510</v>
      </c>
      <c r="E125" s="2">
        <v>10265</v>
      </c>
      <c r="F125" s="16">
        <v>41589</v>
      </c>
      <c r="G125" s="2">
        <v>64246</v>
      </c>
      <c r="H125" s="2" t="s">
        <v>468</v>
      </c>
      <c r="I125" s="3">
        <v>32365</v>
      </c>
      <c r="J125" s="2" t="s">
        <v>23</v>
      </c>
      <c r="K125" s="2" t="s">
        <v>24</v>
      </c>
      <c r="L125" s="2" t="s">
        <v>25</v>
      </c>
      <c r="M125" s="2" t="s">
        <v>22</v>
      </c>
      <c r="N125" s="2">
        <v>2155</v>
      </c>
      <c r="O125" s="16"/>
      <c r="P125" s="2" t="s">
        <v>26</v>
      </c>
      <c r="Q125" s="2" t="s">
        <v>27</v>
      </c>
      <c r="R125" s="2" t="s">
        <v>29</v>
      </c>
      <c r="S125" s="2" t="s">
        <v>39</v>
      </c>
      <c r="T125" s="2">
        <v>5</v>
      </c>
      <c r="U125" s="2">
        <v>3</v>
      </c>
      <c r="V125" s="3">
        <v>43473</v>
      </c>
      <c r="W125" s="2">
        <v>20</v>
      </c>
      <c r="X125" s="5" t="str">
        <f>INDEX(Position!B:B,MATCH(C125,Position!A:A,0))</f>
        <v>Production Technician II</v>
      </c>
      <c r="Y125" s="5" t="str">
        <f>INDEX(Department!B:B,MATCH(D125,Department!A:A,0))</f>
        <v>Production</v>
      </c>
      <c r="Z125" s="5" t="str">
        <f>INDEX(Manager!B:B,MATCH(E125,Manager!A:A,0))</f>
        <v>Kelley Spirea</v>
      </c>
      <c r="AA125" s="19">
        <f ca="1">IFERROR(DATEDIF(HR_Data[[#This Row],[DateofHire]],HR_Data[[#This Row],[DateofTermination]],"y"),DATEDIF(HR_Data[[#This Row],[DateofHire]],NOW(),"y"))</f>
        <v>10</v>
      </c>
      <c r="AB125" s="5">
        <f ca="1">DATEDIF(HR_Data[[#This Row],[DOB]],NOW(),"y")</f>
        <v>35</v>
      </c>
      <c r="AC125" s="5" t="str" cm="1">
        <f t="array" aca="1" ref="AC125" ca="1">_xlfn.IFS(HR_Data[[#This Row],[Age]]&lt;=40,"31-40",HR_Data[[#This Row],[Age]]&lt;=50,"41-50",AB125&lt;=60,"51-60",AB125&lt;=70,"61-70",AB125&lt;=80,"71 ABOVE")</f>
        <v>31-40</v>
      </c>
      <c r="AD125" s="5" t="str" cm="1">
        <f t="array" aca="1" ref="AD125" ca="1">_xlfn.IFS(HR_Data[[#This Row],[Years in the company]]&lt;=5,"5 years below",HR_Data[[#This Row],[Years in the company]]&lt;=10,"6-10 years",HR_Data[[#This Row],[Years in the company]]&lt;=15,"11 - 15 years",HR_Data[[#This Row],[Years in the company]]&gt;=16,"16 years above")</f>
        <v>6-10 years</v>
      </c>
      <c r="AE125" s="5" t="str" cm="1">
        <f t="array" ref="AE125">_xlfn.IFS(T125&lt;=2,"1.1-2.0",T125&lt;=3,"2.1-3.0",T125&lt;=4,"3.1-4.0",T125&lt;=5,"4.1-5.0")</f>
        <v>4.1-5.0</v>
      </c>
      <c r="AF125" s="5" t="str">
        <f>TEXT(HR_Data[[#This Row],[DateofHire]],"MMM")</f>
        <v>Nov</v>
      </c>
      <c r="AG125" s="5" t="str">
        <f>TEXT(HR_Data[[#This Row],[DateofHire]],"YYYY")</f>
        <v>2013</v>
      </c>
      <c r="AH125" s="5" t="str">
        <f>IF(HR_Data[[#This Row],[EmploymentStatus]]="Active","Active","Not Active")</f>
        <v>Active</v>
      </c>
      <c r="AI125" s="5"/>
    </row>
    <row r="126" spans="1:35" x14ac:dyDescent="0.25">
      <c r="A126" s="2" t="s">
        <v>245</v>
      </c>
      <c r="B126" s="2">
        <v>10097</v>
      </c>
      <c r="C126" s="2" t="s">
        <v>495</v>
      </c>
      <c r="D126" s="2" t="s">
        <v>510</v>
      </c>
      <c r="E126" s="2">
        <v>10069</v>
      </c>
      <c r="F126" s="16">
        <v>40917</v>
      </c>
      <c r="G126" s="2">
        <v>52177</v>
      </c>
      <c r="H126" s="2" t="s">
        <v>467</v>
      </c>
      <c r="I126" s="3">
        <v>19224</v>
      </c>
      <c r="J126" s="2" t="s">
        <v>23</v>
      </c>
      <c r="K126" s="2" t="s">
        <v>24</v>
      </c>
      <c r="L126" s="2" t="s">
        <v>25</v>
      </c>
      <c r="M126" s="2" t="s">
        <v>22</v>
      </c>
      <c r="N126" s="2">
        <v>2324</v>
      </c>
      <c r="O126" s="16">
        <v>42353</v>
      </c>
      <c r="P126" s="2" t="s">
        <v>109</v>
      </c>
      <c r="Q126" s="2" t="s">
        <v>35</v>
      </c>
      <c r="R126" s="2" t="s">
        <v>96</v>
      </c>
      <c r="S126" s="2" t="s">
        <v>39</v>
      </c>
      <c r="T126" s="2">
        <v>4.6399999999999997</v>
      </c>
      <c r="U126" s="2">
        <v>4</v>
      </c>
      <c r="V126" s="3">
        <v>42126</v>
      </c>
      <c r="W126" s="2">
        <v>8</v>
      </c>
      <c r="X126" s="5" t="str">
        <f>INDEX(Position!B:B,MATCH(C126,Position!A:A,0))</f>
        <v>Production Technician I</v>
      </c>
      <c r="Y126" s="5" t="str">
        <f>INDEX(Department!B:B,MATCH(D126,Department!A:A,0))</f>
        <v>Production</v>
      </c>
      <c r="Z126" s="5" t="str">
        <f>INDEX(Manager!B:B,MATCH(E126,Manager!A:A,0))</f>
        <v>Webster Butler</v>
      </c>
      <c r="AA126" s="19">
        <f ca="1">IFERROR(DATEDIF(HR_Data[[#This Row],[DateofHire]],HR_Data[[#This Row],[DateofTermination]],"y"),DATEDIF(HR_Data[[#This Row],[DateofHire]],NOW(),"y"))</f>
        <v>3</v>
      </c>
      <c r="AB126" s="5">
        <f ca="1">DATEDIF(HR_Data[[#This Row],[DOB]],NOW(),"y")</f>
        <v>71</v>
      </c>
      <c r="AC126" s="5" t="str" cm="1">
        <f t="array" aca="1" ref="AC126" ca="1">_xlfn.IFS(HR_Data[[#This Row],[Age]]&lt;=40,"31-40",HR_Data[[#This Row],[Age]]&lt;=50,"41-50",AB126&lt;=60,"51-60",AB126&lt;=70,"61-70",AB126&lt;=80,"71 ABOVE")</f>
        <v>71 ABOVE</v>
      </c>
      <c r="AD126" s="5" t="str" cm="1">
        <f t="array" aca="1" ref="AD126" ca="1">_xlfn.IFS(HR_Data[[#This Row],[Years in the company]]&lt;=5,"5 years below",HR_Data[[#This Row],[Years in the company]]&lt;=10,"6-10 years",HR_Data[[#This Row],[Years in the company]]&lt;=15,"11 - 15 years",HR_Data[[#This Row],[Years in the company]]&gt;=16,"16 years above")</f>
        <v>5 years below</v>
      </c>
      <c r="AE126" s="5" t="str" cm="1">
        <f t="array" ref="AE126">_xlfn.IFS(T126&lt;=2,"1.1-2.0",T126&lt;=3,"2.1-3.0",T126&lt;=4,"3.1-4.0",T126&lt;=5,"4.1-5.0")</f>
        <v>4.1-5.0</v>
      </c>
      <c r="AF126" s="5" t="str">
        <f>TEXT(HR_Data[[#This Row],[DateofHire]],"MMM")</f>
        <v>Jan</v>
      </c>
      <c r="AG126" s="5" t="str">
        <f>TEXT(HR_Data[[#This Row],[DateofHire]],"YYYY")</f>
        <v>2012</v>
      </c>
      <c r="AH126" s="5" t="str">
        <f>IF(HR_Data[[#This Row],[EmploymentStatus]]="Active","Active","Not Active")</f>
        <v>Not Active</v>
      </c>
      <c r="AI126" s="5" t="str">
        <f>TEXT(HR_Data[[#This Row],[DateofTermination]],"YYYY")</f>
        <v>2015</v>
      </c>
    </row>
    <row r="127" spans="1:35" hidden="1" x14ac:dyDescent="0.25">
      <c r="A127" s="2" t="s">
        <v>246</v>
      </c>
      <c r="B127" s="2">
        <v>10007</v>
      </c>
      <c r="C127" s="2" t="s">
        <v>495</v>
      </c>
      <c r="D127" s="2" t="s">
        <v>510</v>
      </c>
      <c r="E127" s="2">
        <v>10002</v>
      </c>
      <c r="F127" s="16">
        <v>41771</v>
      </c>
      <c r="G127" s="2">
        <v>62065</v>
      </c>
      <c r="H127" s="2" t="s">
        <v>467</v>
      </c>
      <c r="I127" s="3">
        <v>27151</v>
      </c>
      <c r="J127" s="2" t="s">
        <v>33</v>
      </c>
      <c r="K127" s="2" t="s">
        <v>24</v>
      </c>
      <c r="L127" s="2" t="s">
        <v>25</v>
      </c>
      <c r="M127" s="2" t="s">
        <v>22</v>
      </c>
      <c r="N127" s="2">
        <v>1886</v>
      </c>
      <c r="O127" s="16"/>
      <c r="P127" s="2" t="s">
        <v>26</v>
      </c>
      <c r="Q127" s="2" t="s">
        <v>27</v>
      </c>
      <c r="R127" s="2" t="s">
        <v>96</v>
      </c>
      <c r="S127" s="2" t="s">
        <v>30</v>
      </c>
      <c r="T127" s="2">
        <v>4.76</v>
      </c>
      <c r="U127" s="2">
        <v>4</v>
      </c>
      <c r="V127" s="3">
        <v>43511</v>
      </c>
      <c r="W127" s="2">
        <v>5</v>
      </c>
      <c r="X127" s="5" t="str">
        <f>INDEX(Position!B:B,MATCH(C127,Position!A:A,0))</f>
        <v>Production Technician I</v>
      </c>
      <c r="Y127" s="5" t="str">
        <f>INDEX(Department!B:B,MATCH(D127,Department!A:A,0))</f>
        <v>Production</v>
      </c>
      <c r="Z127" s="5" t="str">
        <f>INDEX(Manager!B:B,MATCH(E127,Manager!A:A,0))</f>
        <v>Amy Dunn</v>
      </c>
      <c r="AA127" s="19">
        <f ca="1">IFERROR(DATEDIF(HR_Data[[#This Row],[DateofHire]],HR_Data[[#This Row],[DateofTermination]],"y"),DATEDIF(HR_Data[[#This Row],[DateofHire]],NOW(),"y"))</f>
        <v>9</v>
      </c>
      <c r="AB127" s="5">
        <f ca="1">DATEDIF(HR_Data[[#This Row],[DOB]],NOW(),"y")</f>
        <v>49</v>
      </c>
      <c r="AC127" s="5" t="str" cm="1">
        <f t="array" aca="1" ref="AC127" ca="1">_xlfn.IFS(HR_Data[[#This Row],[Age]]&lt;=40,"31-40",HR_Data[[#This Row],[Age]]&lt;=50,"41-50",AB127&lt;=60,"51-60",AB127&lt;=70,"61-70",AB127&lt;=80,"71 ABOVE")</f>
        <v>41-50</v>
      </c>
      <c r="AD127" s="5" t="str" cm="1">
        <f t="array" aca="1" ref="AD127" ca="1">_xlfn.IFS(HR_Data[[#This Row],[Years in the company]]&lt;=5,"5 years below",HR_Data[[#This Row],[Years in the company]]&lt;=10,"6-10 years",HR_Data[[#This Row],[Years in the company]]&lt;=15,"11 - 15 years",HR_Data[[#This Row],[Years in the company]]&gt;=16,"16 years above")</f>
        <v>6-10 years</v>
      </c>
      <c r="AE127" s="5" t="str" cm="1">
        <f t="array" ref="AE127">_xlfn.IFS(T127&lt;=2,"1.1-2.0",T127&lt;=3,"2.1-3.0",T127&lt;=4,"3.1-4.0",T127&lt;=5,"4.1-5.0")</f>
        <v>4.1-5.0</v>
      </c>
      <c r="AF127" s="5" t="str">
        <f>TEXT(HR_Data[[#This Row],[DateofHire]],"MMM")</f>
        <v>May</v>
      </c>
      <c r="AG127" s="5" t="str">
        <f>TEXT(HR_Data[[#This Row],[DateofHire]],"YYYY")</f>
        <v>2014</v>
      </c>
      <c r="AH127" s="5" t="str">
        <f>IF(HR_Data[[#This Row],[EmploymentStatus]]="Active","Active","Not Active")</f>
        <v>Active</v>
      </c>
      <c r="AI127" s="5"/>
    </row>
    <row r="128" spans="1:35" hidden="1" x14ac:dyDescent="0.25">
      <c r="A128" s="2" t="s">
        <v>247</v>
      </c>
      <c r="B128" s="2">
        <v>10129</v>
      </c>
      <c r="C128" s="2" t="s">
        <v>495</v>
      </c>
      <c r="D128" s="2" t="s">
        <v>510</v>
      </c>
      <c r="E128" s="2">
        <v>10062</v>
      </c>
      <c r="F128" s="16">
        <v>41134</v>
      </c>
      <c r="G128" s="2">
        <v>46998</v>
      </c>
      <c r="H128" s="2" t="s">
        <v>468</v>
      </c>
      <c r="I128" s="3">
        <v>30685</v>
      </c>
      <c r="J128" s="2" t="s">
        <v>23</v>
      </c>
      <c r="K128" s="2" t="s">
        <v>24</v>
      </c>
      <c r="L128" s="2" t="s">
        <v>25</v>
      </c>
      <c r="M128" s="2" t="s">
        <v>22</v>
      </c>
      <c r="N128" s="2">
        <v>2149</v>
      </c>
      <c r="O128" s="16"/>
      <c r="P128" s="2" t="s">
        <v>26</v>
      </c>
      <c r="Q128" s="2" t="s">
        <v>27</v>
      </c>
      <c r="R128" s="2" t="s">
        <v>50</v>
      </c>
      <c r="S128" s="2" t="s">
        <v>39</v>
      </c>
      <c r="T128" s="2">
        <v>4.17</v>
      </c>
      <c r="U128" s="2">
        <v>4</v>
      </c>
      <c r="V128" s="3">
        <v>43507</v>
      </c>
      <c r="W128" s="2">
        <v>1</v>
      </c>
      <c r="X128" s="5" t="str">
        <f>INDEX(Position!B:B,MATCH(C128,Position!A:A,0))</f>
        <v>Production Technician I</v>
      </c>
      <c r="Y128" s="5" t="str">
        <f>INDEX(Department!B:B,MATCH(D128,Department!A:A,0))</f>
        <v>Production</v>
      </c>
      <c r="Z128" s="5" t="str">
        <f>INDEX(Manager!B:B,MATCH(E128,Manager!A:A,0))</f>
        <v>Ketsia Liebig</v>
      </c>
      <c r="AA128" s="19">
        <f ca="1">IFERROR(DATEDIF(HR_Data[[#This Row],[DateofHire]],HR_Data[[#This Row],[DateofTermination]],"y"),DATEDIF(HR_Data[[#This Row],[DateofHire]],NOW(),"y"))</f>
        <v>11</v>
      </c>
      <c r="AB128" s="5">
        <f ca="1">DATEDIF(HR_Data[[#This Row],[DOB]],NOW(),"y")</f>
        <v>40</v>
      </c>
      <c r="AC128" s="5" t="str" cm="1">
        <f t="array" aca="1" ref="AC128" ca="1">_xlfn.IFS(HR_Data[[#This Row],[Age]]&lt;=40,"31-40",HR_Data[[#This Row],[Age]]&lt;=50,"41-50",AB128&lt;=60,"51-60",AB128&lt;=70,"61-70",AB128&lt;=80,"71 ABOVE")</f>
        <v>31-40</v>
      </c>
      <c r="AD128" s="5" t="str" cm="1">
        <f t="array" aca="1" ref="AD128" ca="1">_xlfn.IFS(HR_Data[[#This Row],[Years in the company]]&lt;=5,"5 years below",HR_Data[[#This Row],[Years in the company]]&lt;=10,"6-10 years",HR_Data[[#This Row],[Years in the company]]&lt;=15,"11 - 15 years",HR_Data[[#This Row],[Years in the company]]&gt;=16,"16 years above")</f>
        <v>11 - 15 years</v>
      </c>
      <c r="AE128" s="5" t="str" cm="1">
        <f t="array" ref="AE128">_xlfn.IFS(T128&lt;=2,"1.1-2.0",T128&lt;=3,"2.1-3.0",T128&lt;=4,"3.1-4.0",T128&lt;=5,"4.1-5.0")</f>
        <v>4.1-5.0</v>
      </c>
      <c r="AF128" s="5" t="str">
        <f>TEXT(HR_Data[[#This Row],[DateofHire]],"MMM")</f>
        <v>Aug</v>
      </c>
      <c r="AG128" s="5" t="str">
        <f>TEXT(HR_Data[[#This Row],[DateofHire]],"YYYY")</f>
        <v>2012</v>
      </c>
      <c r="AH128" s="5" t="str">
        <f>IF(HR_Data[[#This Row],[EmploymentStatus]]="Active","Active","Not Active")</f>
        <v>Active</v>
      </c>
      <c r="AI128" s="5"/>
    </row>
    <row r="129" spans="1:35" x14ac:dyDescent="0.25">
      <c r="A129" s="2" t="s">
        <v>248</v>
      </c>
      <c r="B129" s="2">
        <v>10075</v>
      </c>
      <c r="C129" s="2" t="s">
        <v>496</v>
      </c>
      <c r="D129" s="2" t="s">
        <v>510</v>
      </c>
      <c r="E129" s="2">
        <v>10265</v>
      </c>
      <c r="F129" s="16">
        <v>40553</v>
      </c>
      <c r="G129" s="2">
        <v>68099</v>
      </c>
      <c r="H129" s="2" t="s">
        <v>467</v>
      </c>
      <c r="I129" s="3">
        <v>26538</v>
      </c>
      <c r="J129" s="2" t="s">
        <v>23</v>
      </c>
      <c r="K129" s="2" t="s">
        <v>24</v>
      </c>
      <c r="L129" s="2" t="s">
        <v>25</v>
      </c>
      <c r="M129" s="2" t="s">
        <v>22</v>
      </c>
      <c r="N129" s="2">
        <v>2021</v>
      </c>
      <c r="O129" s="16">
        <v>41443</v>
      </c>
      <c r="P129" s="2" t="s">
        <v>42</v>
      </c>
      <c r="Q129" s="2" t="s">
        <v>35</v>
      </c>
      <c r="R129" s="2" t="s">
        <v>96</v>
      </c>
      <c r="S129" s="2" t="s">
        <v>39</v>
      </c>
      <c r="T129" s="2">
        <v>5</v>
      </c>
      <c r="U129" s="2">
        <v>3</v>
      </c>
      <c r="V129" s="3">
        <v>41304</v>
      </c>
      <c r="W129" s="2">
        <v>15</v>
      </c>
      <c r="X129" s="5" t="str">
        <f>INDEX(Position!B:B,MATCH(C129,Position!A:A,0))</f>
        <v>Production Technician II</v>
      </c>
      <c r="Y129" s="5" t="str">
        <f>INDEX(Department!B:B,MATCH(D129,Department!A:A,0))</f>
        <v>Production</v>
      </c>
      <c r="Z129" s="5" t="str">
        <f>INDEX(Manager!B:B,MATCH(E129,Manager!A:A,0))</f>
        <v>Kelley Spirea</v>
      </c>
      <c r="AA129" s="19">
        <f ca="1">IFERROR(DATEDIF(HR_Data[[#This Row],[DateofHire]],HR_Data[[#This Row],[DateofTermination]],"y"),DATEDIF(HR_Data[[#This Row],[DateofHire]],NOW(),"y"))</f>
        <v>2</v>
      </c>
      <c r="AB129" s="5">
        <f ca="1">DATEDIF(HR_Data[[#This Row],[DOB]],NOW(),"y")</f>
        <v>51</v>
      </c>
      <c r="AC129" s="5" t="str" cm="1">
        <f t="array" aca="1" ref="AC129" ca="1">_xlfn.IFS(HR_Data[[#This Row],[Age]]&lt;=40,"31-40",HR_Data[[#This Row],[Age]]&lt;=50,"41-50",AB129&lt;=60,"51-60",AB129&lt;=70,"61-70",AB129&lt;=80,"71 ABOVE")</f>
        <v>51-60</v>
      </c>
      <c r="AD129" s="5" t="str" cm="1">
        <f t="array" aca="1" ref="AD129" ca="1">_xlfn.IFS(HR_Data[[#This Row],[Years in the company]]&lt;=5,"5 years below",HR_Data[[#This Row],[Years in the company]]&lt;=10,"6-10 years",HR_Data[[#This Row],[Years in the company]]&lt;=15,"11 - 15 years",HR_Data[[#This Row],[Years in the company]]&gt;=16,"16 years above")</f>
        <v>5 years below</v>
      </c>
      <c r="AE129" s="5" t="str" cm="1">
        <f t="array" ref="AE129">_xlfn.IFS(T129&lt;=2,"1.1-2.0",T129&lt;=3,"2.1-3.0",T129&lt;=4,"3.1-4.0",T129&lt;=5,"4.1-5.0")</f>
        <v>4.1-5.0</v>
      </c>
      <c r="AF129" s="5" t="str">
        <f>TEXT(HR_Data[[#This Row],[DateofHire]],"MMM")</f>
        <v>Jan</v>
      </c>
      <c r="AG129" s="5" t="str">
        <f>TEXT(HR_Data[[#This Row],[DateofHire]],"YYYY")</f>
        <v>2011</v>
      </c>
      <c r="AH129" s="5" t="str">
        <f>IF(HR_Data[[#This Row],[EmploymentStatus]]="Active","Active","Not Active")</f>
        <v>Not Active</v>
      </c>
      <c r="AI129" s="5" t="str">
        <f>TEXT(HR_Data[[#This Row],[DateofTermination]],"YYYY")</f>
        <v>2013</v>
      </c>
    </row>
    <row r="130" spans="1:35" hidden="1" x14ac:dyDescent="0.25">
      <c r="A130" s="2" t="s">
        <v>249</v>
      </c>
      <c r="B130" s="2">
        <v>10167</v>
      </c>
      <c r="C130" s="2" t="s">
        <v>475</v>
      </c>
      <c r="D130" s="2" t="s">
        <v>511</v>
      </c>
      <c r="E130" s="2">
        <v>10188</v>
      </c>
      <c r="F130" s="16">
        <v>41869</v>
      </c>
      <c r="G130" s="2">
        <v>70545</v>
      </c>
      <c r="H130" s="2" t="s">
        <v>468</v>
      </c>
      <c r="I130" s="3">
        <v>32400</v>
      </c>
      <c r="J130" s="2" t="s">
        <v>33</v>
      </c>
      <c r="K130" s="2" t="s">
        <v>24</v>
      </c>
      <c r="L130" s="2" t="s">
        <v>236</v>
      </c>
      <c r="M130" s="2" t="s">
        <v>250</v>
      </c>
      <c r="N130" s="2">
        <v>3062</v>
      </c>
      <c r="O130" s="16"/>
      <c r="P130" s="2" t="s">
        <v>26</v>
      </c>
      <c r="Q130" s="2" t="s">
        <v>27</v>
      </c>
      <c r="R130" s="2" t="s">
        <v>38</v>
      </c>
      <c r="S130" s="2" t="s">
        <v>39</v>
      </c>
      <c r="T130" s="2">
        <v>3.6</v>
      </c>
      <c r="U130" s="2">
        <v>5</v>
      </c>
      <c r="V130" s="3">
        <v>43495</v>
      </c>
      <c r="W130" s="2">
        <v>9</v>
      </c>
      <c r="X130" s="5" t="str">
        <f>INDEX(Position!B:B,MATCH(C130,Position!A:A,0))</f>
        <v>Area Sales Manager</v>
      </c>
      <c r="Y130" s="5" t="str">
        <f>INDEX(Department!B:B,MATCH(D130,Department!A:A,0))</f>
        <v>Sales</v>
      </c>
      <c r="Z130" s="5" t="str">
        <f>INDEX(Manager!B:B,MATCH(E130,Manager!A:A,0))</f>
        <v>John Smith</v>
      </c>
      <c r="AA130" s="19">
        <f ca="1">IFERROR(DATEDIF(HR_Data[[#This Row],[DateofHire]],HR_Data[[#This Row],[DateofTermination]],"y"),DATEDIF(HR_Data[[#This Row],[DateofHire]],NOW(),"y"))</f>
        <v>9</v>
      </c>
      <c r="AB130" s="5">
        <f ca="1">DATEDIF(HR_Data[[#This Row],[DOB]],NOW(),"y")</f>
        <v>35</v>
      </c>
      <c r="AC130" s="5" t="str" cm="1">
        <f t="array" aca="1" ref="AC130" ca="1">_xlfn.IFS(HR_Data[[#This Row],[Age]]&lt;=40,"31-40",HR_Data[[#This Row],[Age]]&lt;=50,"41-50",AB130&lt;=60,"51-60",AB130&lt;=70,"61-70",AB130&lt;=80,"71 ABOVE")</f>
        <v>31-40</v>
      </c>
      <c r="AD130" s="5" t="str" cm="1">
        <f t="array" aca="1" ref="AD130" ca="1">_xlfn.IFS(HR_Data[[#This Row],[Years in the company]]&lt;=5,"5 years below",HR_Data[[#This Row],[Years in the company]]&lt;=10,"6-10 years",HR_Data[[#This Row],[Years in the company]]&lt;=15,"11 - 15 years",HR_Data[[#This Row],[Years in the company]]&gt;=16,"16 years above")</f>
        <v>6-10 years</v>
      </c>
      <c r="AE130" s="5" t="str" cm="1">
        <f t="array" ref="AE130">_xlfn.IFS(T130&lt;=2,"1.1-2.0",T130&lt;=3,"2.1-3.0",T130&lt;=4,"3.1-4.0",T130&lt;=5,"4.1-5.0")</f>
        <v>3.1-4.0</v>
      </c>
      <c r="AF130" s="5" t="str">
        <f>TEXT(HR_Data[[#This Row],[DateofHire]],"MMM")</f>
        <v>Aug</v>
      </c>
      <c r="AG130" s="5" t="str">
        <f>TEXT(HR_Data[[#This Row],[DateofHire]],"YYYY")</f>
        <v>2014</v>
      </c>
      <c r="AH130" s="5" t="str">
        <f>IF(HR_Data[[#This Row],[EmploymentStatus]]="Active","Active","Not Active")</f>
        <v>Active</v>
      </c>
      <c r="AI130" s="5"/>
    </row>
    <row r="131" spans="1:35" x14ac:dyDescent="0.25">
      <c r="A131" s="2" t="s">
        <v>251</v>
      </c>
      <c r="B131" s="2">
        <v>10195</v>
      </c>
      <c r="C131" s="2" t="s">
        <v>496</v>
      </c>
      <c r="D131" s="2" t="s">
        <v>510</v>
      </c>
      <c r="E131" s="2">
        <v>10026</v>
      </c>
      <c r="F131" s="16">
        <v>40770</v>
      </c>
      <c r="G131" s="2">
        <v>63478</v>
      </c>
      <c r="H131" s="2" t="s">
        <v>467</v>
      </c>
      <c r="I131" s="3">
        <v>30728</v>
      </c>
      <c r="J131" s="2" t="s">
        <v>33</v>
      </c>
      <c r="K131" s="2" t="s">
        <v>143</v>
      </c>
      <c r="L131" s="2" t="s">
        <v>25</v>
      </c>
      <c r="M131" s="2" t="s">
        <v>22</v>
      </c>
      <c r="N131" s="2">
        <v>2445</v>
      </c>
      <c r="O131" s="16">
        <v>41006</v>
      </c>
      <c r="P131" s="2" t="s">
        <v>141</v>
      </c>
      <c r="Q131" s="2" t="s">
        <v>35</v>
      </c>
      <c r="R131" s="2" t="s">
        <v>38</v>
      </c>
      <c r="S131" s="2" t="s">
        <v>39</v>
      </c>
      <c r="T131" s="2">
        <v>3.03</v>
      </c>
      <c r="U131" s="2">
        <v>5</v>
      </c>
      <c r="V131" s="3">
        <v>40973</v>
      </c>
      <c r="W131" s="2">
        <v>16</v>
      </c>
      <c r="X131" s="5" t="str">
        <f>INDEX(Position!B:B,MATCH(C131,Position!A:A,0))</f>
        <v>Production Technician II</v>
      </c>
      <c r="Y131" s="5" t="str">
        <f>INDEX(Department!B:B,MATCH(D131,Department!A:A,0))</f>
        <v>Production</v>
      </c>
      <c r="Z131" s="5" t="str">
        <f>INDEX(Manager!B:B,MATCH(E131,Manager!A:A,0))</f>
        <v>Michael Albert</v>
      </c>
      <c r="AA131" s="19">
        <f ca="1">IFERROR(DATEDIF(HR_Data[[#This Row],[DateofHire]],HR_Data[[#This Row],[DateofTermination]],"y"),DATEDIF(HR_Data[[#This Row],[DateofHire]],NOW(),"y"))</f>
        <v>0</v>
      </c>
      <c r="AB131" s="5">
        <f ca="1">DATEDIF(HR_Data[[#This Row],[DOB]],NOW(),"y")</f>
        <v>40</v>
      </c>
      <c r="AC131" s="5" t="str" cm="1">
        <f t="array" aca="1" ref="AC131" ca="1">_xlfn.IFS(HR_Data[[#This Row],[Age]]&lt;=40,"31-40",HR_Data[[#This Row],[Age]]&lt;=50,"41-50",AB131&lt;=60,"51-60",AB131&lt;=70,"61-70",AB131&lt;=80,"71 ABOVE")</f>
        <v>31-40</v>
      </c>
      <c r="AD131" s="5" t="str" cm="1">
        <f t="array" aca="1" ref="AD131" ca="1">_xlfn.IFS(HR_Data[[#This Row],[Years in the company]]&lt;=5,"5 years below",HR_Data[[#This Row],[Years in the company]]&lt;=10,"6-10 years",HR_Data[[#This Row],[Years in the company]]&lt;=15,"11 - 15 years",HR_Data[[#This Row],[Years in the company]]&gt;=16,"16 years above")</f>
        <v>5 years below</v>
      </c>
      <c r="AE131" s="5" t="str" cm="1">
        <f t="array" ref="AE131">_xlfn.IFS(T131&lt;=2,"1.1-2.0",T131&lt;=3,"2.1-3.0",T131&lt;=4,"3.1-4.0",T131&lt;=5,"4.1-5.0")</f>
        <v>3.1-4.0</v>
      </c>
      <c r="AF131" s="5" t="str">
        <f>TEXT(HR_Data[[#This Row],[DateofHire]],"MMM")</f>
        <v>Aug</v>
      </c>
      <c r="AG131" s="5" t="str">
        <f>TEXT(HR_Data[[#This Row],[DateofHire]],"YYYY")</f>
        <v>2011</v>
      </c>
      <c r="AH131" s="5" t="str">
        <f>IF(HR_Data[[#This Row],[EmploymentStatus]]="Active","Active","Not Active")</f>
        <v>Not Active</v>
      </c>
      <c r="AI131" s="5" t="str">
        <f>TEXT(HR_Data[[#This Row],[DateofTermination]],"YYYY")</f>
        <v>2012</v>
      </c>
    </row>
    <row r="132" spans="1:35" hidden="1" x14ac:dyDescent="0.25">
      <c r="A132" s="2" t="s">
        <v>252</v>
      </c>
      <c r="B132" s="2">
        <v>10112</v>
      </c>
      <c r="C132" s="2" t="s">
        <v>482</v>
      </c>
      <c r="D132" s="2" t="s">
        <v>509</v>
      </c>
      <c r="E132" s="2">
        <v>10084</v>
      </c>
      <c r="F132" s="16">
        <v>42093</v>
      </c>
      <c r="G132" s="2">
        <v>97999</v>
      </c>
      <c r="H132" s="2" t="s">
        <v>467</v>
      </c>
      <c r="I132" s="3">
        <v>30733</v>
      </c>
      <c r="J132" s="2" t="s">
        <v>23</v>
      </c>
      <c r="K132" s="2" t="s">
        <v>24</v>
      </c>
      <c r="L132" s="2" t="s">
        <v>25</v>
      </c>
      <c r="M132" s="2" t="s">
        <v>22</v>
      </c>
      <c r="N132" s="2">
        <v>2493</v>
      </c>
      <c r="O132" s="16"/>
      <c r="P132" s="2" t="s">
        <v>26</v>
      </c>
      <c r="Q132" s="2" t="s">
        <v>27</v>
      </c>
      <c r="R132" s="2" t="s">
        <v>38</v>
      </c>
      <c r="S132" s="2" t="s">
        <v>39</v>
      </c>
      <c r="T132" s="2">
        <v>4.4800000000000004</v>
      </c>
      <c r="U132" s="2">
        <v>5</v>
      </c>
      <c r="V132" s="3">
        <v>43468</v>
      </c>
      <c r="W132" s="2">
        <v>4</v>
      </c>
      <c r="X132" s="5" t="str">
        <f>INDEX(Position!B:B,MATCH(C132,Position!A:A,0))</f>
        <v>Database Administrator</v>
      </c>
      <c r="Y132" s="5" t="str">
        <f>INDEX(Department!B:B,MATCH(D132,Department!A:A,0))</f>
        <v>IT/IS</v>
      </c>
      <c r="Z132" s="5" t="str">
        <f>INDEX(Manager!B:B,MATCH(E132,Manager!A:A,0))</f>
        <v>Simon Roup</v>
      </c>
      <c r="AA132" s="19">
        <f ca="1">IFERROR(DATEDIF(HR_Data[[#This Row],[DateofHire]],HR_Data[[#This Row],[DateofTermination]],"y"),DATEDIF(HR_Data[[#This Row],[DateofHire]],NOW(),"y"))</f>
        <v>8</v>
      </c>
      <c r="AB132" s="5">
        <f ca="1">DATEDIF(HR_Data[[#This Row],[DOB]],NOW(),"y")</f>
        <v>40</v>
      </c>
      <c r="AC132" s="5" t="str" cm="1">
        <f t="array" aca="1" ref="AC132" ca="1">_xlfn.IFS(HR_Data[[#This Row],[Age]]&lt;=40,"31-40",HR_Data[[#This Row],[Age]]&lt;=50,"41-50",AB132&lt;=60,"51-60",AB132&lt;=70,"61-70",AB132&lt;=80,"71 ABOVE")</f>
        <v>31-40</v>
      </c>
      <c r="AD132" s="5" t="str" cm="1">
        <f t="array" aca="1" ref="AD132" ca="1">_xlfn.IFS(HR_Data[[#This Row],[Years in the company]]&lt;=5,"5 years below",HR_Data[[#This Row],[Years in the company]]&lt;=10,"6-10 years",HR_Data[[#This Row],[Years in the company]]&lt;=15,"11 - 15 years",HR_Data[[#This Row],[Years in the company]]&gt;=16,"16 years above")</f>
        <v>6-10 years</v>
      </c>
      <c r="AE132" s="5" t="str" cm="1">
        <f t="array" ref="AE132">_xlfn.IFS(T132&lt;=2,"1.1-2.0",T132&lt;=3,"2.1-3.0",T132&lt;=4,"3.1-4.0",T132&lt;=5,"4.1-5.0")</f>
        <v>4.1-5.0</v>
      </c>
      <c r="AF132" s="5" t="str">
        <f>TEXT(HR_Data[[#This Row],[DateofHire]],"MMM")</f>
        <v>Mar</v>
      </c>
      <c r="AG132" s="5" t="str">
        <f>TEXT(HR_Data[[#This Row],[DateofHire]],"YYYY")</f>
        <v>2015</v>
      </c>
      <c r="AH132" s="5" t="str">
        <f>IF(HR_Data[[#This Row],[EmploymentStatus]]="Active","Active","Not Active")</f>
        <v>Active</v>
      </c>
      <c r="AI132" s="5"/>
    </row>
    <row r="133" spans="1:35" hidden="1" x14ac:dyDescent="0.25">
      <c r="A133" s="2" t="s">
        <v>253</v>
      </c>
      <c r="B133" s="2">
        <v>10272</v>
      </c>
      <c r="C133" s="2" t="s">
        <v>484</v>
      </c>
      <c r="D133" s="2" t="s">
        <v>511</v>
      </c>
      <c r="E133" s="2">
        <v>10175</v>
      </c>
      <c r="F133" s="16">
        <v>41764</v>
      </c>
      <c r="G133" s="2">
        <v>180000</v>
      </c>
      <c r="H133" s="2" t="s">
        <v>467</v>
      </c>
      <c r="I133" s="3">
        <v>24183</v>
      </c>
      <c r="J133" s="2" t="s">
        <v>33</v>
      </c>
      <c r="K133" s="2" t="s">
        <v>24</v>
      </c>
      <c r="L133" s="2" t="s">
        <v>25</v>
      </c>
      <c r="M133" s="2" t="s">
        <v>255</v>
      </c>
      <c r="N133" s="2">
        <v>2908</v>
      </c>
      <c r="O133" s="16"/>
      <c r="P133" s="2" t="s">
        <v>26</v>
      </c>
      <c r="Q133" s="2" t="s">
        <v>27</v>
      </c>
      <c r="R133" s="2" t="s">
        <v>29</v>
      </c>
      <c r="S133" s="2" t="s">
        <v>39</v>
      </c>
      <c r="T133" s="2">
        <v>4.5</v>
      </c>
      <c r="U133" s="2">
        <v>4</v>
      </c>
      <c r="V133" s="3">
        <v>43486</v>
      </c>
      <c r="W133" s="2">
        <v>19</v>
      </c>
      <c r="X133" s="5" t="str">
        <f>INDEX(Position!B:B,MATCH(C133,Position!A:A,0))</f>
        <v>Director of Sales</v>
      </c>
      <c r="Y133" s="5" t="str">
        <f>INDEX(Department!B:B,MATCH(D133,Department!A:A,0))</f>
        <v>Sales</v>
      </c>
      <c r="Z133" s="5" t="str">
        <f>INDEX(Manager!B:B,MATCH(E133,Manager!A:A,0))</f>
        <v>Janet King</v>
      </c>
      <c r="AA133" s="19">
        <f ca="1">IFERROR(DATEDIF(HR_Data[[#This Row],[DateofHire]],HR_Data[[#This Row],[DateofTermination]],"y"),DATEDIF(HR_Data[[#This Row],[DateofHire]],NOW(),"y"))</f>
        <v>9</v>
      </c>
      <c r="AB133" s="5">
        <f ca="1">DATEDIF(HR_Data[[#This Row],[DOB]],NOW(),"y")</f>
        <v>57</v>
      </c>
      <c r="AC133" s="5" t="str" cm="1">
        <f t="array" aca="1" ref="AC133" ca="1">_xlfn.IFS(HR_Data[[#This Row],[Age]]&lt;=40,"31-40",HR_Data[[#This Row],[Age]]&lt;=50,"41-50",AB133&lt;=60,"51-60",AB133&lt;=70,"61-70",AB133&lt;=80,"71 ABOVE")</f>
        <v>51-60</v>
      </c>
      <c r="AD133" s="5" t="str" cm="1">
        <f t="array" aca="1" ref="AD133" ca="1">_xlfn.IFS(HR_Data[[#This Row],[Years in the company]]&lt;=5,"5 years below",HR_Data[[#This Row],[Years in the company]]&lt;=10,"6-10 years",HR_Data[[#This Row],[Years in the company]]&lt;=15,"11 - 15 years",HR_Data[[#This Row],[Years in the company]]&gt;=16,"16 years above")</f>
        <v>6-10 years</v>
      </c>
      <c r="AE133" s="5" t="str" cm="1">
        <f t="array" ref="AE133">_xlfn.IFS(T133&lt;=2,"1.1-2.0",T133&lt;=3,"2.1-3.0",T133&lt;=4,"3.1-4.0",T133&lt;=5,"4.1-5.0")</f>
        <v>4.1-5.0</v>
      </c>
      <c r="AF133" s="5" t="str">
        <f>TEXT(HR_Data[[#This Row],[DateofHire]],"MMM")</f>
        <v>May</v>
      </c>
      <c r="AG133" s="5" t="str">
        <f>TEXT(HR_Data[[#This Row],[DateofHire]],"YYYY")</f>
        <v>2014</v>
      </c>
      <c r="AH133" s="5" t="str">
        <f>IF(HR_Data[[#This Row],[EmploymentStatus]]="Active","Active","Not Active")</f>
        <v>Active</v>
      </c>
      <c r="AI133" s="5"/>
    </row>
    <row r="134" spans="1:35" x14ac:dyDescent="0.25">
      <c r="A134" s="2" t="s">
        <v>256</v>
      </c>
      <c r="B134" s="2">
        <v>10182</v>
      </c>
      <c r="C134" s="2" t="s">
        <v>474</v>
      </c>
      <c r="D134" s="2" t="s">
        <v>507</v>
      </c>
      <c r="E134" s="2">
        <v>10081</v>
      </c>
      <c r="F134" s="16">
        <v>42051</v>
      </c>
      <c r="G134" s="2">
        <v>49920</v>
      </c>
      <c r="H134" s="2" t="s">
        <v>467</v>
      </c>
      <c r="I134" s="3">
        <v>31306</v>
      </c>
      <c r="J134" s="2" t="s">
        <v>33</v>
      </c>
      <c r="K134" s="2" t="s">
        <v>24</v>
      </c>
      <c r="L134" s="2" t="s">
        <v>62</v>
      </c>
      <c r="M134" s="2" t="s">
        <v>22</v>
      </c>
      <c r="N134" s="2">
        <v>2170</v>
      </c>
      <c r="O134" s="16">
        <v>42109</v>
      </c>
      <c r="P134" s="2" t="s">
        <v>197</v>
      </c>
      <c r="Q134" s="2" t="s">
        <v>83</v>
      </c>
      <c r="R134" s="2" t="s">
        <v>38</v>
      </c>
      <c r="S134" s="2" t="s">
        <v>39</v>
      </c>
      <c r="T134" s="2">
        <v>3.24</v>
      </c>
      <c r="U134" s="2">
        <v>3</v>
      </c>
      <c r="V134" s="3">
        <v>42109</v>
      </c>
      <c r="W134" s="2">
        <v>6</v>
      </c>
      <c r="X134" s="5" t="str">
        <f>INDEX(Position!B:B,MATCH(C134,Position!A:A,0))</f>
        <v>Administrative Assistant</v>
      </c>
      <c r="Y134" s="5" t="str">
        <f>INDEX(Department!B:B,MATCH(D134,Department!A:A,0))</f>
        <v>Admin Offices</v>
      </c>
      <c r="Z134" s="5" t="str">
        <f>INDEX(Manager!B:B,MATCH(E134,Manager!A:A,0))</f>
        <v>Brandon R. LeBlanc</v>
      </c>
      <c r="AA134" s="19">
        <f ca="1">IFERROR(DATEDIF(HR_Data[[#This Row],[DateofHire]],HR_Data[[#This Row],[DateofTermination]],"y"),DATEDIF(HR_Data[[#This Row],[DateofHire]],NOW(),"y"))</f>
        <v>0</v>
      </c>
      <c r="AB134" s="5">
        <f ca="1">DATEDIF(HR_Data[[#This Row],[DOB]],NOW(),"y")</f>
        <v>38</v>
      </c>
      <c r="AC134" s="5" t="str" cm="1">
        <f t="array" aca="1" ref="AC134" ca="1">_xlfn.IFS(HR_Data[[#This Row],[Age]]&lt;=40,"31-40",HR_Data[[#This Row],[Age]]&lt;=50,"41-50",AB134&lt;=60,"51-60",AB134&lt;=70,"61-70",AB134&lt;=80,"71 ABOVE")</f>
        <v>31-40</v>
      </c>
      <c r="AD134" s="5" t="str" cm="1">
        <f t="array" aca="1" ref="AD134" ca="1">_xlfn.IFS(HR_Data[[#This Row],[Years in the company]]&lt;=5,"5 years below",HR_Data[[#This Row],[Years in the company]]&lt;=10,"6-10 years",HR_Data[[#This Row],[Years in the company]]&lt;=15,"11 - 15 years",HR_Data[[#This Row],[Years in the company]]&gt;=16,"16 years above")</f>
        <v>5 years below</v>
      </c>
      <c r="AE134" s="5" t="str" cm="1">
        <f t="array" ref="AE134">_xlfn.IFS(T134&lt;=2,"1.1-2.0",T134&lt;=3,"2.1-3.0",T134&lt;=4,"3.1-4.0",T134&lt;=5,"4.1-5.0")</f>
        <v>3.1-4.0</v>
      </c>
      <c r="AF134" s="5" t="str">
        <f>TEXT(HR_Data[[#This Row],[DateofHire]],"MMM")</f>
        <v>Feb</v>
      </c>
      <c r="AG134" s="5" t="str">
        <f>TEXT(HR_Data[[#This Row],[DateofHire]],"YYYY")</f>
        <v>2015</v>
      </c>
      <c r="AH134" s="5" t="str">
        <f>IF(HR_Data[[#This Row],[EmploymentStatus]]="Active","Active","Not Active")</f>
        <v>Not Active</v>
      </c>
      <c r="AI134" s="5" t="str">
        <f>TEXT(HR_Data[[#This Row],[DateofTermination]],"YYYY")</f>
        <v>2015</v>
      </c>
    </row>
    <row r="135" spans="1:35" hidden="1" x14ac:dyDescent="0.25">
      <c r="A135" s="2" t="s">
        <v>258</v>
      </c>
      <c r="B135" s="2">
        <v>10248</v>
      </c>
      <c r="C135" s="2" t="s">
        <v>495</v>
      </c>
      <c r="D135" s="2" t="s">
        <v>510</v>
      </c>
      <c r="E135" s="2">
        <v>10062</v>
      </c>
      <c r="F135" s="16">
        <v>40959</v>
      </c>
      <c r="G135" s="2">
        <v>55425</v>
      </c>
      <c r="H135" s="2" t="s">
        <v>467</v>
      </c>
      <c r="I135" s="3">
        <v>31573</v>
      </c>
      <c r="J135" s="2" t="s">
        <v>23</v>
      </c>
      <c r="K135" s="2" t="s">
        <v>24</v>
      </c>
      <c r="L135" s="2" t="s">
        <v>25</v>
      </c>
      <c r="M135" s="2" t="s">
        <v>22</v>
      </c>
      <c r="N135" s="2">
        <v>2176</v>
      </c>
      <c r="O135" s="16"/>
      <c r="P135" s="2" t="s">
        <v>26</v>
      </c>
      <c r="Q135" s="2" t="s">
        <v>27</v>
      </c>
      <c r="R135" s="2" t="s">
        <v>29</v>
      </c>
      <c r="S135" s="2" t="s">
        <v>39</v>
      </c>
      <c r="T135" s="2">
        <v>4.8</v>
      </c>
      <c r="U135" s="2">
        <v>4</v>
      </c>
      <c r="V135" s="3">
        <v>43472</v>
      </c>
      <c r="W135" s="2">
        <v>4</v>
      </c>
      <c r="X135" s="5" t="str">
        <f>INDEX(Position!B:B,MATCH(C135,Position!A:A,0))</f>
        <v>Production Technician I</v>
      </c>
      <c r="Y135" s="5" t="str">
        <f>INDEX(Department!B:B,MATCH(D135,Department!A:A,0))</f>
        <v>Production</v>
      </c>
      <c r="Z135" s="5" t="str">
        <f>INDEX(Manager!B:B,MATCH(E135,Manager!A:A,0))</f>
        <v>Ketsia Liebig</v>
      </c>
      <c r="AA135" s="19">
        <f ca="1">IFERROR(DATEDIF(HR_Data[[#This Row],[DateofHire]],HR_Data[[#This Row],[DateofTermination]],"y"),DATEDIF(HR_Data[[#This Row],[DateofHire]],NOW(),"y"))</f>
        <v>12</v>
      </c>
      <c r="AB135" s="5">
        <f ca="1">DATEDIF(HR_Data[[#This Row],[DOB]],NOW(),"y")</f>
        <v>37</v>
      </c>
      <c r="AC135" s="5" t="str" cm="1">
        <f t="array" aca="1" ref="AC135" ca="1">_xlfn.IFS(HR_Data[[#This Row],[Age]]&lt;=40,"31-40",HR_Data[[#This Row],[Age]]&lt;=50,"41-50",AB135&lt;=60,"51-60",AB135&lt;=70,"61-70",AB135&lt;=80,"71 ABOVE")</f>
        <v>31-40</v>
      </c>
      <c r="AD135" s="5" t="str" cm="1">
        <f t="array" aca="1" ref="AD135" ca="1">_xlfn.IFS(HR_Data[[#This Row],[Years in the company]]&lt;=5,"5 years below",HR_Data[[#This Row],[Years in the company]]&lt;=10,"6-10 years",HR_Data[[#This Row],[Years in the company]]&lt;=15,"11 - 15 years",HR_Data[[#This Row],[Years in the company]]&gt;=16,"16 years above")</f>
        <v>11 - 15 years</v>
      </c>
      <c r="AE135" s="5" t="str" cm="1">
        <f t="array" ref="AE135">_xlfn.IFS(T135&lt;=2,"1.1-2.0",T135&lt;=3,"2.1-3.0",T135&lt;=4,"3.1-4.0",T135&lt;=5,"4.1-5.0")</f>
        <v>4.1-5.0</v>
      </c>
      <c r="AF135" s="5" t="str">
        <f>TEXT(HR_Data[[#This Row],[DateofHire]],"MMM")</f>
        <v>Feb</v>
      </c>
      <c r="AG135" s="5" t="str">
        <f>TEXT(HR_Data[[#This Row],[DateofHire]],"YYYY")</f>
        <v>2012</v>
      </c>
      <c r="AH135" s="5" t="str">
        <f>IF(HR_Data[[#This Row],[EmploymentStatus]]="Active","Active","Not Active")</f>
        <v>Active</v>
      </c>
      <c r="AI135" s="5"/>
    </row>
    <row r="136" spans="1:35" hidden="1" x14ac:dyDescent="0.25">
      <c r="A136" s="2" t="s">
        <v>259</v>
      </c>
      <c r="B136" s="2">
        <v>10201</v>
      </c>
      <c r="C136" s="2" t="s">
        <v>496</v>
      </c>
      <c r="D136" s="2" t="s">
        <v>510</v>
      </c>
      <c r="E136" s="2">
        <v>10088</v>
      </c>
      <c r="F136" s="16">
        <v>42527</v>
      </c>
      <c r="G136" s="2">
        <v>69340</v>
      </c>
      <c r="H136" s="2" t="s">
        <v>467</v>
      </c>
      <c r="I136" s="3">
        <v>30752</v>
      </c>
      <c r="J136" s="2" t="s">
        <v>23</v>
      </c>
      <c r="K136" s="2" t="s">
        <v>24</v>
      </c>
      <c r="L136" s="2" t="s">
        <v>25</v>
      </c>
      <c r="M136" s="2" t="s">
        <v>22</v>
      </c>
      <c r="N136" s="2">
        <v>2021</v>
      </c>
      <c r="O136" s="16"/>
      <c r="P136" s="2" t="s">
        <v>26</v>
      </c>
      <c r="Q136" s="2" t="s">
        <v>27</v>
      </c>
      <c r="R136" s="2" t="s">
        <v>29</v>
      </c>
      <c r="S136" s="2" t="s">
        <v>39</v>
      </c>
      <c r="T136" s="2">
        <v>3</v>
      </c>
      <c r="U136" s="2">
        <v>5</v>
      </c>
      <c r="V136" s="3">
        <v>43483</v>
      </c>
      <c r="W136" s="2">
        <v>4</v>
      </c>
      <c r="X136" s="5" t="str">
        <f>INDEX(Position!B:B,MATCH(C136,Position!A:A,0))</f>
        <v>Production Technician II</v>
      </c>
      <c r="Y136" s="5" t="str">
        <f>INDEX(Department!B:B,MATCH(D136,Department!A:A,0))</f>
        <v>Production</v>
      </c>
      <c r="Z136" s="5" t="str">
        <f>INDEX(Manager!B:B,MATCH(E136,Manager!A:A,0))</f>
        <v>Elijiah Gray</v>
      </c>
      <c r="AA136" s="19">
        <f ca="1">IFERROR(DATEDIF(HR_Data[[#This Row],[DateofHire]],HR_Data[[#This Row],[DateofTermination]],"y"),DATEDIF(HR_Data[[#This Row],[DateofHire]],NOW(),"y"))</f>
        <v>7</v>
      </c>
      <c r="AB136" s="5">
        <f ca="1">DATEDIF(HR_Data[[#This Row],[DOB]],NOW(),"y")</f>
        <v>40</v>
      </c>
      <c r="AC136" s="5" t="str" cm="1">
        <f t="array" aca="1" ref="AC136" ca="1">_xlfn.IFS(HR_Data[[#This Row],[Age]]&lt;=40,"31-40",HR_Data[[#This Row],[Age]]&lt;=50,"41-50",AB136&lt;=60,"51-60",AB136&lt;=70,"61-70",AB136&lt;=80,"71 ABOVE")</f>
        <v>31-40</v>
      </c>
      <c r="AD136" s="5" t="str" cm="1">
        <f t="array" aca="1" ref="AD136" ca="1">_xlfn.IFS(HR_Data[[#This Row],[Years in the company]]&lt;=5,"5 years below",HR_Data[[#This Row],[Years in the company]]&lt;=10,"6-10 years",HR_Data[[#This Row],[Years in the company]]&lt;=15,"11 - 15 years",HR_Data[[#This Row],[Years in the company]]&gt;=16,"16 years above")</f>
        <v>6-10 years</v>
      </c>
      <c r="AE136" s="5" t="str" cm="1">
        <f t="array" ref="AE136">_xlfn.IFS(T136&lt;=2,"1.1-2.0",T136&lt;=3,"2.1-3.0",T136&lt;=4,"3.1-4.0",T136&lt;=5,"4.1-5.0")</f>
        <v>2.1-3.0</v>
      </c>
      <c r="AF136" s="5" t="str">
        <f>TEXT(HR_Data[[#This Row],[DateofHire]],"MMM")</f>
        <v>Jun</v>
      </c>
      <c r="AG136" s="5" t="str">
        <f>TEXT(HR_Data[[#This Row],[DateofHire]],"YYYY")</f>
        <v>2016</v>
      </c>
      <c r="AH136" s="5" t="str">
        <f>IF(HR_Data[[#This Row],[EmploymentStatus]]="Active","Active","Not Active")</f>
        <v>Active</v>
      </c>
      <c r="AI136" s="5"/>
    </row>
    <row r="137" spans="1:35" hidden="1" x14ac:dyDescent="0.25">
      <c r="A137" s="2" t="s">
        <v>260</v>
      </c>
      <c r="B137" s="2">
        <v>10214</v>
      </c>
      <c r="C137" s="2" t="s">
        <v>496</v>
      </c>
      <c r="D137" s="2" t="s">
        <v>510</v>
      </c>
      <c r="E137" s="2">
        <v>10069</v>
      </c>
      <c r="F137" s="16">
        <v>42160</v>
      </c>
      <c r="G137" s="2">
        <v>64995</v>
      </c>
      <c r="H137" s="2" t="s">
        <v>467</v>
      </c>
      <c r="I137" s="3">
        <v>33731</v>
      </c>
      <c r="J137" s="2" t="s">
        <v>116</v>
      </c>
      <c r="K137" s="2" t="s">
        <v>24</v>
      </c>
      <c r="L137" s="2" t="s">
        <v>25</v>
      </c>
      <c r="M137" s="2" t="s">
        <v>22</v>
      </c>
      <c r="N137" s="2">
        <v>2351</v>
      </c>
      <c r="O137" s="16"/>
      <c r="P137" s="2" t="s">
        <v>26</v>
      </c>
      <c r="Q137" s="2" t="s">
        <v>27</v>
      </c>
      <c r="R137" s="2" t="s">
        <v>38</v>
      </c>
      <c r="S137" s="2" t="s">
        <v>39</v>
      </c>
      <c r="T137" s="2">
        <v>4.5</v>
      </c>
      <c r="U137" s="2">
        <v>3</v>
      </c>
      <c r="V137" s="3">
        <v>43510</v>
      </c>
      <c r="W137" s="2">
        <v>6</v>
      </c>
      <c r="X137" s="5" t="str">
        <f>INDEX(Position!B:B,MATCH(C137,Position!A:A,0))</f>
        <v>Production Technician II</v>
      </c>
      <c r="Y137" s="5" t="str">
        <f>INDEX(Department!B:B,MATCH(D137,Department!A:A,0))</f>
        <v>Production</v>
      </c>
      <c r="Z137" s="5" t="str">
        <f>INDEX(Manager!B:B,MATCH(E137,Manager!A:A,0))</f>
        <v>Webster Butler</v>
      </c>
      <c r="AA137" s="19">
        <f ca="1">IFERROR(DATEDIF(HR_Data[[#This Row],[DateofHire]],HR_Data[[#This Row],[DateofTermination]],"y"),DATEDIF(HR_Data[[#This Row],[DateofHire]],NOW(),"y"))</f>
        <v>8</v>
      </c>
      <c r="AB137" s="5">
        <f ca="1">DATEDIF(HR_Data[[#This Row],[DOB]],NOW(),"y")</f>
        <v>31</v>
      </c>
      <c r="AC137" s="5" t="str" cm="1">
        <f t="array" aca="1" ref="AC137" ca="1">_xlfn.IFS(HR_Data[[#This Row],[Age]]&lt;=40,"31-40",HR_Data[[#This Row],[Age]]&lt;=50,"41-50",AB137&lt;=60,"51-60",AB137&lt;=70,"61-70",AB137&lt;=80,"71 ABOVE")</f>
        <v>31-40</v>
      </c>
      <c r="AD137" s="5" t="str" cm="1">
        <f t="array" aca="1" ref="AD137" ca="1">_xlfn.IFS(HR_Data[[#This Row],[Years in the company]]&lt;=5,"5 years below",HR_Data[[#This Row],[Years in the company]]&lt;=10,"6-10 years",HR_Data[[#This Row],[Years in the company]]&lt;=15,"11 - 15 years",HR_Data[[#This Row],[Years in the company]]&gt;=16,"16 years above")</f>
        <v>6-10 years</v>
      </c>
      <c r="AE137" s="5" t="str" cm="1">
        <f t="array" ref="AE137">_xlfn.IFS(T137&lt;=2,"1.1-2.0",T137&lt;=3,"2.1-3.0",T137&lt;=4,"3.1-4.0",T137&lt;=5,"4.1-5.0")</f>
        <v>4.1-5.0</v>
      </c>
      <c r="AF137" s="5" t="str">
        <f>TEXT(HR_Data[[#This Row],[DateofHire]],"MMM")</f>
        <v>Jun</v>
      </c>
      <c r="AG137" s="5" t="str">
        <f>TEXT(HR_Data[[#This Row],[DateofHire]],"YYYY")</f>
        <v>2015</v>
      </c>
      <c r="AH137" s="5" t="str">
        <f>IF(HR_Data[[#This Row],[EmploymentStatus]]="Active","Active","Not Active")</f>
        <v>Active</v>
      </c>
      <c r="AI137" s="5"/>
    </row>
    <row r="138" spans="1:35" x14ac:dyDescent="0.25">
      <c r="A138" s="2" t="s">
        <v>261</v>
      </c>
      <c r="B138" s="2">
        <v>10160</v>
      </c>
      <c r="C138" s="2" t="s">
        <v>496</v>
      </c>
      <c r="D138" s="2" t="s">
        <v>510</v>
      </c>
      <c r="E138" s="2">
        <v>10002</v>
      </c>
      <c r="F138" s="16">
        <v>40595</v>
      </c>
      <c r="G138" s="2">
        <v>68182</v>
      </c>
      <c r="H138" s="2" t="s">
        <v>467</v>
      </c>
      <c r="I138" s="3">
        <v>28025</v>
      </c>
      <c r="J138" s="2" t="s">
        <v>47</v>
      </c>
      <c r="K138" s="2" t="s">
        <v>24</v>
      </c>
      <c r="L138" s="2" t="s">
        <v>25</v>
      </c>
      <c r="M138" s="2" t="s">
        <v>22</v>
      </c>
      <c r="N138" s="2">
        <v>1742</v>
      </c>
      <c r="O138" s="16">
        <v>41365</v>
      </c>
      <c r="P138" s="2" t="s">
        <v>72</v>
      </c>
      <c r="Q138" s="2" t="s">
        <v>35</v>
      </c>
      <c r="R138" s="2" t="s">
        <v>50</v>
      </c>
      <c r="S138" s="2" t="s">
        <v>39</v>
      </c>
      <c r="T138" s="2">
        <v>3.72</v>
      </c>
      <c r="U138" s="2">
        <v>3</v>
      </c>
      <c r="V138" s="3">
        <v>41306</v>
      </c>
      <c r="W138" s="2">
        <v>18</v>
      </c>
      <c r="X138" s="5" t="str">
        <f>INDEX(Position!B:B,MATCH(C138,Position!A:A,0))</f>
        <v>Production Technician II</v>
      </c>
      <c r="Y138" s="5" t="str">
        <f>INDEX(Department!B:B,MATCH(D138,Department!A:A,0))</f>
        <v>Production</v>
      </c>
      <c r="Z138" s="5" t="str">
        <f>INDEX(Manager!B:B,MATCH(E138,Manager!A:A,0))</f>
        <v>Amy Dunn</v>
      </c>
      <c r="AA138" s="19">
        <f ca="1">IFERROR(DATEDIF(HR_Data[[#This Row],[DateofHire]],HR_Data[[#This Row],[DateofTermination]],"y"),DATEDIF(HR_Data[[#This Row],[DateofHire]],NOW(),"y"))</f>
        <v>2</v>
      </c>
      <c r="AB138" s="5">
        <f ca="1">DATEDIF(HR_Data[[#This Row],[DOB]],NOW(),"y")</f>
        <v>47</v>
      </c>
      <c r="AC138" s="5" t="str" cm="1">
        <f t="array" aca="1" ref="AC138" ca="1">_xlfn.IFS(HR_Data[[#This Row],[Age]]&lt;=40,"31-40",HR_Data[[#This Row],[Age]]&lt;=50,"41-50",AB138&lt;=60,"51-60",AB138&lt;=70,"61-70",AB138&lt;=80,"71 ABOVE")</f>
        <v>41-50</v>
      </c>
      <c r="AD138" s="5" t="str" cm="1">
        <f t="array" aca="1" ref="AD138" ca="1">_xlfn.IFS(HR_Data[[#This Row],[Years in the company]]&lt;=5,"5 years below",HR_Data[[#This Row],[Years in the company]]&lt;=10,"6-10 years",HR_Data[[#This Row],[Years in the company]]&lt;=15,"11 - 15 years",HR_Data[[#This Row],[Years in the company]]&gt;=16,"16 years above")</f>
        <v>5 years below</v>
      </c>
      <c r="AE138" s="5" t="str" cm="1">
        <f t="array" ref="AE138">_xlfn.IFS(T138&lt;=2,"1.1-2.0",T138&lt;=3,"2.1-3.0",T138&lt;=4,"3.1-4.0",T138&lt;=5,"4.1-5.0")</f>
        <v>3.1-4.0</v>
      </c>
      <c r="AF138" s="5" t="str">
        <f>TEXT(HR_Data[[#This Row],[DateofHire]],"MMM")</f>
        <v>Feb</v>
      </c>
      <c r="AG138" s="5" t="str">
        <f>TEXT(HR_Data[[#This Row],[DateofHire]],"YYYY")</f>
        <v>2011</v>
      </c>
      <c r="AH138" s="5" t="str">
        <f>IF(HR_Data[[#This Row],[EmploymentStatus]]="Active","Active","Not Active")</f>
        <v>Not Active</v>
      </c>
      <c r="AI138" s="5" t="str">
        <f>TEXT(HR_Data[[#This Row],[DateofTermination]],"YYYY")</f>
        <v>2013</v>
      </c>
    </row>
    <row r="139" spans="1:35" x14ac:dyDescent="0.25">
      <c r="A139" s="2" t="s">
        <v>262</v>
      </c>
      <c r="B139" s="2">
        <v>10289</v>
      </c>
      <c r="C139" s="2" t="s">
        <v>494</v>
      </c>
      <c r="D139" s="2" t="s">
        <v>510</v>
      </c>
      <c r="E139" s="2">
        <v>10175</v>
      </c>
      <c r="F139" s="16">
        <v>40595</v>
      </c>
      <c r="G139" s="2">
        <v>83082</v>
      </c>
      <c r="H139" s="2" t="s">
        <v>468</v>
      </c>
      <c r="I139" s="3">
        <v>28079</v>
      </c>
      <c r="J139" s="2" t="s">
        <v>33</v>
      </c>
      <c r="K139" s="2" t="s">
        <v>24</v>
      </c>
      <c r="L139" s="2" t="s">
        <v>91</v>
      </c>
      <c r="M139" s="2" t="s">
        <v>22</v>
      </c>
      <c r="N139" s="2">
        <v>2128</v>
      </c>
      <c r="O139" s="16">
        <v>41176</v>
      </c>
      <c r="P139" s="2" t="s">
        <v>72</v>
      </c>
      <c r="Q139" s="2" t="s">
        <v>35</v>
      </c>
      <c r="R139" s="2" t="s">
        <v>38</v>
      </c>
      <c r="S139" s="2" t="s">
        <v>97</v>
      </c>
      <c r="T139" s="2">
        <v>2.34</v>
      </c>
      <c r="U139" s="2">
        <v>2</v>
      </c>
      <c r="V139" s="3">
        <v>41011</v>
      </c>
      <c r="W139" s="2">
        <v>4</v>
      </c>
      <c r="X139" s="5" t="str">
        <f>INDEX(Position!B:B,MATCH(C139,Position!A:A,0))</f>
        <v>Production Manager</v>
      </c>
      <c r="Y139" s="5" t="str">
        <f>INDEX(Department!B:B,MATCH(D139,Department!A:A,0))</f>
        <v>Production</v>
      </c>
      <c r="Z139" s="5" t="str">
        <f>INDEX(Manager!B:B,MATCH(E139,Manager!A:A,0))</f>
        <v>Janet King</v>
      </c>
      <c r="AA139" s="19">
        <f ca="1">IFERROR(DATEDIF(HR_Data[[#This Row],[DateofHire]],HR_Data[[#This Row],[DateofTermination]],"y"),DATEDIF(HR_Data[[#This Row],[DateofHire]],NOW(),"y"))</f>
        <v>1</v>
      </c>
      <c r="AB139" s="5">
        <f ca="1">DATEDIF(HR_Data[[#This Row],[DOB]],NOW(),"y")</f>
        <v>47</v>
      </c>
      <c r="AC139" s="5" t="str" cm="1">
        <f t="array" aca="1" ref="AC139" ca="1">_xlfn.IFS(HR_Data[[#This Row],[Age]]&lt;=40,"31-40",HR_Data[[#This Row],[Age]]&lt;=50,"41-50",AB139&lt;=60,"51-60",AB139&lt;=70,"61-70",AB139&lt;=80,"71 ABOVE")</f>
        <v>41-50</v>
      </c>
      <c r="AD139" s="5" t="str" cm="1">
        <f t="array" aca="1" ref="AD139" ca="1">_xlfn.IFS(HR_Data[[#This Row],[Years in the company]]&lt;=5,"5 years below",HR_Data[[#This Row],[Years in the company]]&lt;=10,"6-10 years",HR_Data[[#This Row],[Years in the company]]&lt;=15,"11 - 15 years",HR_Data[[#This Row],[Years in the company]]&gt;=16,"16 years above")</f>
        <v>5 years below</v>
      </c>
      <c r="AE139" s="5" t="str" cm="1">
        <f t="array" ref="AE139">_xlfn.IFS(T139&lt;=2,"1.1-2.0",T139&lt;=3,"2.1-3.0",T139&lt;=4,"3.1-4.0",T139&lt;=5,"4.1-5.0")</f>
        <v>2.1-3.0</v>
      </c>
      <c r="AF139" s="5" t="str">
        <f>TEXT(HR_Data[[#This Row],[DateofHire]],"MMM")</f>
        <v>Feb</v>
      </c>
      <c r="AG139" s="5" t="str">
        <f>TEXT(HR_Data[[#This Row],[DateofHire]],"YYYY")</f>
        <v>2011</v>
      </c>
      <c r="AH139" s="5" t="str">
        <f>IF(HR_Data[[#This Row],[EmploymentStatus]]="Active","Active","Not Active")</f>
        <v>Not Active</v>
      </c>
      <c r="AI139" s="5" t="str">
        <f>TEXT(HR_Data[[#This Row],[DateofTermination]],"YYYY")</f>
        <v>2012</v>
      </c>
    </row>
    <row r="140" spans="1:35" hidden="1" x14ac:dyDescent="0.25">
      <c r="A140" s="2" t="s">
        <v>263</v>
      </c>
      <c r="B140" s="2">
        <v>10139</v>
      </c>
      <c r="C140" s="2" t="s">
        <v>495</v>
      </c>
      <c r="D140" s="2" t="s">
        <v>510</v>
      </c>
      <c r="E140" s="2">
        <v>10114</v>
      </c>
      <c r="F140" s="16">
        <v>41505</v>
      </c>
      <c r="G140" s="2">
        <v>51908</v>
      </c>
      <c r="H140" s="2" t="s">
        <v>467</v>
      </c>
      <c r="I140" s="3">
        <v>33266</v>
      </c>
      <c r="J140" s="2" t="s">
        <v>23</v>
      </c>
      <c r="K140" s="2" t="s">
        <v>24</v>
      </c>
      <c r="L140" s="2" t="s">
        <v>25</v>
      </c>
      <c r="M140" s="2" t="s">
        <v>22</v>
      </c>
      <c r="N140" s="2">
        <v>1775</v>
      </c>
      <c r="O140" s="16"/>
      <c r="P140" s="2" t="s">
        <v>26</v>
      </c>
      <c r="Q140" s="2" t="s">
        <v>27</v>
      </c>
      <c r="R140" s="2" t="s">
        <v>38</v>
      </c>
      <c r="S140" s="2" t="s">
        <v>39</v>
      </c>
      <c r="T140" s="2">
        <v>3.99</v>
      </c>
      <c r="U140" s="2">
        <v>3</v>
      </c>
      <c r="V140" s="3">
        <v>43479</v>
      </c>
      <c r="W140" s="2">
        <v>14</v>
      </c>
      <c r="X140" s="5" t="str">
        <f>INDEX(Position!B:B,MATCH(C140,Position!A:A,0))</f>
        <v>Production Technician I</v>
      </c>
      <c r="Y140" s="5" t="str">
        <f>INDEX(Department!B:B,MATCH(D140,Department!A:A,0))</f>
        <v>Production</v>
      </c>
      <c r="Z140" s="5" t="str">
        <f>INDEX(Manager!B:B,MATCH(E140,Manager!A:A,0))</f>
        <v>Brannon Miller</v>
      </c>
      <c r="AA140" s="19">
        <f ca="1">IFERROR(DATEDIF(HR_Data[[#This Row],[DateofHire]],HR_Data[[#This Row],[DateofTermination]],"y"),DATEDIF(HR_Data[[#This Row],[DateofHire]],NOW(),"y"))</f>
        <v>10</v>
      </c>
      <c r="AB140" s="5">
        <f ca="1">DATEDIF(HR_Data[[#This Row],[DOB]],NOW(),"y")</f>
        <v>33</v>
      </c>
      <c r="AC140" s="5" t="str" cm="1">
        <f t="array" aca="1" ref="AC140" ca="1">_xlfn.IFS(HR_Data[[#This Row],[Age]]&lt;=40,"31-40",HR_Data[[#This Row],[Age]]&lt;=50,"41-50",AB140&lt;=60,"51-60",AB140&lt;=70,"61-70",AB140&lt;=80,"71 ABOVE")</f>
        <v>31-40</v>
      </c>
      <c r="AD140" s="5" t="str" cm="1">
        <f t="array" aca="1" ref="AD140" ca="1">_xlfn.IFS(HR_Data[[#This Row],[Years in the company]]&lt;=5,"5 years below",HR_Data[[#This Row],[Years in the company]]&lt;=10,"6-10 years",HR_Data[[#This Row],[Years in the company]]&lt;=15,"11 - 15 years",HR_Data[[#This Row],[Years in the company]]&gt;=16,"16 years above")</f>
        <v>6-10 years</v>
      </c>
      <c r="AE140" s="5" t="str" cm="1">
        <f t="array" ref="AE140">_xlfn.IFS(T140&lt;=2,"1.1-2.0",T140&lt;=3,"2.1-3.0",T140&lt;=4,"3.1-4.0",T140&lt;=5,"4.1-5.0")</f>
        <v>3.1-4.0</v>
      </c>
      <c r="AF140" s="5" t="str">
        <f>TEXT(HR_Data[[#This Row],[DateofHire]],"MMM")</f>
        <v>Aug</v>
      </c>
      <c r="AG140" s="5" t="str">
        <f>TEXT(HR_Data[[#This Row],[DateofHire]],"YYYY")</f>
        <v>2013</v>
      </c>
      <c r="AH140" s="5" t="str">
        <f>IF(HR_Data[[#This Row],[EmploymentStatus]]="Active","Active","Not Active")</f>
        <v>Active</v>
      </c>
      <c r="AI140" s="5"/>
    </row>
    <row r="141" spans="1:35" hidden="1" x14ac:dyDescent="0.25">
      <c r="A141" s="2" t="s">
        <v>264</v>
      </c>
      <c r="B141" s="2">
        <v>10227</v>
      </c>
      <c r="C141" s="2" t="s">
        <v>495</v>
      </c>
      <c r="D141" s="2" t="s">
        <v>510</v>
      </c>
      <c r="E141" s="2">
        <v>10252</v>
      </c>
      <c r="F141" s="16">
        <v>41218</v>
      </c>
      <c r="G141" s="2">
        <v>61242</v>
      </c>
      <c r="H141" s="2" t="s">
        <v>467</v>
      </c>
      <c r="I141" s="3">
        <v>26553</v>
      </c>
      <c r="J141" s="2" t="s">
        <v>23</v>
      </c>
      <c r="K141" s="2" t="s">
        <v>24</v>
      </c>
      <c r="L141" s="2" t="s">
        <v>62</v>
      </c>
      <c r="M141" s="2" t="s">
        <v>22</v>
      </c>
      <c r="N141" s="2">
        <v>2081</v>
      </c>
      <c r="O141" s="16"/>
      <c r="P141" s="2" t="s">
        <v>26</v>
      </c>
      <c r="Q141" s="2" t="s">
        <v>27</v>
      </c>
      <c r="R141" s="2" t="s">
        <v>29</v>
      </c>
      <c r="S141" s="2" t="s">
        <v>39</v>
      </c>
      <c r="T141" s="2">
        <v>4.0999999999999996</v>
      </c>
      <c r="U141" s="2">
        <v>3</v>
      </c>
      <c r="V141" s="3">
        <v>43482</v>
      </c>
      <c r="W141" s="2">
        <v>7</v>
      </c>
      <c r="X141" s="5" t="str">
        <f>INDEX(Position!B:B,MATCH(C141,Position!A:A,0))</f>
        <v>Production Technician I</v>
      </c>
      <c r="Y141" s="5" t="str">
        <f>INDEX(Department!B:B,MATCH(D141,Department!A:A,0))</f>
        <v>Production</v>
      </c>
      <c r="Z141" s="5" t="str">
        <f>INDEX(Manager!B:B,MATCH(E141,Manager!A:A,0))</f>
        <v>David Stanley</v>
      </c>
      <c r="AA141" s="19">
        <f ca="1">IFERROR(DATEDIF(HR_Data[[#This Row],[DateofHire]],HR_Data[[#This Row],[DateofTermination]],"y"),DATEDIF(HR_Data[[#This Row],[DateofHire]],NOW(),"y"))</f>
        <v>11</v>
      </c>
      <c r="AB141" s="5">
        <f ca="1">DATEDIF(HR_Data[[#This Row],[DOB]],NOW(),"y")</f>
        <v>51</v>
      </c>
      <c r="AC141" s="5" t="str" cm="1">
        <f t="array" aca="1" ref="AC141" ca="1">_xlfn.IFS(HR_Data[[#This Row],[Age]]&lt;=40,"31-40",HR_Data[[#This Row],[Age]]&lt;=50,"41-50",AB141&lt;=60,"51-60",AB141&lt;=70,"61-70",AB141&lt;=80,"71 ABOVE")</f>
        <v>51-60</v>
      </c>
      <c r="AD141" s="5" t="str" cm="1">
        <f t="array" aca="1" ref="AD141" ca="1">_xlfn.IFS(HR_Data[[#This Row],[Years in the company]]&lt;=5,"5 years below",HR_Data[[#This Row],[Years in the company]]&lt;=10,"6-10 years",HR_Data[[#This Row],[Years in the company]]&lt;=15,"11 - 15 years",HR_Data[[#This Row],[Years in the company]]&gt;=16,"16 years above")</f>
        <v>11 - 15 years</v>
      </c>
      <c r="AE141" s="5" t="str" cm="1">
        <f t="array" ref="AE141">_xlfn.IFS(T141&lt;=2,"1.1-2.0",T141&lt;=3,"2.1-3.0",T141&lt;=4,"3.1-4.0",T141&lt;=5,"4.1-5.0")</f>
        <v>4.1-5.0</v>
      </c>
      <c r="AF141" s="5" t="str">
        <f>TEXT(HR_Data[[#This Row],[DateofHire]],"MMM")</f>
        <v>Nov</v>
      </c>
      <c r="AG141" s="5" t="str">
        <f>TEXT(HR_Data[[#This Row],[DateofHire]],"YYYY")</f>
        <v>2012</v>
      </c>
      <c r="AH141" s="5" t="str">
        <f>IF(HR_Data[[#This Row],[EmploymentStatus]]="Active","Active","Not Active")</f>
        <v>Active</v>
      </c>
      <c r="AI141" s="5"/>
    </row>
    <row r="142" spans="1:35" hidden="1" x14ac:dyDescent="0.25">
      <c r="A142" s="2" t="s">
        <v>265</v>
      </c>
      <c r="B142" s="2">
        <v>10236</v>
      </c>
      <c r="C142" s="2" t="s">
        <v>495</v>
      </c>
      <c r="D142" s="2" t="s">
        <v>510</v>
      </c>
      <c r="E142" s="2">
        <v>10196</v>
      </c>
      <c r="F142" s="16">
        <v>41547</v>
      </c>
      <c r="G142" s="2">
        <v>45069</v>
      </c>
      <c r="H142" s="2" t="s">
        <v>467</v>
      </c>
      <c r="I142" s="3">
        <v>24188</v>
      </c>
      <c r="J142" s="2" t="s">
        <v>47</v>
      </c>
      <c r="K142" s="2" t="s">
        <v>24</v>
      </c>
      <c r="L142" s="2" t="s">
        <v>25</v>
      </c>
      <c r="M142" s="2" t="s">
        <v>22</v>
      </c>
      <c r="N142" s="2">
        <v>1778</v>
      </c>
      <c r="O142" s="16"/>
      <c r="P142" s="2" t="s">
        <v>26</v>
      </c>
      <c r="Q142" s="2" t="s">
        <v>27</v>
      </c>
      <c r="R142" s="2" t="s">
        <v>60</v>
      </c>
      <c r="S142" s="2" t="s">
        <v>39</v>
      </c>
      <c r="T142" s="2">
        <v>4.3</v>
      </c>
      <c r="U142" s="2">
        <v>5</v>
      </c>
      <c r="V142" s="3">
        <v>43518</v>
      </c>
      <c r="W142" s="2">
        <v>7</v>
      </c>
      <c r="X142" s="5" t="str">
        <f>INDEX(Position!B:B,MATCH(C142,Position!A:A,0))</f>
        <v>Production Technician I</v>
      </c>
      <c r="Y142" s="5" t="str">
        <f>INDEX(Department!B:B,MATCH(D142,Department!A:A,0))</f>
        <v>Production</v>
      </c>
      <c r="Z142" s="5" t="str">
        <f>INDEX(Manager!B:B,MATCH(E142,Manager!A:A,0))</f>
        <v>Kissy Sullivan</v>
      </c>
      <c r="AA142" s="19">
        <f ca="1">IFERROR(DATEDIF(HR_Data[[#This Row],[DateofHire]],HR_Data[[#This Row],[DateofTermination]],"y"),DATEDIF(HR_Data[[#This Row],[DateofHire]],NOW(),"y"))</f>
        <v>10</v>
      </c>
      <c r="AB142" s="5">
        <f ca="1">DATEDIF(HR_Data[[#This Row],[DOB]],NOW(),"y")</f>
        <v>57</v>
      </c>
      <c r="AC142" s="5" t="str" cm="1">
        <f t="array" aca="1" ref="AC142" ca="1">_xlfn.IFS(HR_Data[[#This Row],[Age]]&lt;=40,"31-40",HR_Data[[#This Row],[Age]]&lt;=50,"41-50",AB142&lt;=60,"51-60",AB142&lt;=70,"61-70",AB142&lt;=80,"71 ABOVE")</f>
        <v>51-60</v>
      </c>
      <c r="AD142" s="5" t="str" cm="1">
        <f t="array" aca="1" ref="AD142" ca="1">_xlfn.IFS(HR_Data[[#This Row],[Years in the company]]&lt;=5,"5 years below",HR_Data[[#This Row],[Years in the company]]&lt;=10,"6-10 years",HR_Data[[#This Row],[Years in the company]]&lt;=15,"11 - 15 years",HR_Data[[#This Row],[Years in the company]]&gt;=16,"16 years above")</f>
        <v>6-10 years</v>
      </c>
      <c r="AE142" s="5" t="str" cm="1">
        <f t="array" ref="AE142">_xlfn.IFS(T142&lt;=2,"1.1-2.0",T142&lt;=3,"2.1-3.0",T142&lt;=4,"3.1-4.0",T142&lt;=5,"4.1-5.0")</f>
        <v>4.1-5.0</v>
      </c>
      <c r="AF142" s="5" t="str">
        <f>TEXT(HR_Data[[#This Row],[DateofHire]],"MMM")</f>
        <v>Sep</v>
      </c>
      <c r="AG142" s="5" t="str">
        <f>TEXT(HR_Data[[#This Row],[DateofHire]],"YYYY")</f>
        <v>2013</v>
      </c>
      <c r="AH142" s="5" t="str">
        <f>IF(HR_Data[[#This Row],[EmploymentStatus]]="Active","Active","Not Active")</f>
        <v>Active</v>
      </c>
      <c r="AI142" s="5"/>
    </row>
    <row r="143" spans="1:35" hidden="1" x14ac:dyDescent="0.25">
      <c r="A143" s="2" t="s">
        <v>266</v>
      </c>
      <c r="B143" s="2">
        <v>10009</v>
      </c>
      <c r="C143" s="2" t="s">
        <v>496</v>
      </c>
      <c r="D143" s="2" t="s">
        <v>510</v>
      </c>
      <c r="E143" s="2">
        <v>10062</v>
      </c>
      <c r="F143" s="16">
        <v>40729</v>
      </c>
      <c r="G143" s="2">
        <v>60724</v>
      </c>
      <c r="H143" s="2" t="s">
        <v>467</v>
      </c>
      <c r="I143" s="3">
        <v>31722</v>
      </c>
      <c r="J143" s="2" t="s">
        <v>47</v>
      </c>
      <c r="K143" s="2" t="s">
        <v>24</v>
      </c>
      <c r="L143" s="2" t="s">
        <v>236</v>
      </c>
      <c r="M143" s="2" t="s">
        <v>22</v>
      </c>
      <c r="N143" s="2">
        <v>1821</v>
      </c>
      <c r="O143" s="16"/>
      <c r="P143" s="2" t="s">
        <v>26</v>
      </c>
      <c r="Q143" s="2" t="s">
        <v>27</v>
      </c>
      <c r="R143" s="2" t="s">
        <v>29</v>
      </c>
      <c r="S143" s="2" t="s">
        <v>30</v>
      </c>
      <c r="T143" s="2">
        <v>4.5999999999999996</v>
      </c>
      <c r="U143" s="2">
        <v>4</v>
      </c>
      <c r="V143" s="3">
        <v>43521</v>
      </c>
      <c r="W143" s="2">
        <v>11</v>
      </c>
      <c r="X143" s="5" t="str">
        <f>INDEX(Position!B:B,MATCH(C143,Position!A:A,0))</f>
        <v>Production Technician II</v>
      </c>
      <c r="Y143" s="5" t="str">
        <f>INDEX(Department!B:B,MATCH(D143,Department!A:A,0))</f>
        <v>Production</v>
      </c>
      <c r="Z143" s="5" t="str">
        <f>INDEX(Manager!B:B,MATCH(E143,Manager!A:A,0))</f>
        <v>Ketsia Liebig</v>
      </c>
      <c r="AA143" s="19">
        <f ca="1">IFERROR(DATEDIF(HR_Data[[#This Row],[DateofHire]],HR_Data[[#This Row],[DateofTermination]],"y"),DATEDIF(HR_Data[[#This Row],[DateofHire]],NOW(),"y"))</f>
        <v>12</v>
      </c>
      <c r="AB143" s="5">
        <f ca="1">DATEDIF(HR_Data[[#This Row],[DOB]],NOW(),"y")</f>
        <v>37</v>
      </c>
      <c r="AC143" s="5" t="str" cm="1">
        <f t="array" aca="1" ref="AC143" ca="1">_xlfn.IFS(HR_Data[[#This Row],[Age]]&lt;=40,"31-40",HR_Data[[#This Row],[Age]]&lt;=50,"41-50",AB143&lt;=60,"51-60",AB143&lt;=70,"61-70",AB143&lt;=80,"71 ABOVE")</f>
        <v>31-40</v>
      </c>
      <c r="AD143" s="5" t="str" cm="1">
        <f t="array" aca="1" ref="AD143" ca="1">_xlfn.IFS(HR_Data[[#This Row],[Years in the company]]&lt;=5,"5 years below",HR_Data[[#This Row],[Years in the company]]&lt;=10,"6-10 years",HR_Data[[#This Row],[Years in the company]]&lt;=15,"11 - 15 years",HR_Data[[#This Row],[Years in the company]]&gt;=16,"16 years above")</f>
        <v>11 - 15 years</v>
      </c>
      <c r="AE143" s="5" t="str" cm="1">
        <f t="array" ref="AE143">_xlfn.IFS(T143&lt;=2,"1.1-2.0",T143&lt;=3,"2.1-3.0",T143&lt;=4,"3.1-4.0",T143&lt;=5,"4.1-5.0")</f>
        <v>4.1-5.0</v>
      </c>
      <c r="AF143" s="5" t="str">
        <f>TEXT(HR_Data[[#This Row],[DateofHire]],"MMM")</f>
        <v>Jul</v>
      </c>
      <c r="AG143" s="5" t="str">
        <f>TEXT(HR_Data[[#This Row],[DateofHire]],"YYYY")</f>
        <v>2011</v>
      </c>
      <c r="AH143" s="5" t="str">
        <f>IF(HR_Data[[#This Row],[EmploymentStatus]]="Active","Active","Not Active")</f>
        <v>Active</v>
      </c>
      <c r="AI143" s="5"/>
    </row>
    <row r="144" spans="1:35" hidden="1" x14ac:dyDescent="0.25">
      <c r="A144" s="2" t="s">
        <v>267</v>
      </c>
      <c r="B144" s="2">
        <v>10060</v>
      </c>
      <c r="C144" s="2" t="s">
        <v>495</v>
      </c>
      <c r="D144" s="2" t="s">
        <v>510</v>
      </c>
      <c r="E144" s="2">
        <v>10265</v>
      </c>
      <c r="F144" s="16">
        <v>41645</v>
      </c>
      <c r="G144" s="2">
        <v>60436</v>
      </c>
      <c r="H144" s="2" t="s">
        <v>467</v>
      </c>
      <c r="I144" s="3">
        <v>23480</v>
      </c>
      <c r="J144" s="2" t="s">
        <v>116</v>
      </c>
      <c r="K144" s="2" t="s">
        <v>24</v>
      </c>
      <c r="L144" s="2" t="s">
        <v>25</v>
      </c>
      <c r="M144" s="2" t="s">
        <v>22</v>
      </c>
      <c r="N144" s="2">
        <v>2109</v>
      </c>
      <c r="O144" s="16"/>
      <c r="P144" s="2" t="s">
        <v>26</v>
      </c>
      <c r="Q144" s="2" t="s">
        <v>27</v>
      </c>
      <c r="R144" s="2" t="s">
        <v>29</v>
      </c>
      <c r="S144" s="2" t="s">
        <v>39</v>
      </c>
      <c r="T144" s="2">
        <v>5</v>
      </c>
      <c r="U144" s="2">
        <v>5</v>
      </c>
      <c r="V144" s="3">
        <v>43486</v>
      </c>
      <c r="W144" s="2">
        <v>9</v>
      </c>
      <c r="X144" s="5" t="str">
        <f>INDEX(Position!B:B,MATCH(C144,Position!A:A,0))</f>
        <v>Production Technician I</v>
      </c>
      <c r="Y144" s="5" t="str">
        <f>INDEX(Department!B:B,MATCH(D144,Department!A:A,0))</f>
        <v>Production</v>
      </c>
      <c r="Z144" s="5" t="str">
        <f>INDEX(Manager!B:B,MATCH(E144,Manager!A:A,0))</f>
        <v>Kelley Spirea</v>
      </c>
      <c r="AA144" s="19">
        <f ca="1">IFERROR(DATEDIF(HR_Data[[#This Row],[DateofHire]],HR_Data[[#This Row],[DateofTermination]],"y"),DATEDIF(HR_Data[[#This Row],[DateofHire]],NOW(),"y"))</f>
        <v>10</v>
      </c>
      <c r="AB144" s="5">
        <f ca="1">DATEDIF(HR_Data[[#This Row],[DOB]],NOW(),"y")</f>
        <v>59</v>
      </c>
      <c r="AC144" s="5" t="str" cm="1">
        <f t="array" aca="1" ref="AC144" ca="1">_xlfn.IFS(HR_Data[[#This Row],[Age]]&lt;=40,"31-40",HR_Data[[#This Row],[Age]]&lt;=50,"41-50",AB144&lt;=60,"51-60",AB144&lt;=70,"61-70",AB144&lt;=80,"71 ABOVE")</f>
        <v>51-60</v>
      </c>
      <c r="AD144" s="5" t="str" cm="1">
        <f t="array" aca="1" ref="AD144" ca="1">_xlfn.IFS(HR_Data[[#This Row],[Years in the company]]&lt;=5,"5 years below",HR_Data[[#This Row],[Years in the company]]&lt;=10,"6-10 years",HR_Data[[#This Row],[Years in the company]]&lt;=15,"11 - 15 years",HR_Data[[#This Row],[Years in the company]]&gt;=16,"16 years above")</f>
        <v>6-10 years</v>
      </c>
      <c r="AE144" s="5" t="str" cm="1">
        <f t="array" ref="AE144">_xlfn.IFS(T144&lt;=2,"1.1-2.0",T144&lt;=3,"2.1-3.0",T144&lt;=4,"3.1-4.0",T144&lt;=5,"4.1-5.0")</f>
        <v>4.1-5.0</v>
      </c>
      <c r="AF144" s="5" t="str">
        <f>TEXT(HR_Data[[#This Row],[DateofHire]],"MMM")</f>
        <v>Jan</v>
      </c>
      <c r="AG144" s="5" t="str">
        <f>TEXT(HR_Data[[#This Row],[DateofHire]],"YYYY")</f>
        <v>2014</v>
      </c>
      <c r="AH144" s="5" t="str">
        <f>IF(HR_Data[[#This Row],[EmploymentStatus]]="Active","Active","Not Active")</f>
        <v>Active</v>
      </c>
      <c r="AI144" s="5"/>
    </row>
    <row r="145" spans="1:35" x14ac:dyDescent="0.25">
      <c r="A145" s="2" t="s">
        <v>268</v>
      </c>
      <c r="B145" s="2">
        <v>10034</v>
      </c>
      <c r="C145" s="2" t="s">
        <v>495</v>
      </c>
      <c r="D145" s="2" t="s">
        <v>510</v>
      </c>
      <c r="E145" s="2">
        <v>10026</v>
      </c>
      <c r="F145" s="16">
        <v>40854</v>
      </c>
      <c r="G145" s="2">
        <v>46837</v>
      </c>
      <c r="H145" s="2" t="s">
        <v>468</v>
      </c>
      <c r="I145" s="3">
        <v>21781</v>
      </c>
      <c r="J145" s="2" t="s">
        <v>33</v>
      </c>
      <c r="K145" s="2" t="s">
        <v>24</v>
      </c>
      <c r="L145" s="2" t="s">
        <v>25</v>
      </c>
      <c r="M145" s="2" t="s">
        <v>22</v>
      </c>
      <c r="N145" s="2">
        <v>2445</v>
      </c>
      <c r="O145" s="16">
        <v>43219</v>
      </c>
      <c r="P145" s="2" t="s">
        <v>172</v>
      </c>
      <c r="Q145" s="2" t="s">
        <v>35</v>
      </c>
      <c r="R145" s="2" t="s">
        <v>96</v>
      </c>
      <c r="S145" s="2" t="s">
        <v>30</v>
      </c>
      <c r="T145" s="2">
        <v>4.7</v>
      </c>
      <c r="U145" s="2">
        <v>4</v>
      </c>
      <c r="V145" s="3">
        <v>43145</v>
      </c>
      <c r="W145" s="2">
        <v>9</v>
      </c>
      <c r="X145" s="5" t="str">
        <f>INDEX(Position!B:B,MATCH(C145,Position!A:A,0))</f>
        <v>Production Technician I</v>
      </c>
      <c r="Y145" s="5" t="str">
        <f>INDEX(Department!B:B,MATCH(D145,Department!A:A,0))</f>
        <v>Production</v>
      </c>
      <c r="Z145" s="5" t="str">
        <f>INDEX(Manager!B:B,MATCH(E145,Manager!A:A,0))</f>
        <v>Michael Albert</v>
      </c>
      <c r="AA145" s="19">
        <f ca="1">IFERROR(DATEDIF(HR_Data[[#This Row],[DateofHire]],HR_Data[[#This Row],[DateofTermination]],"y"),DATEDIF(HR_Data[[#This Row],[DateofHire]],NOW(),"y"))</f>
        <v>6</v>
      </c>
      <c r="AB145" s="5">
        <f ca="1">DATEDIF(HR_Data[[#This Row],[DOB]],NOW(),"y")</f>
        <v>64</v>
      </c>
      <c r="AC145" s="5" t="str" cm="1">
        <f t="array" aca="1" ref="AC145" ca="1">_xlfn.IFS(HR_Data[[#This Row],[Age]]&lt;=40,"31-40",HR_Data[[#This Row],[Age]]&lt;=50,"41-50",AB145&lt;=60,"51-60",AB145&lt;=70,"61-70",AB145&lt;=80,"71 ABOVE")</f>
        <v>61-70</v>
      </c>
      <c r="AD145" s="5" t="str" cm="1">
        <f t="array" aca="1" ref="AD145" ca="1">_xlfn.IFS(HR_Data[[#This Row],[Years in the company]]&lt;=5,"5 years below",HR_Data[[#This Row],[Years in the company]]&lt;=10,"6-10 years",HR_Data[[#This Row],[Years in the company]]&lt;=15,"11 - 15 years",HR_Data[[#This Row],[Years in the company]]&gt;=16,"16 years above")</f>
        <v>6-10 years</v>
      </c>
      <c r="AE145" s="5" t="str" cm="1">
        <f t="array" ref="AE145">_xlfn.IFS(T145&lt;=2,"1.1-2.0",T145&lt;=3,"2.1-3.0",T145&lt;=4,"3.1-4.0",T145&lt;=5,"4.1-5.0")</f>
        <v>4.1-5.0</v>
      </c>
      <c r="AF145" s="5" t="str">
        <f>TEXT(HR_Data[[#This Row],[DateofHire]],"MMM")</f>
        <v>Nov</v>
      </c>
      <c r="AG145" s="5" t="str">
        <f>TEXT(HR_Data[[#This Row],[DateofHire]],"YYYY")</f>
        <v>2011</v>
      </c>
      <c r="AH145" s="5" t="str">
        <f>IF(HR_Data[[#This Row],[EmploymentStatus]]="Active","Active","Not Active")</f>
        <v>Not Active</v>
      </c>
      <c r="AI145" s="5" t="str">
        <f>TEXT(HR_Data[[#This Row],[DateofTermination]],"YYYY")</f>
        <v>2018</v>
      </c>
    </row>
    <row r="146" spans="1:35" hidden="1" x14ac:dyDescent="0.25">
      <c r="A146" s="2" t="s">
        <v>269</v>
      </c>
      <c r="B146" s="2">
        <v>10156</v>
      </c>
      <c r="C146" s="2" t="s">
        <v>482</v>
      </c>
      <c r="D146" s="2" t="s">
        <v>509</v>
      </c>
      <c r="E146" s="2">
        <v>10084</v>
      </c>
      <c r="F146" s="16">
        <v>42009</v>
      </c>
      <c r="G146" s="2">
        <v>105700</v>
      </c>
      <c r="H146" s="2" t="s">
        <v>467</v>
      </c>
      <c r="I146" s="3">
        <v>31723</v>
      </c>
      <c r="J146" s="2" t="s">
        <v>33</v>
      </c>
      <c r="K146" s="2" t="s">
        <v>24</v>
      </c>
      <c r="L146" s="2" t="s">
        <v>91</v>
      </c>
      <c r="M146" s="2" t="s">
        <v>22</v>
      </c>
      <c r="N146" s="2">
        <v>2301</v>
      </c>
      <c r="O146" s="16"/>
      <c r="P146" s="2" t="s">
        <v>26</v>
      </c>
      <c r="Q146" s="2" t="s">
        <v>27</v>
      </c>
      <c r="R146" s="2" t="s">
        <v>38</v>
      </c>
      <c r="S146" s="2" t="s">
        <v>39</v>
      </c>
      <c r="T146" s="2">
        <v>3.75</v>
      </c>
      <c r="U146" s="2">
        <v>3</v>
      </c>
      <c r="V146" s="3">
        <v>43507</v>
      </c>
      <c r="W146" s="2">
        <v>2</v>
      </c>
      <c r="X146" s="5" t="str">
        <f>INDEX(Position!B:B,MATCH(C146,Position!A:A,0))</f>
        <v>Database Administrator</v>
      </c>
      <c r="Y146" s="5" t="str">
        <f>INDEX(Department!B:B,MATCH(D146,Department!A:A,0))</f>
        <v>IT/IS</v>
      </c>
      <c r="Z146" s="5" t="str">
        <f>INDEX(Manager!B:B,MATCH(E146,Manager!A:A,0))</f>
        <v>Simon Roup</v>
      </c>
      <c r="AA146" s="19">
        <f ca="1">IFERROR(DATEDIF(HR_Data[[#This Row],[DateofHire]],HR_Data[[#This Row],[DateofTermination]],"y"),DATEDIF(HR_Data[[#This Row],[DateofHire]],NOW(),"y"))</f>
        <v>9</v>
      </c>
      <c r="AB146" s="5">
        <f ca="1">DATEDIF(HR_Data[[#This Row],[DOB]],NOW(),"y")</f>
        <v>37</v>
      </c>
      <c r="AC146" s="5" t="str" cm="1">
        <f t="array" aca="1" ref="AC146" ca="1">_xlfn.IFS(HR_Data[[#This Row],[Age]]&lt;=40,"31-40",HR_Data[[#This Row],[Age]]&lt;=50,"41-50",AB146&lt;=60,"51-60",AB146&lt;=70,"61-70",AB146&lt;=80,"71 ABOVE")</f>
        <v>31-40</v>
      </c>
      <c r="AD146" s="5" t="str" cm="1">
        <f t="array" aca="1" ref="AD146" ca="1">_xlfn.IFS(HR_Data[[#This Row],[Years in the company]]&lt;=5,"5 years below",HR_Data[[#This Row],[Years in the company]]&lt;=10,"6-10 years",HR_Data[[#This Row],[Years in the company]]&lt;=15,"11 - 15 years",HR_Data[[#This Row],[Years in the company]]&gt;=16,"16 years above")</f>
        <v>6-10 years</v>
      </c>
      <c r="AE146" s="5" t="str" cm="1">
        <f t="array" ref="AE146">_xlfn.IFS(T146&lt;=2,"1.1-2.0",T146&lt;=3,"2.1-3.0",T146&lt;=4,"3.1-4.0",T146&lt;=5,"4.1-5.0")</f>
        <v>3.1-4.0</v>
      </c>
      <c r="AF146" s="5" t="str">
        <f>TEXT(HR_Data[[#This Row],[DateofHire]],"MMM")</f>
        <v>Jan</v>
      </c>
      <c r="AG146" s="5" t="str">
        <f>TEXT(HR_Data[[#This Row],[DateofHire]],"YYYY")</f>
        <v>2015</v>
      </c>
      <c r="AH146" s="5" t="str">
        <f>IF(HR_Data[[#This Row],[EmploymentStatus]]="Active","Active","Not Active")</f>
        <v>Active</v>
      </c>
      <c r="AI146" s="5"/>
    </row>
    <row r="147" spans="1:35" hidden="1" x14ac:dyDescent="0.25">
      <c r="A147" s="2" t="s">
        <v>270</v>
      </c>
      <c r="B147" s="2">
        <v>10036</v>
      </c>
      <c r="C147" s="2" t="s">
        <v>496</v>
      </c>
      <c r="D147" s="2" t="s">
        <v>510</v>
      </c>
      <c r="E147" s="2">
        <v>10114</v>
      </c>
      <c r="F147" s="16">
        <v>41827</v>
      </c>
      <c r="G147" s="2">
        <v>63322</v>
      </c>
      <c r="H147" s="2" t="s">
        <v>467</v>
      </c>
      <c r="I147" s="3">
        <v>25454</v>
      </c>
      <c r="J147" s="2" t="s">
        <v>23</v>
      </c>
      <c r="K147" s="2" t="s">
        <v>24</v>
      </c>
      <c r="L147" s="2" t="s">
        <v>25</v>
      </c>
      <c r="M147" s="2" t="s">
        <v>22</v>
      </c>
      <c r="N147" s="2">
        <v>2128</v>
      </c>
      <c r="O147" s="16"/>
      <c r="P147" s="2" t="s">
        <v>26</v>
      </c>
      <c r="Q147" s="2" t="s">
        <v>27</v>
      </c>
      <c r="R147" s="2" t="s">
        <v>29</v>
      </c>
      <c r="S147" s="2" t="s">
        <v>30</v>
      </c>
      <c r="T147" s="2">
        <v>4.3</v>
      </c>
      <c r="U147" s="2">
        <v>3</v>
      </c>
      <c r="V147" s="3">
        <v>43476</v>
      </c>
      <c r="W147" s="2">
        <v>1</v>
      </c>
      <c r="X147" s="5" t="str">
        <f>INDEX(Position!B:B,MATCH(C147,Position!A:A,0))</f>
        <v>Production Technician II</v>
      </c>
      <c r="Y147" s="5" t="str">
        <f>INDEX(Department!B:B,MATCH(D147,Department!A:A,0))</f>
        <v>Production</v>
      </c>
      <c r="Z147" s="5" t="str">
        <f>INDEX(Manager!B:B,MATCH(E147,Manager!A:A,0))</f>
        <v>Brannon Miller</v>
      </c>
      <c r="AA147" s="19">
        <f ca="1">IFERROR(DATEDIF(HR_Data[[#This Row],[DateofHire]],HR_Data[[#This Row],[DateofTermination]],"y"),DATEDIF(HR_Data[[#This Row],[DateofHire]],NOW(),"y"))</f>
        <v>9</v>
      </c>
      <c r="AB147" s="5">
        <f ca="1">DATEDIF(HR_Data[[#This Row],[DOB]],NOW(),"y")</f>
        <v>54</v>
      </c>
      <c r="AC147" s="5" t="str" cm="1">
        <f t="array" aca="1" ref="AC147" ca="1">_xlfn.IFS(HR_Data[[#This Row],[Age]]&lt;=40,"31-40",HR_Data[[#This Row],[Age]]&lt;=50,"41-50",AB147&lt;=60,"51-60",AB147&lt;=70,"61-70",AB147&lt;=80,"71 ABOVE")</f>
        <v>51-60</v>
      </c>
      <c r="AD147" s="5" t="str" cm="1">
        <f t="array" aca="1" ref="AD147" ca="1">_xlfn.IFS(HR_Data[[#This Row],[Years in the company]]&lt;=5,"5 years below",HR_Data[[#This Row],[Years in the company]]&lt;=10,"6-10 years",HR_Data[[#This Row],[Years in the company]]&lt;=15,"11 - 15 years",HR_Data[[#This Row],[Years in the company]]&gt;=16,"16 years above")</f>
        <v>6-10 years</v>
      </c>
      <c r="AE147" s="5" t="str" cm="1">
        <f t="array" ref="AE147">_xlfn.IFS(T147&lt;=2,"1.1-2.0",T147&lt;=3,"2.1-3.0",T147&lt;=4,"3.1-4.0",T147&lt;=5,"4.1-5.0")</f>
        <v>4.1-5.0</v>
      </c>
      <c r="AF147" s="5" t="str">
        <f>TEXT(HR_Data[[#This Row],[DateofHire]],"MMM")</f>
        <v>Jul</v>
      </c>
      <c r="AG147" s="5" t="str">
        <f>TEXT(HR_Data[[#This Row],[DateofHire]],"YYYY")</f>
        <v>2014</v>
      </c>
      <c r="AH147" s="5" t="str">
        <f>IF(HR_Data[[#This Row],[EmploymentStatus]]="Active","Active","Not Active")</f>
        <v>Active</v>
      </c>
      <c r="AI147" s="5"/>
    </row>
    <row r="148" spans="1:35" x14ac:dyDescent="0.25">
      <c r="A148" s="2" t="s">
        <v>271</v>
      </c>
      <c r="B148" s="2">
        <v>10138</v>
      </c>
      <c r="C148" s="2" t="s">
        <v>495</v>
      </c>
      <c r="D148" s="2" t="s">
        <v>510</v>
      </c>
      <c r="E148" s="2">
        <v>10088</v>
      </c>
      <c r="F148" s="16">
        <v>40553</v>
      </c>
      <c r="G148" s="2">
        <v>61154</v>
      </c>
      <c r="H148" s="2" t="s">
        <v>467</v>
      </c>
      <c r="I148" s="3">
        <v>31519</v>
      </c>
      <c r="J148" s="2" t="s">
        <v>33</v>
      </c>
      <c r="K148" s="2" t="s">
        <v>24</v>
      </c>
      <c r="L148" s="2" t="s">
        <v>62</v>
      </c>
      <c r="M148" s="2" t="s">
        <v>22</v>
      </c>
      <c r="N148" s="2">
        <v>2446</v>
      </c>
      <c r="O148" s="16">
        <v>42461</v>
      </c>
      <c r="P148" s="2" t="s">
        <v>72</v>
      </c>
      <c r="Q148" s="2" t="s">
        <v>35</v>
      </c>
      <c r="R148" s="2" t="s">
        <v>96</v>
      </c>
      <c r="S148" s="2" t="s">
        <v>39</v>
      </c>
      <c r="T148" s="2">
        <v>4</v>
      </c>
      <c r="U148" s="2">
        <v>4</v>
      </c>
      <c r="V148" s="3">
        <v>42403</v>
      </c>
      <c r="W148" s="2">
        <v>4</v>
      </c>
      <c r="X148" s="5" t="str">
        <f>INDEX(Position!B:B,MATCH(C148,Position!A:A,0))</f>
        <v>Production Technician I</v>
      </c>
      <c r="Y148" s="5" t="str">
        <f>INDEX(Department!B:B,MATCH(D148,Department!A:A,0))</f>
        <v>Production</v>
      </c>
      <c r="Z148" s="5" t="str">
        <f>INDEX(Manager!B:B,MATCH(E148,Manager!A:A,0))</f>
        <v>Elijiah Gray</v>
      </c>
      <c r="AA148" s="19">
        <f ca="1">IFERROR(DATEDIF(HR_Data[[#This Row],[DateofHire]],HR_Data[[#This Row],[DateofTermination]],"y"),DATEDIF(HR_Data[[#This Row],[DateofHire]],NOW(),"y"))</f>
        <v>5</v>
      </c>
      <c r="AB148" s="5">
        <f ca="1">DATEDIF(HR_Data[[#This Row],[DOB]],NOW(),"y")</f>
        <v>37</v>
      </c>
      <c r="AC148" s="5" t="str" cm="1">
        <f t="array" aca="1" ref="AC148" ca="1">_xlfn.IFS(HR_Data[[#This Row],[Age]]&lt;=40,"31-40",HR_Data[[#This Row],[Age]]&lt;=50,"41-50",AB148&lt;=60,"51-60",AB148&lt;=70,"61-70",AB148&lt;=80,"71 ABOVE")</f>
        <v>31-40</v>
      </c>
      <c r="AD148" s="5" t="str" cm="1">
        <f t="array" aca="1" ref="AD148" ca="1">_xlfn.IFS(HR_Data[[#This Row],[Years in the company]]&lt;=5,"5 years below",HR_Data[[#This Row],[Years in the company]]&lt;=10,"6-10 years",HR_Data[[#This Row],[Years in the company]]&lt;=15,"11 - 15 years",HR_Data[[#This Row],[Years in the company]]&gt;=16,"16 years above")</f>
        <v>5 years below</v>
      </c>
      <c r="AE148" s="5" t="str" cm="1">
        <f t="array" ref="AE148">_xlfn.IFS(T148&lt;=2,"1.1-2.0",T148&lt;=3,"2.1-3.0",T148&lt;=4,"3.1-4.0",T148&lt;=5,"4.1-5.0")</f>
        <v>3.1-4.0</v>
      </c>
      <c r="AF148" s="5" t="str">
        <f>TEXT(HR_Data[[#This Row],[DateofHire]],"MMM")</f>
        <v>Jan</v>
      </c>
      <c r="AG148" s="5" t="str">
        <f>TEXT(HR_Data[[#This Row],[DateofHire]],"YYYY")</f>
        <v>2011</v>
      </c>
      <c r="AH148" s="5" t="str">
        <f>IF(HR_Data[[#This Row],[EmploymentStatus]]="Active","Active","Not Active")</f>
        <v>Not Active</v>
      </c>
      <c r="AI148" s="5" t="str">
        <f>TEXT(HR_Data[[#This Row],[DateofTermination]],"YYYY")</f>
        <v>2016</v>
      </c>
    </row>
    <row r="149" spans="1:35" x14ac:dyDescent="0.25">
      <c r="A149" s="2" t="s">
        <v>272</v>
      </c>
      <c r="B149" s="2">
        <v>10244</v>
      </c>
      <c r="C149" s="2" t="s">
        <v>497</v>
      </c>
      <c r="D149" s="2" t="s">
        <v>511</v>
      </c>
      <c r="E149" s="2">
        <v>10099</v>
      </c>
      <c r="F149" s="16">
        <v>40854</v>
      </c>
      <c r="G149" s="2">
        <v>68999</v>
      </c>
      <c r="H149" s="2" t="s">
        <v>467</v>
      </c>
      <c r="I149" s="3">
        <v>32823</v>
      </c>
      <c r="J149" s="2" t="s">
        <v>23</v>
      </c>
      <c r="K149" s="2" t="s">
        <v>24</v>
      </c>
      <c r="L149" s="2" t="s">
        <v>25</v>
      </c>
      <c r="M149" s="2" t="s">
        <v>273</v>
      </c>
      <c r="N149" s="2">
        <v>19444</v>
      </c>
      <c r="O149" s="16">
        <v>41753</v>
      </c>
      <c r="P149" s="2" t="s">
        <v>274</v>
      </c>
      <c r="Q149" s="2" t="s">
        <v>35</v>
      </c>
      <c r="R149" s="2" t="s">
        <v>50</v>
      </c>
      <c r="S149" s="2" t="s">
        <v>39</v>
      </c>
      <c r="T149" s="2">
        <v>4.5</v>
      </c>
      <c r="U149" s="2">
        <v>5</v>
      </c>
      <c r="V149" s="3">
        <v>41363</v>
      </c>
      <c r="W149" s="2">
        <v>2</v>
      </c>
      <c r="X149" s="5" t="str">
        <f>INDEX(Position!B:B,MATCH(C149,Position!A:A,0))</f>
        <v>Sales Manager</v>
      </c>
      <c r="Y149" s="5" t="str">
        <f>INDEX(Department!B:B,MATCH(D149,Department!A:A,0))</f>
        <v>Sales</v>
      </c>
      <c r="Z149" s="5" t="str">
        <f>INDEX(Manager!B:B,MATCH(E149,Manager!A:A,0))</f>
        <v>Debra Houlihan</v>
      </c>
      <c r="AA149" s="19">
        <f ca="1">IFERROR(DATEDIF(HR_Data[[#This Row],[DateofHire]],HR_Data[[#This Row],[DateofTermination]],"y"),DATEDIF(HR_Data[[#This Row],[DateofHire]],NOW(),"y"))</f>
        <v>2</v>
      </c>
      <c r="AB149" s="5">
        <f ca="1">DATEDIF(HR_Data[[#This Row],[DOB]],NOW(),"y")</f>
        <v>34</v>
      </c>
      <c r="AC149" s="5" t="str" cm="1">
        <f t="array" aca="1" ref="AC149" ca="1">_xlfn.IFS(HR_Data[[#This Row],[Age]]&lt;=40,"31-40",HR_Data[[#This Row],[Age]]&lt;=50,"41-50",AB149&lt;=60,"51-60",AB149&lt;=70,"61-70",AB149&lt;=80,"71 ABOVE")</f>
        <v>31-40</v>
      </c>
      <c r="AD149" s="5" t="str" cm="1">
        <f t="array" aca="1" ref="AD149" ca="1">_xlfn.IFS(HR_Data[[#This Row],[Years in the company]]&lt;=5,"5 years below",HR_Data[[#This Row],[Years in the company]]&lt;=10,"6-10 years",HR_Data[[#This Row],[Years in the company]]&lt;=15,"11 - 15 years",HR_Data[[#This Row],[Years in the company]]&gt;=16,"16 years above")</f>
        <v>5 years below</v>
      </c>
      <c r="AE149" s="5" t="str" cm="1">
        <f t="array" ref="AE149">_xlfn.IFS(T149&lt;=2,"1.1-2.0",T149&lt;=3,"2.1-3.0",T149&lt;=4,"3.1-4.0",T149&lt;=5,"4.1-5.0")</f>
        <v>4.1-5.0</v>
      </c>
      <c r="AF149" s="5" t="str">
        <f>TEXT(HR_Data[[#This Row],[DateofHire]],"MMM")</f>
        <v>Nov</v>
      </c>
      <c r="AG149" s="5" t="str">
        <f>TEXT(HR_Data[[#This Row],[DateofHire]],"YYYY")</f>
        <v>2011</v>
      </c>
      <c r="AH149" s="5" t="str">
        <f>IF(HR_Data[[#This Row],[EmploymentStatus]]="Active","Active","Not Active")</f>
        <v>Not Active</v>
      </c>
      <c r="AI149" s="5" t="str">
        <f>TEXT(HR_Data[[#This Row],[DateofTermination]],"YYYY")</f>
        <v>2014</v>
      </c>
    </row>
    <row r="150" spans="1:35" hidden="1" x14ac:dyDescent="0.25">
      <c r="A150" s="2" t="s">
        <v>275</v>
      </c>
      <c r="B150" s="2">
        <v>10192</v>
      </c>
      <c r="C150" s="2" t="s">
        <v>495</v>
      </c>
      <c r="D150" s="2" t="s">
        <v>510</v>
      </c>
      <c r="E150" s="2">
        <v>10026</v>
      </c>
      <c r="F150" s="16">
        <v>41547</v>
      </c>
      <c r="G150" s="2">
        <v>50482</v>
      </c>
      <c r="H150" s="2" t="s">
        <v>468</v>
      </c>
      <c r="I150" s="3">
        <v>27778</v>
      </c>
      <c r="J150" s="2" t="s">
        <v>23</v>
      </c>
      <c r="K150" s="2" t="s">
        <v>24</v>
      </c>
      <c r="L150" s="2" t="s">
        <v>25</v>
      </c>
      <c r="M150" s="2" t="s">
        <v>22</v>
      </c>
      <c r="N150" s="2">
        <v>1887</v>
      </c>
      <c r="O150" s="16"/>
      <c r="P150" s="2" t="s">
        <v>26</v>
      </c>
      <c r="Q150" s="2" t="s">
        <v>27</v>
      </c>
      <c r="R150" s="2" t="s">
        <v>38</v>
      </c>
      <c r="S150" s="2" t="s">
        <v>39</v>
      </c>
      <c r="T150" s="2">
        <v>3.07</v>
      </c>
      <c r="U150" s="2">
        <v>4</v>
      </c>
      <c r="V150" s="3">
        <v>43488</v>
      </c>
      <c r="W150" s="2">
        <v>10</v>
      </c>
      <c r="X150" s="5" t="str">
        <f>INDEX(Position!B:B,MATCH(C150,Position!A:A,0))</f>
        <v>Production Technician I</v>
      </c>
      <c r="Y150" s="5" t="str">
        <f>INDEX(Department!B:B,MATCH(D150,Department!A:A,0))</f>
        <v>Production</v>
      </c>
      <c r="Z150" s="5" t="str">
        <f>INDEX(Manager!B:B,MATCH(E150,Manager!A:A,0))</f>
        <v>Michael Albert</v>
      </c>
      <c r="AA150" s="19">
        <f ca="1">IFERROR(DATEDIF(HR_Data[[#This Row],[DateofHire]],HR_Data[[#This Row],[DateofTermination]],"y"),DATEDIF(HR_Data[[#This Row],[DateofHire]],NOW(),"y"))</f>
        <v>10</v>
      </c>
      <c r="AB150" s="5">
        <f ca="1">DATEDIF(HR_Data[[#This Row],[DOB]],NOW(),"y")</f>
        <v>48</v>
      </c>
      <c r="AC150" s="5" t="str" cm="1">
        <f t="array" aca="1" ref="AC150" ca="1">_xlfn.IFS(HR_Data[[#This Row],[Age]]&lt;=40,"31-40",HR_Data[[#This Row],[Age]]&lt;=50,"41-50",AB150&lt;=60,"51-60",AB150&lt;=70,"61-70",AB150&lt;=80,"71 ABOVE")</f>
        <v>41-50</v>
      </c>
      <c r="AD150" s="5" t="str" cm="1">
        <f t="array" aca="1" ref="AD150" ca="1">_xlfn.IFS(HR_Data[[#This Row],[Years in the company]]&lt;=5,"5 years below",HR_Data[[#This Row],[Years in the company]]&lt;=10,"6-10 years",HR_Data[[#This Row],[Years in the company]]&lt;=15,"11 - 15 years",HR_Data[[#This Row],[Years in the company]]&gt;=16,"16 years above")</f>
        <v>6-10 years</v>
      </c>
      <c r="AE150" s="5" t="str" cm="1">
        <f t="array" ref="AE150">_xlfn.IFS(T150&lt;=2,"1.1-2.0",T150&lt;=3,"2.1-3.0",T150&lt;=4,"3.1-4.0",T150&lt;=5,"4.1-5.0")</f>
        <v>3.1-4.0</v>
      </c>
      <c r="AF150" s="5" t="str">
        <f>TEXT(HR_Data[[#This Row],[DateofHire]],"MMM")</f>
        <v>Sep</v>
      </c>
      <c r="AG150" s="5" t="str">
        <f>TEXT(HR_Data[[#This Row],[DateofHire]],"YYYY")</f>
        <v>2013</v>
      </c>
      <c r="AH150" s="5" t="str">
        <f>IF(HR_Data[[#This Row],[EmploymentStatus]]="Active","Active","Not Active")</f>
        <v>Active</v>
      </c>
      <c r="AI150" s="5"/>
    </row>
    <row r="151" spans="1:35" hidden="1" x14ac:dyDescent="0.25">
      <c r="A151" s="2" t="s">
        <v>276</v>
      </c>
      <c r="B151" s="2">
        <v>10231</v>
      </c>
      <c r="C151" s="2" t="s">
        <v>475</v>
      </c>
      <c r="D151" s="2" t="s">
        <v>511</v>
      </c>
      <c r="E151" s="2">
        <v>10200</v>
      </c>
      <c r="F151" s="16">
        <v>41505</v>
      </c>
      <c r="G151" s="2">
        <v>65310</v>
      </c>
      <c r="H151" s="2" t="s">
        <v>468</v>
      </c>
      <c r="I151" s="3">
        <v>29186</v>
      </c>
      <c r="J151" s="2" t="s">
        <v>23</v>
      </c>
      <c r="K151" s="2" t="s">
        <v>24</v>
      </c>
      <c r="L151" s="2" t="s">
        <v>25</v>
      </c>
      <c r="M151" s="2" t="s">
        <v>277</v>
      </c>
      <c r="N151" s="2">
        <v>80820</v>
      </c>
      <c r="O151" s="16"/>
      <c r="P151" s="2" t="s">
        <v>26</v>
      </c>
      <c r="Q151" s="2" t="s">
        <v>27</v>
      </c>
      <c r="R151" s="2" t="s">
        <v>38</v>
      </c>
      <c r="S151" s="2" t="s">
        <v>39</v>
      </c>
      <c r="T151" s="2">
        <v>4.3</v>
      </c>
      <c r="U151" s="2">
        <v>5</v>
      </c>
      <c r="V151" s="3">
        <v>43487</v>
      </c>
      <c r="W151" s="2">
        <v>13</v>
      </c>
      <c r="X151" s="5" t="str">
        <f>INDEX(Position!B:B,MATCH(C151,Position!A:A,0))</f>
        <v>Area Sales Manager</v>
      </c>
      <c r="Y151" s="5" t="str">
        <f>INDEX(Department!B:B,MATCH(D151,Department!A:A,0))</f>
        <v>Sales</v>
      </c>
      <c r="Z151" s="5" t="str">
        <f>INDEX(Manager!B:B,MATCH(E151,Manager!A:A,0))</f>
        <v>Lynn Daneault</v>
      </c>
      <c r="AA151" s="19">
        <f ca="1">IFERROR(DATEDIF(HR_Data[[#This Row],[DateofHire]],HR_Data[[#This Row],[DateofTermination]],"y"),DATEDIF(HR_Data[[#This Row],[DateofHire]],NOW(),"y"))</f>
        <v>10</v>
      </c>
      <c r="AB151" s="5">
        <f ca="1">DATEDIF(HR_Data[[#This Row],[DOB]],NOW(),"y")</f>
        <v>44</v>
      </c>
      <c r="AC151" s="5" t="str" cm="1">
        <f t="array" aca="1" ref="AC151" ca="1">_xlfn.IFS(HR_Data[[#This Row],[Age]]&lt;=40,"31-40",HR_Data[[#This Row],[Age]]&lt;=50,"41-50",AB151&lt;=60,"51-60",AB151&lt;=70,"61-70",AB151&lt;=80,"71 ABOVE")</f>
        <v>41-50</v>
      </c>
      <c r="AD151" s="5" t="str" cm="1">
        <f t="array" aca="1" ref="AD151" ca="1">_xlfn.IFS(HR_Data[[#This Row],[Years in the company]]&lt;=5,"5 years below",HR_Data[[#This Row],[Years in the company]]&lt;=10,"6-10 years",HR_Data[[#This Row],[Years in the company]]&lt;=15,"11 - 15 years",HR_Data[[#This Row],[Years in the company]]&gt;=16,"16 years above")</f>
        <v>6-10 years</v>
      </c>
      <c r="AE151" s="5" t="str" cm="1">
        <f t="array" ref="AE151">_xlfn.IFS(T151&lt;=2,"1.1-2.0",T151&lt;=3,"2.1-3.0",T151&lt;=4,"3.1-4.0",T151&lt;=5,"4.1-5.0")</f>
        <v>4.1-5.0</v>
      </c>
      <c r="AF151" s="5" t="str">
        <f>TEXT(HR_Data[[#This Row],[DateofHire]],"MMM")</f>
        <v>Aug</v>
      </c>
      <c r="AG151" s="5" t="str">
        <f>TEXT(HR_Data[[#This Row],[DateofHire]],"YYYY")</f>
        <v>2013</v>
      </c>
      <c r="AH151" s="5" t="str">
        <f>IF(HR_Data[[#This Row],[EmploymentStatus]]="Active","Active","Not Active")</f>
        <v>Active</v>
      </c>
      <c r="AI151" s="5"/>
    </row>
    <row r="152" spans="1:35" hidden="1" x14ac:dyDescent="0.25">
      <c r="A152" s="2" t="s">
        <v>278</v>
      </c>
      <c r="B152" s="2">
        <v>10089</v>
      </c>
      <c r="C152" s="2" t="s">
        <v>492</v>
      </c>
      <c r="D152" s="2" t="s">
        <v>508</v>
      </c>
      <c r="E152" s="2">
        <v>10080</v>
      </c>
      <c r="F152" s="16">
        <v>41092</v>
      </c>
      <c r="G152" s="2">
        <v>250000</v>
      </c>
      <c r="H152" s="2" t="s">
        <v>467</v>
      </c>
      <c r="I152" s="3">
        <v>19988</v>
      </c>
      <c r="J152" s="2" t="s">
        <v>33</v>
      </c>
      <c r="K152" s="2" t="s">
        <v>24</v>
      </c>
      <c r="L152" s="2" t="s">
        <v>25</v>
      </c>
      <c r="M152" s="2" t="s">
        <v>22</v>
      </c>
      <c r="N152" s="2">
        <v>1902</v>
      </c>
      <c r="O152" s="16"/>
      <c r="P152" s="2" t="s">
        <v>26</v>
      </c>
      <c r="Q152" s="2" t="s">
        <v>27</v>
      </c>
      <c r="R152" s="2" t="s">
        <v>38</v>
      </c>
      <c r="S152" s="2" t="s">
        <v>39</v>
      </c>
      <c r="T152" s="2">
        <v>4.83</v>
      </c>
      <c r="U152" s="2">
        <v>3</v>
      </c>
      <c r="V152" s="3">
        <v>43482</v>
      </c>
      <c r="W152" s="2">
        <v>10</v>
      </c>
      <c r="X152" s="5" t="str">
        <f>INDEX(Position!B:B,MATCH(C152,Position!A:A,0))</f>
        <v>President &amp; CEO</v>
      </c>
      <c r="Y152" s="5" t="str">
        <f>INDEX(Department!B:B,MATCH(D152,Department!A:A,0))</f>
        <v>Executive Office</v>
      </c>
      <c r="Z152" s="5" t="str">
        <f>INDEX(Manager!B:B,MATCH(E152,Manager!A:A,0))</f>
        <v>Board of Directors</v>
      </c>
      <c r="AA152" s="19">
        <f ca="1">IFERROR(DATEDIF(HR_Data[[#This Row],[DateofHire]],HR_Data[[#This Row],[DateofTermination]],"y"),DATEDIF(HR_Data[[#This Row],[DateofHire]],NOW(),"y"))</f>
        <v>11</v>
      </c>
      <c r="AB152" s="5">
        <f ca="1">DATEDIF(HR_Data[[#This Row],[DOB]],NOW(),"y")</f>
        <v>69</v>
      </c>
      <c r="AC152" s="5" t="str" cm="1">
        <f t="array" aca="1" ref="AC152" ca="1">_xlfn.IFS(HR_Data[[#This Row],[Age]]&lt;=40,"31-40",HR_Data[[#This Row],[Age]]&lt;=50,"41-50",AB152&lt;=60,"51-60",AB152&lt;=70,"61-70",AB152&lt;=80,"71 ABOVE")</f>
        <v>61-70</v>
      </c>
      <c r="AD152" s="5" t="str" cm="1">
        <f t="array" aca="1" ref="AD152" ca="1">_xlfn.IFS(HR_Data[[#This Row],[Years in the company]]&lt;=5,"5 years below",HR_Data[[#This Row],[Years in the company]]&lt;=10,"6-10 years",HR_Data[[#This Row],[Years in the company]]&lt;=15,"11 - 15 years",HR_Data[[#This Row],[Years in the company]]&gt;=16,"16 years above")</f>
        <v>11 - 15 years</v>
      </c>
      <c r="AE152" s="5" t="str" cm="1">
        <f t="array" ref="AE152">_xlfn.IFS(T152&lt;=2,"1.1-2.0",T152&lt;=3,"2.1-3.0",T152&lt;=4,"3.1-4.0",T152&lt;=5,"4.1-5.0")</f>
        <v>4.1-5.0</v>
      </c>
      <c r="AF152" s="5" t="str">
        <f>TEXT(HR_Data[[#This Row],[DateofHire]],"MMM")</f>
        <v>Jul</v>
      </c>
      <c r="AG152" s="5" t="str">
        <f>TEXT(HR_Data[[#This Row],[DateofHire]],"YYYY")</f>
        <v>2012</v>
      </c>
      <c r="AH152" s="5" t="str">
        <f>IF(HR_Data[[#This Row],[EmploymentStatus]]="Active","Active","Not Active")</f>
        <v>Active</v>
      </c>
      <c r="AI152" s="5"/>
    </row>
    <row r="153" spans="1:35" x14ac:dyDescent="0.25">
      <c r="A153" s="2" t="s">
        <v>281</v>
      </c>
      <c r="B153" s="2">
        <v>10166</v>
      </c>
      <c r="C153" s="2" t="s">
        <v>495</v>
      </c>
      <c r="D153" s="2" t="s">
        <v>510</v>
      </c>
      <c r="E153" s="2">
        <v>10069</v>
      </c>
      <c r="F153" s="16">
        <v>40812</v>
      </c>
      <c r="G153" s="2">
        <v>54005</v>
      </c>
      <c r="H153" s="2" t="s">
        <v>467</v>
      </c>
      <c r="I153" s="3">
        <v>27006</v>
      </c>
      <c r="J153" s="2" t="s">
        <v>33</v>
      </c>
      <c r="K153" s="2" t="s">
        <v>24</v>
      </c>
      <c r="L153" s="2" t="s">
        <v>25</v>
      </c>
      <c r="M153" s="2" t="s">
        <v>22</v>
      </c>
      <c r="N153" s="2">
        <v>2170</v>
      </c>
      <c r="O153" s="16">
        <v>42159</v>
      </c>
      <c r="P153" s="2" t="s">
        <v>172</v>
      </c>
      <c r="Q153" s="2" t="s">
        <v>35</v>
      </c>
      <c r="R153" s="2" t="s">
        <v>50</v>
      </c>
      <c r="S153" s="2" t="s">
        <v>39</v>
      </c>
      <c r="T153" s="2">
        <v>3.6</v>
      </c>
      <c r="U153" s="2">
        <v>5</v>
      </c>
      <c r="V153" s="3">
        <v>42064</v>
      </c>
      <c r="W153" s="2">
        <v>16</v>
      </c>
      <c r="X153" s="5" t="str">
        <f>INDEX(Position!B:B,MATCH(C153,Position!A:A,0))</f>
        <v>Production Technician I</v>
      </c>
      <c r="Y153" s="5" t="str">
        <f>INDEX(Department!B:B,MATCH(D153,Department!A:A,0))</f>
        <v>Production</v>
      </c>
      <c r="Z153" s="5" t="str">
        <f>INDEX(Manager!B:B,MATCH(E153,Manager!A:A,0))</f>
        <v>Webster Butler</v>
      </c>
      <c r="AA153" s="19">
        <f ca="1">IFERROR(DATEDIF(HR_Data[[#This Row],[DateofHire]],HR_Data[[#This Row],[DateofTermination]],"y"),DATEDIF(HR_Data[[#This Row],[DateofHire]],NOW(),"y"))</f>
        <v>3</v>
      </c>
      <c r="AB153" s="5">
        <f ca="1">DATEDIF(HR_Data[[#This Row],[DOB]],NOW(),"y")</f>
        <v>50</v>
      </c>
      <c r="AC153" s="5" t="str" cm="1">
        <f t="array" aca="1" ref="AC153" ca="1">_xlfn.IFS(HR_Data[[#This Row],[Age]]&lt;=40,"31-40",HR_Data[[#This Row],[Age]]&lt;=50,"41-50",AB153&lt;=60,"51-60",AB153&lt;=70,"61-70",AB153&lt;=80,"71 ABOVE")</f>
        <v>41-50</v>
      </c>
      <c r="AD153" s="5" t="str" cm="1">
        <f t="array" aca="1" ref="AD153" ca="1">_xlfn.IFS(HR_Data[[#This Row],[Years in the company]]&lt;=5,"5 years below",HR_Data[[#This Row],[Years in the company]]&lt;=10,"6-10 years",HR_Data[[#This Row],[Years in the company]]&lt;=15,"11 - 15 years",HR_Data[[#This Row],[Years in the company]]&gt;=16,"16 years above")</f>
        <v>5 years below</v>
      </c>
      <c r="AE153" s="5" t="str" cm="1">
        <f t="array" ref="AE153">_xlfn.IFS(T153&lt;=2,"1.1-2.0",T153&lt;=3,"2.1-3.0",T153&lt;=4,"3.1-4.0",T153&lt;=5,"4.1-5.0")</f>
        <v>3.1-4.0</v>
      </c>
      <c r="AF153" s="5" t="str">
        <f>TEXT(HR_Data[[#This Row],[DateofHire]],"MMM")</f>
        <v>Sep</v>
      </c>
      <c r="AG153" s="5" t="str">
        <f>TEXT(HR_Data[[#This Row],[DateofHire]],"YYYY")</f>
        <v>2011</v>
      </c>
      <c r="AH153" s="5" t="str">
        <f>IF(HR_Data[[#This Row],[EmploymentStatus]]="Active","Active","Not Active")</f>
        <v>Not Active</v>
      </c>
      <c r="AI153" s="5" t="str">
        <f>TEXT(HR_Data[[#This Row],[DateofTermination]],"YYYY")</f>
        <v>2015</v>
      </c>
    </row>
    <row r="154" spans="1:35" x14ac:dyDescent="0.25">
      <c r="A154" s="2" t="s">
        <v>282</v>
      </c>
      <c r="B154" s="2">
        <v>10170</v>
      </c>
      <c r="C154" s="2" t="s">
        <v>495</v>
      </c>
      <c r="D154" s="2" t="s">
        <v>510</v>
      </c>
      <c r="E154" s="2">
        <v>10002</v>
      </c>
      <c r="F154" s="16">
        <v>40812</v>
      </c>
      <c r="G154" s="2">
        <v>45433</v>
      </c>
      <c r="H154" s="2" t="s">
        <v>467</v>
      </c>
      <c r="I154" s="3">
        <v>25849</v>
      </c>
      <c r="J154" s="2" t="s">
        <v>33</v>
      </c>
      <c r="K154" s="2" t="s">
        <v>24</v>
      </c>
      <c r="L154" s="2" t="s">
        <v>25</v>
      </c>
      <c r="M154" s="2" t="s">
        <v>22</v>
      </c>
      <c r="N154" s="2">
        <v>2127</v>
      </c>
      <c r="O154" s="16">
        <v>41648</v>
      </c>
      <c r="P154" s="2" t="s">
        <v>172</v>
      </c>
      <c r="Q154" s="2" t="s">
        <v>35</v>
      </c>
      <c r="R154" s="2" t="s">
        <v>50</v>
      </c>
      <c r="S154" s="2" t="s">
        <v>39</v>
      </c>
      <c r="T154" s="2">
        <v>3.49</v>
      </c>
      <c r="U154" s="2">
        <v>4</v>
      </c>
      <c r="V154" s="3">
        <v>41304</v>
      </c>
      <c r="W154" s="2">
        <v>6</v>
      </c>
      <c r="X154" s="5" t="str">
        <f>INDEX(Position!B:B,MATCH(C154,Position!A:A,0))</f>
        <v>Production Technician I</v>
      </c>
      <c r="Y154" s="5" t="str">
        <f>INDEX(Department!B:B,MATCH(D154,Department!A:A,0))</f>
        <v>Production</v>
      </c>
      <c r="Z154" s="5" t="str">
        <f>INDEX(Manager!B:B,MATCH(E154,Manager!A:A,0))</f>
        <v>Amy Dunn</v>
      </c>
      <c r="AA154" s="19">
        <f ca="1">IFERROR(DATEDIF(HR_Data[[#This Row],[DateofHire]],HR_Data[[#This Row],[DateofTermination]],"y"),DATEDIF(HR_Data[[#This Row],[DateofHire]],NOW(),"y"))</f>
        <v>2</v>
      </c>
      <c r="AB154" s="5">
        <f ca="1">DATEDIF(HR_Data[[#This Row],[DOB]],NOW(),"y")</f>
        <v>53</v>
      </c>
      <c r="AC154" s="5" t="str" cm="1">
        <f t="array" aca="1" ref="AC154" ca="1">_xlfn.IFS(HR_Data[[#This Row],[Age]]&lt;=40,"31-40",HR_Data[[#This Row],[Age]]&lt;=50,"41-50",AB154&lt;=60,"51-60",AB154&lt;=70,"61-70",AB154&lt;=80,"71 ABOVE")</f>
        <v>51-60</v>
      </c>
      <c r="AD154" s="5" t="str" cm="1">
        <f t="array" aca="1" ref="AD154" ca="1">_xlfn.IFS(HR_Data[[#This Row],[Years in the company]]&lt;=5,"5 years below",HR_Data[[#This Row],[Years in the company]]&lt;=10,"6-10 years",HR_Data[[#This Row],[Years in the company]]&lt;=15,"11 - 15 years",HR_Data[[#This Row],[Years in the company]]&gt;=16,"16 years above")</f>
        <v>5 years below</v>
      </c>
      <c r="AE154" s="5" t="str" cm="1">
        <f t="array" ref="AE154">_xlfn.IFS(T154&lt;=2,"1.1-2.0",T154&lt;=3,"2.1-3.0",T154&lt;=4,"3.1-4.0",T154&lt;=5,"4.1-5.0")</f>
        <v>3.1-4.0</v>
      </c>
      <c r="AF154" s="5" t="str">
        <f>TEXT(HR_Data[[#This Row],[DateofHire]],"MMM")</f>
        <v>Sep</v>
      </c>
      <c r="AG154" s="5" t="str">
        <f>TEXT(HR_Data[[#This Row],[DateofHire]],"YYYY")</f>
        <v>2011</v>
      </c>
      <c r="AH154" s="5" t="str">
        <f>IF(HR_Data[[#This Row],[EmploymentStatus]]="Active","Active","Not Active")</f>
        <v>Not Active</v>
      </c>
      <c r="AI154" s="5" t="str">
        <f>TEXT(HR_Data[[#This Row],[DateofTermination]],"YYYY")</f>
        <v>2014</v>
      </c>
    </row>
    <row r="155" spans="1:35" hidden="1" x14ac:dyDescent="0.25">
      <c r="A155" s="2" t="s">
        <v>283</v>
      </c>
      <c r="B155" s="2">
        <v>10208</v>
      </c>
      <c r="C155" s="2" t="s">
        <v>495</v>
      </c>
      <c r="D155" s="2" t="s">
        <v>510</v>
      </c>
      <c r="E155" s="2">
        <v>10062</v>
      </c>
      <c r="F155" s="16">
        <v>41687</v>
      </c>
      <c r="G155" s="2">
        <v>46654</v>
      </c>
      <c r="H155" s="2" t="s">
        <v>468</v>
      </c>
      <c r="I155" s="3">
        <v>28439</v>
      </c>
      <c r="J155" s="2" t="s">
        <v>23</v>
      </c>
      <c r="K155" s="2" t="s">
        <v>24</v>
      </c>
      <c r="L155" s="2" t="s">
        <v>62</v>
      </c>
      <c r="M155" s="2" t="s">
        <v>22</v>
      </c>
      <c r="N155" s="2">
        <v>1721</v>
      </c>
      <c r="O155" s="16"/>
      <c r="P155" s="2" t="s">
        <v>26</v>
      </c>
      <c r="Q155" s="2" t="s">
        <v>27</v>
      </c>
      <c r="R155" s="2" t="s">
        <v>29</v>
      </c>
      <c r="S155" s="2" t="s">
        <v>39</v>
      </c>
      <c r="T155" s="2">
        <v>3.1</v>
      </c>
      <c r="U155" s="2">
        <v>3</v>
      </c>
      <c r="V155" s="3">
        <v>43502</v>
      </c>
      <c r="W155" s="2">
        <v>3</v>
      </c>
      <c r="X155" s="5" t="str">
        <f>INDEX(Position!B:B,MATCH(C155,Position!A:A,0))</f>
        <v>Production Technician I</v>
      </c>
      <c r="Y155" s="5" t="str">
        <f>INDEX(Department!B:B,MATCH(D155,Department!A:A,0))</f>
        <v>Production</v>
      </c>
      <c r="Z155" s="5" t="str">
        <f>INDEX(Manager!B:B,MATCH(E155,Manager!A:A,0))</f>
        <v>Ketsia Liebig</v>
      </c>
      <c r="AA155" s="19">
        <f ca="1">IFERROR(DATEDIF(HR_Data[[#This Row],[DateofHire]],HR_Data[[#This Row],[DateofTermination]],"y"),DATEDIF(HR_Data[[#This Row],[DateofHire]],NOW(),"y"))</f>
        <v>10</v>
      </c>
      <c r="AB155" s="5">
        <f ca="1">DATEDIF(HR_Data[[#This Row],[DOB]],NOW(),"y")</f>
        <v>46</v>
      </c>
      <c r="AC155" s="5" t="str" cm="1">
        <f t="array" aca="1" ref="AC155" ca="1">_xlfn.IFS(HR_Data[[#This Row],[Age]]&lt;=40,"31-40",HR_Data[[#This Row],[Age]]&lt;=50,"41-50",AB155&lt;=60,"51-60",AB155&lt;=70,"61-70",AB155&lt;=80,"71 ABOVE")</f>
        <v>41-50</v>
      </c>
      <c r="AD155" s="5" t="str" cm="1">
        <f t="array" aca="1" ref="AD155" ca="1">_xlfn.IFS(HR_Data[[#This Row],[Years in the company]]&lt;=5,"5 years below",HR_Data[[#This Row],[Years in the company]]&lt;=10,"6-10 years",HR_Data[[#This Row],[Years in the company]]&lt;=15,"11 - 15 years",HR_Data[[#This Row],[Years in the company]]&gt;=16,"16 years above")</f>
        <v>6-10 years</v>
      </c>
      <c r="AE155" s="5" t="str" cm="1">
        <f t="array" ref="AE155">_xlfn.IFS(T155&lt;=2,"1.1-2.0",T155&lt;=3,"2.1-3.0",T155&lt;=4,"3.1-4.0",T155&lt;=5,"4.1-5.0")</f>
        <v>3.1-4.0</v>
      </c>
      <c r="AF155" s="5" t="str">
        <f>TEXT(HR_Data[[#This Row],[DateofHire]],"MMM")</f>
        <v>Feb</v>
      </c>
      <c r="AG155" s="5" t="str">
        <f>TEXT(HR_Data[[#This Row],[DateofHire]],"YYYY")</f>
        <v>2014</v>
      </c>
      <c r="AH155" s="5" t="str">
        <f>IF(HR_Data[[#This Row],[EmploymentStatus]]="Active","Active","Not Active")</f>
        <v>Active</v>
      </c>
      <c r="AI155" s="5"/>
    </row>
    <row r="156" spans="1:35" hidden="1" x14ac:dyDescent="0.25">
      <c r="A156" s="2" t="s">
        <v>284</v>
      </c>
      <c r="B156" s="2">
        <v>10176</v>
      </c>
      <c r="C156" s="2" t="s">
        <v>495</v>
      </c>
      <c r="D156" s="2" t="s">
        <v>510</v>
      </c>
      <c r="E156" s="2">
        <v>10114</v>
      </c>
      <c r="F156" s="16">
        <v>40553</v>
      </c>
      <c r="G156" s="2">
        <v>63973</v>
      </c>
      <c r="H156" s="2" t="s">
        <v>468</v>
      </c>
      <c r="I156" s="3">
        <v>29253</v>
      </c>
      <c r="J156" s="2" t="s">
        <v>33</v>
      </c>
      <c r="K156" s="2" t="s">
        <v>24</v>
      </c>
      <c r="L156" s="2" t="s">
        <v>91</v>
      </c>
      <c r="M156" s="2" t="s">
        <v>22</v>
      </c>
      <c r="N156" s="2">
        <v>1801</v>
      </c>
      <c r="O156" s="16"/>
      <c r="P156" s="2" t="s">
        <v>26</v>
      </c>
      <c r="Q156" s="2" t="s">
        <v>27</v>
      </c>
      <c r="R156" s="2" t="s">
        <v>38</v>
      </c>
      <c r="S156" s="2" t="s">
        <v>39</v>
      </c>
      <c r="T156" s="2">
        <v>3.38</v>
      </c>
      <c r="U156" s="2">
        <v>3</v>
      </c>
      <c r="V156" s="3">
        <v>43486</v>
      </c>
      <c r="W156" s="2">
        <v>17</v>
      </c>
      <c r="X156" s="5" t="str">
        <f>INDEX(Position!B:B,MATCH(C156,Position!A:A,0))</f>
        <v>Production Technician I</v>
      </c>
      <c r="Y156" s="5" t="str">
        <f>INDEX(Department!B:B,MATCH(D156,Department!A:A,0))</f>
        <v>Production</v>
      </c>
      <c r="Z156" s="5" t="str">
        <f>INDEX(Manager!B:B,MATCH(E156,Manager!A:A,0))</f>
        <v>Brannon Miller</v>
      </c>
      <c r="AA156" s="19">
        <f ca="1">IFERROR(DATEDIF(HR_Data[[#This Row],[DateofHire]],HR_Data[[#This Row],[DateofTermination]],"y"),DATEDIF(HR_Data[[#This Row],[DateofHire]],NOW(),"y"))</f>
        <v>13</v>
      </c>
      <c r="AB156" s="5">
        <f ca="1">DATEDIF(HR_Data[[#This Row],[DOB]],NOW(),"y")</f>
        <v>44</v>
      </c>
      <c r="AC156" s="5" t="str" cm="1">
        <f t="array" aca="1" ref="AC156" ca="1">_xlfn.IFS(HR_Data[[#This Row],[Age]]&lt;=40,"31-40",HR_Data[[#This Row],[Age]]&lt;=50,"41-50",AB156&lt;=60,"51-60",AB156&lt;=70,"61-70",AB156&lt;=80,"71 ABOVE")</f>
        <v>41-50</v>
      </c>
      <c r="AD156" s="5" t="str" cm="1">
        <f t="array" aca="1" ref="AD156" ca="1">_xlfn.IFS(HR_Data[[#This Row],[Years in the company]]&lt;=5,"5 years below",HR_Data[[#This Row],[Years in the company]]&lt;=10,"6-10 years",HR_Data[[#This Row],[Years in the company]]&lt;=15,"11 - 15 years",HR_Data[[#This Row],[Years in the company]]&gt;=16,"16 years above")</f>
        <v>11 - 15 years</v>
      </c>
      <c r="AE156" s="5" t="str" cm="1">
        <f t="array" ref="AE156">_xlfn.IFS(T156&lt;=2,"1.1-2.0",T156&lt;=3,"2.1-3.0",T156&lt;=4,"3.1-4.0",T156&lt;=5,"4.1-5.0")</f>
        <v>3.1-4.0</v>
      </c>
      <c r="AF156" s="5" t="str">
        <f>TEXT(HR_Data[[#This Row],[DateofHire]],"MMM")</f>
        <v>Jan</v>
      </c>
      <c r="AG156" s="5" t="str">
        <f>TEXT(HR_Data[[#This Row],[DateofHire]],"YYYY")</f>
        <v>2011</v>
      </c>
      <c r="AH156" s="5" t="str">
        <f>IF(HR_Data[[#This Row],[EmploymentStatus]]="Active","Active","Not Active")</f>
        <v>Active</v>
      </c>
      <c r="AI156" s="5"/>
    </row>
    <row r="157" spans="1:35" hidden="1" x14ac:dyDescent="0.25">
      <c r="A157" s="2" t="s">
        <v>285</v>
      </c>
      <c r="B157" s="2">
        <v>10165</v>
      </c>
      <c r="C157" s="2" t="s">
        <v>475</v>
      </c>
      <c r="D157" s="2" t="s">
        <v>511</v>
      </c>
      <c r="E157" s="2">
        <v>10188</v>
      </c>
      <c r="F157" s="16">
        <v>40609</v>
      </c>
      <c r="G157" s="2">
        <v>71339</v>
      </c>
      <c r="H157" s="2" t="s">
        <v>468</v>
      </c>
      <c r="I157" s="3">
        <v>25258</v>
      </c>
      <c r="J157" s="2" t="s">
        <v>23</v>
      </c>
      <c r="K157" s="2" t="s">
        <v>24</v>
      </c>
      <c r="L157" s="2" t="s">
        <v>62</v>
      </c>
      <c r="M157" s="2" t="s">
        <v>286</v>
      </c>
      <c r="N157" s="2">
        <v>10171</v>
      </c>
      <c r="O157" s="16"/>
      <c r="P157" s="2" t="s">
        <v>26</v>
      </c>
      <c r="Q157" s="2" t="s">
        <v>27</v>
      </c>
      <c r="R157" s="2" t="s">
        <v>64</v>
      </c>
      <c r="S157" s="2" t="s">
        <v>39</v>
      </c>
      <c r="T157" s="2">
        <v>3.65</v>
      </c>
      <c r="U157" s="2">
        <v>5</v>
      </c>
      <c r="V157" s="3">
        <v>43482</v>
      </c>
      <c r="W157" s="2">
        <v>20</v>
      </c>
      <c r="X157" s="5" t="str">
        <f>INDEX(Position!B:B,MATCH(C157,Position!A:A,0))</f>
        <v>Area Sales Manager</v>
      </c>
      <c r="Y157" s="5" t="str">
        <f>INDEX(Department!B:B,MATCH(D157,Department!A:A,0))</f>
        <v>Sales</v>
      </c>
      <c r="Z157" s="5" t="str">
        <f>INDEX(Manager!B:B,MATCH(E157,Manager!A:A,0))</f>
        <v>John Smith</v>
      </c>
      <c r="AA157" s="19">
        <f ca="1">IFERROR(DATEDIF(HR_Data[[#This Row],[DateofHire]],HR_Data[[#This Row],[DateofTermination]],"y"),DATEDIF(HR_Data[[#This Row],[DateofHire]],NOW(),"y"))</f>
        <v>13</v>
      </c>
      <c r="AB157" s="5">
        <f ca="1">DATEDIF(HR_Data[[#This Row],[DOB]],NOW(),"y")</f>
        <v>55</v>
      </c>
      <c r="AC157" s="5" t="str" cm="1">
        <f t="array" aca="1" ref="AC157" ca="1">_xlfn.IFS(HR_Data[[#This Row],[Age]]&lt;=40,"31-40",HR_Data[[#This Row],[Age]]&lt;=50,"41-50",AB157&lt;=60,"51-60",AB157&lt;=70,"61-70",AB157&lt;=80,"71 ABOVE")</f>
        <v>51-60</v>
      </c>
      <c r="AD157" s="5" t="str" cm="1">
        <f t="array" aca="1" ref="AD157" ca="1">_xlfn.IFS(HR_Data[[#This Row],[Years in the company]]&lt;=5,"5 years below",HR_Data[[#This Row],[Years in the company]]&lt;=10,"6-10 years",HR_Data[[#This Row],[Years in the company]]&lt;=15,"11 - 15 years",HR_Data[[#This Row],[Years in the company]]&gt;=16,"16 years above")</f>
        <v>11 - 15 years</v>
      </c>
      <c r="AE157" s="5" t="str" cm="1">
        <f t="array" ref="AE157">_xlfn.IFS(T157&lt;=2,"1.1-2.0",T157&lt;=3,"2.1-3.0",T157&lt;=4,"3.1-4.0",T157&lt;=5,"4.1-5.0")</f>
        <v>3.1-4.0</v>
      </c>
      <c r="AF157" s="5" t="str">
        <f>TEXT(HR_Data[[#This Row],[DateofHire]],"MMM")</f>
        <v>Mar</v>
      </c>
      <c r="AG157" s="5" t="str">
        <f>TEXT(HR_Data[[#This Row],[DateofHire]],"YYYY")</f>
        <v>2011</v>
      </c>
      <c r="AH157" s="5" t="str">
        <f>IF(HR_Data[[#This Row],[EmploymentStatus]]="Active","Active","Not Active")</f>
        <v>Active</v>
      </c>
      <c r="AI157" s="5"/>
    </row>
    <row r="158" spans="1:35" hidden="1" x14ac:dyDescent="0.25">
      <c r="A158" s="2" t="s">
        <v>287</v>
      </c>
      <c r="B158" s="2">
        <v>10113</v>
      </c>
      <c r="C158" s="2" t="s">
        <v>504</v>
      </c>
      <c r="D158" s="2" t="s">
        <v>509</v>
      </c>
      <c r="E158" s="2">
        <v>10250</v>
      </c>
      <c r="F158" s="16">
        <v>41953</v>
      </c>
      <c r="G158" s="2">
        <v>93206</v>
      </c>
      <c r="H158" s="2" t="s">
        <v>468</v>
      </c>
      <c r="I158" s="3">
        <v>31525</v>
      </c>
      <c r="J158" s="2" t="s">
        <v>33</v>
      </c>
      <c r="K158" s="2" t="s">
        <v>24</v>
      </c>
      <c r="L158" s="2" t="s">
        <v>25</v>
      </c>
      <c r="M158" s="2" t="s">
        <v>22</v>
      </c>
      <c r="N158" s="2">
        <v>2169</v>
      </c>
      <c r="O158" s="16"/>
      <c r="P158" s="2" t="s">
        <v>26</v>
      </c>
      <c r="Q158" s="2" t="s">
        <v>27</v>
      </c>
      <c r="R158" s="2" t="s">
        <v>60</v>
      </c>
      <c r="S158" s="2" t="s">
        <v>39</v>
      </c>
      <c r="T158" s="2">
        <v>4.46</v>
      </c>
      <c r="U158" s="2">
        <v>5</v>
      </c>
      <c r="V158" s="3">
        <v>43472</v>
      </c>
      <c r="W158" s="2">
        <v>7</v>
      </c>
      <c r="X158" s="5" t="str">
        <f>INDEX(Position!B:B,MATCH(C158,Position!A:A,0))</f>
        <v>Sr. Network Engineer</v>
      </c>
      <c r="Y158" s="5" t="str">
        <f>INDEX(Department!B:B,MATCH(D158,Department!A:A,0))</f>
        <v>IT/IS</v>
      </c>
      <c r="Z158" s="5" t="str">
        <f>INDEX(Manager!B:B,MATCH(E158,Manager!A:A,0))</f>
        <v>Peter Monroe</v>
      </c>
      <c r="AA158" s="19">
        <f ca="1">IFERROR(DATEDIF(HR_Data[[#This Row],[DateofHire]],HR_Data[[#This Row],[DateofTermination]],"y"),DATEDIF(HR_Data[[#This Row],[DateofHire]],NOW(),"y"))</f>
        <v>9</v>
      </c>
      <c r="AB158" s="5">
        <f ca="1">DATEDIF(HR_Data[[#This Row],[DOB]],NOW(),"y")</f>
        <v>37</v>
      </c>
      <c r="AC158" s="5" t="str" cm="1">
        <f t="array" aca="1" ref="AC158" ca="1">_xlfn.IFS(HR_Data[[#This Row],[Age]]&lt;=40,"31-40",HR_Data[[#This Row],[Age]]&lt;=50,"41-50",AB158&lt;=60,"51-60",AB158&lt;=70,"61-70",AB158&lt;=80,"71 ABOVE")</f>
        <v>31-40</v>
      </c>
      <c r="AD158" s="5" t="str" cm="1">
        <f t="array" aca="1" ref="AD158" ca="1">_xlfn.IFS(HR_Data[[#This Row],[Years in the company]]&lt;=5,"5 years below",HR_Data[[#This Row],[Years in the company]]&lt;=10,"6-10 years",HR_Data[[#This Row],[Years in the company]]&lt;=15,"11 - 15 years",HR_Data[[#This Row],[Years in the company]]&gt;=16,"16 years above")</f>
        <v>6-10 years</v>
      </c>
      <c r="AE158" s="5" t="str" cm="1">
        <f t="array" ref="AE158">_xlfn.IFS(T158&lt;=2,"1.1-2.0",T158&lt;=3,"2.1-3.0",T158&lt;=4,"3.1-4.0",T158&lt;=5,"4.1-5.0")</f>
        <v>4.1-5.0</v>
      </c>
      <c r="AF158" s="5" t="str">
        <f>TEXT(HR_Data[[#This Row],[DateofHire]],"MMM")</f>
        <v>Nov</v>
      </c>
      <c r="AG158" s="5" t="str">
        <f>TEXT(HR_Data[[#This Row],[DateofHire]],"YYYY")</f>
        <v>2014</v>
      </c>
      <c r="AH158" s="5" t="str">
        <f>IF(HR_Data[[#This Row],[EmploymentStatus]]="Active","Active","Not Active")</f>
        <v>Active</v>
      </c>
      <c r="AI158" s="5"/>
    </row>
    <row r="159" spans="1:35" x14ac:dyDescent="0.25">
      <c r="A159" s="2" t="s">
        <v>288</v>
      </c>
      <c r="B159" s="2">
        <v>10092</v>
      </c>
      <c r="C159" s="2" t="s">
        <v>494</v>
      </c>
      <c r="D159" s="2" t="s">
        <v>510</v>
      </c>
      <c r="E159" s="2">
        <v>10175</v>
      </c>
      <c r="F159" s="16">
        <v>40553</v>
      </c>
      <c r="G159" s="2">
        <v>82758</v>
      </c>
      <c r="H159" s="2" t="s">
        <v>468</v>
      </c>
      <c r="I159" s="3">
        <v>26481</v>
      </c>
      <c r="J159" s="2" t="s">
        <v>33</v>
      </c>
      <c r="K159" s="2" t="s">
        <v>24</v>
      </c>
      <c r="L159" s="2" t="s">
        <v>25</v>
      </c>
      <c r="M159" s="2" t="s">
        <v>22</v>
      </c>
      <c r="N159" s="2">
        <v>1890</v>
      </c>
      <c r="O159" s="16">
        <v>42350</v>
      </c>
      <c r="P159" s="2" t="s">
        <v>82</v>
      </c>
      <c r="Q159" s="2" t="s">
        <v>83</v>
      </c>
      <c r="R159" s="2" t="s">
        <v>60</v>
      </c>
      <c r="S159" s="2" t="s">
        <v>39</v>
      </c>
      <c r="T159" s="2">
        <v>4.78</v>
      </c>
      <c r="U159" s="2">
        <v>4</v>
      </c>
      <c r="V159" s="3">
        <v>42050</v>
      </c>
      <c r="W159" s="2">
        <v>9</v>
      </c>
      <c r="X159" s="5" t="str">
        <f>INDEX(Position!B:B,MATCH(C159,Position!A:A,0))</f>
        <v>Production Manager</v>
      </c>
      <c r="Y159" s="5" t="str">
        <f>INDEX(Department!B:B,MATCH(D159,Department!A:A,0))</f>
        <v>Production</v>
      </c>
      <c r="Z159" s="5" t="str">
        <f>INDEX(Manager!B:B,MATCH(E159,Manager!A:A,0))</f>
        <v>Janet King</v>
      </c>
      <c r="AA159" s="19">
        <f ca="1">IFERROR(DATEDIF(HR_Data[[#This Row],[DateofHire]],HR_Data[[#This Row],[DateofTermination]],"y"),DATEDIF(HR_Data[[#This Row],[DateofHire]],NOW(),"y"))</f>
        <v>4</v>
      </c>
      <c r="AB159" s="5">
        <f ca="1">DATEDIF(HR_Data[[#This Row],[DOB]],NOW(),"y")</f>
        <v>51</v>
      </c>
      <c r="AC159" s="5" t="str" cm="1">
        <f t="array" aca="1" ref="AC159" ca="1">_xlfn.IFS(HR_Data[[#This Row],[Age]]&lt;=40,"31-40",HR_Data[[#This Row],[Age]]&lt;=50,"41-50",AB159&lt;=60,"51-60",AB159&lt;=70,"61-70",AB159&lt;=80,"71 ABOVE")</f>
        <v>51-60</v>
      </c>
      <c r="AD159" s="5" t="str" cm="1">
        <f t="array" aca="1" ref="AD159" ca="1">_xlfn.IFS(HR_Data[[#This Row],[Years in the company]]&lt;=5,"5 years below",HR_Data[[#This Row],[Years in the company]]&lt;=10,"6-10 years",HR_Data[[#This Row],[Years in the company]]&lt;=15,"11 - 15 years",HR_Data[[#This Row],[Years in the company]]&gt;=16,"16 years above")</f>
        <v>5 years below</v>
      </c>
      <c r="AE159" s="5" t="str" cm="1">
        <f t="array" ref="AE159">_xlfn.IFS(T159&lt;=2,"1.1-2.0",T159&lt;=3,"2.1-3.0",T159&lt;=4,"3.1-4.0",T159&lt;=5,"4.1-5.0")</f>
        <v>4.1-5.0</v>
      </c>
      <c r="AF159" s="5" t="str">
        <f>TEXT(HR_Data[[#This Row],[DateofHire]],"MMM")</f>
        <v>Jan</v>
      </c>
      <c r="AG159" s="5" t="str">
        <f>TEXT(HR_Data[[#This Row],[DateofHire]],"YYYY")</f>
        <v>2011</v>
      </c>
      <c r="AH159" s="5" t="str">
        <f>IF(HR_Data[[#This Row],[EmploymentStatus]]="Active","Active","Not Active")</f>
        <v>Not Active</v>
      </c>
      <c r="AI159" s="5" t="str">
        <f>TEXT(HR_Data[[#This Row],[DateofTermination]],"YYYY")</f>
        <v>2015</v>
      </c>
    </row>
    <row r="160" spans="1:35" x14ac:dyDescent="0.25">
      <c r="A160" s="2" t="s">
        <v>289</v>
      </c>
      <c r="B160" s="2">
        <v>10106</v>
      </c>
      <c r="C160" s="2" t="s">
        <v>496</v>
      </c>
      <c r="D160" s="2" t="s">
        <v>510</v>
      </c>
      <c r="E160" s="2">
        <v>10252</v>
      </c>
      <c r="F160" s="16">
        <v>41281</v>
      </c>
      <c r="G160" s="2">
        <v>66074</v>
      </c>
      <c r="H160" s="2" t="s">
        <v>467</v>
      </c>
      <c r="I160" s="3">
        <v>29061</v>
      </c>
      <c r="J160" s="2" t="s">
        <v>47</v>
      </c>
      <c r="K160" s="2" t="s">
        <v>24</v>
      </c>
      <c r="L160" s="2" t="s">
        <v>91</v>
      </c>
      <c r="M160" s="2" t="s">
        <v>22</v>
      </c>
      <c r="N160" s="2">
        <v>2090</v>
      </c>
      <c r="O160" s="16">
        <v>41729</v>
      </c>
      <c r="P160" s="2" t="s">
        <v>69</v>
      </c>
      <c r="Q160" s="2" t="s">
        <v>35</v>
      </c>
      <c r="R160" s="2" t="s">
        <v>38</v>
      </c>
      <c r="S160" s="2" t="s">
        <v>39</v>
      </c>
      <c r="T160" s="2">
        <v>4.5199999999999996</v>
      </c>
      <c r="U160" s="2">
        <v>3</v>
      </c>
      <c r="V160" s="3">
        <v>41690</v>
      </c>
      <c r="W160" s="2">
        <v>20</v>
      </c>
      <c r="X160" s="5" t="str">
        <f>INDEX(Position!B:B,MATCH(C160,Position!A:A,0))</f>
        <v>Production Technician II</v>
      </c>
      <c r="Y160" s="5" t="str">
        <f>INDEX(Department!B:B,MATCH(D160,Department!A:A,0))</f>
        <v>Production</v>
      </c>
      <c r="Z160" s="5" t="str">
        <f>INDEX(Manager!B:B,MATCH(E160,Manager!A:A,0))</f>
        <v>David Stanley</v>
      </c>
      <c r="AA160" s="19">
        <f ca="1">IFERROR(DATEDIF(HR_Data[[#This Row],[DateofHire]],HR_Data[[#This Row],[DateofTermination]],"y"),DATEDIF(HR_Data[[#This Row],[DateofHire]],NOW(),"y"))</f>
        <v>1</v>
      </c>
      <c r="AB160" s="5">
        <f ca="1">DATEDIF(HR_Data[[#This Row],[DOB]],NOW(),"y")</f>
        <v>44</v>
      </c>
      <c r="AC160" s="5" t="str" cm="1">
        <f t="array" aca="1" ref="AC160" ca="1">_xlfn.IFS(HR_Data[[#This Row],[Age]]&lt;=40,"31-40",HR_Data[[#This Row],[Age]]&lt;=50,"41-50",AB160&lt;=60,"51-60",AB160&lt;=70,"61-70",AB160&lt;=80,"71 ABOVE")</f>
        <v>41-50</v>
      </c>
      <c r="AD160" s="5" t="str" cm="1">
        <f t="array" aca="1" ref="AD160" ca="1">_xlfn.IFS(HR_Data[[#This Row],[Years in the company]]&lt;=5,"5 years below",HR_Data[[#This Row],[Years in the company]]&lt;=10,"6-10 years",HR_Data[[#This Row],[Years in the company]]&lt;=15,"11 - 15 years",HR_Data[[#This Row],[Years in the company]]&gt;=16,"16 years above")</f>
        <v>5 years below</v>
      </c>
      <c r="AE160" s="5" t="str" cm="1">
        <f t="array" ref="AE160">_xlfn.IFS(T160&lt;=2,"1.1-2.0",T160&lt;=3,"2.1-3.0",T160&lt;=4,"3.1-4.0",T160&lt;=5,"4.1-5.0")</f>
        <v>4.1-5.0</v>
      </c>
      <c r="AF160" s="5" t="str">
        <f>TEXT(HR_Data[[#This Row],[DateofHire]],"MMM")</f>
        <v>Jan</v>
      </c>
      <c r="AG160" s="5" t="str">
        <f>TEXT(HR_Data[[#This Row],[DateofHire]],"YYYY")</f>
        <v>2013</v>
      </c>
      <c r="AH160" s="5" t="str">
        <f>IF(HR_Data[[#This Row],[EmploymentStatus]]="Active","Active","Not Active")</f>
        <v>Not Active</v>
      </c>
      <c r="AI160" s="5" t="str">
        <f>TEXT(HR_Data[[#This Row],[DateofTermination]],"YYYY")</f>
        <v>2014</v>
      </c>
    </row>
    <row r="161" spans="1:35" hidden="1" x14ac:dyDescent="0.25">
      <c r="A161" s="2" t="s">
        <v>290</v>
      </c>
      <c r="B161" s="2">
        <v>10052</v>
      </c>
      <c r="C161" s="2" t="s">
        <v>495</v>
      </c>
      <c r="D161" s="2" t="s">
        <v>510</v>
      </c>
      <c r="E161" s="2">
        <v>10252</v>
      </c>
      <c r="F161" s="16">
        <v>41099</v>
      </c>
      <c r="G161" s="2">
        <v>46120</v>
      </c>
      <c r="H161" s="2" t="s">
        <v>468</v>
      </c>
      <c r="I161" s="3">
        <v>31755</v>
      </c>
      <c r="J161" s="2" t="s">
        <v>33</v>
      </c>
      <c r="K161" s="2" t="s">
        <v>24</v>
      </c>
      <c r="L161" s="2" t="s">
        <v>25</v>
      </c>
      <c r="M161" s="2" t="s">
        <v>22</v>
      </c>
      <c r="N161" s="2">
        <v>2048</v>
      </c>
      <c r="O161" s="16"/>
      <c r="P161" s="2" t="s">
        <v>26</v>
      </c>
      <c r="Q161" s="2" t="s">
        <v>27</v>
      </c>
      <c r="R161" s="2" t="s">
        <v>29</v>
      </c>
      <c r="S161" s="2" t="s">
        <v>39</v>
      </c>
      <c r="T161" s="2">
        <v>5</v>
      </c>
      <c r="U161" s="2">
        <v>5</v>
      </c>
      <c r="V161" s="3">
        <v>43500</v>
      </c>
      <c r="W161" s="2">
        <v>13</v>
      </c>
      <c r="X161" s="5" t="str">
        <f>INDEX(Position!B:B,MATCH(C161,Position!A:A,0))</f>
        <v>Production Technician I</v>
      </c>
      <c r="Y161" s="5" t="str">
        <f>INDEX(Department!B:B,MATCH(D161,Department!A:A,0))</f>
        <v>Production</v>
      </c>
      <c r="Z161" s="5" t="str">
        <f>INDEX(Manager!B:B,MATCH(E161,Manager!A:A,0))</f>
        <v>David Stanley</v>
      </c>
      <c r="AA161" s="19">
        <f ca="1">IFERROR(DATEDIF(HR_Data[[#This Row],[DateofHire]],HR_Data[[#This Row],[DateofTermination]],"y"),DATEDIF(HR_Data[[#This Row],[DateofHire]],NOW(),"y"))</f>
        <v>11</v>
      </c>
      <c r="AB161" s="5">
        <f ca="1">DATEDIF(HR_Data[[#This Row],[DOB]],NOW(),"y")</f>
        <v>37</v>
      </c>
      <c r="AC161" s="5" t="str" cm="1">
        <f t="array" aca="1" ref="AC161" ca="1">_xlfn.IFS(HR_Data[[#This Row],[Age]]&lt;=40,"31-40",HR_Data[[#This Row],[Age]]&lt;=50,"41-50",AB161&lt;=60,"51-60",AB161&lt;=70,"61-70",AB161&lt;=80,"71 ABOVE")</f>
        <v>31-40</v>
      </c>
      <c r="AD161" s="5" t="str" cm="1">
        <f t="array" aca="1" ref="AD161" ca="1">_xlfn.IFS(HR_Data[[#This Row],[Years in the company]]&lt;=5,"5 years below",HR_Data[[#This Row],[Years in the company]]&lt;=10,"6-10 years",HR_Data[[#This Row],[Years in the company]]&lt;=15,"11 - 15 years",HR_Data[[#This Row],[Years in the company]]&gt;=16,"16 years above")</f>
        <v>11 - 15 years</v>
      </c>
      <c r="AE161" s="5" t="str" cm="1">
        <f t="array" ref="AE161">_xlfn.IFS(T161&lt;=2,"1.1-2.0",T161&lt;=3,"2.1-3.0",T161&lt;=4,"3.1-4.0",T161&lt;=5,"4.1-5.0")</f>
        <v>4.1-5.0</v>
      </c>
      <c r="AF161" s="5" t="str">
        <f>TEXT(HR_Data[[#This Row],[DateofHire]],"MMM")</f>
        <v>Jul</v>
      </c>
      <c r="AG161" s="5" t="str">
        <f>TEXT(HR_Data[[#This Row],[DateofHire]],"YYYY")</f>
        <v>2012</v>
      </c>
      <c r="AH161" s="5" t="str">
        <f>IF(HR_Data[[#This Row],[EmploymentStatus]]="Active","Active","Not Active")</f>
        <v>Active</v>
      </c>
      <c r="AI161" s="5"/>
    </row>
    <row r="162" spans="1:35" hidden="1" x14ac:dyDescent="0.25">
      <c r="A162" s="2" t="s">
        <v>291</v>
      </c>
      <c r="B162" s="2">
        <v>10038</v>
      </c>
      <c r="C162" s="2" t="s">
        <v>473</v>
      </c>
      <c r="D162" s="2" t="s">
        <v>507</v>
      </c>
      <c r="E162" s="2">
        <v>10081</v>
      </c>
      <c r="F162" s="16">
        <v>41645</v>
      </c>
      <c r="G162" s="2">
        <v>64520</v>
      </c>
      <c r="H162" s="2" t="s">
        <v>468</v>
      </c>
      <c r="I162" s="3">
        <v>30798</v>
      </c>
      <c r="J162" s="2" t="s">
        <v>47</v>
      </c>
      <c r="K162" s="2" t="s">
        <v>24</v>
      </c>
      <c r="L162" s="2" t="s">
        <v>62</v>
      </c>
      <c r="M162" s="2" t="s">
        <v>22</v>
      </c>
      <c r="N162" s="2">
        <v>1460</v>
      </c>
      <c r="O162" s="16"/>
      <c r="P162" s="2" t="s">
        <v>26</v>
      </c>
      <c r="Q162" s="2" t="s">
        <v>27</v>
      </c>
      <c r="R162" s="2" t="s">
        <v>180</v>
      </c>
      <c r="S162" s="2" t="s">
        <v>39</v>
      </c>
      <c r="T162" s="2">
        <v>5</v>
      </c>
      <c r="U162" s="2">
        <v>4</v>
      </c>
      <c r="V162" s="3">
        <v>43482</v>
      </c>
      <c r="W162" s="2">
        <v>3</v>
      </c>
      <c r="X162" s="5" t="str">
        <f>INDEX(Position!B:B,MATCH(C162,Position!A:A,0))</f>
        <v>Accountant I</v>
      </c>
      <c r="Y162" s="5" t="str">
        <f>INDEX(Department!B:B,MATCH(D162,Department!A:A,0))</f>
        <v>Admin Offices</v>
      </c>
      <c r="Z162" s="5" t="str">
        <f>INDEX(Manager!B:B,MATCH(E162,Manager!A:A,0))</f>
        <v>Brandon R. LeBlanc</v>
      </c>
      <c r="AA162" s="19">
        <f ca="1">IFERROR(DATEDIF(HR_Data[[#This Row],[DateofHire]],HR_Data[[#This Row],[DateofTermination]],"y"),DATEDIF(HR_Data[[#This Row],[DateofHire]],NOW(),"y"))</f>
        <v>10</v>
      </c>
      <c r="AB162" s="5">
        <f ca="1">DATEDIF(HR_Data[[#This Row],[DOB]],NOW(),"y")</f>
        <v>39</v>
      </c>
      <c r="AC162" s="5" t="str" cm="1">
        <f t="array" aca="1" ref="AC162" ca="1">_xlfn.IFS(HR_Data[[#This Row],[Age]]&lt;=40,"31-40",HR_Data[[#This Row],[Age]]&lt;=50,"41-50",AB162&lt;=60,"51-60",AB162&lt;=70,"61-70",AB162&lt;=80,"71 ABOVE")</f>
        <v>31-40</v>
      </c>
      <c r="AD162" s="5" t="str" cm="1">
        <f t="array" aca="1" ref="AD162" ca="1">_xlfn.IFS(HR_Data[[#This Row],[Years in the company]]&lt;=5,"5 years below",HR_Data[[#This Row],[Years in the company]]&lt;=10,"6-10 years",HR_Data[[#This Row],[Years in the company]]&lt;=15,"11 - 15 years",HR_Data[[#This Row],[Years in the company]]&gt;=16,"16 years above")</f>
        <v>6-10 years</v>
      </c>
      <c r="AE162" s="5" t="str" cm="1">
        <f t="array" ref="AE162">_xlfn.IFS(T162&lt;=2,"1.1-2.0",T162&lt;=3,"2.1-3.0",T162&lt;=4,"3.1-4.0",T162&lt;=5,"4.1-5.0")</f>
        <v>4.1-5.0</v>
      </c>
      <c r="AF162" s="5" t="str">
        <f>TEXT(HR_Data[[#This Row],[DateofHire]],"MMM")</f>
        <v>Jan</v>
      </c>
      <c r="AG162" s="5" t="str">
        <f>TEXT(HR_Data[[#This Row],[DateofHire]],"YYYY")</f>
        <v>2014</v>
      </c>
      <c r="AH162" s="5" t="str">
        <f>IF(HR_Data[[#This Row],[EmploymentStatus]]="Active","Active","Not Active")</f>
        <v>Active</v>
      </c>
      <c r="AI162" s="5"/>
    </row>
    <row r="163" spans="1:35" x14ac:dyDescent="0.25">
      <c r="A163" s="2" t="s">
        <v>292</v>
      </c>
      <c r="B163" s="2">
        <v>10249</v>
      </c>
      <c r="C163" s="2" t="s">
        <v>496</v>
      </c>
      <c r="D163" s="2" t="s">
        <v>510</v>
      </c>
      <c r="E163" s="2">
        <v>10196</v>
      </c>
      <c r="F163" s="16">
        <v>41001</v>
      </c>
      <c r="G163" s="2">
        <v>61962</v>
      </c>
      <c r="H163" s="2" t="s">
        <v>468</v>
      </c>
      <c r="I163" s="3">
        <v>30811</v>
      </c>
      <c r="J163" s="2" t="s">
        <v>33</v>
      </c>
      <c r="K163" s="2" t="s">
        <v>24</v>
      </c>
      <c r="L163" s="2" t="s">
        <v>25</v>
      </c>
      <c r="M163" s="2" t="s">
        <v>22</v>
      </c>
      <c r="N163" s="2">
        <v>2126</v>
      </c>
      <c r="O163" s="16">
        <v>41379</v>
      </c>
      <c r="P163" s="2" t="s">
        <v>172</v>
      </c>
      <c r="Q163" s="2" t="s">
        <v>35</v>
      </c>
      <c r="R163" s="2" t="s">
        <v>50</v>
      </c>
      <c r="S163" s="2" t="s">
        <v>39</v>
      </c>
      <c r="T163" s="2">
        <v>4.9000000000000004</v>
      </c>
      <c r="U163" s="2">
        <v>3</v>
      </c>
      <c r="V163" s="3">
        <v>41325</v>
      </c>
      <c r="W163" s="2">
        <v>20</v>
      </c>
      <c r="X163" s="5" t="str">
        <f>INDEX(Position!B:B,MATCH(C163,Position!A:A,0))</f>
        <v>Production Technician II</v>
      </c>
      <c r="Y163" s="5" t="str">
        <f>INDEX(Department!B:B,MATCH(D163,Department!A:A,0))</f>
        <v>Production</v>
      </c>
      <c r="Z163" s="5" t="str">
        <f>INDEX(Manager!B:B,MATCH(E163,Manager!A:A,0))</f>
        <v>Kissy Sullivan</v>
      </c>
      <c r="AA163" s="19">
        <f ca="1">IFERROR(DATEDIF(HR_Data[[#This Row],[DateofHire]],HR_Data[[#This Row],[DateofTermination]],"y"),DATEDIF(HR_Data[[#This Row],[DateofHire]],NOW(),"y"))</f>
        <v>1</v>
      </c>
      <c r="AB163" s="5">
        <f ca="1">DATEDIF(HR_Data[[#This Row],[DOB]],NOW(),"y")</f>
        <v>39</v>
      </c>
      <c r="AC163" s="5" t="str" cm="1">
        <f t="array" aca="1" ref="AC163" ca="1">_xlfn.IFS(HR_Data[[#This Row],[Age]]&lt;=40,"31-40",HR_Data[[#This Row],[Age]]&lt;=50,"41-50",AB163&lt;=60,"51-60",AB163&lt;=70,"61-70",AB163&lt;=80,"71 ABOVE")</f>
        <v>31-40</v>
      </c>
      <c r="AD163" s="5" t="str" cm="1">
        <f t="array" aca="1" ref="AD163" ca="1">_xlfn.IFS(HR_Data[[#This Row],[Years in the company]]&lt;=5,"5 years below",HR_Data[[#This Row],[Years in the company]]&lt;=10,"6-10 years",HR_Data[[#This Row],[Years in the company]]&lt;=15,"11 - 15 years",HR_Data[[#This Row],[Years in the company]]&gt;=16,"16 years above")</f>
        <v>5 years below</v>
      </c>
      <c r="AE163" s="5" t="str" cm="1">
        <f t="array" ref="AE163">_xlfn.IFS(T163&lt;=2,"1.1-2.0",T163&lt;=3,"2.1-3.0",T163&lt;=4,"3.1-4.0",T163&lt;=5,"4.1-5.0")</f>
        <v>4.1-5.0</v>
      </c>
      <c r="AF163" s="5" t="str">
        <f>TEXT(HR_Data[[#This Row],[DateofHire]],"MMM")</f>
        <v>Apr</v>
      </c>
      <c r="AG163" s="5" t="str">
        <f>TEXT(HR_Data[[#This Row],[DateofHire]],"YYYY")</f>
        <v>2012</v>
      </c>
      <c r="AH163" s="5" t="str">
        <f>IF(HR_Data[[#This Row],[EmploymentStatus]]="Active","Active","Not Active")</f>
        <v>Not Active</v>
      </c>
      <c r="AI163" s="5" t="str">
        <f>TEXT(HR_Data[[#This Row],[DateofTermination]],"YYYY")</f>
        <v>2013</v>
      </c>
    </row>
    <row r="164" spans="1:35" hidden="1" x14ac:dyDescent="0.25">
      <c r="A164" s="2" t="s">
        <v>293</v>
      </c>
      <c r="B164" s="2">
        <v>10232</v>
      </c>
      <c r="C164" s="2" t="s">
        <v>498</v>
      </c>
      <c r="D164" s="2" t="s">
        <v>509</v>
      </c>
      <c r="E164" s="2">
        <v>10197</v>
      </c>
      <c r="F164" s="16">
        <v>42645</v>
      </c>
      <c r="G164" s="2">
        <v>81584</v>
      </c>
      <c r="H164" s="2" t="s">
        <v>467</v>
      </c>
      <c r="I164" s="3">
        <v>31942</v>
      </c>
      <c r="J164" s="2" t="s">
        <v>23</v>
      </c>
      <c r="K164" s="2" t="s">
        <v>24</v>
      </c>
      <c r="L164" s="2" t="s">
        <v>91</v>
      </c>
      <c r="M164" s="2" t="s">
        <v>22</v>
      </c>
      <c r="N164" s="2">
        <v>1886</v>
      </c>
      <c r="O164" s="16"/>
      <c r="P164" s="2" t="s">
        <v>26</v>
      </c>
      <c r="Q164" s="2" t="s">
        <v>27</v>
      </c>
      <c r="R164" s="2" t="s">
        <v>38</v>
      </c>
      <c r="S164" s="2" t="s">
        <v>39</v>
      </c>
      <c r="T164" s="2">
        <v>4.0999999999999996</v>
      </c>
      <c r="U164" s="2">
        <v>5</v>
      </c>
      <c r="V164" s="3">
        <v>43473</v>
      </c>
      <c r="W164" s="2">
        <v>2</v>
      </c>
      <c r="X164" s="5" t="str">
        <f>INDEX(Position!B:B,MATCH(C164,Position!A:A,0))</f>
        <v>Senior BI Developer</v>
      </c>
      <c r="Y164" s="5" t="str">
        <f>INDEX(Department!B:B,MATCH(D164,Department!A:A,0))</f>
        <v>IT/IS</v>
      </c>
      <c r="Z164" s="5" t="str">
        <f>INDEX(Manager!B:B,MATCH(E164,Manager!A:A,0))</f>
        <v>Brian Champaigne</v>
      </c>
      <c r="AA164" s="19">
        <f ca="1">IFERROR(DATEDIF(HR_Data[[#This Row],[DateofHire]],HR_Data[[#This Row],[DateofTermination]],"y"),DATEDIF(HR_Data[[#This Row],[DateofHire]],NOW(),"y"))</f>
        <v>7</v>
      </c>
      <c r="AB164" s="5">
        <f ca="1">DATEDIF(HR_Data[[#This Row],[DOB]],NOW(),"y")</f>
        <v>36</v>
      </c>
      <c r="AC164" s="5" t="str" cm="1">
        <f t="array" aca="1" ref="AC164" ca="1">_xlfn.IFS(HR_Data[[#This Row],[Age]]&lt;=40,"31-40",HR_Data[[#This Row],[Age]]&lt;=50,"41-50",AB164&lt;=60,"51-60",AB164&lt;=70,"61-70",AB164&lt;=80,"71 ABOVE")</f>
        <v>31-40</v>
      </c>
      <c r="AD164" s="5" t="str" cm="1">
        <f t="array" aca="1" ref="AD164" ca="1">_xlfn.IFS(HR_Data[[#This Row],[Years in the company]]&lt;=5,"5 years below",HR_Data[[#This Row],[Years in the company]]&lt;=10,"6-10 years",HR_Data[[#This Row],[Years in the company]]&lt;=15,"11 - 15 years",HR_Data[[#This Row],[Years in the company]]&gt;=16,"16 years above")</f>
        <v>6-10 years</v>
      </c>
      <c r="AE164" s="5" t="str" cm="1">
        <f t="array" ref="AE164">_xlfn.IFS(T164&lt;=2,"1.1-2.0",T164&lt;=3,"2.1-3.0",T164&lt;=4,"3.1-4.0",T164&lt;=5,"4.1-5.0")</f>
        <v>4.1-5.0</v>
      </c>
      <c r="AF164" s="5" t="str">
        <f>TEXT(HR_Data[[#This Row],[DateofHire]],"MMM")</f>
        <v>Oct</v>
      </c>
      <c r="AG164" s="5" t="str">
        <f>TEXT(HR_Data[[#This Row],[DateofHire]],"YYYY")</f>
        <v>2016</v>
      </c>
      <c r="AH164" s="5" t="str">
        <f>IF(HR_Data[[#This Row],[EmploymentStatus]]="Active","Active","Not Active")</f>
        <v>Active</v>
      </c>
      <c r="AI164" s="5"/>
    </row>
    <row r="165" spans="1:35" x14ac:dyDescent="0.25">
      <c r="A165" s="2" t="s">
        <v>295</v>
      </c>
      <c r="B165" s="2">
        <v>10087</v>
      </c>
      <c r="C165" s="2" t="s">
        <v>495</v>
      </c>
      <c r="D165" s="2" t="s">
        <v>510</v>
      </c>
      <c r="E165" s="2">
        <v>10196</v>
      </c>
      <c r="F165" s="16">
        <v>40812</v>
      </c>
      <c r="G165" s="2">
        <v>63676</v>
      </c>
      <c r="H165" s="2" t="s">
        <v>467</v>
      </c>
      <c r="I165" s="3">
        <v>28872</v>
      </c>
      <c r="J165" s="2" t="s">
        <v>23</v>
      </c>
      <c r="K165" s="2" t="s">
        <v>24</v>
      </c>
      <c r="L165" s="2" t="s">
        <v>91</v>
      </c>
      <c r="M165" s="2" t="s">
        <v>22</v>
      </c>
      <c r="N165" s="2">
        <v>1810</v>
      </c>
      <c r="O165" s="16">
        <v>43331</v>
      </c>
      <c r="P165" s="2" t="s">
        <v>48</v>
      </c>
      <c r="Q165" s="2" t="s">
        <v>35</v>
      </c>
      <c r="R165" s="2" t="s">
        <v>96</v>
      </c>
      <c r="S165" s="2" t="s">
        <v>39</v>
      </c>
      <c r="T165" s="2">
        <v>4.88</v>
      </c>
      <c r="U165" s="2">
        <v>3</v>
      </c>
      <c r="V165" s="3">
        <v>42918</v>
      </c>
      <c r="W165" s="2">
        <v>17</v>
      </c>
      <c r="X165" s="5" t="str">
        <f>INDEX(Position!B:B,MATCH(C165,Position!A:A,0))</f>
        <v>Production Technician I</v>
      </c>
      <c r="Y165" s="5" t="str">
        <f>INDEX(Department!B:B,MATCH(D165,Department!A:A,0))</f>
        <v>Production</v>
      </c>
      <c r="Z165" s="5" t="str">
        <f>INDEX(Manager!B:B,MATCH(E165,Manager!A:A,0))</f>
        <v>Kissy Sullivan</v>
      </c>
      <c r="AA165" s="19">
        <f ca="1">IFERROR(DATEDIF(HR_Data[[#This Row],[DateofHire]],HR_Data[[#This Row],[DateofTermination]],"y"),DATEDIF(HR_Data[[#This Row],[DateofHire]],NOW(),"y"))</f>
        <v>6</v>
      </c>
      <c r="AB165" s="5">
        <f ca="1">DATEDIF(HR_Data[[#This Row],[DOB]],NOW(),"y")</f>
        <v>45</v>
      </c>
      <c r="AC165" s="5" t="str" cm="1">
        <f t="array" aca="1" ref="AC165" ca="1">_xlfn.IFS(HR_Data[[#This Row],[Age]]&lt;=40,"31-40",HR_Data[[#This Row],[Age]]&lt;=50,"41-50",AB165&lt;=60,"51-60",AB165&lt;=70,"61-70",AB165&lt;=80,"71 ABOVE")</f>
        <v>41-50</v>
      </c>
      <c r="AD165" s="5" t="str" cm="1">
        <f t="array" aca="1" ref="AD165" ca="1">_xlfn.IFS(HR_Data[[#This Row],[Years in the company]]&lt;=5,"5 years below",HR_Data[[#This Row],[Years in the company]]&lt;=10,"6-10 years",HR_Data[[#This Row],[Years in the company]]&lt;=15,"11 - 15 years",HR_Data[[#This Row],[Years in the company]]&gt;=16,"16 years above")</f>
        <v>6-10 years</v>
      </c>
      <c r="AE165" s="5" t="str" cm="1">
        <f t="array" ref="AE165">_xlfn.IFS(T165&lt;=2,"1.1-2.0",T165&lt;=3,"2.1-3.0",T165&lt;=4,"3.1-4.0",T165&lt;=5,"4.1-5.0")</f>
        <v>4.1-5.0</v>
      </c>
      <c r="AF165" s="5" t="str">
        <f>TEXT(HR_Data[[#This Row],[DateofHire]],"MMM")</f>
        <v>Sep</v>
      </c>
      <c r="AG165" s="5" t="str">
        <f>TEXT(HR_Data[[#This Row],[DateofHire]],"YYYY")</f>
        <v>2011</v>
      </c>
      <c r="AH165" s="5" t="str">
        <f>IF(HR_Data[[#This Row],[EmploymentStatus]]="Active","Active","Not Active")</f>
        <v>Not Active</v>
      </c>
      <c r="AI165" s="5" t="str">
        <f>TEXT(HR_Data[[#This Row],[DateofTermination]],"YYYY")</f>
        <v>2018</v>
      </c>
    </row>
    <row r="166" spans="1:35" hidden="1" x14ac:dyDescent="0.25">
      <c r="A166" s="2" t="s">
        <v>296</v>
      </c>
      <c r="B166" s="2">
        <v>10134</v>
      </c>
      <c r="C166" s="2" t="s">
        <v>499</v>
      </c>
      <c r="D166" s="2" t="s">
        <v>507</v>
      </c>
      <c r="E166" s="2">
        <v>10175</v>
      </c>
      <c r="F166" s="16">
        <v>42374</v>
      </c>
      <c r="G166" s="2">
        <v>93046</v>
      </c>
      <c r="H166" s="2" t="s">
        <v>468</v>
      </c>
      <c r="I166" s="3">
        <v>30843</v>
      </c>
      <c r="J166" s="2" t="s">
        <v>33</v>
      </c>
      <c r="K166" s="2" t="s">
        <v>24</v>
      </c>
      <c r="L166" s="2" t="s">
        <v>25</v>
      </c>
      <c r="M166" s="2" t="s">
        <v>22</v>
      </c>
      <c r="N166" s="2">
        <v>1460</v>
      </c>
      <c r="O166" s="16"/>
      <c r="P166" s="2" t="s">
        <v>26</v>
      </c>
      <c r="Q166" s="2" t="s">
        <v>27</v>
      </c>
      <c r="R166" s="2" t="s">
        <v>96</v>
      </c>
      <c r="S166" s="2" t="s">
        <v>39</v>
      </c>
      <c r="T166" s="2">
        <v>4.0999999999999996</v>
      </c>
      <c r="U166" s="2">
        <v>4</v>
      </c>
      <c r="V166" s="3">
        <v>43493</v>
      </c>
      <c r="W166" s="2">
        <v>20</v>
      </c>
      <c r="X166" s="5" t="str">
        <f>INDEX(Position!B:B,MATCH(C166,Position!A:A,0))</f>
        <v>Shared Services Manager</v>
      </c>
      <c r="Y166" s="5" t="str">
        <f>INDEX(Department!B:B,MATCH(D166,Department!A:A,0))</f>
        <v>Admin Offices</v>
      </c>
      <c r="Z166" s="5" t="str">
        <f>INDEX(Manager!B:B,MATCH(E166,Manager!A:A,0))</f>
        <v>Janet King</v>
      </c>
      <c r="AA166" s="19">
        <f ca="1">IFERROR(DATEDIF(HR_Data[[#This Row],[DateofHire]],HR_Data[[#This Row],[DateofTermination]],"y"),DATEDIF(HR_Data[[#This Row],[DateofHire]],NOW(),"y"))</f>
        <v>8</v>
      </c>
      <c r="AB166" s="5">
        <f ca="1">DATEDIF(HR_Data[[#This Row],[DOB]],NOW(),"y")</f>
        <v>39</v>
      </c>
      <c r="AC166" s="5" t="str" cm="1">
        <f t="array" aca="1" ref="AC166" ca="1">_xlfn.IFS(HR_Data[[#This Row],[Age]]&lt;=40,"31-40",HR_Data[[#This Row],[Age]]&lt;=50,"41-50",AB166&lt;=60,"51-60",AB166&lt;=70,"61-70",AB166&lt;=80,"71 ABOVE")</f>
        <v>31-40</v>
      </c>
      <c r="AD166" s="5" t="str" cm="1">
        <f t="array" aca="1" ref="AD166" ca="1">_xlfn.IFS(HR_Data[[#This Row],[Years in the company]]&lt;=5,"5 years below",HR_Data[[#This Row],[Years in the company]]&lt;=10,"6-10 years",HR_Data[[#This Row],[Years in the company]]&lt;=15,"11 - 15 years",HR_Data[[#This Row],[Years in the company]]&gt;=16,"16 years above")</f>
        <v>6-10 years</v>
      </c>
      <c r="AE166" s="5" t="str" cm="1">
        <f t="array" ref="AE166">_xlfn.IFS(T166&lt;=2,"1.1-2.0",T166&lt;=3,"2.1-3.0",T166&lt;=4,"3.1-4.0",T166&lt;=5,"4.1-5.0")</f>
        <v>4.1-5.0</v>
      </c>
      <c r="AF166" s="5" t="str">
        <f>TEXT(HR_Data[[#This Row],[DateofHire]],"MMM")</f>
        <v>Jan</v>
      </c>
      <c r="AG166" s="5" t="str">
        <f>TEXT(HR_Data[[#This Row],[DateofHire]],"YYYY")</f>
        <v>2016</v>
      </c>
      <c r="AH166" s="5" t="str">
        <f>IF(HR_Data[[#This Row],[EmploymentStatus]]="Active","Active","Not Active")</f>
        <v>Active</v>
      </c>
      <c r="AI166" s="5"/>
    </row>
    <row r="167" spans="1:35" hidden="1" x14ac:dyDescent="0.25">
      <c r="A167" s="2" t="s">
        <v>298</v>
      </c>
      <c r="B167" s="2">
        <v>10251</v>
      </c>
      <c r="C167" s="2" t="s">
        <v>495</v>
      </c>
      <c r="D167" s="2" t="s">
        <v>510</v>
      </c>
      <c r="E167" s="2">
        <v>10088</v>
      </c>
      <c r="F167" s="16">
        <v>41043</v>
      </c>
      <c r="G167" s="2">
        <v>64738</v>
      </c>
      <c r="H167" s="2" t="s">
        <v>468</v>
      </c>
      <c r="I167" s="3">
        <v>30196</v>
      </c>
      <c r="J167" s="2" t="s">
        <v>33</v>
      </c>
      <c r="K167" s="2" t="s">
        <v>24</v>
      </c>
      <c r="L167" s="2" t="s">
        <v>91</v>
      </c>
      <c r="M167" s="2" t="s">
        <v>22</v>
      </c>
      <c r="N167" s="2">
        <v>1776</v>
      </c>
      <c r="O167" s="16"/>
      <c r="P167" s="2" t="s">
        <v>26</v>
      </c>
      <c r="Q167" s="2" t="s">
        <v>27</v>
      </c>
      <c r="R167" s="2" t="s">
        <v>50</v>
      </c>
      <c r="S167" s="2" t="s">
        <v>39</v>
      </c>
      <c r="T167" s="2">
        <v>4.0999999999999996</v>
      </c>
      <c r="U167" s="2">
        <v>3</v>
      </c>
      <c r="V167" s="3">
        <v>43518</v>
      </c>
      <c r="W167" s="2">
        <v>10</v>
      </c>
      <c r="X167" s="5" t="str">
        <f>INDEX(Position!B:B,MATCH(C167,Position!A:A,0))</f>
        <v>Production Technician I</v>
      </c>
      <c r="Y167" s="5" t="str">
        <f>INDEX(Department!B:B,MATCH(D167,Department!A:A,0))</f>
        <v>Production</v>
      </c>
      <c r="Z167" s="5" t="str">
        <f>INDEX(Manager!B:B,MATCH(E167,Manager!A:A,0))</f>
        <v>Elijiah Gray</v>
      </c>
      <c r="AA167" s="19">
        <f ca="1">IFERROR(DATEDIF(HR_Data[[#This Row],[DateofHire]],HR_Data[[#This Row],[DateofTermination]],"y"),DATEDIF(HR_Data[[#This Row],[DateofHire]],NOW(),"y"))</f>
        <v>11</v>
      </c>
      <c r="AB167" s="5">
        <f ca="1">DATEDIF(HR_Data[[#This Row],[DOB]],NOW(),"y")</f>
        <v>41</v>
      </c>
      <c r="AC167" s="5" t="str" cm="1">
        <f t="array" aca="1" ref="AC167" ca="1">_xlfn.IFS(HR_Data[[#This Row],[Age]]&lt;=40,"31-40",HR_Data[[#This Row],[Age]]&lt;=50,"41-50",AB167&lt;=60,"51-60",AB167&lt;=70,"61-70",AB167&lt;=80,"71 ABOVE")</f>
        <v>41-50</v>
      </c>
      <c r="AD167" s="5" t="str" cm="1">
        <f t="array" aca="1" ref="AD167" ca="1">_xlfn.IFS(HR_Data[[#This Row],[Years in the company]]&lt;=5,"5 years below",HR_Data[[#This Row],[Years in the company]]&lt;=10,"6-10 years",HR_Data[[#This Row],[Years in the company]]&lt;=15,"11 - 15 years",HR_Data[[#This Row],[Years in the company]]&gt;=16,"16 years above")</f>
        <v>11 - 15 years</v>
      </c>
      <c r="AE167" s="5" t="str" cm="1">
        <f t="array" ref="AE167">_xlfn.IFS(T167&lt;=2,"1.1-2.0",T167&lt;=3,"2.1-3.0",T167&lt;=4,"3.1-4.0",T167&lt;=5,"4.1-5.0")</f>
        <v>4.1-5.0</v>
      </c>
      <c r="AF167" s="5" t="str">
        <f>TEXT(HR_Data[[#This Row],[DateofHire]],"MMM")</f>
        <v>May</v>
      </c>
      <c r="AG167" s="5" t="str">
        <f>TEXT(HR_Data[[#This Row],[DateofHire]],"YYYY")</f>
        <v>2012</v>
      </c>
      <c r="AH167" s="5" t="str">
        <f>IF(HR_Data[[#This Row],[EmploymentStatus]]="Active","Active","Not Active")</f>
        <v>Active</v>
      </c>
      <c r="AI167" s="5"/>
    </row>
    <row r="168" spans="1:35" hidden="1" x14ac:dyDescent="0.25">
      <c r="A168" s="2" t="s">
        <v>299</v>
      </c>
      <c r="B168" s="2">
        <v>10103</v>
      </c>
      <c r="C168" s="2" t="s">
        <v>475</v>
      </c>
      <c r="D168" s="2" t="s">
        <v>511</v>
      </c>
      <c r="E168" s="2">
        <v>10188</v>
      </c>
      <c r="F168" s="16">
        <v>41029</v>
      </c>
      <c r="G168" s="2">
        <v>70468</v>
      </c>
      <c r="H168" s="2" t="s">
        <v>468</v>
      </c>
      <c r="I168" s="3">
        <v>32504</v>
      </c>
      <c r="J168" s="2" t="s">
        <v>116</v>
      </c>
      <c r="K168" s="2" t="s">
        <v>24</v>
      </c>
      <c r="L168" s="2" t="s">
        <v>62</v>
      </c>
      <c r="M168" s="2" t="s">
        <v>300</v>
      </c>
      <c r="N168" s="2">
        <v>84111</v>
      </c>
      <c r="O168" s="16"/>
      <c r="P168" s="2" t="s">
        <v>26</v>
      </c>
      <c r="Q168" s="2" t="s">
        <v>27</v>
      </c>
      <c r="R168" s="2" t="s">
        <v>180</v>
      </c>
      <c r="S168" s="2" t="s">
        <v>39</v>
      </c>
      <c r="T168" s="2">
        <v>4.53</v>
      </c>
      <c r="U168" s="2">
        <v>3</v>
      </c>
      <c r="V168" s="3">
        <v>43494</v>
      </c>
      <c r="W168" s="2">
        <v>16</v>
      </c>
      <c r="X168" s="5" t="str">
        <f>INDEX(Position!B:B,MATCH(C168,Position!A:A,0))</f>
        <v>Area Sales Manager</v>
      </c>
      <c r="Y168" s="5" t="str">
        <f>INDEX(Department!B:B,MATCH(D168,Department!A:A,0))</f>
        <v>Sales</v>
      </c>
      <c r="Z168" s="5" t="str">
        <f>INDEX(Manager!B:B,MATCH(E168,Manager!A:A,0))</f>
        <v>John Smith</v>
      </c>
      <c r="AA168" s="19">
        <f ca="1">IFERROR(DATEDIF(HR_Data[[#This Row],[DateofHire]],HR_Data[[#This Row],[DateofTermination]],"y"),DATEDIF(HR_Data[[#This Row],[DateofHire]],NOW(),"y"))</f>
        <v>11</v>
      </c>
      <c r="AB168" s="5">
        <f ca="1">DATEDIF(HR_Data[[#This Row],[DOB]],NOW(),"y")</f>
        <v>35</v>
      </c>
      <c r="AC168" s="5" t="str" cm="1">
        <f t="array" aca="1" ref="AC168" ca="1">_xlfn.IFS(HR_Data[[#This Row],[Age]]&lt;=40,"31-40",HR_Data[[#This Row],[Age]]&lt;=50,"41-50",AB168&lt;=60,"51-60",AB168&lt;=70,"61-70",AB168&lt;=80,"71 ABOVE")</f>
        <v>31-40</v>
      </c>
      <c r="AD168" s="5" t="str" cm="1">
        <f t="array" aca="1" ref="AD168" ca="1">_xlfn.IFS(HR_Data[[#This Row],[Years in the company]]&lt;=5,"5 years below",HR_Data[[#This Row],[Years in the company]]&lt;=10,"6-10 years",HR_Data[[#This Row],[Years in the company]]&lt;=15,"11 - 15 years",HR_Data[[#This Row],[Years in the company]]&gt;=16,"16 years above")</f>
        <v>11 - 15 years</v>
      </c>
      <c r="AE168" s="5" t="str" cm="1">
        <f t="array" ref="AE168">_xlfn.IFS(T168&lt;=2,"1.1-2.0",T168&lt;=3,"2.1-3.0",T168&lt;=4,"3.1-4.0",T168&lt;=5,"4.1-5.0")</f>
        <v>4.1-5.0</v>
      </c>
      <c r="AF168" s="5" t="str">
        <f>TEXT(HR_Data[[#This Row],[DateofHire]],"MMM")</f>
        <v>Apr</v>
      </c>
      <c r="AG168" s="5" t="str">
        <f>TEXT(HR_Data[[#This Row],[DateofHire]],"YYYY")</f>
        <v>2012</v>
      </c>
      <c r="AH168" s="5" t="str">
        <f>IF(HR_Data[[#This Row],[EmploymentStatus]]="Active","Active","Not Active")</f>
        <v>Active</v>
      </c>
      <c r="AI168" s="5"/>
    </row>
    <row r="169" spans="1:35" hidden="1" x14ac:dyDescent="0.25">
      <c r="A169" s="2" t="s">
        <v>301</v>
      </c>
      <c r="B169" s="2">
        <v>10017</v>
      </c>
      <c r="C169" s="2" t="s">
        <v>494</v>
      </c>
      <c r="D169" s="2" t="s">
        <v>510</v>
      </c>
      <c r="E169" s="2">
        <v>10175</v>
      </c>
      <c r="F169" s="16">
        <v>41547</v>
      </c>
      <c r="G169" s="2">
        <v>77915</v>
      </c>
      <c r="H169" s="2" t="s">
        <v>467</v>
      </c>
      <c r="I169" s="3">
        <v>29885</v>
      </c>
      <c r="J169" s="2" t="s">
        <v>33</v>
      </c>
      <c r="K169" s="2" t="s">
        <v>24</v>
      </c>
      <c r="L169" s="2" t="s">
        <v>25</v>
      </c>
      <c r="M169" s="2" t="s">
        <v>22</v>
      </c>
      <c r="N169" s="2">
        <v>2110</v>
      </c>
      <c r="O169" s="16"/>
      <c r="P169" s="2" t="s">
        <v>26</v>
      </c>
      <c r="Q169" s="2" t="s">
        <v>27</v>
      </c>
      <c r="R169" s="2" t="s">
        <v>180</v>
      </c>
      <c r="S169" s="2" t="s">
        <v>30</v>
      </c>
      <c r="T169" s="2">
        <v>4.0999999999999996</v>
      </c>
      <c r="U169" s="2">
        <v>3</v>
      </c>
      <c r="V169" s="3">
        <v>43486</v>
      </c>
      <c r="W169" s="2">
        <v>11</v>
      </c>
      <c r="X169" s="5" t="str">
        <f>INDEX(Position!B:B,MATCH(C169,Position!A:A,0))</f>
        <v>Production Manager</v>
      </c>
      <c r="Y169" s="5" t="str">
        <f>INDEX(Department!B:B,MATCH(D169,Department!A:A,0))</f>
        <v>Production</v>
      </c>
      <c r="Z169" s="5" t="str">
        <f>INDEX(Manager!B:B,MATCH(E169,Manager!A:A,0))</f>
        <v>Janet King</v>
      </c>
      <c r="AA169" s="19">
        <f ca="1">IFERROR(DATEDIF(HR_Data[[#This Row],[DateofHire]],HR_Data[[#This Row],[DateofTermination]],"y"),DATEDIF(HR_Data[[#This Row],[DateofHire]],NOW(),"y"))</f>
        <v>10</v>
      </c>
      <c r="AB169" s="5">
        <f ca="1">DATEDIF(HR_Data[[#This Row],[DOB]],NOW(),"y")</f>
        <v>42</v>
      </c>
      <c r="AC169" s="5" t="str" cm="1">
        <f t="array" aca="1" ref="AC169" ca="1">_xlfn.IFS(HR_Data[[#This Row],[Age]]&lt;=40,"31-40",HR_Data[[#This Row],[Age]]&lt;=50,"41-50",AB169&lt;=60,"51-60",AB169&lt;=70,"61-70",AB169&lt;=80,"71 ABOVE")</f>
        <v>41-50</v>
      </c>
      <c r="AD169" s="5" t="str" cm="1">
        <f t="array" aca="1" ref="AD169" ca="1">_xlfn.IFS(HR_Data[[#This Row],[Years in the company]]&lt;=5,"5 years below",HR_Data[[#This Row],[Years in the company]]&lt;=10,"6-10 years",HR_Data[[#This Row],[Years in the company]]&lt;=15,"11 - 15 years",HR_Data[[#This Row],[Years in the company]]&gt;=16,"16 years above")</f>
        <v>6-10 years</v>
      </c>
      <c r="AE169" s="5" t="str" cm="1">
        <f t="array" ref="AE169">_xlfn.IFS(T169&lt;=2,"1.1-2.0",T169&lt;=3,"2.1-3.0",T169&lt;=4,"3.1-4.0",T169&lt;=5,"4.1-5.0")</f>
        <v>4.1-5.0</v>
      </c>
      <c r="AF169" s="5" t="str">
        <f>TEXT(HR_Data[[#This Row],[DateofHire]],"MMM")</f>
        <v>Sep</v>
      </c>
      <c r="AG169" s="5" t="str">
        <f>TEXT(HR_Data[[#This Row],[DateofHire]],"YYYY")</f>
        <v>2013</v>
      </c>
      <c r="AH169" s="5" t="str">
        <f>IF(HR_Data[[#This Row],[EmploymentStatus]]="Active","Active","Not Active")</f>
        <v>Active</v>
      </c>
      <c r="AI169" s="5"/>
    </row>
    <row r="170" spans="1:35" x14ac:dyDescent="0.25">
      <c r="A170" s="2" t="s">
        <v>302</v>
      </c>
      <c r="B170" s="2">
        <v>10186</v>
      </c>
      <c r="C170" s="2" t="s">
        <v>495</v>
      </c>
      <c r="D170" s="2" t="s">
        <v>510</v>
      </c>
      <c r="E170" s="2">
        <v>10026</v>
      </c>
      <c r="F170" s="16">
        <v>40729</v>
      </c>
      <c r="G170" s="2">
        <v>52624</v>
      </c>
      <c r="H170" s="2" t="s">
        <v>467</v>
      </c>
      <c r="I170" s="3">
        <v>29671</v>
      </c>
      <c r="J170" s="2" t="s">
        <v>33</v>
      </c>
      <c r="K170" s="2" t="s">
        <v>24</v>
      </c>
      <c r="L170" s="2" t="s">
        <v>25</v>
      </c>
      <c r="M170" s="2" t="s">
        <v>22</v>
      </c>
      <c r="N170" s="2">
        <v>1886</v>
      </c>
      <c r="O170" s="16">
        <v>43369</v>
      </c>
      <c r="P170" s="2" t="s">
        <v>72</v>
      </c>
      <c r="Q170" s="2" t="s">
        <v>35</v>
      </c>
      <c r="R170" s="2" t="s">
        <v>38</v>
      </c>
      <c r="S170" s="2" t="s">
        <v>39</v>
      </c>
      <c r="T170" s="2">
        <v>3.18</v>
      </c>
      <c r="U170" s="2">
        <v>4</v>
      </c>
      <c r="V170" s="3">
        <v>43161</v>
      </c>
      <c r="W170" s="2">
        <v>16</v>
      </c>
      <c r="X170" s="5" t="str">
        <f>INDEX(Position!B:B,MATCH(C170,Position!A:A,0))</f>
        <v>Production Technician I</v>
      </c>
      <c r="Y170" s="5" t="str">
        <f>INDEX(Department!B:B,MATCH(D170,Department!A:A,0))</f>
        <v>Production</v>
      </c>
      <c r="Z170" s="5" t="str">
        <f>INDEX(Manager!B:B,MATCH(E170,Manager!A:A,0))</f>
        <v>Michael Albert</v>
      </c>
      <c r="AA170" s="19">
        <f ca="1">IFERROR(DATEDIF(HR_Data[[#This Row],[DateofHire]],HR_Data[[#This Row],[DateofTermination]],"y"),DATEDIF(HR_Data[[#This Row],[DateofHire]],NOW(),"y"))</f>
        <v>7</v>
      </c>
      <c r="AB170" s="5">
        <f ca="1">DATEDIF(HR_Data[[#This Row],[DOB]],NOW(),"y")</f>
        <v>42</v>
      </c>
      <c r="AC170" s="5" t="str" cm="1">
        <f t="array" aca="1" ref="AC170" ca="1">_xlfn.IFS(HR_Data[[#This Row],[Age]]&lt;=40,"31-40",HR_Data[[#This Row],[Age]]&lt;=50,"41-50",AB170&lt;=60,"51-60",AB170&lt;=70,"61-70",AB170&lt;=80,"71 ABOVE")</f>
        <v>41-50</v>
      </c>
      <c r="AD170" s="5" t="str" cm="1">
        <f t="array" aca="1" ref="AD170" ca="1">_xlfn.IFS(HR_Data[[#This Row],[Years in the company]]&lt;=5,"5 years below",HR_Data[[#This Row],[Years in the company]]&lt;=10,"6-10 years",HR_Data[[#This Row],[Years in the company]]&lt;=15,"11 - 15 years",HR_Data[[#This Row],[Years in the company]]&gt;=16,"16 years above")</f>
        <v>6-10 years</v>
      </c>
      <c r="AE170" s="5" t="str" cm="1">
        <f t="array" ref="AE170">_xlfn.IFS(T170&lt;=2,"1.1-2.0",T170&lt;=3,"2.1-3.0",T170&lt;=4,"3.1-4.0",T170&lt;=5,"4.1-5.0")</f>
        <v>3.1-4.0</v>
      </c>
      <c r="AF170" s="5" t="str">
        <f>TEXT(HR_Data[[#This Row],[DateofHire]],"MMM")</f>
        <v>Jul</v>
      </c>
      <c r="AG170" s="5" t="str">
        <f>TEXT(HR_Data[[#This Row],[DateofHire]],"YYYY")</f>
        <v>2011</v>
      </c>
      <c r="AH170" s="5" t="str">
        <f>IF(HR_Data[[#This Row],[EmploymentStatus]]="Active","Active","Not Active")</f>
        <v>Not Active</v>
      </c>
      <c r="AI170" s="5" t="str">
        <f>TEXT(HR_Data[[#This Row],[DateofTermination]],"YYYY")</f>
        <v>2018</v>
      </c>
    </row>
    <row r="171" spans="1:35" hidden="1" x14ac:dyDescent="0.25">
      <c r="A171" s="2" t="s">
        <v>303</v>
      </c>
      <c r="B171" s="2">
        <v>10137</v>
      </c>
      <c r="C171" s="2" t="s">
        <v>496</v>
      </c>
      <c r="D171" s="2" t="s">
        <v>510</v>
      </c>
      <c r="E171" s="2">
        <v>10265</v>
      </c>
      <c r="F171" s="16">
        <v>41463</v>
      </c>
      <c r="G171" s="2">
        <v>63450</v>
      </c>
      <c r="H171" s="2" t="s">
        <v>468</v>
      </c>
      <c r="I171" s="3">
        <v>28933</v>
      </c>
      <c r="J171" s="2" t="s">
        <v>33</v>
      </c>
      <c r="K171" s="2" t="s">
        <v>24</v>
      </c>
      <c r="L171" s="2" t="s">
        <v>25</v>
      </c>
      <c r="M171" s="2" t="s">
        <v>22</v>
      </c>
      <c r="N171" s="2">
        <v>1770</v>
      </c>
      <c r="O171" s="16"/>
      <c r="P171" s="2" t="s">
        <v>26</v>
      </c>
      <c r="Q171" s="2" t="s">
        <v>27</v>
      </c>
      <c r="R171" s="2" t="s">
        <v>29</v>
      </c>
      <c r="S171" s="2" t="s">
        <v>39</v>
      </c>
      <c r="T171" s="2">
        <v>4</v>
      </c>
      <c r="U171" s="2">
        <v>3</v>
      </c>
      <c r="V171" s="3">
        <v>43514</v>
      </c>
      <c r="W171" s="2">
        <v>7</v>
      </c>
      <c r="X171" s="5" t="str">
        <f>INDEX(Position!B:B,MATCH(C171,Position!A:A,0))</f>
        <v>Production Technician II</v>
      </c>
      <c r="Y171" s="5" t="str">
        <f>INDEX(Department!B:B,MATCH(D171,Department!A:A,0))</f>
        <v>Production</v>
      </c>
      <c r="Z171" s="5" t="str">
        <f>INDEX(Manager!B:B,MATCH(E171,Manager!A:A,0))</f>
        <v>Kelley Spirea</v>
      </c>
      <c r="AA171" s="19">
        <f ca="1">IFERROR(DATEDIF(HR_Data[[#This Row],[DateofHire]],HR_Data[[#This Row],[DateofTermination]],"y"),DATEDIF(HR_Data[[#This Row],[DateofHire]],NOW(),"y"))</f>
        <v>10</v>
      </c>
      <c r="AB171" s="5">
        <f ca="1">DATEDIF(HR_Data[[#This Row],[DOB]],NOW(),"y")</f>
        <v>44</v>
      </c>
      <c r="AC171" s="5" t="str" cm="1">
        <f t="array" aca="1" ref="AC171" ca="1">_xlfn.IFS(HR_Data[[#This Row],[Age]]&lt;=40,"31-40",HR_Data[[#This Row],[Age]]&lt;=50,"41-50",AB171&lt;=60,"51-60",AB171&lt;=70,"61-70",AB171&lt;=80,"71 ABOVE")</f>
        <v>41-50</v>
      </c>
      <c r="AD171" s="5" t="str" cm="1">
        <f t="array" aca="1" ref="AD171" ca="1">_xlfn.IFS(HR_Data[[#This Row],[Years in the company]]&lt;=5,"5 years below",HR_Data[[#This Row],[Years in the company]]&lt;=10,"6-10 years",HR_Data[[#This Row],[Years in the company]]&lt;=15,"11 - 15 years",HR_Data[[#This Row],[Years in the company]]&gt;=16,"16 years above")</f>
        <v>6-10 years</v>
      </c>
      <c r="AE171" s="5" t="str" cm="1">
        <f t="array" ref="AE171">_xlfn.IFS(T171&lt;=2,"1.1-2.0",T171&lt;=3,"2.1-3.0",T171&lt;=4,"3.1-4.0",T171&lt;=5,"4.1-5.0")</f>
        <v>3.1-4.0</v>
      </c>
      <c r="AF171" s="5" t="str">
        <f>TEXT(HR_Data[[#This Row],[DateofHire]],"MMM")</f>
        <v>Jul</v>
      </c>
      <c r="AG171" s="5" t="str">
        <f>TEXT(HR_Data[[#This Row],[DateofHire]],"YYYY")</f>
        <v>2013</v>
      </c>
      <c r="AH171" s="5" t="str">
        <f>IF(HR_Data[[#This Row],[EmploymentStatus]]="Active","Active","Not Active")</f>
        <v>Active</v>
      </c>
      <c r="AI171" s="5"/>
    </row>
    <row r="172" spans="1:35" hidden="1" x14ac:dyDescent="0.25">
      <c r="A172" s="2" t="s">
        <v>304</v>
      </c>
      <c r="B172" s="2">
        <v>10008</v>
      </c>
      <c r="C172" s="2" t="s">
        <v>490</v>
      </c>
      <c r="D172" s="2" t="s">
        <v>509</v>
      </c>
      <c r="E172" s="2">
        <v>10220</v>
      </c>
      <c r="F172" s="16">
        <v>40564</v>
      </c>
      <c r="G172" s="2">
        <v>51777</v>
      </c>
      <c r="H172" s="2" t="s">
        <v>467</v>
      </c>
      <c r="I172" s="3">
        <v>32421</v>
      </c>
      <c r="J172" s="2" t="s">
        <v>23</v>
      </c>
      <c r="K172" s="2" t="s">
        <v>24</v>
      </c>
      <c r="L172" s="2" t="s">
        <v>62</v>
      </c>
      <c r="M172" s="2" t="s">
        <v>101</v>
      </c>
      <c r="N172" s="2">
        <v>6070</v>
      </c>
      <c r="O172" s="16"/>
      <c r="P172" s="2" t="s">
        <v>26</v>
      </c>
      <c r="Q172" s="2" t="s">
        <v>27</v>
      </c>
      <c r="R172" s="2" t="s">
        <v>64</v>
      </c>
      <c r="S172" s="2" t="s">
        <v>30</v>
      </c>
      <c r="T172" s="2">
        <v>4.6399999999999997</v>
      </c>
      <c r="U172" s="2">
        <v>4</v>
      </c>
      <c r="V172" s="3">
        <v>43490</v>
      </c>
      <c r="W172" s="2">
        <v>14</v>
      </c>
      <c r="X172" s="5" t="str">
        <f>INDEX(Position!B:B,MATCH(C172,Position!A:A,0))</f>
        <v>IT Support</v>
      </c>
      <c r="Y172" s="5" t="str">
        <f>INDEX(Department!B:B,MATCH(D172,Department!A:A,0))</f>
        <v>IT/IS</v>
      </c>
      <c r="Z172" s="5" t="str">
        <f>INDEX(Manager!B:B,MATCH(E172,Manager!A:A,0))</f>
        <v>Eric Dougall</v>
      </c>
      <c r="AA172" s="19">
        <f ca="1">IFERROR(DATEDIF(HR_Data[[#This Row],[DateofHire]],HR_Data[[#This Row],[DateofTermination]],"y"),DATEDIF(HR_Data[[#This Row],[DateofHire]],NOW(),"y"))</f>
        <v>13</v>
      </c>
      <c r="AB172" s="5">
        <f ca="1">DATEDIF(HR_Data[[#This Row],[DOB]],NOW(),"y")</f>
        <v>35</v>
      </c>
      <c r="AC172" s="5" t="str" cm="1">
        <f t="array" aca="1" ref="AC172" ca="1">_xlfn.IFS(HR_Data[[#This Row],[Age]]&lt;=40,"31-40",HR_Data[[#This Row],[Age]]&lt;=50,"41-50",AB172&lt;=60,"51-60",AB172&lt;=70,"61-70",AB172&lt;=80,"71 ABOVE")</f>
        <v>31-40</v>
      </c>
      <c r="AD172" s="5" t="str" cm="1">
        <f t="array" aca="1" ref="AD172" ca="1">_xlfn.IFS(HR_Data[[#This Row],[Years in the company]]&lt;=5,"5 years below",HR_Data[[#This Row],[Years in the company]]&lt;=10,"6-10 years",HR_Data[[#This Row],[Years in the company]]&lt;=15,"11 - 15 years",HR_Data[[#This Row],[Years in the company]]&gt;=16,"16 years above")</f>
        <v>11 - 15 years</v>
      </c>
      <c r="AE172" s="5" t="str" cm="1">
        <f t="array" ref="AE172">_xlfn.IFS(T172&lt;=2,"1.1-2.0",T172&lt;=3,"2.1-3.0",T172&lt;=4,"3.1-4.0",T172&lt;=5,"4.1-5.0")</f>
        <v>4.1-5.0</v>
      </c>
      <c r="AF172" s="5" t="str">
        <f>TEXT(HR_Data[[#This Row],[DateofHire]],"MMM")</f>
        <v>Jan</v>
      </c>
      <c r="AG172" s="5" t="str">
        <f>TEXT(HR_Data[[#This Row],[DateofHire]],"YYYY")</f>
        <v>2011</v>
      </c>
      <c r="AH172" s="5" t="str">
        <f>IF(HR_Data[[#This Row],[EmploymentStatus]]="Active","Active","Not Active")</f>
        <v>Active</v>
      </c>
      <c r="AI172" s="5"/>
    </row>
    <row r="173" spans="1:35" x14ac:dyDescent="0.25">
      <c r="A173" s="2" t="s">
        <v>305</v>
      </c>
      <c r="B173" s="2">
        <v>10096</v>
      </c>
      <c r="C173" s="2" t="s">
        <v>496</v>
      </c>
      <c r="D173" s="2" t="s">
        <v>510</v>
      </c>
      <c r="E173" s="2">
        <v>10026</v>
      </c>
      <c r="F173" s="16">
        <v>41463</v>
      </c>
      <c r="G173" s="2">
        <v>67237</v>
      </c>
      <c r="H173" s="2" t="s">
        <v>467</v>
      </c>
      <c r="I173" s="3">
        <v>28120</v>
      </c>
      <c r="J173" s="2" t="s">
        <v>58</v>
      </c>
      <c r="K173" s="2" t="s">
        <v>24</v>
      </c>
      <c r="L173" s="2" t="s">
        <v>25</v>
      </c>
      <c r="M173" s="2" t="s">
        <v>22</v>
      </c>
      <c r="N173" s="2">
        <v>2122</v>
      </c>
      <c r="O173" s="16">
        <v>42628</v>
      </c>
      <c r="P173" s="2" t="s">
        <v>172</v>
      </c>
      <c r="Q173" s="2" t="s">
        <v>35</v>
      </c>
      <c r="R173" s="2" t="s">
        <v>29</v>
      </c>
      <c r="S173" s="2" t="s">
        <v>39</v>
      </c>
      <c r="T173" s="2">
        <v>4.6500000000000004</v>
      </c>
      <c r="U173" s="2">
        <v>4</v>
      </c>
      <c r="V173" s="3">
        <v>42531</v>
      </c>
      <c r="W173" s="2">
        <v>15</v>
      </c>
      <c r="X173" s="5" t="str">
        <f>INDEX(Position!B:B,MATCH(C173,Position!A:A,0))</f>
        <v>Production Technician II</v>
      </c>
      <c r="Y173" s="5" t="str">
        <f>INDEX(Department!B:B,MATCH(D173,Department!A:A,0))</f>
        <v>Production</v>
      </c>
      <c r="Z173" s="5" t="str">
        <f>INDEX(Manager!B:B,MATCH(E173,Manager!A:A,0))</f>
        <v>Michael Albert</v>
      </c>
      <c r="AA173" s="19">
        <f ca="1">IFERROR(DATEDIF(HR_Data[[#This Row],[DateofHire]],HR_Data[[#This Row],[DateofTermination]],"y"),DATEDIF(HR_Data[[#This Row],[DateofHire]],NOW(),"y"))</f>
        <v>3</v>
      </c>
      <c r="AB173" s="5">
        <f ca="1">DATEDIF(HR_Data[[#This Row],[DOB]],NOW(),"y")</f>
        <v>47</v>
      </c>
      <c r="AC173" s="5" t="str" cm="1">
        <f t="array" aca="1" ref="AC173" ca="1">_xlfn.IFS(HR_Data[[#This Row],[Age]]&lt;=40,"31-40",HR_Data[[#This Row],[Age]]&lt;=50,"41-50",AB173&lt;=60,"51-60",AB173&lt;=70,"61-70",AB173&lt;=80,"71 ABOVE")</f>
        <v>41-50</v>
      </c>
      <c r="AD173" s="5" t="str" cm="1">
        <f t="array" aca="1" ref="AD173" ca="1">_xlfn.IFS(HR_Data[[#This Row],[Years in the company]]&lt;=5,"5 years below",HR_Data[[#This Row],[Years in the company]]&lt;=10,"6-10 years",HR_Data[[#This Row],[Years in the company]]&lt;=15,"11 - 15 years",HR_Data[[#This Row],[Years in the company]]&gt;=16,"16 years above")</f>
        <v>5 years below</v>
      </c>
      <c r="AE173" s="5" t="str" cm="1">
        <f t="array" ref="AE173">_xlfn.IFS(T173&lt;=2,"1.1-2.0",T173&lt;=3,"2.1-3.0",T173&lt;=4,"3.1-4.0",T173&lt;=5,"4.1-5.0")</f>
        <v>4.1-5.0</v>
      </c>
      <c r="AF173" s="5" t="str">
        <f>TEXT(HR_Data[[#This Row],[DateofHire]],"MMM")</f>
        <v>Jul</v>
      </c>
      <c r="AG173" s="5" t="str">
        <f>TEXT(HR_Data[[#This Row],[DateofHire]],"YYYY")</f>
        <v>2013</v>
      </c>
      <c r="AH173" s="5" t="str">
        <f>IF(HR_Data[[#This Row],[EmploymentStatus]]="Active","Active","Not Active")</f>
        <v>Not Active</v>
      </c>
      <c r="AI173" s="5" t="str">
        <f>TEXT(HR_Data[[#This Row],[DateofTermination]],"YYYY")</f>
        <v>2016</v>
      </c>
    </row>
    <row r="174" spans="1:35" hidden="1" x14ac:dyDescent="0.25">
      <c r="A174" s="2" t="s">
        <v>306</v>
      </c>
      <c r="B174" s="2">
        <v>10035</v>
      </c>
      <c r="C174" s="2" t="s">
        <v>496</v>
      </c>
      <c r="D174" s="2" t="s">
        <v>510</v>
      </c>
      <c r="E174" s="2">
        <v>10088</v>
      </c>
      <c r="F174" s="16">
        <v>41505</v>
      </c>
      <c r="G174" s="2">
        <v>73330</v>
      </c>
      <c r="H174" s="2" t="s">
        <v>467</v>
      </c>
      <c r="I174" s="3">
        <v>30038</v>
      </c>
      <c r="J174" s="2" t="s">
        <v>23</v>
      </c>
      <c r="K174" s="2" t="s">
        <v>24</v>
      </c>
      <c r="L174" s="2" t="s">
        <v>62</v>
      </c>
      <c r="M174" s="2" t="s">
        <v>22</v>
      </c>
      <c r="N174" s="2">
        <v>2324</v>
      </c>
      <c r="O174" s="16"/>
      <c r="P174" s="2" t="s">
        <v>26</v>
      </c>
      <c r="Q174" s="2" t="s">
        <v>27</v>
      </c>
      <c r="R174" s="2" t="s">
        <v>38</v>
      </c>
      <c r="S174" s="2" t="s">
        <v>30</v>
      </c>
      <c r="T174" s="2">
        <v>4.2</v>
      </c>
      <c r="U174" s="2">
        <v>4</v>
      </c>
      <c r="V174" s="3">
        <v>43508</v>
      </c>
      <c r="W174" s="2">
        <v>19</v>
      </c>
      <c r="X174" s="5" t="str">
        <f>INDEX(Position!B:B,MATCH(C174,Position!A:A,0))</f>
        <v>Production Technician II</v>
      </c>
      <c r="Y174" s="5" t="str">
        <f>INDEX(Department!B:B,MATCH(D174,Department!A:A,0))</f>
        <v>Production</v>
      </c>
      <c r="Z174" s="5" t="str">
        <f>INDEX(Manager!B:B,MATCH(E174,Manager!A:A,0))</f>
        <v>Elijiah Gray</v>
      </c>
      <c r="AA174" s="19">
        <f ca="1">IFERROR(DATEDIF(HR_Data[[#This Row],[DateofHire]],HR_Data[[#This Row],[DateofTermination]],"y"),DATEDIF(HR_Data[[#This Row],[DateofHire]],NOW(),"y"))</f>
        <v>10</v>
      </c>
      <c r="AB174" s="5">
        <f ca="1">DATEDIF(HR_Data[[#This Row],[DOB]],NOW(),"y")</f>
        <v>41</v>
      </c>
      <c r="AC174" s="5" t="str" cm="1">
        <f t="array" aca="1" ref="AC174" ca="1">_xlfn.IFS(HR_Data[[#This Row],[Age]]&lt;=40,"31-40",HR_Data[[#This Row],[Age]]&lt;=50,"41-50",AB174&lt;=60,"51-60",AB174&lt;=70,"61-70",AB174&lt;=80,"71 ABOVE")</f>
        <v>41-50</v>
      </c>
      <c r="AD174" s="5" t="str" cm="1">
        <f t="array" aca="1" ref="AD174" ca="1">_xlfn.IFS(HR_Data[[#This Row],[Years in the company]]&lt;=5,"5 years below",HR_Data[[#This Row],[Years in the company]]&lt;=10,"6-10 years",HR_Data[[#This Row],[Years in the company]]&lt;=15,"11 - 15 years",HR_Data[[#This Row],[Years in the company]]&gt;=16,"16 years above")</f>
        <v>6-10 years</v>
      </c>
      <c r="AE174" s="5" t="str" cm="1">
        <f t="array" ref="AE174">_xlfn.IFS(T174&lt;=2,"1.1-2.0",T174&lt;=3,"2.1-3.0",T174&lt;=4,"3.1-4.0",T174&lt;=5,"4.1-5.0")</f>
        <v>4.1-5.0</v>
      </c>
      <c r="AF174" s="5" t="str">
        <f>TEXT(HR_Data[[#This Row],[DateofHire]],"MMM")</f>
        <v>Aug</v>
      </c>
      <c r="AG174" s="5" t="str">
        <f>TEXT(HR_Data[[#This Row],[DateofHire]],"YYYY")</f>
        <v>2013</v>
      </c>
      <c r="AH174" s="5" t="str">
        <f>IF(HR_Data[[#This Row],[EmploymentStatus]]="Active","Active","Not Active")</f>
        <v>Active</v>
      </c>
      <c r="AI174" s="5"/>
    </row>
    <row r="175" spans="1:35" hidden="1" x14ac:dyDescent="0.25">
      <c r="A175" s="2" t="s">
        <v>307</v>
      </c>
      <c r="B175" s="2">
        <v>10057</v>
      </c>
      <c r="C175" s="2" t="s">
        <v>495</v>
      </c>
      <c r="D175" s="2" t="s">
        <v>510</v>
      </c>
      <c r="E175" s="2">
        <v>10088</v>
      </c>
      <c r="F175" s="16">
        <v>42051</v>
      </c>
      <c r="G175" s="2">
        <v>52057</v>
      </c>
      <c r="H175" s="2" t="s">
        <v>467</v>
      </c>
      <c r="I175" s="3">
        <v>27689</v>
      </c>
      <c r="J175" s="2" t="s">
        <v>33</v>
      </c>
      <c r="K175" s="2" t="s">
        <v>24</v>
      </c>
      <c r="L175" s="2" t="s">
        <v>62</v>
      </c>
      <c r="M175" s="2" t="s">
        <v>22</v>
      </c>
      <c r="N175" s="2">
        <v>2122</v>
      </c>
      <c r="O175" s="16"/>
      <c r="P175" s="2" t="s">
        <v>26</v>
      </c>
      <c r="Q175" s="2" t="s">
        <v>27</v>
      </c>
      <c r="R175" s="2" t="s">
        <v>180</v>
      </c>
      <c r="S175" s="2" t="s">
        <v>39</v>
      </c>
      <c r="T175" s="2">
        <v>5</v>
      </c>
      <c r="U175" s="2">
        <v>3</v>
      </c>
      <c r="V175" s="3">
        <v>43488</v>
      </c>
      <c r="W175" s="2">
        <v>6</v>
      </c>
      <c r="X175" s="5" t="str">
        <f>INDEX(Position!B:B,MATCH(C175,Position!A:A,0))</f>
        <v>Production Technician I</v>
      </c>
      <c r="Y175" s="5" t="str">
        <f>INDEX(Department!B:B,MATCH(D175,Department!A:A,0))</f>
        <v>Production</v>
      </c>
      <c r="Z175" s="5" t="str">
        <f>INDEX(Manager!B:B,MATCH(E175,Manager!A:A,0))</f>
        <v>Elijiah Gray</v>
      </c>
      <c r="AA175" s="19">
        <f ca="1">IFERROR(DATEDIF(HR_Data[[#This Row],[DateofHire]],HR_Data[[#This Row],[DateofTermination]],"y"),DATEDIF(HR_Data[[#This Row],[DateofHire]],NOW(),"y"))</f>
        <v>9</v>
      </c>
      <c r="AB175" s="5">
        <f ca="1">DATEDIF(HR_Data[[#This Row],[DOB]],NOW(),"y")</f>
        <v>48</v>
      </c>
      <c r="AC175" s="5" t="str" cm="1">
        <f t="array" aca="1" ref="AC175" ca="1">_xlfn.IFS(HR_Data[[#This Row],[Age]]&lt;=40,"31-40",HR_Data[[#This Row],[Age]]&lt;=50,"41-50",AB175&lt;=60,"51-60",AB175&lt;=70,"61-70",AB175&lt;=80,"71 ABOVE")</f>
        <v>41-50</v>
      </c>
      <c r="AD175" s="5" t="str" cm="1">
        <f t="array" aca="1" ref="AD175" ca="1">_xlfn.IFS(HR_Data[[#This Row],[Years in the company]]&lt;=5,"5 years below",HR_Data[[#This Row],[Years in the company]]&lt;=10,"6-10 years",HR_Data[[#This Row],[Years in the company]]&lt;=15,"11 - 15 years",HR_Data[[#This Row],[Years in the company]]&gt;=16,"16 years above")</f>
        <v>6-10 years</v>
      </c>
      <c r="AE175" s="5" t="str" cm="1">
        <f t="array" ref="AE175">_xlfn.IFS(T175&lt;=2,"1.1-2.0",T175&lt;=3,"2.1-3.0",T175&lt;=4,"3.1-4.0",T175&lt;=5,"4.1-5.0")</f>
        <v>4.1-5.0</v>
      </c>
      <c r="AF175" s="5" t="str">
        <f>TEXT(HR_Data[[#This Row],[DateofHire]],"MMM")</f>
        <v>Feb</v>
      </c>
      <c r="AG175" s="5" t="str">
        <f>TEXT(HR_Data[[#This Row],[DateofHire]],"YYYY")</f>
        <v>2015</v>
      </c>
      <c r="AH175" s="5" t="str">
        <f>IF(HR_Data[[#This Row],[EmploymentStatus]]="Active","Active","Not Active")</f>
        <v>Active</v>
      </c>
      <c r="AI175" s="5"/>
    </row>
    <row r="176" spans="1:35" x14ac:dyDescent="0.25">
      <c r="A176" s="2" t="s">
        <v>308</v>
      </c>
      <c r="B176" s="2">
        <v>10004</v>
      </c>
      <c r="C176" s="2" t="s">
        <v>495</v>
      </c>
      <c r="D176" s="2" t="s">
        <v>510</v>
      </c>
      <c r="E176" s="2">
        <v>10069</v>
      </c>
      <c r="F176" s="16">
        <v>40854</v>
      </c>
      <c r="G176" s="2">
        <v>47434</v>
      </c>
      <c r="H176" s="2" t="s">
        <v>467</v>
      </c>
      <c r="I176" s="3">
        <v>26709</v>
      </c>
      <c r="J176" s="2" t="s">
        <v>23</v>
      </c>
      <c r="K176" s="2" t="s">
        <v>24</v>
      </c>
      <c r="L176" s="2" t="s">
        <v>62</v>
      </c>
      <c r="M176" s="2" t="s">
        <v>22</v>
      </c>
      <c r="N176" s="2">
        <v>1844</v>
      </c>
      <c r="O176" s="16">
        <v>42322</v>
      </c>
      <c r="P176" s="2" t="s">
        <v>69</v>
      </c>
      <c r="Q176" s="2" t="s">
        <v>35</v>
      </c>
      <c r="R176" s="2" t="s">
        <v>64</v>
      </c>
      <c r="S176" s="2" t="s">
        <v>30</v>
      </c>
      <c r="T176" s="2">
        <v>5</v>
      </c>
      <c r="U176" s="2">
        <v>4</v>
      </c>
      <c r="V176" s="3">
        <v>42037</v>
      </c>
      <c r="W176" s="2">
        <v>17</v>
      </c>
      <c r="X176" s="5" t="str">
        <f>INDEX(Position!B:B,MATCH(C176,Position!A:A,0))</f>
        <v>Production Technician I</v>
      </c>
      <c r="Y176" s="5" t="str">
        <f>INDEX(Department!B:B,MATCH(D176,Department!A:A,0))</f>
        <v>Production</v>
      </c>
      <c r="Z176" s="5" t="str">
        <f>INDEX(Manager!B:B,MATCH(E176,Manager!A:A,0))</f>
        <v>Webster Butler</v>
      </c>
      <c r="AA176" s="19">
        <f ca="1">IFERROR(DATEDIF(HR_Data[[#This Row],[DateofHire]],HR_Data[[#This Row],[DateofTermination]],"y"),DATEDIF(HR_Data[[#This Row],[DateofHire]],NOW(),"y"))</f>
        <v>4</v>
      </c>
      <c r="AB176" s="5">
        <f ca="1">DATEDIF(HR_Data[[#This Row],[DOB]],NOW(),"y")</f>
        <v>51</v>
      </c>
      <c r="AC176" s="5" t="str" cm="1">
        <f t="array" aca="1" ref="AC176" ca="1">_xlfn.IFS(HR_Data[[#This Row],[Age]]&lt;=40,"31-40",HR_Data[[#This Row],[Age]]&lt;=50,"41-50",AB176&lt;=60,"51-60",AB176&lt;=70,"61-70",AB176&lt;=80,"71 ABOVE")</f>
        <v>51-60</v>
      </c>
      <c r="AD176" s="5" t="str" cm="1">
        <f t="array" aca="1" ref="AD176" ca="1">_xlfn.IFS(HR_Data[[#This Row],[Years in the company]]&lt;=5,"5 years below",HR_Data[[#This Row],[Years in the company]]&lt;=10,"6-10 years",HR_Data[[#This Row],[Years in the company]]&lt;=15,"11 - 15 years",HR_Data[[#This Row],[Years in the company]]&gt;=16,"16 years above")</f>
        <v>5 years below</v>
      </c>
      <c r="AE176" s="5" t="str" cm="1">
        <f t="array" ref="AE176">_xlfn.IFS(T176&lt;=2,"1.1-2.0",T176&lt;=3,"2.1-3.0",T176&lt;=4,"3.1-4.0",T176&lt;=5,"4.1-5.0")</f>
        <v>4.1-5.0</v>
      </c>
      <c r="AF176" s="5" t="str">
        <f>TEXT(HR_Data[[#This Row],[DateofHire]],"MMM")</f>
        <v>Nov</v>
      </c>
      <c r="AG176" s="5" t="str">
        <f>TEXT(HR_Data[[#This Row],[DateofHire]],"YYYY")</f>
        <v>2011</v>
      </c>
      <c r="AH176" s="5" t="str">
        <f>IF(HR_Data[[#This Row],[EmploymentStatus]]="Active","Active","Not Active")</f>
        <v>Not Active</v>
      </c>
      <c r="AI176" s="5" t="str">
        <f>TEXT(HR_Data[[#This Row],[DateofTermination]],"YYYY")</f>
        <v>2015</v>
      </c>
    </row>
    <row r="177" spans="1:35" x14ac:dyDescent="0.25">
      <c r="A177" s="2" t="s">
        <v>309</v>
      </c>
      <c r="B177" s="2">
        <v>10191</v>
      </c>
      <c r="C177" s="2" t="s">
        <v>495</v>
      </c>
      <c r="D177" s="2" t="s">
        <v>510</v>
      </c>
      <c r="E177" s="2">
        <v>10002</v>
      </c>
      <c r="F177" s="16">
        <v>41176</v>
      </c>
      <c r="G177" s="2">
        <v>52788</v>
      </c>
      <c r="H177" s="2" t="s">
        <v>468</v>
      </c>
      <c r="I177" s="3">
        <v>26612</v>
      </c>
      <c r="J177" s="2" t="s">
        <v>58</v>
      </c>
      <c r="K177" s="2" t="s">
        <v>24</v>
      </c>
      <c r="L177" s="2" t="s">
        <v>25</v>
      </c>
      <c r="M177" s="2" t="s">
        <v>22</v>
      </c>
      <c r="N177" s="2">
        <v>1938</v>
      </c>
      <c r="O177" s="16">
        <v>43004</v>
      </c>
      <c r="P177" s="2" t="s">
        <v>42</v>
      </c>
      <c r="Q177" s="2" t="s">
        <v>35</v>
      </c>
      <c r="R177" s="2" t="s">
        <v>38</v>
      </c>
      <c r="S177" s="2" t="s">
        <v>39</v>
      </c>
      <c r="T177" s="2">
        <v>3.08</v>
      </c>
      <c r="U177" s="2">
        <v>4</v>
      </c>
      <c r="V177" s="3">
        <v>42826</v>
      </c>
      <c r="W177" s="2">
        <v>18</v>
      </c>
      <c r="X177" s="5" t="str">
        <f>INDEX(Position!B:B,MATCH(C177,Position!A:A,0))</f>
        <v>Production Technician I</v>
      </c>
      <c r="Y177" s="5" t="str">
        <f>INDEX(Department!B:B,MATCH(D177,Department!A:A,0))</f>
        <v>Production</v>
      </c>
      <c r="Z177" s="5" t="str">
        <f>INDEX(Manager!B:B,MATCH(E177,Manager!A:A,0))</f>
        <v>Amy Dunn</v>
      </c>
      <c r="AA177" s="19">
        <f ca="1">IFERROR(DATEDIF(HR_Data[[#This Row],[DateofHire]],HR_Data[[#This Row],[DateofTermination]],"y"),DATEDIF(HR_Data[[#This Row],[DateofHire]],NOW(),"y"))</f>
        <v>5</v>
      </c>
      <c r="AB177" s="5">
        <f ca="1">DATEDIF(HR_Data[[#This Row],[DOB]],NOW(),"y")</f>
        <v>51</v>
      </c>
      <c r="AC177" s="5" t="str" cm="1">
        <f t="array" aca="1" ref="AC177" ca="1">_xlfn.IFS(HR_Data[[#This Row],[Age]]&lt;=40,"31-40",HR_Data[[#This Row],[Age]]&lt;=50,"41-50",AB177&lt;=60,"51-60",AB177&lt;=70,"61-70",AB177&lt;=80,"71 ABOVE")</f>
        <v>51-60</v>
      </c>
      <c r="AD177" s="5" t="str" cm="1">
        <f t="array" aca="1" ref="AD177" ca="1">_xlfn.IFS(HR_Data[[#This Row],[Years in the company]]&lt;=5,"5 years below",HR_Data[[#This Row],[Years in the company]]&lt;=10,"6-10 years",HR_Data[[#This Row],[Years in the company]]&lt;=15,"11 - 15 years",HR_Data[[#This Row],[Years in the company]]&gt;=16,"16 years above")</f>
        <v>5 years below</v>
      </c>
      <c r="AE177" s="5" t="str" cm="1">
        <f t="array" ref="AE177">_xlfn.IFS(T177&lt;=2,"1.1-2.0",T177&lt;=3,"2.1-3.0",T177&lt;=4,"3.1-4.0",T177&lt;=5,"4.1-5.0")</f>
        <v>3.1-4.0</v>
      </c>
      <c r="AF177" s="5" t="str">
        <f>TEXT(HR_Data[[#This Row],[DateofHire]],"MMM")</f>
        <v>Sep</v>
      </c>
      <c r="AG177" s="5" t="str">
        <f>TEXT(HR_Data[[#This Row],[DateofHire]],"YYYY")</f>
        <v>2012</v>
      </c>
      <c r="AH177" s="5" t="str">
        <f>IF(HR_Data[[#This Row],[EmploymentStatus]]="Active","Active","Not Active")</f>
        <v>Not Active</v>
      </c>
      <c r="AI177" s="5" t="str">
        <f>TEXT(HR_Data[[#This Row],[DateofTermination]],"YYYY")</f>
        <v>2017</v>
      </c>
    </row>
    <row r="178" spans="1:35" hidden="1" x14ac:dyDescent="0.25">
      <c r="A178" s="2" t="s">
        <v>310</v>
      </c>
      <c r="B178" s="2">
        <v>10219</v>
      </c>
      <c r="C178" s="2" t="s">
        <v>495</v>
      </c>
      <c r="D178" s="2" t="s">
        <v>510</v>
      </c>
      <c r="E178" s="2">
        <v>10062</v>
      </c>
      <c r="F178" s="16">
        <v>41645</v>
      </c>
      <c r="G178" s="2">
        <v>45395</v>
      </c>
      <c r="H178" s="2" t="s">
        <v>467</v>
      </c>
      <c r="I178" s="3">
        <v>31600</v>
      </c>
      <c r="J178" s="2" t="s">
        <v>23</v>
      </c>
      <c r="K178" s="2" t="s">
        <v>24</v>
      </c>
      <c r="L178" s="2" t="s">
        <v>25</v>
      </c>
      <c r="M178" s="2" t="s">
        <v>22</v>
      </c>
      <c r="N178" s="2">
        <v>2189</v>
      </c>
      <c r="O178" s="16"/>
      <c r="P178" s="2" t="s">
        <v>26</v>
      </c>
      <c r="Q178" s="2" t="s">
        <v>27</v>
      </c>
      <c r="R178" s="2" t="s">
        <v>29</v>
      </c>
      <c r="S178" s="2" t="s">
        <v>39</v>
      </c>
      <c r="T178" s="2">
        <v>4.5999999999999996</v>
      </c>
      <c r="U178" s="2">
        <v>4</v>
      </c>
      <c r="V178" s="3">
        <v>43522</v>
      </c>
      <c r="W178" s="2">
        <v>14</v>
      </c>
      <c r="X178" s="5" t="str">
        <f>INDEX(Position!B:B,MATCH(C178,Position!A:A,0))</f>
        <v>Production Technician I</v>
      </c>
      <c r="Y178" s="5" t="str">
        <f>INDEX(Department!B:B,MATCH(D178,Department!A:A,0))</f>
        <v>Production</v>
      </c>
      <c r="Z178" s="5" t="str">
        <f>INDEX(Manager!B:B,MATCH(E178,Manager!A:A,0))</f>
        <v>Ketsia Liebig</v>
      </c>
      <c r="AA178" s="19">
        <f ca="1">IFERROR(DATEDIF(HR_Data[[#This Row],[DateofHire]],HR_Data[[#This Row],[DateofTermination]],"y"),DATEDIF(HR_Data[[#This Row],[DateofHire]],NOW(),"y"))</f>
        <v>10</v>
      </c>
      <c r="AB178" s="5">
        <f ca="1">DATEDIF(HR_Data[[#This Row],[DOB]],NOW(),"y")</f>
        <v>37</v>
      </c>
      <c r="AC178" s="5" t="str" cm="1">
        <f t="array" aca="1" ref="AC178" ca="1">_xlfn.IFS(HR_Data[[#This Row],[Age]]&lt;=40,"31-40",HR_Data[[#This Row],[Age]]&lt;=50,"41-50",AB178&lt;=60,"51-60",AB178&lt;=70,"61-70",AB178&lt;=80,"71 ABOVE")</f>
        <v>31-40</v>
      </c>
      <c r="AD178" s="5" t="str" cm="1">
        <f t="array" aca="1" ref="AD178" ca="1">_xlfn.IFS(HR_Data[[#This Row],[Years in the company]]&lt;=5,"5 years below",HR_Data[[#This Row],[Years in the company]]&lt;=10,"6-10 years",HR_Data[[#This Row],[Years in the company]]&lt;=15,"11 - 15 years",HR_Data[[#This Row],[Years in the company]]&gt;=16,"16 years above")</f>
        <v>6-10 years</v>
      </c>
      <c r="AE178" s="5" t="str" cm="1">
        <f t="array" ref="AE178">_xlfn.IFS(T178&lt;=2,"1.1-2.0",T178&lt;=3,"2.1-3.0",T178&lt;=4,"3.1-4.0",T178&lt;=5,"4.1-5.0")</f>
        <v>4.1-5.0</v>
      </c>
      <c r="AF178" s="5" t="str">
        <f>TEXT(HR_Data[[#This Row],[DateofHire]],"MMM")</f>
        <v>Jan</v>
      </c>
      <c r="AG178" s="5" t="str">
        <f>TEXT(HR_Data[[#This Row],[DateofHire]],"YYYY")</f>
        <v>2014</v>
      </c>
      <c r="AH178" s="5" t="str">
        <f>IF(HR_Data[[#This Row],[EmploymentStatus]]="Active","Active","Not Active")</f>
        <v>Active</v>
      </c>
      <c r="AI178" s="5"/>
    </row>
    <row r="179" spans="1:35" hidden="1" x14ac:dyDescent="0.25">
      <c r="A179" s="2" t="s">
        <v>311</v>
      </c>
      <c r="B179" s="2">
        <v>10077</v>
      </c>
      <c r="C179" s="2" t="s">
        <v>496</v>
      </c>
      <c r="D179" s="2" t="s">
        <v>510</v>
      </c>
      <c r="E179" s="2">
        <v>10069</v>
      </c>
      <c r="F179" s="16">
        <v>42501</v>
      </c>
      <c r="G179" s="2">
        <v>62385</v>
      </c>
      <c r="H179" s="2" t="s">
        <v>467</v>
      </c>
      <c r="I179" s="3">
        <v>27997</v>
      </c>
      <c r="J179" s="2" t="s">
        <v>33</v>
      </c>
      <c r="K179" s="2" t="s">
        <v>24</v>
      </c>
      <c r="L179" s="2" t="s">
        <v>25</v>
      </c>
      <c r="M179" s="2" t="s">
        <v>22</v>
      </c>
      <c r="N179" s="2">
        <v>2324</v>
      </c>
      <c r="O179" s="16"/>
      <c r="P179" s="2" t="s">
        <v>26</v>
      </c>
      <c r="Q179" s="2" t="s">
        <v>27</v>
      </c>
      <c r="R179" s="2" t="s">
        <v>29</v>
      </c>
      <c r="S179" s="2" t="s">
        <v>39</v>
      </c>
      <c r="T179" s="2">
        <v>5</v>
      </c>
      <c r="U179" s="2">
        <v>3</v>
      </c>
      <c r="V179" s="3">
        <v>43486</v>
      </c>
      <c r="W179" s="2">
        <v>4</v>
      </c>
      <c r="X179" s="5" t="str">
        <f>INDEX(Position!B:B,MATCH(C179,Position!A:A,0))</f>
        <v>Production Technician II</v>
      </c>
      <c r="Y179" s="5" t="str">
        <f>INDEX(Department!B:B,MATCH(D179,Department!A:A,0))</f>
        <v>Production</v>
      </c>
      <c r="Z179" s="5" t="str">
        <f>INDEX(Manager!B:B,MATCH(E179,Manager!A:A,0))</f>
        <v>Webster Butler</v>
      </c>
      <c r="AA179" s="19">
        <f ca="1">IFERROR(DATEDIF(HR_Data[[#This Row],[DateofHire]],HR_Data[[#This Row],[DateofTermination]],"y"),DATEDIF(HR_Data[[#This Row],[DateofHire]],NOW(),"y"))</f>
        <v>7</v>
      </c>
      <c r="AB179" s="5">
        <f ca="1">DATEDIF(HR_Data[[#This Row],[DOB]],NOW(),"y")</f>
        <v>47</v>
      </c>
      <c r="AC179" s="5" t="str" cm="1">
        <f t="array" aca="1" ref="AC179" ca="1">_xlfn.IFS(HR_Data[[#This Row],[Age]]&lt;=40,"31-40",HR_Data[[#This Row],[Age]]&lt;=50,"41-50",AB179&lt;=60,"51-60",AB179&lt;=70,"61-70",AB179&lt;=80,"71 ABOVE")</f>
        <v>41-50</v>
      </c>
      <c r="AD179" s="5" t="str" cm="1">
        <f t="array" aca="1" ref="AD179" ca="1">_xlfn.IFS(HR_Data[[#This Row],[Years in the company]]&lt;=5,"5 years below",HR_Data[[#This Row],[Years in the company]]&lt;=10,"6-10 years",HR_Data[[#This Row],[Years in the company]]&lt;=15,"11 - 15 years",HR_Data[[#This Row],[Years in the company]]&gt;=16,"16 years above")</f>
        <v>6-10 years</v>
      </c>
      <c r="AE179" s="5" t="str" cm="1">
        <f t="array" ref="AE179">_xlfn.IFS(T179&lt;=2,"1.1-2.0",T179&lt;=3,"2.1-3.0",T179&lt;=4,"3.1-4.0",T179&lt;=5,"4.1-5.0")</f>
        <v>4.1-5.0</v>
      </c>
      <c r="AF179" s="5" t="str">
        <f>TEXT(HR_Data[[#This Row],[DateofHire]],"MMM")</f>
        <v>May</v>
      </c>
      <c r="AG179" s="5" t="str">
        <f>TEXT(HR_Data[[#This Row],[DateofHire]],"YYYY")</f>
        <v>2016</v>
      </c>
      <c r="AH179" s="5" t="str">
        <f>IF(HR_Data[[#This Row],[EmploymentStatus]]="Active","Active","Not Active")</f>
        <v>Active</v>
      </c>
      <c r="AI179" s="5"/>
    </row>
    <row r="180" spans="1:35" x14ac:dyDescent="0.25">
      <c r="A180" s="2" t="s">
        <v>312</v>
      </c>
      <c r="B180" s="2">
        <v>10073</v>
      </c>
      <c r="C180" s="2" t="s">
        <v>496</v>
      </c>
      <c r="D180" s="2" t="s">
        <v>510</v>
      </c>
      <c r="E180" s="2">
        <v>10002</v>
      </c>
      <c r="F180" s="16">
        <v>40729</v>
      </c>
      <c r="G180" s="2">
        <v>68407</v>
      </c>
      <c r="H180" s="2" t="s">
        <v>467</v>
      </c>
      <c r="I180" s="3">
        <v>31756</v>
      </c>
      <c r="J180" s="2" t="s">
        <v>33</v>
      </c>
      <c r="K180" s="2" t="s">
        <v>24</v>
      </c>
      <c r="L180" s="2" t="s">
        <v>77</v>
      </c>
      <c r="M180" s="2" t="s">
        <v>22</v>
      </c>
      <c r="N180" s="2">
        <v>2176</v>
      </c>
      <c r="O180" s="16">
        <v>41140</v>
      </c>
      <c r="P180" s="2" t="s">
        <v>69</v>
      </c>
      <c r="Q180" s="2" t="s">
        <v>35</v>
      </c>
      <c r="R180" s="2" t="s">
        <v>29</v>
      </c>
      <c r="S180" s="2" t="s">
        <v>39</v>
      </c>
      <c r="T180" s="2">
        <v>5</v>
      </c>
      <c r="U180" s="2">
        <v>4</v>
      </c>
      <c r="V180" s="3">
        <v>41092</v>
      </c>
      <c r="W180" s="2">
        <v>16</v>
      </c>
      <c r="X180" s="5" t="str">
        <f>INDEX(Position!B:B,MATCH(C180,Position!A:A,0))</f>
        <v>Production Technician II</v>
      </c>
      <c r="Y180" s="5" t="str">
        <f>INDEX(Department!B:B,MATCH(D180,Department!A:A,0))</f>
        <v>Production</v>
      </c>
      <c r="Z180" s="5" t="str">
        <f>INDEX(Manager!B:B,MATCH(E180,Manager!A:A,0))</f>
        <v>Amy Dunn</v>
      </c>
      <c r="AA180" s="19">
        <f ca="1">IFERROR(DATEDIF(HR_Data[[#This Row],[DateofHire]],HR_Data[[#This Row],[DateofTermination]],"y"),DATEDIF(HR_Data[[#This Row],[DateofHire]],NOW(),"y"))</f>
        <v>1</v>
      </c>
      <c r="AB180" s="5">
        <f ca="1">DATEDIF(HR_Data[[#This Row],[DOB]],NOW(),"y")</f>
        <v>37</v>
      </c>
      <c r="AC180" s="5" t="str" cm="1">
        <f t="array" aca="1" ref="AC180" ca="1">_xlfn.IFS(HR_Data[[#This Row],[Age]]&lt;=40,"31-40",HR_Data[[#This Row],[Age]]&lt;=50,"41-50",AB180&lt;=60,"51-60",AB180&lt;=70,"61-70",AB180&lt;=80,"71 ABOVE")</f>
        <v>31-40</v>
      </c>
      <c r="AD180" s="5" t="str" cm="1">
        <f t="array" aca="1" ref="AD180" ca="1">_xlfn.IFS(HR_Data[[#This Row],[Years in the company]]&lt;=5,"5 years below",HR_Data[[#This Row],[Years in the company]]&lt;=10,"6-10 years",HR_Data[[#This Row],[Years in the company]]&lt;=15,"11 - 15 years",HR_Data[[#This Row],[Years in the company]]&gt;=16,"16 years above")</f>
        <v>5 years below</v>
      </c>
      <c r="AE180" s="5" t="str" cm="1">
        <f t="array" ref="AE180">_xlfn.IFS(T180&lt;=2,"1.1-2.0",T180&lt;=3,"2.1-3.0",T180&lt;=4,"3.1-4.0",T180&lt;=5,"4.1-5.0")</f>
        <v>4.1-5.0</v>
      </c>
      <c r="AF180" s="5" t="str">
        <f>TEXT(HR_Data[[#This Row],[DateofHire]],"MMM")</f>
        <v>Jul</v>
      </c>
      <c r="AG180" s="5" t="str">
        <f>TEXT(HR_Data[[#This Row],[DateofHire]],"YYYY")</f>
        <v>2011</v>
      </c>
      <c r="AH180" s="5" t="str">
        <f>IF(HR_Data[[#This Row],[EmploymentStatus]]="Active","Active","Not Active")</f>
        <v>Not Active</v>
      </c>
      <c r="AI180" s="5" t="str">
        <f>TEXT(HR_Data[[#This Row],[DateofTermination]],"YYYY")</f>
        <v>2012</v>
      </c>
    </row>
    <row r="181" spans="1:35" hidden="1" x14ac:dyDescent="0.25">
      <c r="A181" s="2" t="s">
        <v>313</v>
      </c>
      <c r="B181" s="2">
        <v>10279</v>
      </c>
      <c r="C181" s="2" t="s">
        <v>495</v>
      </c>
      <c r="D181" s="2" t="s">
        <v>510</v>
      </c>
      <c r="E181" s="2">
        <v>10114</v>
      </c>
      <c r="F181" s="16">
        <v>41589</v>
      </c>
      <c r="G181" s="2">
        <v>61349</v>
      </c>
      <c r="H181" s="2" t="s">
        <v>467</v>
      </c>
      <c r="I181" s="3">
        <v>27340</v>
      </c>
      <c r="J181" s="2" t="s">
        <v>33</v>
      </c>
      <c r="K181" s="2" t="s">
        <v>24</v>
      </c>
      <c r="L181" s="2" t="s">
        <v>25</v>
      </c>
      <c r="M181" s="2" t="s">
        <v>22</v>
      </c>
      <c r="N181" s="2">
        <v>2451</v>
      </c>
      <c r="O181" s="16"/>
      <c r="P181" s="2" t="s">
        <v>26</v>
      </c>
      <c r="Q181" s="2" t="s">
        <v>27</v>
      </c>
      <c r="R181" s="2" t="s">
        <v>29</v>
      </c>
      <c r="S181" s="2" t="s">
        <v>39</v>
      </c>
      <c r="T181" s="2">
        <v>4.0999999999999996</v>
      </c>
      <c r="U181" s="2">
        <v>3</v>
      </c>
      <c r="V181" s="3">
        <v>43487</v>
      </c>
      <c r="W181" s="2">
        <v>11</v>
      </c>
      <c r="X181" s="5" t="str">
        <f>INDEX(Position!B:B,MATCH(C181,Position!A:A,0))</f>
        <v>Production Technician I</v>
      </c>
      <c r="Y181" s="5" t="str">
        <f>INDEX(Department!B:B,MATCH(D181,Department!A:A,0))</f>
        <v>Production</v>
      </c>
      <c r="Z181" s="5" t="str">
        <f>INDEX(Manager!B:B,MATCH(E181,Manager!A:A,0))</f>
        <v>Brannon Miller</v>
      </c>
      <c r="AA181" s="19">
        <f ca="1">IFERROR(DATEDIF(HR_Data[[#This Row],[DateofHire]],HR_Data[[#This Row],[DateofTermination]],"y"),DATEDIF(HR_Data[[#This Row],[DateofHire]],NOW(),"y"))</f>
        <v>10</v>
      </c>
      <c r="AB181" s="5">
        <f ca="1">DATEDIF(HR_Data[[#This Row],[DOB]],NOW(),"y")</f>
        <v>49</v>
      </c>
      <c r="AC181" s="5" t="str" cm="1">
        <f t="array" aca="1" ref="AC181" ca="1">_xlfn.IFS(HR_Data[[#This Row],[Age]]&lt;=40,"31-40",HR_Data[[#This Row],[Age]]&lt;=50,"41-50",AB181&lt;=60,"51-60",AB181&lt;=70,"61-70",AB181&lt;=80,"71 ABOVE")</f>
        <v>41-50</v>
      </c>
      <c r="AD181" s="5" t="str" cm="1">
        <f t="array" aca="1" ref="AD181" ca="1">_xlfn.IFS(HR_Data[[#This Row],[Years in the company]]&lt;=5,"5 years below",HR_Data[[#This Row],[Years in the company]]&lt;=10,"6-10 years",HR_Data[[#This Row],[Years in the company]]&lt;=15,"11 - 15 years",HR_Data[[#This Row],[Years in the company]]&gt;=16,"16 years above")</f>
        <v>6-10 years</v>
      </c>
      <c r="AE181" s="5" t="str" cm="1">
        <f t="array" ref="AE181">_xlfn.IFS(T181&lt;=2,"1.1-2.0",T181&lt;=3,"2.1-3.0",T181&lt;=4,"3.1-4.0",T181&lt;=5,"4.1-5.0")</f>
        <v>4.1-5.0</v>
      </c>
      <c r="AF181" s="5" t="str">
        <f>TEXT(HR_Data[[#This Row],[DateofHire]],"MMM")</f>
        <v>Nov</v>
      </c>
      <c r="AG181" s="5" t="str">
        <f>TEXT(HR_Data[[#This Row],[DateofHire]],"YYYY")</f>
        <v>2013</v>
      </c>
      <c r="AH181" s="5" t="str">
        <f>IF(HR_Data[[#This Row],[EmploymentStatus]]="Active","Active","Not Active")</f>
        <v>Active</v>
      </c>
      <c r="AI181" s="5"/>
    </row>
    <row r="182" spans="1:35" hidden="1" x14ac:dyDescent="0.25">
      <c r="A182" s="2" t="s">
        <v>314</v>
      </c>
      <c r="B182" s="2">
        <v>10110</v>
      </c>
      <c r="C182" s="2" t="s">
        <v>500</v>
      </c>
      <c r="D182" s="2" t="s">
        <v>512</v>
      </c>
      <c r="E182" s="2">
        <v>10194</v>
      </c>
      <c r="F182" s="16">
        <v>41589</v>
      </c>
      <c r="G182" s="2">
        <v>105688</v>
      </c>
      <c r="H182" s="2" t="s">
        <v>467</v>
      </c>
      <c r="I182" s="3">
        <v>32088</v>
      </c>
      <c r="J182" s="2" t="s">
        <v>23</v>
      </c>
      <c r="K182" s="2" t="s">
        <v>24</v>
      </c>
      <c r="L182" s="2" t="s">
        <v>91</v>
      </c>
      <c r="M182" s="2" t="s">
        <v>22</v>
      </c>
      <c r="N182" s="2">
        <v>2135</v>
      </c>
      <c r="O182" s="16"/>
      <c r="P182" s="2" t="s">
        <v>26</v>
      </c>
      <c r="Q182" s="2" t="s">
        <v>27</v>
      </c>
      <c r="R182" s="2" t="s">
        <v>50</v>
      </c>
      <c r="S182" s="2" t="s">
        <v>39</v>
      </c>
      <c r="T182" s="2">
        <v>4.5</v>
      </c>
      <c r="U182" s="2">
        <v>5</v>
      </c>
      <c r="V182" s="3">
        <v>43479</v>
      </c>
      <c r="W182" s="2">
        <v>14</v>
      </c>
      <c r="X182" s="5" t="str">
        <f>INDEX(Position!B:B,MATCH(C182,Position!A:A,0))</f>
        <v>Software Engineer</v>
      </c>
      <c r="Y182" s="5" t="str">
        <f>INDEX(Department!B:B,MATCH(D182,Department!A:A,0))</f>
        <v>Software Engineering</v>
      </c>
      <c r="Z182" s="5" t="str">
        <f>INDEX(Manager!B:B,MATCH(E182,Manager!A:A,0))</f>
        <v>Alex Sweetwater</v>
      </c>
      <c r="AA182" s="19">
        <f ca="1">IFERROR(DATEDIF(HR_Data[[#This Row],[DateofHire]],HR_Data[[#This Row],[DateofTermination]],"y"),DATEDIF(HR_Data[[#This Row],[DateofHire]],NOW(),"y"))</f>
        <v>10</v>
      </c>
      <c r="AB182" s="5">
        <f ca="1">DATEDIF(HR_Data[[#This Row],[DOB]],NOW(),"y")</f>
        <v>36</v>
      </c>
      <c r="AC182" s="5" t="str" cm="1">
        <f t="array" aca="1" ref="AC182" ca="1">_xlfn.IFS(HR_Data[[#This Row],[Age]]&lt;=40,"31-40",HR_Data[[#This Row],[Age]]&lt;=50,"41-50",AB182&lt;=60,"51-60",AB182&lt;=70,"61-70",AB182&lt;=80,"71 ABOVE")</f>
        <v>31-40</v>
      </c>
      <c r="AD182" s="5" t="str" cm="1">
        <f t="array" aca="1" ref="AD182" ca="1">_xlfn.IFS(HR_Data[[#This Row],[Years in the company]]&lt;=5,"5 years below",HR_Data[[#This Row],[Years in the company]]&lt;=10,"6-10 years",HR_Data[[#This Row],[Years in the company]]&lt;=15,"11 - 15 years",HR_Data[[#This Row],[Years in the company]]&gt;=16,"16 years above")</f>
        <v>6-10 years</v>
      </c>
      <c r="AE182" s="5" t="str" cm="1">
        <f t="array" ref="AE182">_xlfn.IFS(T182&lt;=2,"1.1-2.0",T182&lt;=3,"2.1-3.0",T182&lt;=4,"3.1-4.0",T182&lt;=5,"4.1-5.0")</f>
        <v>4.1-5.0</v>
      </c>
      <c r="AF182" s="5" t="str">
        <f>TEXT(HR_Data[[#This Row],[DateofHire]],"MMM")</f>
        <v>Nov</v>
      </c>
      <c r="AG182" s="5" t="str">
        <f>TEXT(HR_Data[[#This Row],[DateofHire]],"YYYY")</f>
        <v>2013</v>
      </c>
      <c r="AH182" s="5" t="str">
        <f>IF(HR_Data[[#This Row],[EmploymentStatus]]="Active","Active","Not Active")</f>
        <v>Active</v>
      </c>
      <c r="AI182" s="5"/>
    </row>
    <row r="183" spans="1:35" hidden="1" x14ac:dyDescent="0.25">
      <c r="A183" s="2" t="s">
        <v>315</v>
      </c>
      <c r="B183" s="2">
        <v>10053</v>
      </c>
      <c r="C183" s="2" t="s">
        <v>495</v>
      </c>
      <c r="D183" s="2" t="s">
        <v>510</v>
      </c>
      <c r="E183" s="2">
        <v>10252</v>
      </c>
      <c r="F183" s="16">
        <v>40694</v>
      </c>
      <c r="G183" s="2">
        <v>54132</v>
      </c>
      <c r="H183" s="2" t="s">
        <v>467</v>
      </c>
      <c r="I183" s="3">
        <v>28451</v>
      </c>
      <c r="J183" s="2" t="s">
        <v>33</v>
      </c>
      <c r="K183" s="2" t="s">
        <v>24</v>
      </c>
      <c r="L183" s="2" t="s">
        <v>25</v>
      </c>
      <c r="M183" s="2" t="s">
        <v>22</v>
      </c>
      <c r="N183" s="2">
        <v>2330</v>
      </c>
      <c r="O183" s="16"/>
      <c r="P183" s="2" t="s">
        <v>26</v>
      </c>
      <c r="Q183" s="2" t="s">
        <v>27</v>
      </c>
      <c r="R183" s="2" t="s">
        <v>38</v>
      </c>
      <c r="S183" s="2" t="s">
        <v>39</v>
      </c>
      <c r="T183" s="2">
        <v>5</v>
      </c>
      <c r="U183" s="2">
        <v>4</v>
      </c>
      <c r="V183" s="3">
        <v>43475</v>
      </c>
      <c r="W183" s="2">
        <v>8</v>
      </c>
      <c r="X183" s="5" t="str">
        <f>INDEX(Position!B:B,MATCH(C183,Position!A:A,0))</f>
        <v>Production Technician I</v>
      </c>
      <c r="Y183" s="5" t="str">
        <f>INDEX(Department!B:B,MATCH(D183,Department!A:A,0))</f>
        <v>Production</v>
      </c>
      <c r="Z183" s="5" t="str">
        <f>INDEX(Manager!B:B,MATCH(E183,Manager!A:A,0))</f>
        <v>David Stanley</v>
      </c>
      <c r="AA183" s="19">
        <f ca="1">IFERROR(DATEDIF(HR_Data[[#This Row],[DateofHire]],HR_Data[[#This Row],[DateofTermination]],"y"),DATEDIF(HR_Data[[#This Row],[DateofHire]],NOW(),"y"))</f>
        <v>12</v>
      </c>
      <c r="AB183" s="5">
        <f ca="1">DATEDIF(HR_Data[[#This Row],[DOB]],NOW(),"y")</f>
        <v>46</v>
      </c>
      <c r="AC183" s="5" t="str" cm="1">
        <f t="array" aca="1" ref="AC183" ca="1">_xlfn.IFS(HR_Data[[#This Row],[Age]]&lt;=40,"31-40",HR_Data[[#This Row],[Age]]&lt;=50,"41-50",AB183&lt;=60,"51-60",AB183&lt;=70,"61-70",AB183&lt;=80,"71 ABOVE")</f>
        <v>41-50</v>
      </c>
      <c r="AD183" s="5" t="str" cm="1">
        <f t="array" aca="1" ref="AD183" ca="1">_xlfn.IFS(HR_Data[[#This Row],[Years in the company]]&lt;=5,"5 years below",HR_Data[[#This Row],[Years in the company]]&lt;=10,"6-10 years",HR_Data[[#This Row],[Years in the company]]&lt;=15,"11 - 15 years",HR_Data[[#This Row],[Years in the company]]&gt;=16,"16 years above")</f>
        <v>11 - 15 years</v>
      </c>
      <c r="AE183" s="5" t="str" cm="1">
        <f t="array" ref="AE183">_xlfn.IFS(T183&lt;=2,"1.1-2.0",T183&lt;=3,"2.1-3.0",T183&lt;=4,"3.1-4.0",T183&lt;=5,"4.1-5.0")</f>
        <v>4.1-5.0</v>
      </c>
      <c r="AF183" s="5" t="str">
        <f>TEXT(HR_Data[[#This Row],[DateofHire]],"MMM")</f>
        <v>May</v>
      </c>
      <c r="AG183" s="5" t="str">
        <f>TEXT(HR_Data[[#This Row],[DateofHire]],"YYYY")</f>
        <v>2011</v>
      </c>
      <c r="AH183" s="5" t="str">
        <f>IF(HR_Data[[#This Row],[EmploymentStatus]]="Active","Active","Not Active")</f>
        <v>Active</v>
      </c>
      <c r="AI183" s="5"/>
    </row>
    <row r="184" spans="1:35" hidden="1" x14ac:dyDescent="0.25">
      <c r="A184" s="2" t="s">
        <v>316</v>
      </c>
      <c r="B184" s="2">
        <v>10076</v>
      </c>
      <c r="C184" s="2" t="s">
        <v>496</v>
      </c>
      <c r="D184" s="2" t="s">
        <v>510</v>
      </c>
      <c r="E184" s="2">
        <v>10062</v>
      </c>
      <c r="F184" s="16">
        <v>42093</v>
      </c>
      <c r="G184" s="2">
        <v>55315</v>
      </c>
      <c r="H184" s="2" t="s">
        <v>467</v>
      </c>
      <c r="I184" s="3">
        <v>31918</v>
      </c>
      <c r="J184" s="2" t="s">
        <v>23</v>
      </c>
      <c r="K184" s="2" t="s">
        <v>24</v>
      </c>
      <c r="L184" s="2" t="s">
        <v>62</v>
      </c>
      <c r="M184" s="2" t="s">
        <v>22</v>
      </c>
      <c r="N184" s="2">
        <v>2149</v>
      </c>
      <c r="O184" s="16"/>
      <c r="P184" s="2" t="s">
        <v>26</v>
      </c>
      <c r="Q184" s="2" t="s">
        <v>27</v>
      </c>
      <c r="R184" s="2" t="s">
        <v>29</v>
      </c>
      <c r="S184" s="2" t="s">
        <v>39</v>
      </c>
      <c r="T184" s="2">
        <v>5</v>
      </c>
      <c r="U184" s="2">
        <v>5</v>
      </c>
      <c r="V184" s="3">
        <v>43503</v>
      </c>
      <c r="W184" s="2">
        <v>16</v>
      </c>
      <c r="X184" s="5" t="str">
        <f>INDEX(Position!B:B,MATCH(C184,Position!A:A,0))</f>
        <v>Production Technician II</v>
      </c>
      <c r="Y184" s="5" t="str">
        <f>INDEX(Department!B:B,MATCH(D184,Department!A:A,0))</f>
        <v>Production</v>
      </c>
      <c r="Z184" s="5" t="str">
        <f>INDEX(Manager!B:B,MATCH(E184,Manager!A:A,0))</f>
        <v>Ketsia Liebig</v>
      </c>
      <c r="AA184" s="19">
        <f ca="1">IFERROR(DATEDIF(HR_Data[[#This Row],[DateofHire]],HR_Data[[#This Row],[DateofTermination]],"y"),DATEDIF(HR_Data[[#This Row],[DateofHire]],NOW(),"y"))</f>
        <v>8</v>
      </c>
      <c r="AB184" s="5">
        <f ca="1">DATEDIF(HR_Data[[#This Row],[DOB]],NOW(),"y")</f>
        <v>36</v>
      </c>
      <c r="AC184" s="5" t="str" cm="1">
        <f t="array" aca="1" ref="AC184" ca="1">_xlfn.IFS(HR_Data[[#This Row],[Age]]&lt;=40,"31-40",HR_Data[[#This Row],[Age]]&lt;=50,"41-50",AB184&lt;=60,"51-60",AB184&lt;=70,"61-70",AB184&lt;=80,"71 ABOVE")</f>
        <v>31-40</v>
      </c>
      <c r="AD184" s="5" t="str" cm="1">
        <f t="array" aca="1" ref="AD184" ca="1">_xlfn.IFS(HR_Data[[#This Row],[Years in the company]]&lt;=5,"5 years below",HR_Data[[#This Row],[Years in the company]]&lt;=10,"6-10 years",HR_Data[[#This Row],[Years in the company]]&lt;=15,"11 - 15 years",HR_Data[[#This Row],[Years in the company]]&gt;=16,"16 years above")</f>
        <v>6-10 years</v>
      </c>
      <c r="AE184" s="5" t="str" cm="1">
        <f t="array" ref="AE184">_xlfn.IFS(T184&lt;=2,"1.1-2.0",T184&lt;=3,"2.1-3.0",T184&lt;=4,"3.1-4.0",T184&lt;=5,"4.1-5.0")</f>
        <v>4.1-5.0</v>
      </c>
      <c r="AF184" s="5" t="str">
        <f>TEXT(HR_Data[[#This Row],[DateofHire]],"MMM")</f>
        <v>Mar</v>
      </c>
      <c r="AG184" s="5" t="str">
        <f>TEXT(HR_Data[[#This Row],[DateofHire]],"YYYY")</f>
        <v>2015</v>
      </c>
      <c r="AH184" s="5" t="str">
        <f>IF(HR_Data[[#This Row],[EmploymentStatus]]="Active","Active","Not Active")</f>
        <v>Active</v>
      </c>
      <c r="AI184" s="5"/>
    </row>
    <row r="185" spans="1:35" hidden="1" x14ac:dyDescent="0.25">
      <c r="A185" s="2" t="s">
        <v>317</v>
      </c>
      <c r="B185" s="2">
        <v>10145</v>
      </c>
      <c r="C185" s="2" t="s">
        <v>495</v>
      </c>
      <c r="D185" s="2" t="s">
        <v>510</v>
      </c>
      <c r="E185" s="2">
        <v>10196</v>
      </c>
      <c r="F185" s="16">
        <v>41281</v>
      </c>
      <c r="G185" s="2">
        <v>62810</v>
      </c>
      <c r="H185" s="2" t="s">
        <v>467</v>
      </c>
      <c r="I185" s="3">
        <v>31784</v>
      </c>
      <c r="J185" s="2" t="s">
        <v>33</v>
      </c>
      <c r="K185" s="2" t="s">
        <v>24</v>
      </c>
      <c r="L185" s="2" t="s">
        <v>62</v>
      </c>
      <c r="M185" s="2" t="s">
        <v>22</v>
      </c>
      <c r="N185" s="2">
        <v>2184</v>
      </c>
      <c r="O185" s="16"/>
      <c r="P185" s="2" t="s">
        <v>26</v>
      </c>
      <c r="Q185" s="2" t="s">
        <v>27</v>
      </c>
      <c r="R185" s="2" t="s">
        <v>96</v>
      </c>
      <c r="S185" s="2" t="s">
        <v>39</v>
      </c>
      <c r="T185" s="2">
        <v>3.93</v>
      </c>
      <c r="U185" s="2">
        <v>3</v>
      </c>
      <c r="V185" s="3">
        <v>43495</v>
      </c>
      <c r="W185" s="2">
        <v>20</v>
      </c>
      <c r="X185" s="5" t="str">
        <f>INDEX(Position!B:B,MATCH(C185,Position!A:A,0))</f>
        <v>Production Technician I</v>
      </c>
      <c r="Y185" s="5" t="str">
        <f>INDEX(Department!B:B,MATCH(D185,Department!A:A,0))</f>
        <v>Production</v>
      </c>
      <c r="Z185" s="5" t="str">
        <f>INDEX(Manager!B:B,MATCH(E185,Manager!A:A,0))</f>
        <v>Kissy Sullivan</v>
      </c>
      <c r="AA185" s="19">
        <f ca="1">IFERROR(DATEDIF(HR_Data[[#This Row],[DateofHire]],HR_Data[[#This Row],[DateofTermination]],"y"),DATEDIF(HR_Data[[#This Row],[DateofHire]],NOW(),"y"))</f>
        <v>11</v>
      </c>
      <c r="AB185" s="5">
        <f ca="1">DATEDIF(HR_Data[[#This Row],[DOB]],NOW(),"y")</f>
        <v>37</v>
      </c>
      <c r="AC185" s="5" t="str" cm="1">
        <f t="array" aca="1" ref="AC185" ca="1">_xlfn.IFS(HR_Data[[#This Row],[Age]]&lt;=40,"31-40",HR_Data[[#This Row],[Age]]&lt;=50,"41-50",AB185&lt;=60,"51-60",AB185&lt;=70,"61-70",AB185&lt;=80,"71 ABOVE")</f>
        <v>31-40</v>
      </c>
      <c r="AD185" s="5" t="str" cm="1">
        <f t="array" aca="1" ref="AD185" ca="1">_xlfn.IFS(HR_Data[[#This Row],[Years in the company]]&lt;=5,"5 years below",HR_Data[[#This Row],[Years in the company]]&lt;=10,"6-10 years",HR_Data[[#This Row],[Years in the company]]&lt;=15,"11 - 15 years",HR_Data[[#This Row],[Years in the company]]&gt;=16,"16 years above")</f>
        <v>11 - 15 years</v>
      </c>
      <c r="AE185" s="5" t="str" cm="1">
        <f t="array" ref="AE185">_xlfn.IFS(T185&lt;=2,"1.1-2.0",T185&lt;=3,"2.1-3.0",T185&lt;=4,"3.1-4.0",T185&lt;=5,"4.1-5.0")</f>
        <v>3.1-4.0</v>
      </c>
      <c r="AF185" s="5" t="str">
        <f>TEXT(HR_Data[[#This Row],[DateofHire]],"MMM")</f>
        <v>Jan</v>
      </c>
      <c r="AG185" s="5" t="str">
        <f>TEXT(HR_Data[[#This Row],[DateofHire]],"YYYY")</f>
        <v>2013</v>
      </c>
      <c r="AH185" s="5" t="str">
        <f>IF(HR_Data[[#This Row],[EmploymentStatus]]="Active","Active","Not Active")</f>
        <v>Active</v>
      </c>
      <c r="AI185" s="5"/>
    </row>
    <row r="186" spans="1:35" hidden="1" x14ac:dyDescent="0.25">
      <c r="A186" s="2" t="s">
        <v>318</v>
      </c>
      <c r="B186" s="2">
        <v>10202</v>
      </c>
      <c r="C186" s="2" t="s">
        <v>475</v>
      </c>
      <c r="D186" s="2" t="s">
        <v>511</v>
      </c>
      <c r="E186" s="2">
        <v>10200</v>
      </c>
      <c r="F186" s="16">
        <v>42557</v>
      </c>
      <c r="G186" s="2">
        <v>63291</v>
      </c>
      <c r="H186" s="2" t="s">
        <v>468</v>
      </c>
      <c r="I186" s="3">
        <v>30864</v>
      </c>
      <c r="J186" s="2" t="s">
        <v>33</v>
      </c>
      <c r="K186" s="2" t="s">
        <v>24</v>
      </c>
      <c r="L186" s="2" t="s">
        <v>77</v>
      </c>
      <c r="M186" s="2" t="s">
        <v>75</v>
      </c>
      <c r="N186" s="2">
        <v>78789</v>
      </c>
      <c r="O186" s="16"/>
      <c r="P186" s="2" t="s">
        <v>26</v>
      </c>
      <c r="Q186" s="2" t="s">
        <v>27</v>
      </c>
      <c r="R186" s="2" t="s">
        <v>180</v>
      </c>
      <c r="S186" s="2" t="s">
        <v>39</v>
      </c>
      <c r="T186" s="2">
        <v>3.4</v>
      </c>
      <c r="U186" s="2">
        <v>4</v>
      </c>
      <c r="V186" s="3">
        <v>43494</v>
      </c>
      <c r="W186" s="2">
        <v>7</v>
      </c>
      <c r="X186" s="5" t="str">
        <f>INDEX(Position!B:B,MATCH(C186,Position!A:A,0))</f>
        <v>Area Sales Manager</v>
      </c>
      <c r="Y186" s="5" t="str">
        <f>INDEX(Department!B:B,MATCH(D186,Department!A:A,0))</f>
        <v>Sales</v>
      </c>
      <c r="Z186" s="5" t="str">
        <f>INDEX(Manager!B:B,MATCH(E186,Manager!A:A,0))</f>
        <v>Lynn Daneault</v>
      </c>
      <c r="AA186" s="19">
        <f ca="1">IFERROR(DATEDIF(HR_Data[[#This Row],[DateofHire]],HR_Data[[#This Row],[DateofTermination]],"y"),DATEDIF(HR_Data[[#This Row],[DateofHire]],NOW(),"y"))</f>
        <v>7</v>
      </c>
      <c r="AB186" s="5">
        <f ca="1">DATEDIF(HR_Data[[#This Row],[DOB]],NOW(),"y")</f>
        <v>39</v>
      </c>
      <c r="AC186" s="5" t="str" cm="1">
        <f t="array" aca="1" ref="AC186" ca="1">_xlfn.IFS(HR_Data[[#This Row],[Age]]&lt;=40,"31-40",HR_Data[[#This Row],[Age]]&lt;=50,"41-50",AB186&lt;=60,"51-60",AB186&lt;=70,"61-70",AB186&lt;=80,"71 ABOVE")</f>
        <v>31-40</v>
      </c>
      <c r="AD186" s="5" t="str" cm="1">
        <f t="array" aca="1" ref="AD186" ca="1">_xlfn.IFS(HR_Data[[#This Row],[Years in the company]]&lt;=5,"5 years below",HR_Data[[#This Row],[Years in the company]]&lt;=10,"6-10 years",HR_Data[[#This Row],[Years in the company]]&lt;=15,"11 - 15 years",HR_Data[[#This Row],[Years in the company]]&gt;=16,"16 years above")</f>
        <v>6-10 years</v>
      </c>
      <c r="AE186" s="5" t="str" cm="1">
        <f t="array" ref="AE186">_xlfn.IFS(T186&lt;=2,"1.1-2.0",T186&lt;=3,"2.1-3.0",T186&lt;=4,"3.1-4.0",T186&lt;=5,"4.1-5.0")</f>
        <v>3.1-4.0</v>
      </c>
      <c r="AF186" s="5" t="str">
        <f>TEXT(HR_Data[[#This Row],[DateofHire]],"MMM")</f>
        <v>Jul</v>
      </c>
      <c r="AG186" s="5" t="str">
        <f>TEXT(HR_Data[[#This Row],[DateofHire]],"YYYY")</f>
        <v>2016</v>
      </c>
      <c r="AH186" s="5" t="str">
        <f>IF(HR_Data[[#This Row],[EmploymentStatus]]="Active","Active","Not Active")</f>
        <v>Active</v>
      </c>
      <c r="AI186" s="5"/>
    </row>
    <row r="187" spans="1:35" x14ac:dyDescent="0.25">
      <c r="A187" s="2" t="s">
        <v>319</v>
      </c>
      <c r="B187" s="2">
        <v>10128</v>
      </c>
      <c r="C187" s="2" t="s">
        <v>495</v>
      </c>
      <c r="D187" s="2" t="s">
        <v>510</v>
      </c>
      <c r="E187" s="2">
        <v>10265</v>
      </c>
      <c r="F187" s="16">
        <v>41001</v>
      </c>
      <c r="G187" s="2">
        <v>62659</v>
      </c>
      <c r="H187" s="2" t="s">
        <v>467</v>
      </c>
      <c r="I187" s="3">
        <v>24988</v>
      </c>
      <c r="J187" s="2" t="s">
        <v>23</v>
      </c>
      <c r="K187" s="2" t="s">
        <v>24</v>
      </c>
      <c r="L187" s="2" t="s">
        <v>62</v>
      </c>
      <c r="M187" s="2" t="s">
        <v>22</v>
      </c>
      <c r="N187" s="2">
        <v>1760</v>
      </c>
      <c r="O187" s="16">
        <v>42685</v>
      </c>
      <c r="P187" s="2" t="s">
        <v>69</v>
      </c>
      <c r="Q187" s="2" t="s">
        <v>35</v>
      </c>
      <c r="R187" s="2" t="s">
        <v>64</v>
      </c>
      <c r="S187" s="2" t="s">
        <v>39</v>
      </c>
      <c r="T187" s="2">
        <v>4.18</v>
      </c>
      <c r="U187" s="2">
        <v>4</v>
      </c>
      <c r="V187" s="3">
        <v>42405</v>
      </c>
      <c r="W187" s="2">
        <v>17</v>
      </c>
      <c r="X187" s="5" t="str">
        <f>INDEX(Position!B:B,MATCH(C187,Position!A:A,0))</f>
        <v>Production Technician I</v>
      </c>
      <c r="Y187" s="5" t="str">
        <f>INDEX(Department!B:B,MATCH(D187,Department!A:A,0))</f>
        <v>Production</v>
      </c>
      <c r="Z187" s="5" t="str">
        <f>INDEX(Manager!B:B,MATCH(E187,Manager!A:A,0))</f>
        <v>Kelley Spirea</v>
      </c>
      <c r="AA187" s="19">
        <f ca="1">IFERROR(DATEDIF(HR_Data[[#This Row],[DateofHire]],HR_Data[[#This Row],[DateofTermination]],"y"),DATEDIF(HR_Data[[#This Row],[DateofHire]],NOW(),"y"))</f>
        <v>4</v>
      </c>
      <c r="AB187" s="5">
        <f ca="1">DATEDIF(HR_Data[[#This Row],[DOB]],NOW(),"y")</f>
        <v>55</v>
      </c>
      <c r="AC187" s="5" t="str" cm="1">
        <f t="array" aca="1" ref="AC187" ca="1">_xlfn.IFS(HR_Data[[#This Row],[Age]]&lt;=40,"31-40",HR_Data[[#This Row],[Age]]&lt;=50,"41-50",AB187&lt;=60,"51-60",AB187&lt;=70,"61-70",AB187&lt;=80,"71 ABOVE")</f>
        <v>51-60</v>
      </c>
      <c r="AD187" s="5" t="str" cm="1">
        <f t="array" aca="1" ref="AD187" ca="1">_xlfn.IFS(HR_Data[[#This Row],[Years in the company]]&lt;=5,"5 years below",HR_Data[[#This Row],[Years in the company]]&lt;=10,"6-10 years",HR_Data[[#This Row],[Years in the company]]&lt;=15,"11 - 15 years",HR_Data[[#This Row],[Years in the company]]&gt;=16,"16 years above")</f>
        <v>5 years below</v>
      </c>
      <c r="AE187" s="5" t="str" cm="1">
        <f t="array" ref="AE187">_xlfn.IFS(T187&lt;=2,"1.1-2.0",T187&lt;=3,"2.1-3.0",T187&lt;=4,"3.1-4.0",T187&lt;=5,"4.1-5.0")</f>
        <v>4.1-5.0</v>
      </c>
      <c r="AF187" s="5" t="str">
        <f>TEXT(HR_Data[[#This Row],[DateofHire]],"MMM")</f>
        <v>Apr</v>
      </c>
      <c r="AG187" s="5" t="str">
        <f>TEXT(HR_Data[[#This Row],[DateofHire]],"YYYY")</f>
        <v>2012</v>
      </c>
      <c r="AH187" s="5" t="str">
        <f>IF(HR_Data[[#This Row],[EmploymentStatus]]="Active","Active","Not Active")</f>
        <v>Not Active</v>
      </c>
      <c r="AI187" s="5" t="str">
        <f>TEXT(HR_Data[[#This Row],[DateofTermination]],"YYYY")</f>
        <v>2016</v>
      </c>
    </row>
    <row r="188" spans="1:35" hidden="1" x14ac:dyDescent="0.25">
      <c r="A188" s="2" t="s">
        <v>320</v>
      </c>
      <c r="B188" s="2">
        <v>10068</v>
      </c>
      <c r="C188" s="2" t="s">
        <v>495</v>
      </c>
      <c r="D188" s="2" t="s">
        <v>510</v>
      </c>
      <c r="E188" s="2">
        <v>10026</v>
      </c>
      <c r="F188" s="16">
        <v>42093</v>
      </c>
      <c r="G188" s="2">
        <v>55688</v>
      </c>
      <c r="H188" s="2" t="s">
        <v>467</v>
      </c>
      <c r="I188" s="3">
        <v>28025</v>
      </c>
      <c r="J188" s="2" t="s">
        <v>23</v>
      </c>
      <c r="K188" s="2" t="s">
        <v>24</v>
      </c>
      <c r="L188" s="2" t="s">
        <v>25</v>
      </c>
      <c r="M188" s="2" t="s">
        <v>22</v>
      </c>
      <c r="N188" s="2">
        <v>2346</v>
      </c>
      <c r="O188" s="16"/>
      <c r="P188" s="2" t="s">
        <v>26</v>
      </c>
      <c r="Q188" s="2" t="s">
        <v>27</v>
      </c>
      <c r="R188" s="2" t="s">
        <v>96</v>
      </c>
      <c r="S188" s="2" t="s">
        <v>39</v>
      </c>
      <c r="T188" s="2">
        <v>5</v>
      </c>
      <c r="U188" s="2">
        <v>4</v>
      </c>
      <c r="V188" s="3">
        <v>43486</v>
      </c>
      <c r="W188" s="2">
        <v>10</v>
      </c>
      <c r="X188" s="5" t="str">
        <f>INDEX(Position!B:B,MATCH(C188,Position!A:A,0))</f>
        <v>Production Technician I</v>
      </c>
      <c r="Y188" s="5" t="str">
        <f>INDEX(Department!B:B,MATCH(D188,Department!A:A,0))</f>
        <v>Production</v>
      </c>
      <c r="Z188" s="5" t="str">
        <f>INDEX(Manager!B:B,MATCH(E188,Manager!A:A,0))</f>
        <v>Michael Albert</v>
      </c>
      <c r="AA188" s="19">
        <f ca="1">IFERROR(DATEDIF(HR_Data[[#This Row],[DateofHire]],HR_Data[[#This Row],[DateofTermination]],"y"),DATEDIF(HR_Data[[#This Row],[DateofHire]],NOW(),"y"))</f>
        <v>8</v>
      </c>
      <c r="AB188" s="5">
        <f ca="1">DATEDIF(HR_Data[[#This Row],[DOB]],NOW(),"y")</f>
        <v>47</v>
      </c>
      <c r="AC188" s="5" t="str" cm="1">
        <f t="array" aca="1" ref="AC188" ca="1">_xlfn.IFS(HR_Data[[#This Row],[Age]]&lt;=40,"31-40",HR_Data[[#This Row],[Age]]&lt;=50,"41-50",AB188&lt;=60,"51-60",AB188&lt;=70,"61-70",AB188&lt;=80,"71 ABOVE")</f>
        <v>41-50</v>
      </c>
      <c r="AD188" s="5" t="str" cm="1">
        <f t="array" aca="1" ref="AD188" ca="1">_xlfn.IFS(HR_Data[[#This Row],[Years in the company]]&lt;=5,"5 years below",HR_Data[[#This Row],[Years in the company]]&lt;=10,"6-10 years",HR_Data[[#This Row],[Years in the company]]&lt;=15,"11 - 15 years",HR_Data[[#This Row],[Years in the company]]&gt;=16,"16 years above")</f>
        <v>6-10 years</v>
      </c>
      <c r="AE188" s="5" t="str" cm="1">
        <f t="array" ref="AE188">_xlfn.IFS(T188&lt;=2,"1.1-2.0",T188&lt;=3,"2.1-3.0",T188&lt;=4,"3.1-4.0",T188&lt;=5,"4.1-5.0")</f>
        <v>4.1-5.0</v>
      </c>
      <c r="AF188" s="5" t="str">
        <f>TEXT(HR_Data[[#This Row],[DateofHire]],"MMM")</f>
        <v>Mar</v>
      </c>
      <c r="AG188" s="5" t="str">
        <f>TEXT(HR_Data[[#This Row],[DateofHire]],"YYYY")</f>
        <v>2015</v>
      </c>
      <c r="AH188" s="5" t="str">
        <f>IF(HR_Data[[#This Row],[EmploymentStatus]]="Active","Active","Not Active")</f>
        <v>Active</v>
      </c>
      <c r="AI188" s="5"/>
    </row>
    <row r="189" spans="1:35" hidden="1" x14ac:dyDescent="0.25">
      <c r="A189" s="2" t="s">
        <v>321</v>
      </c>
      <c r="B189" s="2">
        <v>10116</v>
      </c>
      <c r="C189" s="2" t="s">
        <v>494</v>
      </c>
      <c r="D189" s="2" t="s">
        <v>510</v>
      </c>
      <c r="E189" s="2">
        <v>10175</v>
      </c>
      <c r="F189" s="16">
        <v>41137</v>
      </c>
      <c r="G189" s="2">
        <v>83667</v>
      </c>
      <c r="H189" s="2" t="s">
        <v>468</v>
      </c>
      <c r="I189" s="3">
        <v>29808</v>
      </c>
      <c r="J189" s="2" t="s">
        <v>23</v>
      </c>
      <c r="K189" s="2" t="s">
        <v>24</v>
      </c>
      <c r="L189" s="2" t="s">
        <v>322</v>
      </c>
      <c r="M189" s="2" t="s">
        <v>22</v>
      </c>
      <c r="N189" s="2">
        <v>2045</v>
      </c>
      <c r="O189" s="16"/>
      <c r="P189" s="2" t="s">
        <v>26</v>
      </c>
      <c r="Q189" s="2" t="s">
        <v>27</v>
      </c>
      <c r="R189" s="2" t="s">
        <v>38</v>
      </c>
      <c r="S189" s="2" t="s">
        <v>39</v>
      </c>
      <c r="T189" s="2">
        <v>4.37</v>
      </c>
      <c r="U189" s="2">
        <v>3</v>
      </c>
      <c r="V189" s="3">
        <v>43479</v>
      </c>
      <c r="W189" s="2">
        <v>2</v>
      </c>
      <c r="X189" s="5" t="str">
        <f>INDEX(Position!B:B,MATCH(C189,Position!A:A,0))</f>
        <v>Production Manager</v>
      </c>
      <c r="Y189" s="5" t="str">
        <f>INDEX(Department!B:B,MATCH(D189,Department!A:A,0))</f>
        <v>Production</v>
      </c>
      <c r="Z189" s="5" t="str">
        <f>INDEX(Manager!B:B,MATCH(E189,Manager!A:A,0))</f>
        <v>Janet King</v>
      </c>
      <c r="AA189" s="19">
        <f ca="1">IFERROR(DATEDIF(HR_Data[[#This Row],[DateofHire]],HR_Data[[#This Row],[DateofTermination]],"y"),DATEDIF(HR_Data[[#This Row],[DateofHire]],NOW(),"y"))</f>
        <v>11</v>
      </c>
      <c r="AB189" s="5">
        <f ca="1">DATEDIF(HR_Data[[#This Row],[DOB]],NOW(),"y")</f>
        <v>42</v>
      </c>
      <c r="AC189" s="5" t="str" cm="1">
        <f t="array" aca="1" ref="AC189" ca="1">_xlfn.IFS(HR_Data[[#This Row],[Age]]&lt;=40,"31-40",HR_Data[[#This Row],[Age]]&lt;=50,"41-50",AB189&lt;=60,"51-60",AB189&lt;=70,"61-70",AB189&lt;=80,"71 ABOVE")</f>
        <v>41-50</v>
      </c>
      <c r="AD189" s="5" t="str" cm="1">
        <f t="array" aca="1" ref="AD189" ca="1">_xlfn.IFS(HR_Data[[#This Row],[Years in the company]]&lt;=5,"5 years below",HR_Data[[#This Row],[Years in the company]]&lt;=10,"6-10 years",HR_Data[[#This Row],[Years in the company]]&lt;=15,"11 - 15 years",HR_Data[[#This Row],[Years in the company]]&gt;=16,"16 years above")</f>
        <v>11 - 15 years</v>
      </c>
      <c r="AE189" s="5" t="str" cm="1">
        <f t="array" ref="AE189">_xlfn.IFS(T189&lt;=2,"1.1-2.0",T189&lt;=3,"2.1-3.0",T189&lt;=4,"3.1-4.0",T189&lt;=5,"4.1-5.0")</f>
        <v>4.1-5.0</v>
      </c>
      <c r="AF189" s="5" t="str">
        <f>TEXT(HR_Data[[#This Row],[DateofHire]],"MMM")</f>
        <v>Aug</v>
      </c>
      <c r="AG189" s="5" t="str">
        <f>TEXT(HR_Data[[#This Row],[DateofHire]],"YYYY")</f>
        <v>2012</v>
      </c>
      <c r="AH189" s="5" t="str">
        <f>IF(HR_Data[[#This Row],[EmploymentStatus]]="Active","Active","Not Active")</f>
        <v>Active</v>
      </c>
      <c r="AI189" s="5"/>
    </row>
    <row r="190" spans="1:35" x14ac:dyDescent="0.25">
      <c r="A190" s="2" t="s">
        <v>323</v>
      </c>
      <c r="B190" s="2">
        <v>10298</v>
      </c>
      <c r="C190" s="2" t="s">
        <v>496</v>
      </c>
      <c r="D190" s="2" t="s">
        <v>510</v>
      </c>
      <c r="E190" s="2">
        <v>10114</v>
      </c>
      <c r="F190" s="16">
        <v>40770</v>
      </c>
      <c r="G190" s="2">
        <v>55800</v>
      </c>
      <c r="H190" s="2" t="s">
        <v>468</v>
      </c>
      <c r="I190" s="3">
        <v>31227</v>
      </c>
      <c r="J190" s="2" t="s">
        <v>23</v>
      </c>
      <c r="K190" s="2" t="s">
        <v>24</v>
      </c>
      <c r="L190" s="2" t="s">
        <v>25</v>
      </c>
      <c r="M190" s="2" t="s">
        <v>22</v>
      </c>
      <c r="N190" s="2">
        <v>2472</v>
      </c>
      <c r="O190" s="16">
        <v>41886</v>
      </c>
      <c r="P190" s="2" t="s">
        <v>72</v>
      </c>
      <c r="Q190" s="2" t="s">
        <v>35</v>
      </c>
      <c r="R190" s="2" t="s">
        <v>29</v>
      </c>
      <c r="S190" s="2" t="s">
        <v>170</v>
      </c>
      <c r="T190" s="2">
        <v>3</v>
      </c>
      <c r="U190" s="2">
        <v>2</v>
      </c>
      <c r="V190" s="3">
        <v>41288</v>
      </c>
      <c r="W190" s="2">
        <v>6</v>
      </c>
      <c r="X190" s="5" t="str">
        <f>INDEX(Position!B:B,MATCH(C190,Position!A:A,0))</f>
        <v>Production Technician II</v>
      </c>
      <c r="Y190" s="5" t="str">
        <f>INDEX(Department!B:B,MATCH(D190,Department!A:A,0))</f>
        <v>Production</v>
      </c>
      <c r="Z190" s="5" t="str">
        <f>INDEX(Manager!B:B,MATCH(E190,Manager!A:A,0))</f>
        <v>Brannon Miller</v>
      </c>
      <c r="AA190" s="19">
        <f ca="1">IFERROR(DATEDIF(HR_Data[[#This Row],[DateofHire]],HR_Data[[#This Row],[DateofTermination]],"y"),DATEDIF(HR_Data[[#This Row],[DateofHire]],NOW(),"y"))</f>
        <v>3</v>
      </c>
      <c r="AB190" s="5">
        <f ca="1">DATEDIF(HR_Data[[#This Row],[DOB]],NOW(),"y")</f>
        <v>38</v>
      </c>
      <c r="AC190" s="5" t="str" cm="1">
        <f t="array" aca="1" ref="AC190" ca="1">_xlfn.IFS(HR_Data[[#This Row],[Age]]&lt;=40,"31-40",HR_Data[[#This Row],[Age]]&lt;=50,"41-50",AB190&lt;=60,"51-60",AB190&lt;=70,"61-70",AB190&lt;=80,"71 ABOVE")</f>
        <v>31-40</v>
      </c>
      <c r="AD190" s="5" t="str" cm="1">
        <f t="array" aca="1" ref="AD190" ca="1">_xlfn.IFS(HR_Data[[#This Row],[Years in the company]]&lt;=5,"5 years below",HR_Data[[#This Row],[Years in the company]]&lt;=10,"6-10 years",HR_Data[[#This Row],[Years in the company]]&lt;=15,"11 - 15 years",HR_Data[[#This Row],[Years in the company]]&gt;=16,"16 years above")</f>
        <v>5 years below</v>
      </c>
      <c r="AE190" s="5" t="str" cm="1">
        <f t="array" ref="AE190">_xlfn.IFS(T190&lt;=2,"1.1-2.0",T190&lt;=3,"2.1-3.0",T190&lt;=4,"3.1-4.0",T190&lt;=5,"4.1-5.0")</f>
        <v>2.1-3.0</v>
      </c>
      <c r="AF190" s="5" t="str">
        <f>TEXT(HR_Data[[#This Row],[DateofHire]],"MMM")</f>
        <v>Aug</v>
      </c>
      <c r="AG190" s="5" t="str">
        <f>TEXT(HR_Data[[#This Row],[DateofHire]],"YYYY")</f>
        <v>2011</v>
      </c>
      <c r="AH190" s="5" t="str">
        <f>IF(HR_Data[[#This Row],[EmploymentStatus]]="Active","Active","Not Active")</f>
        <v>Not Active</v>
      </c>
      <c r="AI190" s="5" t="str">
        <f>TEXT(HR_Data[[#This Row],[DateofTermination]],"YYYY")</f>
        <v>2014</v>
      </c>
    </row>
    <row r="191" spans="1:35" hidden="1" x14ac:dyDescent="0.25">
      <c r="A191" s="2" t="s">
        <v>324</v>
      </c>
      <c r="B191" s="2">
        <v>10213</v>
      </c>
      <c r="C191" s="2" t="s">
        <v>496</v>
      </c>
      <c r="D191" s="2" t="s">
        <v>510</v>
      </c>
      <c r="E191" s="2">
        <v>10252</v>
      </c>
      <c r="F191" s="16">
        <v>40854</v>
      </c>
      <c r="G191" s="2">
        <v>58207</v>
      </c>
      <c r="H191" s="2" t="s">
        <v>468</v>
      </c>
      <c r="I191" s="3">
        <v>33833</v>
      </c>
      <c r="J191" s="2" t="s">
        <v>33</v>
      </c>
      <c r="K191" s="2" t="s">
        <v>24</v>
      </c>
      <c r="L191" s="2" t="s">
        <v>25</v>
      </c>
      <c r="M191" s="2" t="s">
        <v>22</v>
      </c>
      <c r="N191" s="2">
        <v>1450</v>
      </c>
      <c r="O191" s="16"/>
      <c r="P191" s="2" t="s">
        <v>26</v>
      </c>
      <c r="Q191" s="2" t="s">
        <v>27</v>
      </c>
      <c r="R191" s="2" t="s">
        <v>29</v>
      </c>
      <c r="S191" s="2" t="s">
        <v>39</v>
      </c>
      <c r="T191" s="2">
        <v>3.7</v>
      </c>
      <c r="U191" s="2">
        <v>3</v>
      </c>
      <c r="V191" s="3">
        <v>43473</v>
      </c>
      <c r="W191" s="2">
        <v>14</v>
      </c>
      <c r="X191" s="5" t="str">
        <f>INDEX(Position!B:B,MATCH(C191,Position!A:A,0))</f>
        <v>Production Technician II</v>
      </c>
      <c r="Y191" s="5" t="str">
        <f>INDEX(Department!B:B,MATCH(D191,Department!A:A,0))</f>
        <v>Production</v>
      </c>
      <c r="Z191" s="5" t="str">
        <f>INDEX(Manager!B:B,MATCH(E191,Manager!A:A,0))</f>
        <v>David Stanley</v>
      </c>
      <c r="AA191" s="19">
        <f ca="1">IFERROR(DATEDIF(HR_Data[[#This Row],[DateofHire]],HR_Data[[#This Row],[DateofTermination]],"y"),DATEDIF(HR_Data[[#This Row],[DateofHire]],NOW(),"y"))</f>
        <v>12</v>
      </c>
      <c r="AB191" s="5">
        <f ca="1">DATEDIF(HR_Data[[#This Row],[DOB]],NOW(),"y")</f>
        <v>31</v>
      </c>
      <c r="AC191" s="5" t="str" cm="1">
        <f t="array" aca="1" ref="AC191" ca="1">_xlfn.IFS(HR_Data[[#This Row],[Age]]&lt;=40,"31-40",HR_Data[[#This Row],[Age]]&lt;=50,"41-50",AB191&lt;=60,"51-60",AB191&lt;=70,"61-70",AB191&lt;=80,"71 ABOVE")</f>
        <v>31-40</v>
      </c>
      <c r="AD191" s="5" t="str" cm="1">
        <f t="array" aca="1" ref="AD191" ca="1">_xlfn.IFS(HR_Data[[#This Row],[Years in the company]]&lt;=5,"5 years below",HR_Data[[#This Row],[Years in the company]]&lt;=10,"6-10 years",HR_Data[[#This Row],[Years in the company]]&lt;=15,"11 - 15 years",HR_Data[[#This Row],[Years in the company]]&gt;=16,"16 years above")</f>
        <v>11 - 15 years</v>
      </c>
      <c r="AE191" s="5" t="str" cm="1">
        <f t="array" ref="AE191">_xlfn.IFS(T191&lt;=2,"1.1-2.0",T191&lt;=3,"2.1-3.0",T191&lt;=4,"3.1-4.0",T191&lt;=5,"4.1-5.0")</f>
        <v>3.1-4.0</v>
      </c>
      <c r="AF191" s="5" t="str">
        <f>TEXT(HR_Data[[#This Row],[DateofHire]],"MMM")</f>
        <v>Nov</v>
      </c>
      <c r="AG191" s="5" t="str">
        <f>TEXT(HR_Data[[#This Row],[DateofHire]],"YYYY")</f>
        <v>2011</v>
      </c>
      <c r="AH191" s="5" t="str">
        <f>IF(HR_Data[[#This Row],[EmploymentStatus]]="Active","Active","Not Active")</f>
        <v>Active</v>
      </c>
      <c r="AI191" s="5"/>
    </row>
    <row r="192" spans="1:35" hidden="1" x14ac:dyDescent="0.25">
      <c r="A192" s="2" t="s">
        <v>325</v>
      </c>
      <c r="B192" s="2">
        <v>10288</v>
      </c>
      <c r="C192" s="2" t="s">
        <v>488</v>
      </c>
      <c r="D192" s="2" t="s">
        <v>509</v>
      </c>
      <c r="E192" s="2">
        <v>10150</v>
      </c>
      <c r="F192" s="16">
        <v>40954</v>
      </c>
      <c r="G192" s="2">
        <v>157000</v>
      </c>
      <c r="H192" s="2" t="s">
        <v>468</v>
      </c>
      <c r="I192" s="3">
        <v>31690</v>
      </c>
      <c r="J192" s="2" t="s">
        <v>33</v>
      </c>
      <c r="K192" s="2" t="s">
        <v>86</v>
      </c>
      <c r="L192" s="2" t="s">
        <v>62</v>
      </c>
      <c r="M192" s="2" t="s">
        <v>22</v>
      </c>
      <c r="N192" s="2">
        <v>2134</v>
      </c>
      <c r="O192" s="16"/>
      <c r="P192" s="2" t="s">
        <v>26</v>
      </c>
      <c r="Q192" s="2" t="s">
        <v>27</v>
      </c>
      <c r="R192" s="2" t="s">
        <v>64</v>
      </c>
      <c r="S192" s="2" t="s">
        <v>97</v>
      </c>
      <c r="T192" s="2">
        <v>2.39</v>
      </c>
      <c r="U192" s="2">
        <v>3</v>
      </c>
      <c r="V192" s="3">
        <v>43518</v>
      </c>
      <c r="W192" s="2">
        <v>13</v>
      </c>
      <c r="X192" s="5" t="str">
        <f>INDEX(Position!B:B,MATCH(C192,Position!A:A,0))</f>
        <v>IT Manager - Infra</v>
      </c>
      <c r="Y192" s="5" t="str">
        <f>INDEX(Department!B:B,MATCH(D192,Department!A:A,0))</f>
        <v>IT/IS</v>
      </c>
      <c r="Z192" s="5" t="str">
        <f>INDEX(Manager!B:B,MATCH(E192,Manager!A:A,0))</f>
        <v>Jennifer Zamora</v>
      </c>
      <c r="AA192" s="19">
        <f ca="1">IFERROR(DATEDIF(HR_Data[[#This Row],[DateofHire]],HR_Data[[#This Row],[DateofTermination]],"y"),DATEDIF(HR_Data[[#This Row],[DateofHire]],NOW(),"y"))</f>
        <v>12</v>
      </c>
      <c r="AB192" s="5">
        <f ca="1">DATEDIF(HR_Data[[#This Row],[DOB]],NOW(),"y")</f>
        <v>37</v>
      </c>
      <c r="AC192" s="5" t="str" cm="1">
        <f t="array" aca="1" ref="AC192" ca="1">_xlfn.IFS(HR_Data[[#This Row],[Age]]&lt;=40,"31-40",HR_Data[[#This Row],[Age]]&lt;=50,"41-50",AB192&lt;=60,"51-60",AB192&lt;=70,"61-70",AB192&lt;=80,"71 ABOVE")</f>
        <v>31-40</v>
      </c>
      <c r="AD192" s="5" t="str" cm="1">
        <f t="array" aca="1" ref="AD192" ca="1">_xlfn.IFS(HR_Data[[#This Row],[Years in the company]]&lt;=5,"5 years below",HR_Data[[#This Row],[Years in the company]]&lt;=10,"6-10 years",HR_Data[[#This Row],[Years in the company]]&lt;=15,"11 - 15 years",HR_Data[[#This Row],[Years in the company]]&gt;=16,"16 years above")</f>
        <v>11 - 15 years</v>
      </c>
      <c r="AE192" s="5" t="str" cm="1">
        <f t="array" ref="AE192">_xlfn.IFS(T192&lt;=2,"1.1-2.0",T192&lt;=3,"2.1-3.0",T192&lt;=4,"3.1-4.0",T192&lt;=5,"4.1-5.0")</f>
        <v>2.1-3.0</v>
      </c>
      <c r="AF192" s="5" t="str">
        <f>TEXT(HR_Data[[#This Row],[DateofHire]],"MMM")</f>
        <v>Feb</v>
      </c>
      <c r="AG192" s="5" t="str">
        <f>TEXT(HR_Data[[#This Row],[DateofHire]],"YYYY")</f>
        <v>2012</v>
      </c>
      <c r="AH192" s="5" t="str">
        <f>IF(HR_Data[[#This Row],[EmploymentStatus]]="Active","Active","Not Active")</f>
        <v>Active</v>
      </c>
      <c r="AI192" s="5"/>
    </row>
    <row r="193" spans="1:35" hidden="1" x14ac:dyDescent="0.25">
      <c r="A193" s="2" t="s">
        <v>327</v>
      </c>
      <c r="B193" s="2">
        <v>10025</v>
      </c>
      <c r="C193" s="2" t="s">
        <v>496</v>
      </c>
      <c r="D193" s="2" t="s">
        <v>510</v>
      </c>
      <c r="E193" s="2">
        <v>10196</v>
      </c>
      <c r="F193" s="16">
        <v>41407</v>
      </c>
      <c r="G193" s="2">
        <v>72460</v>
      </c>
      <c r="H193" s="2" t="s">
        <v>467</v>
      </c>
      <c r="I193" s="3">
        <v>25682</v>
      </c>
      <c r="J193" s="2" t="s">
        <v>23</v>
      </c>
      <c r="K193" s="2" t="s">
        <v>24</v>
      </c>
      <c r="L193" s="2" t="s">
        <v>62</v>
      </c>
      <c r="M193" s="2" t="s">
        <v>22</v>
      </c>
      <c r="N193" s="2">
        <v>2126</v>
      </c>
      <c r="O193" s="16"/>
      <c r="P193" s="2" t="s">
        <v>26</v>
      </c>
      <c r="Q193" s="2" t="s">
        <v>27</v>
      </c>
      <c r="R193" s="2" t="s">
        <v>38</v>
      </c>
      <c r="S193" s="2" t="s">
        <v>30</v>
      </c>
      <c r="T193" s="2">
        <v>4.7</v>
      </c>
      <c r="U193" s="2">
        <v>3</v>
      </c>
      <c r="V193" s="3">
        <v>43479</v>
      </c>
      <c r="W193" s="2">
        <v>1</v>
      </c>
      <c r="X193" s="5" t="str">
        <f>INDEX(Position!B:B,MATCH(C193,Position!A:A,0))</f>
        <v>Production Technician II</v>
      </c>
      <c r="Y193" s="5" t="str">
        <f>INDEX(Department!B:B,MATCH(D193,Department!A:A,0))</f>
        <v>Production</v>
      </c>
      <c r="Z193" s="5" t="str">
        <f>INDEX(Manager!B:B,MATCH(E193,Manager!A:A,0))</f>
        <v>Kissy Sullivan</v>
      </c>
      <c r="AA193" s="19">
        <f ca="1">IFERROR(DATEDIF(HR_Data[[#This Row],[DateofHire]],HR_Data[[#This Row],[DateofTermination]],"y"),DATEDIF(HR_Data[[#This Row],[DateofHire]],NOW(),"y"))</f>
        <v>10</v>
      </c>
      <c r="AB193" s="5">
        <f ca="1">DATEDIF(HR_Data[[#This Row],[DOB]],NOW(),"y")</f>
        <v>53</v>
      </c>
      <c r="AC193" s="5" t="str" cm="1">
        <f t="array" aca="1" ref="AC193" ca="1">_xlfn.IFS(HR_Data[[#This Row],[Age]]&lt;=40,"31-40",HR_Data[[#This Row],[Age]]&lt;=50,"41-50",AB193&lt;=60,"51-60",AB193&lt;=70,"61-70",AB193&lt;=80,"71 ABOVE")</f>
        <v>51-60</v>
      </c>
      <c r="AD193" s="5" t="str" cm="1">
        <f t="array" aca="1" ref="AD193" ca="1">_xlfn.IFS(HR_Data[[#This Row],[Years in the company]]&lt;=5,"5 years below",HR_Data[[#This Row],[Years in the company]]&lt;=10,"6-10 years",HR_Data[[#This Row],[Years in the company]]&lt;=15,"11 - 15 years",HR_Data[[#This Row],[Years in the company]]&gt;=16,"16 years above")</f>
        <v>6-10 years</v>
      </c>
      <c r="AE193" s="5" t="str" cm="1">
        <f t="array" ref="AE193">_xlfn.IFS(T193&lt;=2,"1.1-2.0",T193&lt;=3,"2.1-3.0",T193&lt;=4,"3.1-4.0",T193&lt;=5,"4.1-5.0")</f>
        <v>4.1-5.0</v>
      </c>
      <c r="AF193" s="5" t="str">
        <f>TEXT(HR_Data[[#This Row],[DateofHire]],"MMM")</f>
        <v>May</v>
      </c>
      <c r="AG193" s="5" t="str">
        <f>TEXT(HR_Data[[#This Row],[DateofHire]],"YYYY")</f>
        <v>2013</v>
      </c>
      <c r="AH193" s="5" t="str">
        <f>IF(HR_Data[[#This Row],[EmploymentStatus]]="Active","Active","Not Active")</f>
        <v>Active</v>
      </c>
      <c r="AI193" s="5"/>
    </row>
    <row r="194" spans="1:35" hidden="1" x14ac:dyDescent="0.25">
      <c r="A194" s="2" t="s">
        <v>328</v>
      </c>
      <c r="B194" s="2">
        <v>10223</v>
      </c>
      <c r="C194" s="2" t="s">
        <v>496</v>
      </c>
      <c r="D194" s="2" t="s">
        <v>510</v>
      </c>
      <c r="E194" s="2">
        <v>10265</v>
      </c>
      <c r="F194" s="16">
        <v>40917</v>
      </c>
      <c r="G194" s="2">
        <v>72106</v>
      </c>
      <c r="H194" s="2" t="s">
        <v>468</v>
      </c>
      <c r="I194" s="3">
        <v>28097</v>
      </c>
      <c r="J194" s="2" t="s">
        <v>23</v>
      </c>
      <c r="K194" s="2" t="s">
        <v>24</v>
      </c>
      <c r="L194" s="2" t="s">
        <v>62</v>
      </c>
      <c r="M194" s="2" t="s">
        <v>22</v>
      </c>
      <c r="N194" s="2">
        <v>2127</v>
      </c>
      <c r="O194" s="16"/>
      <c r="P194" s="2" t="s">
        <v>26</v>
      </c>
      <c r="Q194" s="2" t="s">
        <v>27</v>
      </c>
      <c r="R194" s="2" t="s">
        <v>64</v>
      </c>
      <c r="S194" s="2" t="s">
        <v>39</v>
      </c>
      <c r="T194" s="2">
        <v>4.0999999999999996</v>
      </c>
      <c r="U194" s="2">
        <v>4</v>
      </c>
      <c r="V194" s="3">
        <v>43496</v>
      </c>
      <c r="W194" s="2">
        <v>12</v>
      </c>
      <c r="X194" s="5" t="str">
        <f>INDEX(Position!B:B,MATCH(C194,Position!A:A,0))</f>
        <v>Production Technician II</v>
      </c>
      <c r="Y194" s="5" t="str">
        <f>INDEX(Department!B:B,MATCH(D194,Department!A:A,0))</f>
        <v>Production</v>
      </c>
      <c r="Z194" s="5" t="str">
        <f>INDEX(Manager!B:B,MATCH(E194,Manager!A:A,0))</f>
        <v>Kelley Spirea</v>
      </c>
      <c r="AA194" s="19">
        <f ca="1">IFERROR(DATEDIF(HR_Data[[#This Row],[DateofHire]],HR_Data[[#This Row],[DateofTermination]],"y"),DATEDIF(HR_Data[[#This Row],[DateofHire]],NOW(),"y"))</f>
        <v>12</v>
      </c>
      <c r="AB194" s="5">
        <f ca="1">DATEDIF(HR_Data[[#This Row],[DOB]],NOW(),"y")</f>
        <v>47</v>
      </c>
      <c r="AC194" s="5" t="str" cm="1">
        <f t="array" aca="1" ref="AC194" ca="1">_xlfn.IFS(HR_Data[[#This Row],[Age]]&lt;=40,"31-40",HR_Data[[#This Row],[Age]]&lt;=50,"41-50",AB194&lt;=60,"51-60",AB194&lt;=70,"61-70",AB194&lt;=80,"71 ABOVE")</f>
        <v>41-50</v>
      </c>
      <c r="AD194" s="5" t="str" cm="1">
        <f t="array" aca="1" ref="AD194" ca="1">_xlfn.IFS(HR_Data[[#This Row],[Years in the company]]&lt;=5,"5 years below",HR_Data[[#This Row],[Years in the company]]&lt;=10,"6-10 years",HR_Data[[#This Row],[Years in the company]]&lt;=15,"11 - 15 years",HR_Data[[#This Row],[Years in the company]]&gt;=16,"16 years above")</f>
        <v>11 - 15 years</v>
      </c>
      <c r="AE194" s="5" t="str" cm="1">
        <f t="array" ref="AE194">_xlfn.IFS(T194&lt;=2,"1.1-2.0",T194&lt;=3,"2.1-3.0",T194&lt;=4,"3.1-4.0",T194&lt;=5,"4.1-5.0")</f>
        <v>4.1-5.0</v>
      </c>
      <c r="AF194" s="5" t="str">
        <f>TEXT(HR_Data[[#This Row],[DateofHire]],"MMM")</f>
        <v>Jan</v>
      </c>
      <c r="AG194" s="5" t="str">
        <f>TEXT(HR_Data[[#This Row],[DateofHire]],"YYYY")</f>
        <v>2012</v>
      </c>
      <c r="AH194" s="5" t="str">
        <f>IF(HR_Data[[#This Row],[EmploymentStatus]]="Active","Active","Not Active")</f>
        <v>Active</v>
      </c>
      <c r="AI194" s="5"/>
    </row>
    <row r="195" spans="1:35" hidden="1" x14ac:dyDescent="0.25">
      <c r="A195" s="2" t="s">
        <v>329</v>
      </c>
      <c r="B195" s="2">
        <v>10151</v>
      </c>
      <c r="C195" s="2" t="s">
        <v>491</v>
      </c>
      <c r="D195" s="2" t="s">
        <v>509</v>
      </c>
      <c r="E195" s="2">
        <v>10250</v>
      </c>
      <c r="F195" s="16">
        <v>42051</v>
      </c>
      <c r="G195" s="2">
        <v>52599</v>
      </c>
      <c r="H195" s="2" t="s">
        <v>467</v>
      </c>
      <c r="I195" s="3">
        <v>28949</v>
      </c>
      <c r="J195" s="2" t="s">
        <v>33</v>
      </c>
      <c r="K195" s="2" t="s">
        <v>24</v>
      </c>
      <c r="L195" s="2" t="s">
        <v>25</v>
      </c>
      <c r="M195" s="2" t="s">
        <v>22</v>
      </c>
      <c r="N195" s="2">
        <v>2048</v>
      </c>
      <c r="O195" s="16"/>
      <c r="P195" s="2" t="s">
        <v>26</v>
      </c>
      <c r="Q195" s="2" t="s">
        <v>27</v>
      </c>
      <c r="R195" s="2" t="s">
        <v>96</v>
      </c>
      <c r="S195" s="2" t="s">
        <v>39</v>
      </c>
      <c r="T195" s="2">
        <v>3.81</v>
      </c>
      <c r="U195" s="2">
        <v>3</v>
      </c>
      <c r="V195" s="3">
        <v>43507</v>
      </c>
      <c r="W195" s="2">
        <v>6</v>
      </c>
      <c r="X195" s="5" t="str">
        <f>INDEX(Position!B:B,MATCH(C195,Position!A:A,0))</f>
        <v>Network Engineer</v>
      </c>
      <c r="Y195" s="5" t="str">
        <f>INDEX(Department!B:B,MATCH(D195,Department!A:A,0))</f>
        <v>IT/IS</v>
      </c>
      <c r="Z195" s="5" t="str">
        <f>INDEX(Manager!B:B,MATCH(E195,Manager!A:A,0))</f>
        <v>Peter Monroe</v>
      </c>
      <c r="AA195" s="19">
        <f ca="1">IFERROR(DATEDIF(HR_Data[[#This Row],[DateofHire]],HR_Data[[#This Row],[DateofTermination]],"y"),DATEDIF(HR_Data[[#This Row],[DateofHire]],NOW(),"y"))</f>
        <v>9</v>
      </c>
      <c r="AB195" s="5">
        <f ca="1">DATEDIF(HR_Data[[#This Row],[DOB]],NOW(),"y")</f>
        <v>44</v>
      </c>
      <c r="AC195" s="5" t="str" cm="1">
        <f t="array" aca="1" ref="AC195" ca="1">_xlfn.IFS(HR_Data[[#This Row],[Age]]&lt;=40,"31-40",HR_Data[[#This Row],[Age]]&lt;=50,"41-50",AB195&lt;=60,"51-60",AB195&lt;=70,"61-70",AB195&lt;=80,"71 ABOVE")</f>
        <v>41-50</v>
      </c>
      <c r="AD195" s="5" t="str" cm="1">
        <f t="array" aca="1" ref="AD195" ca="1">_xlfn.IFS(HR_Data[[#This Row],[Years in the company]]&lt;=5,"5 years below",HR_Data[[#This Row],[Years in the company]]&lt;=10,"6-10 years",HR_Data[[#This Row],[Years in the company]]&lt;=15,"11 - 15 years",HR_Data[[#This Row],[Years in the company]]&gt;=16,"16 years above")</f>
        <v>6-10 years</v>
      </c>
      <c r="AE195" s="5" t="str" cm="1">
        <f t="array" ref="AE195">_xlfn.IFS(T195&lt;=2,"1.1-2.0",T195&lt;=3,"2.1-3.0",T195&lt;=4,"3.1-4.0",T195&lt;=5,"4.1-5.0")</f>
        <v>3.1-4.0</v>
      </c>
      <c r="AF195" s="5" t="str">
        <f>TEXT(HR_Data[[#This Row],[DateofHire]],"MMM")</f>
        <v>Feb</v>
      </c>
      <c r="AG195" s="5" t="str">
        <f>TEXT(HR_Data[[#This Row],[DateofHire]],"YYYY")</f>
        <v>2015</v>
      </c>
      <c r="AH195" s="5" t="str">
        <f>IF(HR_Data[[#This Row],[EmploymentStatus]]="Active","Active","Not Active")</f>
        <v>Active</v>
      </c>
      <c r="AI195" s="5"/>
    </row>
    <row r="196" spans="1:35" hidden="1" x14ac:dyDescent="0.25">
      <c r="A196" s="2" t="s">
        <v>330</v>
      </c>
      <c r="B196" s="2">
        <v>10254</v>
      </c>
      <c r="C196" s="2" t="s">
        <v>495</v>
      </c>
      <c r="D196" s="2" t="s">
        <v>510</v>
      </c>
      <c r="E196" s="2">
        <v>10088</v>
      </c>
      <c r="F196" s="16">
        <v>41365</v>
      </c>
      <c r="G196" s="2">
        <v>63430</v>
      </c>
      <c r="H196" s="2" t="s">
        <v>467</v>
      </c>
      <c r="I196" s="3">
        <v>30870</v>
      </c>
      <c r="J196" s="2" t="s">
        <v>47</v>
      </c>
      <c r="K196" s="2" t="s">
        <v>24</v>
      </c>
      <c r="L196" s="2" t="s">
        <v>25</v>
      </c>
      <c r="M196" s="2" t="s">
        <v>22</v>
      </c>
      <c r="N196" s="2">
        <v>2453</v>
      </c>
      <c r="O196" s="16"/>
      <c r="P196" s="2" t="s">
        <v>26</v>
      </c>
      <c r="Q196" s="2" t="s">
        <v>27</v>
      </c>
      <c r="R196" s="2" t="s">
        <v>29</v>
      </c>
      <c r="S196" s="2" t="s">
        <v>39</v>
      </c>
      <c r="T196" s="2">
        <v>4.4000000000000004</v>
      </c>
      <c r="U196" s="2">
        <v>4</v>
      </c>
      <c r="V196" s="3">
        <v>43482</v>
      </c>
      <c r="W196" s="2">
        <v>18</v>
      </c>
      <c r="X196" s="5" t="str">
        <f>INDEX(Position!B:B,MATCH(C196,Position!A:A,0))</f>
        <v>Production Technician I</v>
      </c>
      <c r="Y196" s="5" t="str">
        <f>INDEX(Department!B:B,MATCH(D196,Department!A:A,0))</f>
        <v>Production</v>
      </c>
      <c r="Z196" s="5" t="str">
        <f>INDEX(Manager!B:B,MATCH(E196,Manager!A:A,0))</f>
        <v>Elijiah Gray</v>
      </c>
      <c r="AA196" s="19">
        <f ca="1">IFERROR(DATEDIF(HR_Data[[#This Row],[DateofHire]],HR_Data[[#This Row],[DateofTermination]],"y"),DATEDIF(HR_Data[[#This Row],[DateofHire]],NOW(),"y"))</f>
        <v>10</v>
      </c>
      <c r="AB196" s="5">
        <f ca="1">DATEDIF(HR_Data[[#This Row],[DOB]],NOW(),"y")</f>
        <v>39</v>
      </c>
      <c r="AC196" s="5" t="str" cm="1">
        <f t="array" aca="1" ref="AC196" ca="1">_xlfn.IFS(HR_Data[[#This Row],[Age]]&lt;=40,"31-40",HR_Data[[#This Row],[Age]]&lt;=50,"41-50",AB196&lt;=60,"51-60",AB196&lt;=70,"61-70",AB196&lt;=80,"71 ABOVE")</f>
        <v>31-40</v>
      </c>
      <c r="AD196" s="5" t="str" cm="1">
        <f t="array" aca="1" ref="AD196" ca="1">_xlfn.IFS(HR_Data[[#This Row],[Years in the company]]&lt;=5,"5 years below",HR_Data[[#This Row],[Years in the company]]&lt;=10,"6-10 years",HR_Data[[#This Row],[Years in the company]]&lt;=15,"11 - 15 years",HR_Data[[#This Row],[Years in the company]]&gt;=16,"16 years above")</f>
        <v>6-10 years</v>
      </c>
      <c r="AE196" s="5" t="str" cm="1">
        <f t="array" ref="AE196">_xlfn.IFS(T196&lt;=2,"1.1-2.0",T196&lt;=3,"2.1-3.0",T196&lt;=4,"3.1-4.0",T196&lt;=5,"4.1-5.0")</f>
        <v>4.1-5.0</v>
      </c>
      <c r="AF196" s="5" t="str">
        <f>TEXT(HR_Data[[#This Row],[DateofHire]],"MMM")</f>
        <v>Apr</v>
      </c>
      <c r="AG196" s="5" t="str">
        <f>TEXT(HR_Data[[#This Row],[DateofHire]],"YYYY")</f>
        <v>2013</v>
      </c>
      <c r="AH196" s="5" t="str">
        <f>IF(HR_Data[[#This Row],[EmploymentStatus]]="Active","Active","Not Active")</f>
        <v>Active</v>
      </c>
      <c r="AI196" s="5"/>
    </row>
    <row r="197" spans="1:35" hidden="1" x14ac:dyDescent="0.25">
      <c r="A197" s="2" t="s">
        <v>331</v>
      </c>
      <c r="B197" s="2">
        <v>10120</v>
      </c>
      <c r="C197" s="2" t="s">
        <v>496</v>
      </c>
      <c r="D197" s="2" t="s">
        <v>510</v>
      </c>
      <c r="E197" s="2">
        <v>10026</v>
      </c>
      <c r="F197" s="16">
        <v>41407</v>
      </c>
      <c r="G197" s="2">
        <v>74417</v>
      </c>
      <c r="H197" s="2" t="s">
        <v>468</v>
      </c>
      <c r="I197" s="3">
        <v>27364</v>
      </c>
      <c r="J197" s="2" t="s">
        <v>116</v>
      </c>
      <c r="K197" s="2" t="s">
        <v>24</v>
      </c>
      <c r="L197" s="2" t="s">
        <v>62</v>
      </c>
      <c r="M197" s="2" t="s">
        <v>22</v>
      </c>
      <c r="N197" s="2">
        <v>1460</v>
      </c>
      <c r="O197" s="16"/>
      <c r="P197" s="2" t="s">
        <v>26</v>
      </c>
      <c r="Q197" s="2" t="s">
        <v>27</v>
      </c>
      <c r="R197" s="2" t="s">
        <v>29</v>
      </c>
      <c r="S197" s="2" t="s">
        <v>39</v>
      </c>
      <c r="T197" s="2">
        <v>4.29</v>
      </c>
      <c r="U197" s="2">
        <v>5</v>
      </c>
      <c r="V197" s="3">
        <v>43493</v>
      </c>
      <c r="W197" s="2">
        <v>11</v>
      </c>
      <c r="X197" s="5" t="str">
        <f>INDEX(Position!B:B,MATCH(C197,Position!A:A,0))</f>
        <v>Production Technician II</v>
      </c>
      <c r="Y197" s="5" t="str">
        <f>INDEX(Department!B:B,MATCH(D197,Department!A:A,0))</f>
        <v>Production</v>
      </c>
      <c r="Z197" s="5" t="str">
        <f>INDEX(Manager!B:B,MATCH(E197,Manager!A:A,0))</f>
        <v>Michael Albert</v>
      </c>
      <c r="AA197" s="19">
        <f ca="1">IFERROR(DATEDIF(HR_Data[[#This Row],[DateofHire]],HR_Data[[#This Row],[DateofTermination]],"y"),DATEDIF(HR_Data[[#This Row],[DateofHire]],NOW(),"y"))</f>
        <v>10</v>
      </c>
      <c r="AB197" s="5">
        <f ca="1">DATEDIF(HR_Data[[#This Row],[DOB]],NOW(),"y")</f>
        <v>49</v>
      </c>
      <c r="AC197" s="5" t="str" cm="1">
        <f t="array" aca="1" ref="AC197" ca="1">_xlfn.IFS(HR_Data[[#This Row],[Age]]&lt;=40,"31-40",HR_Data[[#This Row],[Age]]&lt;=50,"41-50",AB197&lt;=60,"51-60",AB197&lt;=70,"61-70",AB197&lt;=80,"71 ABOVE")</f>
        <v>41-50</v>
      </c>
      <c r="AD197" s="5" t="str" cm="1">
        <f t="array" aca="1" ref="AD197" ca="1">_xlfn.IFS(HR_Data[[#This Row],[Years in the company]]&lt;=5,"5 years below",HR_Data[[#This Row],[Years in the company]]&lt;=10,"6-10 years",HR_Data[[#This Row],[Years in the company]]&lt;=15,"11 - 15 years",HR_Data[[#This Row],[Years in the company]]&gt;=16,"16 years above")</f>
        <v>6-10 years</v>
      </c>
      <c r="AE197" s="5" t="str" cm="1">
        <f t="array" ref="AE197">_xlfn.IFS(T197&lt;=2,"1.1-2.0",T197&lt;=3,"2.1-3.0",T197&lt;=4,"3.1-4.0",T197&lt;=5,"4.1-5.0")</f>
        <v>4.1-5.0</v>
      </c>
      <c r="AF197" s="5" t="str">
        <f>TEXT(HR_Data[[#This Row],[DateofHire]],"MMM")</f>
        <v>May</v>
      </c>
      <c r="AG197" s="5" t="str">
        <f>TEXT(HR_Data[[#This Row],[DateofHire]],"YYYY")</f>
        <v>2013</v>
      </c>
      <c r="AH197" s="5" t="str">
        <f>IF(HR_Data[[#This Row],[EmploymentStatus]]="Active","Active","Not Active")</f>
        <v>Active</v>
      </c>
      <c r="AI197" s="5"/>
    </row>
    <row r="198" spans="1:35" hidden="1" x14ac:dyDescent="0.25">
      <c r="A198" s="2" t="s">
        <v>332</v>
      </c>
      <c r="B198" s="2">
        <v>10216</v>
      </c>
      <c r="C198" s="2" t="s">
        <v>495</v>
      </c>
      <c r="D198" s="2" t="s">
        <v>510</v>
      </c>
      <c r="E198" s="2">
        <v>10196</v>
      </c>
      <c r="F198" s="16">
        <v>41463</v>
      </c>
      <c r="G198" s="2">
        <v>57575</v>
      </c>
      <c r="H198" s="2" t="s">
        <v>468</v>
      </c>
      <c r="I198" s="3">
        <v>29329</v>
      </c>
      <c r="J198" s="2" t="s">
        <v>23</v>
      </c>
      <c r="K198" s="2" t="s">
        <v>24</v>
      </c>
      <c r="L198" s="2" t="s">
        <v>91</v>
      </c>
      <c r="M198" s="2" t="s">
        <v>22</v>
      </c>
      <c r="N198" s="2">
        <v>1550</v>
      </c>
      <c r="O198" s="16"/>
      <c r="P198" s="2" t="s">
        <v>26</v>
      </c>
      <c r="Q198" s="2" t="s">
        <v>27</v>
      </c>
      <c r="R198" s="2" t="s">
        <v>29</v>
      </c>
      <c r="S198" s="2" t="s">
        <v>39</v>
      </c>
      <c r="T198" s="2">
        <v>4.0999999999999996</v>
      </c>
      <c r="U198" s="2">
        <v>4</v>
      </c>
      <c r="V198" s="3">
        <v>43487</v>
      </c>
      <c r="W198" s="2">
        <v>13</v>
      </c>
      <c r="X198" s="5" t="str">
        <f>INDEX(Position!B:B,MATCH(C198,Position!A:A,0))</f>
        <v>Production Technician I</v>
      </c>
      <c r="Y198" s="5" t="str">
        <f>INDEX(Department!B:B,MATCH(D198,Department!A:A,0))</f>
        <v>Production</v>
      </c>
      <c r="Z198" s="5" t="str">
        <f>INDEX(Manager!B:B,MATCH(E198,Manager!A:A,0))</f>
        <v>Kissy Sullivan</v>
      </c>
      <c r="AA198" s="19">
        <f ca="1">IFERROR(DATEDIF(HR_Data[[#This Row],[DateofHire]],HR_Data[[#This Row],[DateofTermination]],"y"),DATEDIF(HR_Data[[#This Row],[DateofHire]],NOW(),"y"))</f>
        <v>10</v>
      </c>
      <c r="AB198" s="5">
        <f ca="1">DATEDIF(HR_Data[[#This Row],[DOB]],NOW(),"y")</f>
        <v>43</v>
      </c>
      <c r="AC198" s="5" t="str" cm="1">
        <f t="array" aca="1" ref="AC198" ca="1">_xlfn.IFS(HR_Data[[#This Row],[Age]]&lt;=40,"31-40",HR_Data[[#This Row],[Age]]&lt;=50,"41-50",AB198&lt;=60,"51-60",AB198&lt;=70,"61-70",AB198&lt;=80,"71 ABOVE")</f>
        <v>41-50</v>
      </c>
      <c r="AD198" s="5" t="str" cm="1">
        <f t="array" aca="1" ref="AD198" ca="1">_xlfn.IFS(HR_Data[[#This Row],[Years in the company]]&lt;=5,"5 years below",HR_Data[[#This Row],[Years in the company]]&lt;=10,"6-10 years",HR_Data[[#This Row],[Years in the company]]&lt;=15,"11 - 15 years",HR_Data[[#This Row],[Years in the company]]&gt;=16,"16 years above")</f>
        <v>6-10 years</v>
      </c>
      <c r="AE198" s="5" t="str" cm="1">
        <f t="array" ref="AE198">_xlfn.IFS(T198&lt;=2,"1.1-2.0",T198&lt;=3,"2.1-3.0",T198&lt;=4,"3.1-4.0",T198&lt;=5,"4.1-5.0")</f>
        <v>4.1-5.0</v>
      </c>
      <c r="AF198" s="5" t="str">
        <f>TEXT(HR_Data[[#This Row],[DateofHire]],"MMM")</f>
        <v>Jul</v>
      </c>
      <c r="AG198" s="5" t="str">
        <f>TEXT(HR_Data[[#This Row],[DateofHire]],"YYYY")</f>
        <v>2013</v>
      </c>
      <c r="AH198" s="5" t="str">
        <f>IF(HR_Data[[#This Row],[EmploymentStatus]]="Active","Active","Not Active")</f>
        <v>Active</v>
      </c>
      <c r="AI198" s="5"/>
    </row>
    <row r="199" spans="1:35" hidden="1" x14ac:dyDescent="0.25">
      <c r="A199" s="2" t="s">
        <v>333</v>
      </c>
      <c r="B199" s="2">
        <v>10079</v>
      </c>
      <c r="C199" s="2" t="s">
        <v>498</v>
      </c>
      <c r="D199" s="2" t="s">
        <v>509</v>
      </c>
      <c r="E199" s="2">
        <v>10197</v>
      </c>
      <c r="F199" s="16">
        <v>42776</v>
      </c>
      <c r="G199" s="2">
        <v>87921</v>
      </c>
      <c r="H199" s="2" t="s">
        <v>468</v>
      </c>
      <c r="I199" s="3">
        <v>25683</v>
      </c>
      <c r="J199" s="2" t="s">
        <v>23</v>
      </c>
      <c r="K199" s="2" t="s">
        <v>24</v>
      </c>
      <c r="L199" s="2" t="s">
        <v>91</v>
      </c>
      <c r="M199" s="2" t="s">
        <v>22</v>
      </c>
      <c r="N199" s="2">
        <v>2056</v>
      </c>
      <c r="O199" s="16"/>
      <c r="P199" s="2" t="s">
        <v>26</v>
      </c>
      <c r="Q199" s="2" t="s">
        <v>27</v>
      </c>
      <c r="R199" s="2" t="s">
        <v>38</v>
      </c>
      <c r="S199" s="2" t="s">
        <v>39</v>
      </c>
      <c r="T199" s="2">
        <v>5</v>
      </c>
      <c r="U199" s="2">
        <v>3</v>
      </c>
      <c r="V199" s="3">
        <v>43521</v>
      </c>
      <c r="W199" s="2">
        <v>17</v>
      </c>
      <c r="X199" s="5" t="str">
        <f>INDEX(Position!B:B,MATCH(C199,Position!A:A,0))</f>
        <v>Senior BI Developer</v>
      </c>
      <c r="Y199" s="5" t="str">
        <f>INDEX(Department!B:B,MATCH(D199,Department!A:A,0))</f>
        <v>IT/IS</v>
      </c>
      <c r="Z199" s="5" t="str">
        <f>INDEX(Manager!B:B,MATCH(E199,Manager!A:A,0))</f>
        <v>Brian Champaigne</v>
      </c>
      <c r="AA199" s="19">
        <f ca="1">IFERROR(DATEDIF(HR_Data[[#This Row],[DateofHire]],HR_Data[[#This Row],[DateofTermination]],"y"),DATEDIF(HR_Data[[#This Row],[DateofHire]],NOW(),"y"))</f>
        <v>7</v>
      </c>
      <c r="AB199" s="5">
        <f ca="1">DATEDIF(HR_Data[[#This Row],[DOB]],NOW(),"y")</f>
        <v>53</v>
      </c>
      <c r="AC199" s="5" t="str" cm="1">
        <f t="array" aca="1" ref="AC199" ca="1">_xlfn.IFS(HR_Data[[#This Row],[Age]]&lt;=40,"31-40",HR_Data[[#This Row],[Age]]&lt;=50,"41-50",AB199&lt;=60,"51-60",AB199&lt;=70,"61-70",AB199&lt;=80,"71 ABOVE")</f>
        <v>51-60</v>
      </c>
      <c r="AD199" s="5" t="str" cm="1">
        <f t="array" aca="1" ref="AD199" ca="1">_xlfn.IFS(HR_Data[[#This Row],[Years in the company]]&lt;=5,"5 years below",HR_Data[[#This Row],[Years in the company]]&lt;=10,"6-10 years",HR_Data[[#This Row],[Years in the company]]&lt;=15,"11 - 15 years",HR_Data[[#This Row],[Years in the company]]&gt;=16,"16 years above")</f>
        <v>6-10 years</v>
      </c>
      <c r="AE199" s="5" t="str" cm="1">
        <f t="array" ref="AE199">_xlfn.IFS(T199&lt;=2,"1.1-2.0",T199&lt;=3,"2.1-3.0",T199&lt;=4,"3.1-4.0",T199&lt;=5,"4.1-5.0")</f>
        <v>4.1-5.0</v>
      </c>
      <c r="AF199" s="5" t="str">
        <f>TEXT(HR_Data[[#This Row],[DateofHire]],"MMM")</f>
        <v>Feb</v>
      </c>
      <c r="AG199" s="5" t="str">
        <f>TEXT(HR_Data[[#This Row],[DateofHire]],"YYYY")</f>
        <v>2017</v>
      </c>
      <c r="AH199" s="5" t="str">
        <f>IF(HR_Data[[#This Row],[EmploymentStatus]]="Active","Active","Not Active")</f>
        <v>Active</v>
      </c>
      <c r="AI199" s="5"/>
    </row>
    <row r="200" spans="1:35" x14ac:dyDescent="0.25">
      <c r="A200" s="2" t="s">
        <v>334</v>
      </c>
      <c r="B200" s="2">
        <v>10215</v>
      </c>
      <c r="C200" s="2" t="s">
        <v>495</v>
      </c>
      <c r="D200" s="2" t="s">
        <v>510</v>
      </c>
      <c r="E200" s="2">
        <v>10069</v>
      </c>
      <c r="F200" s="16">
        <v>40812</v>
      </c>
      <c r="G200" s="2">
        <v>50470</v>
      </c>
      <c r="H200" s="2" t="s">
        <v>468</v>
      </c>
      <c r="I200" s="3">
        <v>32630</v>
      </c>
      <c r="J200" s="2" t="s">
        <v>23</v>
      </c>
      <c r="K200" s="2" t="s">
        <v>24</v>
      </c>
      <c r="L200" s="2" t="s">
        <v>62</v>
      </c>
      <c r="M200" s="2" t="s">
        <v>22</v>
      </c>
      <c r="N200" s="2">
        <v>2110</v>
      </c>
      <c r="O200" s="16">
        <v>41733</v>
      </c>
      <c r="P200" s="2" t="s">
        <v>48</v>
      </c>
      <c r="Q200" s="2" t="s">
        <v>35</v>
      </c>
      <c r="R200" s="2" t="s">
        <v>64</v>
      </c>
      <c r="S200" s="2" t="s">
        <v>39</v>
      </c>
      <c r="T200" s="2">
        <v>4.3</v>
      </c>
      <c r="U200" s="2">
        <v>3</v>
      </c>
      <c r="V200" s="3">
        <v>41335</v>
      </c>
      <c r="W200" s="2">
        <v>19</v>
      </c>
      <c r="X200" s="5" t="str">
        <f>INDEX(Position!B:B,MATCH(C200,Position!A:A,0))</f>
        <v>Production Technician I</v>
      </c>
      <c r="Y200" s="5" t="str">
        <f>INDEX(Department!B:B,MATCH(D200,Department!A:A,0))</f>
        <v>Production</v>
      </c>
      <c r="Z200" s="5" t="str">
        <f>INDEX(Manager!B:B,MATCH(E200,Manager!A:A,0))</f>
        <v>Webster Butler</v>
      </c>
      <c r="AA200" s="19">
        <f ca="1">IFERROR(DATEDIF(HR_Data[[#This Row],[DateofHire]],HR_Data[[#This Row],[DateofTermination]],"y"),DATEDIF(HR_Data[[#This Row],[DateofHire]],NOW(),"y"))</f>
        <v>2</v>
      </c>
      <c r="AB200" s="5">
        <f ca="1">DATEDIF(HR_Data[[#This Row],[DOB]],NOW(),"y")</f>
        <v>34</v>
      </c>
      <c r="AC200" s="5" t="str" cm="1">
        <f t="array" aca="1" ref="AC200" ca="1">_xlfn.IFS(HR_Data[[#This Row],[Age]]&lt;=40,"31-40",HR_Data[[#This Row],[Age]]&lt;=50,"41-50",AB200&lt;=60,"51-60",AB200&lt;=70,"61-70",AB200&lt;=80,"71 ABOVE")</f>
        <v>31-40</v>
      </c>
      <c r="AD200" s="5" t="str" cm="1">
        <f t="array" aca="1" ref="AD200" ca="1">_xlfn.IFS(HR_Data[[#This Row],[Years in the company]]&lt;=5,"5 years below",HR_Data[[#This Row],[Years in the company]]&lt;=10,"6-10 years",HR_Data[[#This Row],[Years in the company]]&lt;=15,"11 - 15 years",HR_Data[[#This Row],[Years in the company]]&gt;=16,"16 years above")</f>
        <v>5 years below</v>
      </c>
      <c r="AE200" s="5" t="str" cm="1">
        <f t="array" ref="AE200">_xlfn.IFS(T200&lt;=2,"1.1-2.0",T200&lt;=3,"2.1-3.0",T200&lt;=4,"3.1-4.0",T200&lt;=5,"4.1-5.0")</f>
        <v>4.1-5.0</v>
      </c>
      <c r="AF200" s="5" t="str">
        <f>TEXT(HR_Data[[#This Row],[DateofHire]],"MMM")</f>
        <v>Sep</v>
      </c>
      <c r="AG200" s="5" t="str">
        <f>TEXT(HR_Data[[#This Row],[DateofHire]],"YYYY")</f>
        <v>2011</v>
      </c>
      <c r="AH200" s="5" t="str">
        <f>IF(HR_Data[[#This Row],[EmploymentStatus]]="Active","Active","Not Active")</f>
        <v>Not Active</v>
      </c>
      <c r="AI200" s="5" t="str">
        <f>TEXT(HR_Data[[#This Row],[DateofTermination]],"YYYY")</f>
        <v>2014</v>
      </c>
    </row>
    <row r="201" spans="1:35" x14ac:dyDescent="0.25">
      <c r="A201" s="2" t="s">
        <v>335</v>
      </c>
      <c r="B201" s="2">
        <v>10185</v>
      </c>
      <c r="C201" s="2" t="s">
        <v>495</v>
      </c>
      <c r="D201" s="2" t="s">
        <v>510</v>
      </c>
      <c r="E201" s="2">
        <v>10002</v>
      </c>
      <c r="F201" s="16">
        <v>41365</v>
      </c>
      <c r="G201" s="2">
        <v>46664</v>
      </c>
      <c r="H201" s="2" t="s">
        <v>468</v>
      </c>
      <c r="I201" s="3">
        <v>30403</v>
      </c>
      <c r="J201" s="2" t="s">
        <v>33</v>
      </c>
      <c r="K201" s="2" t="s">
        <v>24</v>
      </c>
      <c r="L201" s="2" t="s">
        <v>25</v>
      </c>
      <c r="M201" s="2" t="s">
        <v>22</v>
      </c>
      <c r="N201" s="2">
        <v>2421</v>
      </c>
      <c r="O201" s="16">
        <v>42515</v>
      </c>
      <c r="P201" s="2" t="s">
        <v>172</v>
      </c>
      <c r="Q201" s="2" t="s">
        <v>35</v>
      </c>
      <c r="R201" s="2" t="s">
        <v>60</v>
      </c>
      <c r="S201" s="2" t="s">
        <v>39</v>
      </c>
      <c r="T201" s="2">
        <v>3.18</v>
      </c>
      <c r="U201" s="2">
        <v>3</v>
      </c>
      <c r="V201" s="3">
        <v>42435</v>
      </c>
      <c r="W201" s="2">
        <v>10</v>
      </c>
      <c r="X201" s="5" t="str">
        <f>INDEX(Position!B:B,MATCH(C201,Position!A:A,0))</f>
        <v>Production Technician I</v>
      </c>
      <c r="Y201" s="5" t="str">
        <f>INDEX(Department!B:B,MATCH(D201,Department!A:A,0))</f>
        <v>Production</v>
      </c>
      <c r="Z201" s="5" t="str">
        <f>INDEX(Manager!B:B,MATCH(E201,Manager!A:A,0))</f>
        <v>Amy Dunn</v>
      </c>
      <c r="AA201" s="19">
        <f ca="1">IFERROR(DATEDIF(HR_Data[[#This Row],[DateofHire]],HR_Data[[#This Row],[DateofTermination]],"y"),DATEDIF(HR_Data[[#This Row],[DateofHire]],NOW(),"y"))</f>
        <v>3</v>
      </c>
      <c r="AB201" s="5">
        <f ca="1">DATEDIF(HR_Data[[#This Row],[DOB]],NOW(),"y")</f>
        <v>40</v>
      </c>
      <c r="AC201" s="5" t="str" cm="1">
        <f t="array" aca="1" ref="AC201" ca="1">_xlfn.IFS(HR_Data[[#This Row],[Age]]&lt;=40,"31-40",HR_Data[[#This Row],[Age]]&lt;=50,"41-50",AB201&lt;=60,"51-60",AB201&lt;=70,"61-70",AB201&lt;=80,"71 ABOVE")</f>
        <v>31-40</v>
      </c>
      <c r="AD201" s="5" t="str" cm="1">
        <f t="array" aca="1" ref="AD201" ca="1">_xlfn.IFS(HR_Data[[#This Row],[Years in the company]]&lt;=5,"5 years below",HR_Data[[#This Row],[Years in the company]]&lt;=10,"6-10 years",HR_Data[[#This Row],[Years in the company]]&lt;=15,"11 - 15 years",HR_Data[[#This Row],[Years in the company]]&gt;=16,"16 years above")</f>
        <v>5 years below</v>
      </c>
      <c r="AE201" s="5" t="str" cm="1">
        <f t="array" ref="AE201">_xlfn.IFS(T201&lt;=2,"1.1-2.0",T201&lt;=3,"2.1-3.0",T201&lt;=4,"3.1-4.0",T201&lt;=5,"4.1-5.0")</f>
        <v>3.1-4.0</v>
      </c>
      <c r="AF201" s="5" t="str">
        <f>TEXT(HR_Data[[#This Row],[DateofHire]],"MMM")</f>
        <v>Apr</v>
      </c>
      <c r="AG201" s="5" t="str">
        <f>TEXT(HR_Data[[#This Row],[DateofHire]],"YYYY")</f>
        <v>2013</v>
      </c>
      <c r="AH201" s="5" t="str">
        <f>IF(HR_Data[[#This Row],[EmploymentStatus]]="Active","Active","Not Active")</f>
        <v>Not Active</v>
      </c>
      <c r="AI201" s="5" t="str">
        <f>TEXT(HR_Data[[#This Row],[DateofTermination]],"YYYY")</f>
        <v>2016</v>
      </c>
    </row>
    <row r="202" spans="1:35" hidden="1" x14ac:dyDescent="0.25">
      <c r="A202" s="2" t="s">
        <v>336</v>
      </c>
      <c r="B202" s="2">
        <v>10063</v>
      </c>
      <c r="C202" s="2" t="s">
        <v>495</v>
      </c>
      <c r="D202" s="2" t="s">
        <v>510</v>
      </c>
      <c r="E202" s="2">
        <v>10062</v>
      </c>
      <c r="F202" s="16">
        <v>41771</v>
      </c>
      <c r="G202" s="2">
        <v>48495</v>
      </c>
      <c r="H202" s="2" t="s">
        <v>468</v>
      </c>
      <c r="I202" s="3">
        <v>28223</v>
      </c>
      <c r="J202" s="2" t="s">
        <v>33</v>
      </c>
      <c r="K202" s="2" t="s">
        <v>24</v>
      </c>
      <c r="L202" s="2" t="s">
        <v>25</v>
      </c>
      <c r="M202" s="2" t="s">
        <v>22</v>
      </c>
      <c r="N202" s="2">
        <v>2136</v>
      </c>
      <c r="O202" s="16"/>
      <c r="P202" s="2" t="s">
        <v>26</v>
      </c>
      <c r="Q202" s="2" t="s">
        <v>27</v>
      </c>
      <c r="R202" s="2" t="s">
        <v>29</v>
      </c>
      <c r="S202" s="2" t="s">
        <v>39</v>
      </c>
      <c r="T202" s="2">
        <v>5</v>
      </c>
      <c r="U202" s="2">
        <v>5</v>
      </c>
      <c r="V202" s="3">
        <v>43514</v>
      </c>
      <c r="W202" s="2">
        <v>11</v>
      </c>
      <c r="X202" s="5" t="str">
        <f>INDEX(Position!B:B,MATCH(C202,Position!A:A,0))</f>
        <v>Production Technician I</v>
      </c>
      <c r="Y202" s="5" t="str">
        <f>INDEX(Department!B:B,MATCH(D202,Department!A:A,0))</f>
        <v>Production</v>
      </c>
      <c r="Z202" s="5" t="str">
        <f>INDEX(Manager!B:B,MATCH(E202,Manager!A:A,0))</f>
        <v>Ketsia Liebig</v>
      </c>
      <c r="AA202" s="19">
        <f ca="1">IFERROR(DATEDIF(HR_Data[[#This Row],[DateofHire]],HR_Data[[#This Row],[DateofTermination]],"y"),DATEDIF(HR_Data[[#This Row],[DateofHire]],NOW(),"y"))</f>
        <v>9</v>
      </c>
      <c r="AB202" s="5">
        <f ca="1">DATEDIF(HR_Data[[#This Row],[DOB]],NOW(),"y")</f>
        <v>46</v>
      </c>
      <c r="AC202" s="5" t="str" cm="1">
        <f t="array" aca="1" ref="AC202" ca="1">_xlfn.IFS(HR_Data[[#This Row],[Age]]&lt;=40,"31-40",HR_Data[[#This Row],[Age]]&lt;=50,"41-50",AB202&lt;=60,"51-60",AB202&lt;=70,"61-70",AB202&lt;=80,"71 ABOVE")</f>
        <v>41-50</v>
      </c>
      <c r="AD202" s="5" t="str" cm="1">
        <f t="array" aca="1" ref="AD202" ca="1">_xlfn.IFS(HR_Data[[#This Row],[Years in the company]]&lt;=5,"5 years below",HR_Data[[#This Row],[Years in the company]]&lt;=10,"6-10 years",HR_Data[[#This Row],[Years in the company]]&lt;=15,"11 - 15 years",HR_Data[[#This Row],[Years in the company]]&gt;=16,"16 years above")</f>
        <v>6-10 years</v>
      </c>
      <c r="AE202" s="5" t="str" cm="1">
        <f t="array" ref="AE202">_xlfn.IFS(T202&lt;=2,"1.1-2.0",T202&lt;=3,"2.1-3.0",T202&lt;=4,"3.1-4.0",T202&lt;=5,"4.1-5.0")</f>
        <v>4.1-5.0</v>
      </c>
      <c r="AF202" s="5" t="str">
        <f>TEXT(HR_Data[[#This Row],[DateofHire]],"MMM")</f>
        <v>May</v>
      </c>
      <c r="AG202" s="5" t="str">
        <f>TEXT(HR_Data[[#This Row],[DateofHire]],"YYYY")</f>
        <v>2014</v>
      </c>
      <c r="AH202" s="5" t="str">
        <f>IF(HR_Data[[#This Row],[EmploymentStatus]]="Active","Active","Not Active")</f>
        <v>Active</v>
      </c>
      <c r="AI202" s="5"/>
    </row>
    <row r="203" spans="1:35" hidden="1" x14ac:dyDescent="0.25">
      <c r="A203" s="2" t="s">
        <v>337</v>
      </c>
      <c r="B203" s="2">
        <v>10037</v>
      </c>
      <c r="C203" s="2" t="s">
        <v>495</v>
      </c>
      <c r="D203" s="2" t="s">
        <v>510</v>
      </c>
      <c r="E203" s="2">
        <v>10114</v>
      </c>
      <c r="F203" s="16">
        <v>41365</v>
      </c>
      <c r="G203" s="2">
        <v>52984</v>
      </c>
      <c r="H203" s="2" t="s">
        <v>467</v>
      </c>
      <c r="I203" s="3">
        <v>24626</v>
      </c>
      <c r="J203" s="2" t="s">
        <v>116</v>
      </c>
      <c r="K203" s="2" t="s">
        <v>24</v>
      </c>
      <c r="L203" s="2" t="s">
        <v>62</v>
      </c>
      <c r="M203" s="2" t="s">
        <v>22</v>
      </c>
      <c r="N203" s="2">
        <v>1810</v>
      </c>
      <c r="O203" s="16"/>
      <c r="P203" s="2" t="s">
        <v>26</v>
      </c>
      <c r="Q203" s="2" t="s">
        <v>27</v>
      </c>
      <c r="R203" s="2" t="s">
        <v>64</v>
      </c>
      <c r="S203" s="2" t="s">
        <v>30</v>
      </c>
      <c r="T203" s="2">
        <v>4</v>
      </c>
      <c r="U203" s="2">
        <v>3</v>
      </c>
      <c r="V203" s="3">
        <v>43509</v>
      </c>
      <c r="W203" s="2">
        <v>12</v>
      </c>
      <c r="X203" s="5" t="str">
        <f>INDEX(Position!B:B,MATCH(C203,Position!A:A,0))</f>
        <v>Production Technician I</v>
      </c>
      <c r="Y203" s="5" t="str">
        <f>INDEX(Department!B:B,MATCH(D203,Department!A:A,0))</f>
        <v>Production</v>
      </c>
      <c r="Z203" s="5" t="str">
        <f>INDEX(Manager!B:B,MATCH(E203,Manager!A:A,0))</f>
        <v>Brannon Miller</v>
      </c>
      <c r="AA203" s="19">
        <f ca="1">IFERROR(DATEDIF(HR_Data[[#This Row],[DateofHire]],HR_Data[[#This Row],[DateofTermination]],"y"),DATEDIF(HR_Data[[#This Row],[DateofHire]],NOW(),"y"))</f>
        <v>10</v>
      </c>
      <c r="AB203" s="5">
        <f ca="1">DATEDIF(HR_Data[[#This Row],[DOB]],NOW(),"y")</f>
        <v>56</v>
      </c>
      <c r="AC203" s="5" t="str" cm="1">
        <f t="array" aca="1" ref="AC203" ca="1">_xlfn.IFS(HR_Data[[#This Row],[Age]]&lt;=40,"31-40",HR_Data[[#This Row],[Age]]&lt;=50,"41-50",AB203&lt;=60,"51-60",AB203&lt;=70,"61-70",AB203&lt;=80,"71 ABOVE")</f>
        <v>51-60</v>
      </c>
      <c r="AD203" s="5" t="str" cm="1">
        <f t="array" aca="1" ref="AD203" ca="1">_xlfn.IFS(HR_Data[[#This Row],[Years in the company]]&lt;=5,"5 years below",HR_Data[[#This Row],[Years in the company]]&lt;=10,"6-10 years",HR_Data[[#This Row],[Years in the company]]&lt;=15,"11 - 15 years",HR_Data[[#This Row],[Years in the company]]&gt;=16,"16 years above")</f>
        <v>6-10 years</v>
      </c>
      <c r="AE203" s="5" t="str" cm="1">
        <f t="array" ref="AE203">_xlfn.IFS(T203&lt;=2,"1.1-2.0",T203&lt;=3,"2.1-3.0",T203&lt;=4,"3.1-4.0",T203&lt;=5,"4.1-5.0")</f>
        <v>3.1-4.0</v>
      </c>
      <c r="AF203" s="5" t="str">
        <f>TEXT(HR_Data[[#This Row],[DateofHire]],"MMM")</f>
        <v>Apr</v>
      </c>
      <c r="AG203" s="5" t="str">
        <f>TEXT(HR_Data[[#This Row],[DateofHire]],"YYYY")</f>
        <v>2013</v>
      </c>
      <c r="AH203" s="5" t="str">
        <f>IF(HR_Data[[#This Row],[EmploymentStatus]]="Active","Active","Not Active")</f>
        <v>Active</v>
      </c>
      <c r="AI203" s="5"/>
    </row>
    <row r="204" spans="1:35" hidden="1" x14ac:dyDescent="0.25">
      <c r="A204" s="2" t="s">
        <v>338</v>
      </c>
      <c r="B204" s="2">
        <v>10042</v>
      </c>
      <c r="C204" s="2" t="s">
        <v>475</v>
      </c>
      <c r="D204" s="2" t="s">
        <v>511</v>
      </c>
      <c r="E204" s="2">
        <v>10200</v>
      </c>
      <c r="F204" s="16">
        <v>41463</v>
      </c>
      <c r="G204" s="2">
        <v>63695</v>
      </c>
      <c r="H204" s="2" t="s">
        <v>467</v>
      </c>
      <c r="I204" s="3">
        <v>32598</v>
      </c>
      <c r="J204" s="2" t="s">
        <v>23</v>
      </c>
      <c r="K204" s="2" t="s">
        <v>24</v>
      </c>
      <c r="L204" s="2" t="s">
        <v>77</v>
      </c>
      <c r="M204" s="2" t="s">
        <v>339</v>
      </c>
      <c r="N204" s="2">
        <v>30428</v>
      </c>
      <c r="O204" s="16"/>
      <c r="P204" s="2" t="s">
        <v>26</v>
      </c>
      <c r="Q204" s="2" t="s">
        <v>27</v>
      </c>
      <c r="R204" s="2" t="s">
        <v>38</v>
      </c>
      <c r="S204" s="2" t="s">
        <v>39</v>
      </c>
      <c r="T204" s="2">
        <v>5</v>
      </c>
      <c r="U204" s="2">
        <v>5</v>
      </c>
      <c r="V204" s="3">
        <v>43490</v>
      </c>
      <c r="W204" s="2">
        <v>2</v>
      </c>
      <c r="X204" s="5" t="str">
        <f>INDEX(Position!B:B,MATCH(C204,Position!A:A,0))</f>
        <v>Area Sales Manager</v>
      </c>
      <c r="Y204" s="5" t="str">
        <f>INDEX(Department!B:B,MATCH(D204,Department!A:A,0))</f>
        <v>Sales</v>
      </c>
      <c r="Z204" s="5" t="str">
        <f>INDEX(Manager!B:B,MATCH(E204,Manager!A:A,0))</f>
        <v>Lynn Daneault</v>
      </c>
      <c r="AA204" s="19">
        <f ca="1">IFERROR(DATEDIF(HR_Data[[#This Row],[DateofHire]],HR_Data[[#This Row],[DateofTermination]],"y"),DATEDIF(HR_Data[[#This Row],[DateofHire]],NOW(),"y"))</f>
        <v>10</v>
      </c>
      <c r="AB204" s="5">
        <f ca="1">DATEDIF(HR_Data[[#This Row],[DOB]],NOW(),"y")</f>
        <v>34</v>
      </c>
      <c r="AC204" s="5" t="str" cm="1">
        <f t="array" aca="1" ref="AC204" ca="1">_xlfn.IFS(HR_Data[[#This Row],[Age]]&lt;=40,"31-40",HR_Data[[#This Row],[Age]]&lt;=50,"41-50",AB204&lt;=60,"51-60",AB204&lt;=70,"61-70",AB204&lt;=80,"71 ABOVE")</f>
        <v>31-40</v>
      </c>
      <c r="AD204" s="5" t="str" cm="1">
        <f t="array" aca="1" ref="AD204" ca="1">_xlfn.IFS(HR_Data[[#This Row],[Years in the company]]&lt;=5,"5 years below",HR_Data[[#This Row],[Years in the company]]&lt;=10,"6-10 years",HR_Data[[#This Row],[Years in the company]]&lt;=15,"11 - 15 years",HR_Data[[#This Row],[Years in the company]]&gt;=16,"16 years above")</f>
        <v>6-10 years</v>
      </c>
      <c r="AE204" s="5" t="str" cm="1">
        <f t="array" ref="AE204">_xlfn.IFS(T204&lt;=2,"1.1-2.0",T204&lt;=3,"2.1-3.0",T204&lt;=4,"3.1-4.0",T204&lt;=5,"4.1-5.0")</f>
        <v>4.1-5.0</v>
      </c>
      <c r="AF204" s="5" t="str">
        <f>TEXT(HR_Data[[#This Row],[DateofHire]],"MMM")</f>
        <v>Jul</v>
      </c>
      <c r="AG204" s="5" t="str">
        <f>TEXT(HR_Data[[#This Row],[DateofHire]],"YYYY")</f>
        <v>2013</v>
      </c>
      <c r="AH204" s="5" t="str">
        <f>IF(HR_Data[[#This Row],[EmploymentStatus]]="Active","Active","Not Active")</f>
        <v>Active</v>
      </c>
      <c r="AI204" s="5"/>
    </row>
    <row r="205" spans="1:35" hidden="1" x14ac:dyDescent="0.25">
      <c r="A205" s="2" t="s">
        <v>340</v>
      </c>
      <c r="B205" s="2">
        <v>10206</v>
      </c>
      <c r="C205" s="2" t="s">
        <v>495</v>
      </c>
      <c r="D205" s="2" t="s">
        <v>510</v>
      </c>
      <c r="E205" s="2">
        <v>10252</v>
      </c>
      <c r="F205" s="16">
        <v>41463</v>
      </c>
      <c r="G205" s="2">
        <v>62061</v>
      </c>
      <c r="H205" s="2" t="s">
        <v>467</v>
      </c>
      <c r="I205" s="3">
        <v>30870</v>
      </c>
      <c r="J205" s="2" t="s">
        <v>23</v>
      </c>
      <c r="K205" s="2" t="s">
        <v>24</v>
      </c>
      <c r="L205" s="2" t="s">
        <v>25</v>
      </c>
      <c r="M205" s="2" t="s">
        <v>22</v>
      </c>
      <c r="N205" s="2">
        <v>2132</v>
      </c>
      <c r="O205" s="16"/>
      <c r="P205" s="2" t="s">
        <v>26</v>
      </c>
      <c r="Q205" s="2" t="s">
        <v>27</v>
      </c>
      <c r="R205" s="2" t="s">
        <v>29</v>
      </c>
      <c r="S205" s="2" t="s">
        <v>39</v>
      </c>
      <c r="T205" s="2">
        <v>3.6</v>
      </c>
      <c r="U205" s="2">
        <v>5</v>
      </c>
      <c r="V205" s="3">
        <v>43467</v>
      </c>
      <c r="W205" s="2">
        <v>4</v>
      </c>
      <c r="X205" s="5" t="str">
        <f>INDEX(Position!B:B,MATCH(C205,Position!A:A,0))</f>
        <v>Production Technician I</v>
      </c>
      <c r="Y205" s="5" t="str">
        <f>INDEX(Department!B:B,MATCH(D205,Department!A:A,0))</f>
        <v>Production</v>
      </c>
      <c r="Z205" s="5" t="str">
        <f>INDEX(Manager!B:B,MATCH(E205,Manager!A:A,0))</f>
        <v>David Stanley</v>
      </c>
      <c r="AA205" s="19">
        <f ca="1">IFERROR(DATEDIF(HR_Data[[#This Row],[DateofHire]],HR_Data[[#This Row],[DateofTermination]],"y"),DATEDIF(HR_Data[[#This Row],[DateofHire]],NOW(),"y"))</f>
        <v>10</v>
      </c>
      <c r="AB205" s="5">
        <f ca="1">DATEDIF(HR_Data[[#This Row],[DOB]],NOW(),"y")</f>
        <v>39</v>
      </c>
      <c r="AC205" s="5" t="str" cm="1">
        <f t="array" aca="1" ref="AC205" ca="1">_xlfn.IFS(HR_Data[[#This Row],[Age]]&lt;=40,"31-40",HR_Data[[#This Row],[Age]]&lt;=50,"41-50",AB205&lt;=60,"51-60",AB205&lt;=70,"61-70",AB205&lt;=80,"71 ABOVE")</f>
        <v>31-40</v>
      </c>
      <c r="AD205" s="5" t="str" cm="1">
        <f t="array" aca="1" ref="AD205" ca="1">_xlfn.IFS(HR_Data[[#This Row],[Years in the company]]&lt;=5,"5 years below",HR_Data[[#This Row],[Years in the company]]&lt;=10,"6-10 years",HR_Data[[#This Row],[Years in the company]]&lt;=15,"11 - 15 years",HR_Data[[#This Row],[Years in the company]]&gt;=16,"16 years above")</f>
        <v>6-10 years</v>
      </c>
      <c r="AE205" s="5" t="str" cm="1">
        <f t="array" ref="AE205">_xlfn.IFS(T205&lt;=2,"1.1-2.0",T205&lt;=3,"2.1-3.0",T205&lt;=4,"3.1-4.0",T205&lt;=5,"4.1-5.0")</f>
        <v>3.1-4.0</v>
      </c>
      <c r="AF205" s="5" t="str">
        <f>TEXT(HR_Data[[#This Row],[DateofHire]],"MMM")</f>
        <v>Jul</v>
      </c>
      <c r="AG205" s="5" t="str">
        <f>TEXT(HR_Data[[#This Row],[DateofHire]],"YYYY")</f>
        <v>2013</v>
      </c>
      <c r="AH205" s="5" t="str">
        <f>IF(HR_Data[[#This Row],[EmploymentStatus]]="Active","Active","Not Active")</f>
        <v>Active</v>
      </c>
      <c r="AI205" s="5"/>
    </row>
    <row r="206" spans="1:35" hidden="1" x14ac:dyDescent="0.25">
      <c r="A206" s="2" t="s">
        <v>341</v>
      </c>
      <c r="B206" s="2">
        <v>10104</v>
      </c>
      <c r="C206" s="2" t="s">
        <v>496</v>
      </c>
      <c r="D206" s="2" t="s">
        <v>510</v>
      </c>
      <c r="E206" s="2">
        <v>10088</v>
      </c>
      <c r="F206" s="16">
        <v>41953</v>
      </c>
      <c r="G206" s="2">
        <v>66738</v>
      </c>
      <c r="H206" s="2" t="s">
        <v>467</v>
      </c>
      <c r="I206" s="3">
        <v>31374</v>
      </c>
      <c r="J206" s="2" t="s">
        <v>23</v>
      </c>
      <c r="K206" s="2" t="s">
        <v>24</v>
      </c>
      <c r="L206" s="2" t="s">
        <v>25</v>
      </c>
      <c r="M206" s="2" t="s">
        <v>22</v>
      </c>
      <c r="N206" s="2">
        <v>1040</v>
      </c>
      <c r="O206" s="16"/>
      <c r="P206" s="2" t="s">
        <v>26</v>
      </c>
      <c r="Q206" s="2" t="s">
        <v>27</v>
      </c>
      <c r="R206" s="2" t="s">
        <v>38</v>
      </c>
      <c r="S206" s="2" t="s">
        <v>39</v>
      </c>
      <c r="T206" s="2">
        <v>4.53</v>
      </c>
      <c r="U206" s="2">
        <v>5</v>
      </c>
      <c r="V206" s="3">
        <v>43481</v>
      </c>
      <c r="W206" s="2">
        <v>5</v>
      </c>
      <c r="X206" s="5" t="str">
        <f>INDEX(Position!B:B,MATCH(C206,Position!A:A,0))</f>
        <v>Production Technician II</v>
      </c>
      <c r="Y206" s="5" t="str">
        <f>INDEX(Department!B:B,MATCH(D206,Department!A:A,0))</f>
        <v>Production</v>
      </c>
      <c r="Z206" s="5" t="str">
        <f>INDEX(Manager!B:B,MATCH(E206,Manager!A:A,0))</f>
        <v>Elijiah Gray</v>
      </c>
      <c r="AA206" s="19">
        <f ca="1">IFERROR(DATEDIF(HR_Data[[#This Row],[DateofHire]],HR_Data[[#This Row],[DateofTermination]],"y"),DATEDIF(HR_Data[[#This Row],[DateofHire]],NOW(),"y"))</f>
        <v>9</v>
      </c>
      <c r="AB206" s="5">
        <f ca="1">DATEDIF(HR_Data[[#This Row],[DOB]],NOW(),"y")</f>
        <v>38</v>
      </c>
      <c r="AC206" s="5" t="str" cm="1">
        <f t="array" aca="1" ref="AC206" ca="1">_xlfn.IFS(HR_Data[[#This Row],[Age]]&lt;=40,"31-40",HR_Data[[#This Row],[Age]]&lt;=50,"41-50",AB206&lt;=60,"51-60",AB206&lt;=70,"61-70",AB206&lt;=80,"71 ABOVE")</f>
        <v>31-40</v>
      </c>
      <c r="AD206" s="5" t="str" cm="1">
        <f t="array" aca="1" ref="AD206" ca="1">_xlfn.IFS(HR_Data[[#This Row],[Years in the company]]&lt;=5,"5 years below",HR_Data[[#This Row],[Years in the company]]&lt;=10,"6-10 years",HR_Data[[#This Row],[Years in the company]]&lt;=15,"11 - 15 years",HR_Data[[#This Row],[Years in the company]]&gt;=16,"16 years above")</f>
        <v>6-10 years</v>
      </c>
      <c r="AE206" s="5" t="str" cm="1">
        <f t="array" ref="AE206">_xlfn.IFS(T206&lt;=2,"1.1-2.0",T206&lt;=3,"2.1-3.0",T206&lt;=4,"3.1-4.0",T206&lt;=5,"4.1-5.0")</f>
        <v>4.1-5.0</v>
      </c>
      <c r="AF206" s="5" t="str">
        <f>TEXT(HR_Data[[#This Row],[DateofHire]],"MMM")</f>
        <v>Nov</v>
      </c>
      <c r="AG206" s="5" t="str">
        <f>TEXT(HR_Data[[#This Row],[DateofHire]],"YYYY")</f>
        <v>2014</v>
      </c>
      <c r="AH206" s="5" t="str">
        <f>IF(HR_Data[[#This Row],[EmploymentStatus]]="Active","Active","Not Active")</f>
        <v>Active</v>
      </c>
      <c r="AI206" s="5"/>
    </row>
    <row r="207" spans="1:35" x14ac:dyDescent="0.25">
      <c r="A207" s="2" t="s">
        <v>342</v>
      </c>
      <c r="B207" s="2">
        <v>10303</v>
      </c>
      <c r="C207" s="2" t="s">
        <v>495</v>
      </c>
      <c r="D207" s="2" t="s">
        <v>510</v>
      </c>
      <c r="E207" s="2">
        <v>10196</v>
      </c>
      <c r="F207" s="16">
        <v>41729</v>
      </c>
      <c r="G207" s="2">
        <v>52674</v>
      </c>
      <c r="H207" s="2" t="s">
        <v>467</v>
      </c>
      <c r="I207" s="3">
        <v>29494</v>
      </c>
      <c r="J207" s="2" t="s">
        <v>23</v>
      </c>
      <c r="K207" s="2" t="s">
        <v>24</v>
      </c>
      <c r="L207" s="2" t="s">
        <v>77</v>
      </c>
      <c r="M207" s="2" t="s">
        <v>22</v>
      </c>
      <c r="N207" s="2">
        <v>2152</v>
      </c>
      <c r="O207" s="16">
        <v>43221</v>
      </c>
      <c r="P207" s="2" t="s">
        <v>89</v>
      </c>
      <c r="Q207" s="2" t="s">
        <v>83</v>
      </c>
      <c r="R207" s="2" t="s">
        <v>29</v>
      </c>
      <c r="S207" s="2" t="s">
        <v>170</v>
      </c>
      <c r="T207" s="2">
        <v>2.33</v>
      </c>
      <c r="U207" s="2">
        <v>2</v>
      </c>
      <c r="V207" s="3">
        <v>43168</v>
      </c>
      <c r="W207" s="2">
        <v>3</v>
      </c>
      <c r="X207" s="5" t="str">
        <f>INDEX(Position!B:B,MATCH(C207,Position!A:A,0))</f>
        <v>Production Technician I</v>
      </c>
      <c r="Y207" s="5" t="str">
        <f>INDEX(Department!B:B,MATCH(D207,Department!A:A,0))</f>
        <v>Production</v>
      </c>
      <c r="Z207" s="5" t="str">
        <f>INDEX(Manager!B:B,MATCH(E207,Manager!A:A,0))</f>
        <v>Kissy Sullivan</v>
      </c>
      <c r="AA207" s="19">
        <f ca="1">IFERROR(DATEDIF(HR_Data[[#This Row],[DateofHire]],HR_Data[[#This Row],[DateofTermination]],"y"),DATEDIF(HR_Data[[#This Row],[DateofHire]],NOW(),"y"))</f>
        <v>4</v>
      </c>
      <c r="AB207" s="5">
        <f ca="1">DATEDIF(HR_Data[[#This Row],[DOB]],NOW(),"y")</f>
        <v>43</v>
      </c>
      <c r="AC207" s="5" t="str" cm="1">
        <f t="array" aca="1" ref="AC207" ca="1">_xlfn.IFS(HR_Data[[#This Row],[Age]]&lt;=40,"31-40",HR_Data[[#This Row],[Age]]&lt;=50,"41-50",AB207&lt;=60,"51-60",AB207&lt;=70,"61-70",AB207&lt;=80,"71 ABOVE")</f>
        <v>41-50</v>
      </c>
      <c r="AD207" s="5" t="str" cm="1">
        <f t="array" aca="1" ref="AD207" ca="1">_xlfn.IFS(HR_Data[[#This Row],[Years in the company]]&lt;=5,"5 years below",HR_Data[[#This Row],[Years in the company]]&lt;=10,"6-10 years",HR_Data[[#This Row],[Years in the company]]&lt;=15,"11 - 15 years",HR_Data[[#This Row],[Years in the company]]&gt;=16,"16 years above")</f>
        <v>5 years below</v>
      </c>
      <c r="AE207" s="5" t="str" cm="1">
        <f t="array" ref="AE207">_xlfn.IFS(T207&lt;=2,"1.1-2.0",T207&lt;=3,"2.1-3.0",T207&lt;=4,"3.1-4.0",T207&lt;=5,"4.1-5.0")</f>
        <v>2.1-3.0</v>
      </c>
      <c r="AF207" s="5" t="str">
        <f>TEXT(HR_Data[[#This Row],[DateofHire]],"MMM")</f>
        <v>Mar</v>
      </c>
      <c r="AG207" s="5" t="str">
        <f>TEXT(HR_Data[[#This Row],[DateofHire]],"YYYY")</f>
        <v>2014</v>
      </c>
      <c r="AH207" s="5" t="str">
        <f>IF(HR_Data[[#This Row],[EmploymentStatus]]="Active","Active","Not Active")</f>
        <v>Not Active</v>
      </c>
      <c r="AI207" s="5" t="str">
        <f>TEXT(HR_Data[[#This Row],[DateofTermination]],"YYYY")</f>
        <v>2018</v>
      </c>
    </row>
    <row r="208" spans="1:35" x14ac:dyDescent="0.25">
      <c r="A208" s="2" t="s">
        <v>343</v>
      </c>
      <c r="B208" s="2">
        <v>10078</v>
      </c>
      <c r="C208" s="2" t="s">
        <v>496</v>
      </c>
      <c r="D208" s="2" t="s">
        <v>510</v>
      </c>
      <c r="E208" s="2">
        <v>10069</v>
      </c>
      <c r="F208" s="16">
        <v>41043</v>
      </c>
      <c r="G208" s="2">
        <v>71966</v>
      </c>
      <c r="H208" s="2" t="s">
        <v>467</v>
      </c>
      <c r="I208" s="3">
        <v>19035</v>
      </c>
      <c r="J208" s="2" t="s">
        <v>33</v>
      </c>
      <c r="K208" s="2" t="s">
        <v>24</v>
      </c>
      <c r="L208" s="2" t="s">
        <v>91</v>
      </c>
      <c r="M208" s="2" t="s">
        <v>22</v>
      </c>
      <c r="N208" s="2">
        <v>2492</v>
      </c>
      <c r="O208" s="16">
        <v>41505</v>
      </c>
      <c r="P208" s="2" t="s">
        <v>72</v>
      </c>
      <c r="Q208" s="2" t="s">
        <v>35</v>
      </c>
      <c r="R208" s="2" t="s">
        <v>29</v>
      </c>
      <c r="S208" s="2" t="s">
        <v>39</v>
      </c>
      <c r="T208" s="2">
        <v>5</v>
      </c>
      <c r="U208" s="2">
        <v>3</v>
      </c>
      <c r="V208" s="3">
        <v>41457</v>
      </c>
      <c r="W208" s="2">
        <v>17</v>
      </c>
      <c r="X208" s="5" t="str">
        <f>INDEX(Position!B:B,MATCH(C208,Position!A:A,0))</f>
        <v>Production Technician II</v>
      </c>
      <c r="Y208" s="5" t="str">
        <f>INDEX(Department!B:B,MATCH(D208,Department!A:A,0))</f>
        <v>Production</v>
      </c>
      <c r="Z208" s="5" t="str">
        <f>INDEX(Manager!B:B,MATCH(E208,Manager!A:A,0))</f>
        <v>Webster Butler</v>
      </c>
      <c r="AA208" s="19">
        <f ca="1">IFERROR(DATEDIF(HR_Data[[#This Row],[DateofHire]],HR_Data[[#This Row],[DateofTermination]],"y"),DATEDIF(HR_Data[[#This Row],[DateofHire]],NOW(),"y"))</f>
        <v>1</v>
      </c>
      <c r="AB208" s="5">
        <f ca="1">DATEDIF(HR_Data[[#This Row],[DOB]],NOW(),"y")</f>
        <v>72</v>
      </c>
      <c r="AC208" s="5" t="str" cm="1">
        <f t="array" aca="1" ref="AC208" ca="1">_xlfn.IFS(HR_Data[[#This Row],[Age]]&lt;=40,"31-40",HR_Data[[#This Row],[Age]]&lt;=50,"41-50",AB208&lt;=60,"51-60",AB208&lt;=70,"61-70",AB208&lt;=80,"71 ABOVE")</f>
        <v>71 ABOVE</v>
      </c>
      <c r="AD208" s="5" t="str" cm="1">
        <f t="array" aca="1" ref="AD208" ca="1">_xlfn.IFS(HR_Data[[#This Row],[Years in the company]]&lt;=5,"5 years below",HR_Data[[#This Row],[Years in the company]]&lt;=10,"6-10 years",HR_Data[[#This Row],[Years in the company]]&lt;=15,"11 - 15 years",HR_Data[[#This Row],[Years in the company]]&gt;=16,"16 years above")</f>
        <v>5 years below</v>
      </c>
      <c r="AE208" s="5" t="str" cm="1">
        <f t="array" ref="AE208">_xlfn.IFS(T208&lt;=2,"1.1-2.0",T208&lt;=3,"2.1-3.0",T208&lt;=4,"3.1-4.0",T208&lt;=5,"4.1-5.0")</f>
        <v>4.1-5.0</v>
      </c>
      <c r="AF208" s="5" t="str">
        <f>TEXT(HR_Data[[#This Row],[DateofHire]],"MMM")</f>
        <v>May</v>
      </c>
      <c r="AG208" s="5" t="str">
        <f>TEXT(HR_Data[[#This Row],[DateofHire]],"YYYY")</f>
        <v>2012</v>
      </c>
      <c r="AH208" s="5" t="str">
        <f>IF(HR_Data[[#This Row],[EmploymentStatus]]="Active","Active","Not Active")</f>
        <v>Not Active</v>
      </c>
      <c r="AI208" s="5" t="str">
        <f>TEXT(HR_Data[[#This Row],[DateofTermination]],"YYYY")</f>
        <v>2013</v>
      </c>
    </row>
    <row r="209" spans="1:35" hidden="1" x14ac:dyDescent="0.25">
      <c r="A209" s="2" t="s">
        <v>344</v>
      </c>
      <c r="B209" s="2">
        <v>10121</v>
      </c>
      <c r="C209" s="2" t="s">
        <v>475</v>
      </c>
      <c r="D209" s="2" t="s">
        <v>511</v>
      </c>
      <c r="E209" s="2">
        <v>10200</v>
      </c>
      <c r="F209" s="16">
        <v>41547</v>
      </c>
      <c r="G209" s="2">
        <v>63051</v>
      </c>
      <c r="H209" s="2" t="s">
        <v>467</v>
      </c>
      <c r="I209" s="3">
        <v>33004</v>
      </c>
      <c r="J209" s="2" t="s">
        <v>23</v>
      </c>
      <c r="K209" s="2" t="s">
        <v>24</v>
      </c>
      <c r="L209" s="2" t="s">
        <v>25</v>
      </c>
      <c r="M209" s="2" t="s">
        <v>345</v>
      </c>
      <c r="N209" s="2">
        <v>33174</v>
      </c>
      <c r="O209" s="16"/>
      <c r="P209" s="2" t="s">
        <v>26</v>
      </c>
      <c r="Q209" s="2" t="s">
        <v>27</v>
      </c>
      <c r="R209" s="2" t="s">
        <v>38</v>
      </c>
      <c r="S209" s="2" t="s">
        <v>39</v>
      </c>
      <c r="T209" s="2">
        <v>4.28</v>
      </c>
      <c r="U209" s="2">
        <v>3</v>
      </c>
      <c r="V209" s="3">
        <v>43490</v>
      </c>
      <c r="W209" s="2">
        <v>1</v>
      </c>
      <c r="X209" s="5" t="str">
        <f>INDEX(Position!B:B,MATCH(C209,Position!A:A,0))</f>
        <v>Area Sales Manager</v>
      </c>
      <c r="Y209" s="5" t="str">
        <f>INDEX(Department!B:B,MATCH(D209,Department!A:A,0))</f>
        <v>Sales</v>
      </c>
      <c r="Z209" s="5" t="str">
        <f>INDEX(Manager!B:B,MATCH(E209,Manager!A:A,0))</f>
        <v>Lynn Daneault</v>
      </c>
      <c r="AA209" s="19">
        <f ca="1">IFERROR(DATEDIF(HR_Data[[#This Row],[DateofHire]],HR_Data[[#This Row],[DateofTermination]],"y"),DATEDIF(HR_Data[[#This Row],[DateofHire]],NOW(),"y"))</f>
        <v>10</v>
      </c>
      <c r="AB209" s="5">
        <f ca="1">DATEDIF(HR_Data[[#This Row],[DOB]],NOW(),"y")</f>
        <v>33</v>
      </c>
      <c r="AC209" s="5" t="str" cm="1">
        <f t="array" aca="1" ref="AC209" ca="1">_xlfn.IFS(HR_Data[[#This Row],[Age]]&lt;=40,"31-40",HR_Data[[#This Row],[Age]]&lt;=50,"41-50",AB209&lt;=60,"51-60",AB209&lt;=70,"61-70",AB209&lt;=80,"71 ABOVE")</f>
        <v>31-40</v>
      </c>
      <c r="AD209" s="5" t="str" cm="1">
        <f t="array" aca="1" ref="AD209" ca="1">_xlfn.IFS(HR_Data[[#This Row],[Years in the company]]&lt;=5,"5 years below",HR_Data[[#This Row],[Years in the company]]&lt;=10,"6-10 years",HR_Data[[#This Row],[Years in the company]]&lt;=15,"11 - 15 years",HR_Data[[#This Row],[Years in the company]]&gt;=16,"16 years above")</f>
        <v>6-10 years</v>
      </c>
      <c r="AE209" s="5" t="str" cm="1">
        <f t="array" ref="AE209">_xlfn.IFS(T209&lt;=2,"1.1-2.0",T209&lt;=3,"2.1-3.0",T209&lt;=4,"3.1-4.0",T209&lt;=5,"4.1-5.0")</f>
        <v>4.1-5.0</v>
      </c>
      <c r="AF209" s="5" t="str">
        <f>TEXT(HR_Data[[#This Row],[DateofHire]],"MMM")</f>
        <v>Sep</v>
      </c>
      <c r="AG209" s="5" t="str">
        <f>TEXT(HR_Data[[#This Row],[DateofHire]],"YYYY")</f>
        <v>2013</v>
      </c>
      <c r="AH209" s="5" t="str">
        <f>IF(HR_Data[[#This Row],[EmploymentStatus]]="Active","Active","Not Active")</f>
        <v>Active</v>
      </c>
      <c r="AI209" s="5"/>
    </row>
    <row r="210" spans="1:35" hidden="1" x14ac:dyDescent="0.25">
      <c r="A210" s="2" t="s">
        <v>346</v>
      </c>
      <c r="B210" s="2">
        <v>10021</v>
      </c>
      <c r="C210" s="2" t="s">
        <v>495</v>
      </c>
      <c r="D210" s="2" t="s">
        <v>510</v>
      </c>
      <c r="E210" s="2">
        <v>10265</v>
      </c>
      <c r="F210" s="16">
        <v>41547</v>
      </c>
      <c r="G210" s="2">
        <v>47414</v>
      </c>
      <c r="H210" s="2" t="s">
        <v>468</v>
      </c>
      <c r="I210" s="3">
        <v>28105</v>
      </c>
      <c r="J210" s="2" t="s">
        <v>33</v>
      </c>
      <c r="K210" s="2" t="s">
        <v>24</v>
      </c>
      <c r="L210" s="2" t="s">
        <v>25</v>
      </c>
      <c r="M210" s="2" t="s">
        <v>22</v>
      </c>
      <c r="N210" s="2">
        <v>2478</v>
      </c>
      <c r="O210" s="16"/>
      <c r="P210" s="2" t="s">
        <v>26</v>
      </c>
      <c r="Q210" s="2" t="s">
        <v>27</v>
      </c>
      <c r="R210" s="2" t="s">
        <v>29</v>
      </c>
      <c r="S210" s="2" t="s">
        <v>30</v>
      </c>
      <c r="T210" s="2">
        <v>5</v>
      </c>
      <c r="U210" s="2">
        <v>3</v>
      </c>
      <c r="V210" s="3">
        <v>43503</v>
      </c>
      <c r="W210" s="2">
        <v>13</v>
      </c>
      <c r="X210" s="5" t="str">
        <f>INDEX(Position!B:B,MATCH(C210,Position!A:A,0))</f>
        <v>Production Technician I</v>
      </c>
      <c r="Y210" s="5" t="str">
        <f>INDEX(Department!B:B,MATCH(D210,Department!A:A,0))</f>
        <v>Production</v>
      </c>
      <c r="Z210" s="5" t="str">
        <f>INDEX(Manager!B:B,MATCH(E210,Manager!A:A,0))</f>
        <v>Kelley Spirea</v>
      </c>
      <c r="AA210" s="19">
        <f ca="1">IFERROR(DATEDIF(HR_Data[[#This Row],[DateofHire]],HR_Data[[#This Row],[DateofTermination]],"y"),DATEDIF(HR_Data[[#This Row],[DateofHire]],NOW(),"y"))</f>
        <v>10</v>
      </c>
      <c r="AB210" s="5">
        <f ca="1">DATEDIF(HR_Data[[#This Row],[DOB]],NOW(),"y")</f>
        <v>47</v>
      </c>
      <c r="AC210" s="5" t="str" cm="1">
        <f t="array" aca="1" ref="AC210" ca="1">_xlfn.IFS(HR_Data[[#This Row],[Age]]&lt;=40,"31-40",HR_Data[[#This Row],[Age]]&lt;=50,"41-50",AB210&lt;=60,"51-60",AB210&lt;=70,"61-70",AB210&lt;=80,"71 ABOVE")</f>
        <v>41-50</v>
      </c>
      <c r="AD210" s="5" t="str" cm="1">
        <f t="array" aca="1" ref="AD210" ca="1">_xlfn.IFS(HR_Data[[#This Row],[Years in the company]]&lt;=5,"5 years below",HR_Data[[#This Row],[Years in the company]]&lt;=10,"6-10 years",HR_Data[[#This Row],[Years in the company]]&lt;=15,"11 - 15 years",HR_Data[[#This Row],[Years in the company]]&gt;=16,"16 years above")</f>
        <v>6-10 years</v>
      </c>
      <c r="AE210" s="5" t="str" cm="1">
        <f t="array" ref="AE210">_xlfn.IFS(T210&lt;=2,"1.1-2.0",T210&lt;=3,"2.1-3.0",T210&lt;=4,"3.1-4.0",T210&lt;=5,"4.1-5.0")</f>
        <v>4.1-5.0</v>
      </c>
      <c r="AF210" s="5" t="str">
        <f>TEXT(HR_Data[[#This Row],[DateofHire]],"MMM")</f>
        <v>Sep</v>
      </c>
      <c r="AG210" s="5" t="str">
        <f>TEXT(HR_Data[[#This Row],[DateofHire]],"YYYY")</f>
        <v>2013</v>
      </c>
      <c r="AH210" s="5" t="str">
        <f>IF(HR_Data[[#This Row],[EmploymentStatus]]="Active","Active","Not Active")</f>
        <v>Active</v>
      </c>
      <c r="AI210" s="5"/>
    </row>
    <row r="211" spans="1:35" hidden="1" x14ac:dyDescent="0.25">
      <c r="A211" s="2" t="s">
        <v>347</v>
      </c>
      <c r="B211" s="2">
        <v>10281</v>
      </c>
      <c r="C211" s="2" t="s">
        <v>495</v>
      </c>
      <c r="D211" s="2" t="s">
        <v>510</v>
      </c>
      <c r="E211" s="2">
        <v>10026</v>
      </c>
      <c r="F211" s="16">
        <v>41687</v>
      </c>
      <c r="G211" s="2">
        <v>53060</v>
      </c>
      <c r="H211" s="2" t="s">
        <v>468</v>
      </c>
      <c r="I211" s="3">
        <v>29183</v>
      </c>
      <c r="J211" s="2" t="s">
        <v>23</v>
      </c>
      <c r="K211" s="2" t="s">
        <v>24</v>
      </c>
      <c r="L211" s="2" t="s">
        <v>62</v>
      </c>
      <c r="M211" s="2" t="s">
        <v>22</v>
      </c>
      <c r="N211" s="2">
        <v>1760</v>
      </c>
      <c r="O211" s="16"/>
      <c r="P211" s="2" t="s">
        <v>26</v>
      </c>
      <c r="Q211" s="2" t="s">
        <v>27</v>
      </c>
      <c r="R211" s="2" t="s">
        <v>29</v>
      </c>
      <c r="S211" s="2" t="s">
        <v>97</v>
      </c>
      <c r="T211" s="2">
        <v>4.25</v>
      </c>
      <c r="U211" s="2">
        <v>3</v>
      </c>
      <c r="V211" s="3">
        <v>43500</v>
      </c>
      <c r="W211" s="2">
        <v>6</v>
      </c>
      <c r="X211" s="5" t="str">
        <f>INDEX(Position!B:B,MATCH(C211,Position!A:A,0))</f>
        <v>Production Technician I</v>
      </c>
      <c r="Y211" s="5" t="str">
        <f>INDEX(Department!B:B,MATCH(D211,Department!A:A,0))</f>
        <v>Production</v>
      </c>
      <c r="Z211" s="5" t="str">
        <f>INDEX(Manager!B:B,MATCH(E211,Manager!A:A,0))</f>
        <v>Michael Albert</v>
      </c>
      <c r="AA211" s="19">
        <f ca="1">IFERROR(DATEDIF(HR_Data[[#This Row],[DateofHire]],HR_Data[[#This Row],[DateofTermination]],"y"),DATEDIF(HR_Data[[#This Row],[DateofHire]],NOW(),"y"))</f>
        <v>10</v>
      </c>
      <c r="AB211" s="5">
        <f ca="1">DATEDIF(HR_Data[[#This Row],[DOB]],NOW(),"y")</f>
        <v>44</v>
      </c>
      <c r="AC211" s="5" t="str" cm="1">
        <f t="array" aca="1" ref="AC211" ca="1">_xlfn.IFS(HR_Data[[#This Row],[Age]]&lt;=40,"31-40",HR_Data[[#This Row],[Age]]&lt;=50,"41-50",AB211&lt;=60,"51-60",AB211&lt;=70,"61-70",AB211&lt;=80,"71 ABOVE")</f>
        <v>41-50</v>
      </c>
      <c r="AD211" s="5" t="str" cm="1">
        <f t="array" aca="1" ref="AD211" ca="1">_xlfn.IFS(HR_Data[[#This Row],[Years in the company]]&lt;=5,"5 years below",HR_Data[[#This Row],[Years in the company]]&lt;=10,"6-10 years",HR_Data[[#This Row],[Years in the company]]&lt;=15,"11 - 15 years",HR_Data[[#This Row],[Years in the company]]&gt;=16,"16 years above")</f>
        <v>6-10 years</v>
      </c>
      <c r="AE211" s="5" t="str" cm="1">
        <f t="array" ref="AE211">_xlfn.IFS(T211&lt;=2,"1.1-2.0",T211&lt;=3,"2.1-3.0",T211&lt;=4,"3.1-4.0",T211&lt;=5,"4.1-5.0")</f>
        <v>4.1-5.0</v>
      </c>
      <c r="AF211" s="5" t="str">
        <f>TEXT(HR_Data[[#This Row],[DateofHire]],"MMM")</f>
        <v>Feb</v>
      </c>
      <c r="AG211" s="5" t="str">
        <f>TEXT(HR_Data[[#This Row],[DateofHire]],"YYYY")</f>
        <v>2014</v>
      </c>
      <c r="AH211" s="5" t="str">
        <f>IF(HR_Data[[#This Row],[EmploymentStatus]]="Active","Active","Not Active")</f>
        <v>Active</v>
      </c>
      <c r="AI211" s="5"/>
    </row>
    <row r="212" spans="1:35" hidden="1" x14ac:dyDescent="0.25">
      <c r="A212" s="2" t="s">
        <v>348</v>
      </c>
      <c r="B212" s="2">
        <v>10041</v>
      </c>
      <c r="C212" s="2" t="s">
        <v>475</v>
      </c>
      <c r="D212" s="2" t="s">
        <v>511</v>
      </c>
      <c r="E212" s="2">
        <v>10188</v>
      </c>
      <c r="F212" s="16">
        <v>42009</v>
      </c>
      <c r="G212" s="2">
        <v>68829</v>
      </c>
      <c r="H212" s="2" t="s">
        <v>468</v>
      </c>
      <c r="I212" s="3">
        <v>30090</v>
      </c>
      <c r="J212" s="2" t="s">
        <v>23</v>
      </c>
      <c r="K212" s="2" t="s">
        <v>24</v>
      </c>
      <c r="L212" s="2" t="s">
        <v>25</v>
      </c>
      <c r="M212" s="2" t="s">
        <v>349</v>
      </c>
      <c r="N212" s="2">
        <v>27229</v>
      </c>
      <c r="O212" s="16"/>
      <c r="P212" s="2" t="s">
        <v>26</v>
      </c>
      <c r="Q212" s="2" t="s">
        <v>27</v>
      </c>
      <c r="R212" s="2" t="s">
        <v>180</v>
      </c>
      <c r="S212" s="2" t="s">
        <v>39</v>
      </c>
      <c r="T212" s="2">
        <v>5</v>
      </c>
      <c r="U212" s="2">
        <v>5</v>
      </c>
      <c r="V212" s="3">
        <v>43479</v>
      </c>
      <c r="W212" s="2">
        <v>18</v>
      </c>
      <c r="X212" s="5" t="str">
        <f>INDEX(Position!B:B,MATCH(C212,Position!A:A,0))</f>
        <v>Area Sales Manager</v>
      </c>
      <c r="Y212" s="5" t="str">
        <f>INDEX(Department!B:B,MATCH(D212,Department!A:A,0))</f>
        <v>Sales</v>
      </c>
      <c r="Z212" s="5" t="str">
        <f>INDEX(Manager!B:B,MATCH(E212,Manager!A:A,0))</f>
        <v>John Smith</v>
      </c>
      <c r="AA212" s="19">
        <f ca="1">IFERROR(DATEDIF(HR_Data[[#This Row],[DateofHire]],HR_Data[[#This Row],[DateofTermination]],"y"),DATEDIF(HR_Data[[#This Row],[DateofHire]],NOW(),"y"))</f>
        <v>9</v>
      </c>
      <c r="AB212" s="5">
        <f ca="1">DATEDIF(HR_Data[[#This Row],[DOB]],NOW(),"y")</f>
        <v>41</v>
      </c>
      <c r="AC212" s="5" t="str" cm="1">
        <f t="array" aca="1" ref="AC212" ca="1">_xlfn.IFS(HR_Data[[#This Row],[Age]]&lt;=40,"31-40",HR_Data[[#This Row],[Age]]&lt;=50,"41-50",AB212&lt;=60,"51-60",AB212&lt;=70,"61-70",AB212&lt;=80,"71 ABOVE")</f>
        <v>41-50</v>
      </c>
      <c r="AD212" s="5" t="str" cm="1">
        <f t="array" aca="1" ref="AD212" ca="1">_xlfn.IFS(HR_Data[[#This Row],[Years in the company]]&lt;=5,"5 years below",HR_Data[[#This Row],[Years in the company]]&lt;=10,"6-10 years",HR_Data[[#This Row],[Years in the company]]&lt;=15,"11 - 15 years",HR_Data[[#This Row],[Years in the company]]&gt;=16,"16 years above")</f>
        <v>6-10 years</v>
      </c>
      <c r="AE212" s="5" t="str" cm="1">
        <f t="array" ref="AE212">_xlfn.IFS(T212&lt;=2,"1.1-2.0",T212&lt;=3,"2.1-3.0",T212&lt;=4,"3.1-4.0",T212&lt;=5,"4.1-5.0")</f>
        <v>4.1-5.0</v>
      </c>
      <c r="AF212" s="5" t="str">
        <f>TEXT(HR_Data[[#This Row],[DateofHire]],"MMM")</f>
        <v>Jan</v>
      </c>
      <c r="AG212" s="5" t="str">
        <f>TEXT(HR_Data[[#This Row],[DateofHire]],"YYYY")</f>
        <v>2015</v>
      </c>
      <c r="AH212" s="5" t="str">
        <f>IF(HR_Data[[#This Row],[EmploymentStatus]]="Active","Active","Not Active")</f>
        <v>Active</v>
      </c>
      <c r="AI212" s="5"/>
    </row>
    <row r="213" spans="1:35" x14ac:dyDescent="0.25">
      <c r="A213" s="2" t="s">
        <v>350</v>
      </c>
      <c r="B213" s="2">
        <v>10148</v>
      </c>
      <c r="C213" s="2" t="s">
        <v>495</v>
      </c>
      <c r="D213" s="2" t="s">
        <v>510</v>
      </c>
      <c r="E213" s="2">
        <v>10088</v>
      </c>
      <c r="F213" s="16">
        <v>40581</v>
      </c>
      <c r="G213" s="2">
        <v>63515</v>
      </c>
      <c r="H213" s="2" t="s">
        <v>467</v>
      </c>
      <c r="I213" s="3">
        <v>28976</v>
      </c>
      <c r="J213" s="2" t="s">
        <v>33</v>
      </c>
      <c r="K213" s="2" t="s">
        <v>24</v>
      </c>
      <c r="L213" s="2" t="s">
        <v>25</v>
      </c>
      <c r="M213" s="2" t="s">
        <v>22</v>
      </c>
      <c r="N213" s="2">
        <v>2351</v>
      </c>
      <c r="O213" s="16">
        <v>41651</v>
      </c>
      <c r="P213" s="2" t="s">
        <v>69</v>
      </c>
      <c r="Q213" s="2" t="s">
        <v>35</v>
      </c>
      <c r="R213" s="2" t="s">
        <v>50</v>
      </c>
      <c r="S213" s="2" t="s">
        <v>39</v>
      </c>
      <c r="T213" s="2">
        <v>3.89</v>
      </c>
      <c r="U213" s="2">
        <v>4</v>
      </c>
      <c r="V213" s="3">
        <v>41337</v>
      </c>
      <c r="W213" s="2">
        <v>7</v>
      </c>
      <c r="X213" s="5" t="str">
        <f>INDEX(Position!B:B,MATCH(C213,Position!A:A,0))</f>
        <v>Production Technician I</v>
      </c>
      <c r="Y213" s="5" t="str">
        <f>INDEX(Department!B:B,MATCH(D213,Department!A:A,0))</f>
        <v>Production</v>
      </c>
      <c r="Z213" s="5" t="str">
        <f>INDEX(Manager!B:B,MATCH(E213,Manager!A:A,0))</f>
        <v>Elijiah Gray</v>
      </c>
      <c r="AA213" s="19">
        <f ca="1">IFERROR(DATEDIF(HR_Data[[#This Row],[DateofHire]],HR_Data[[#This Row],[DateofTermination]],"y"),DATEDIF(HR_Data[[#This Row],[DateofHire]],NOW(),"y"))</f>
        <v>2</v>
      </c>
      <c r="AB213" s="5">
        <f ca="1">DATEDIF(HR_Data[[#This Row],[DOB]],NOW(),"y")</f>
        <v>44</v>
      </c>
      <c r="AC213" s="5" t="str" cm="1">
        <f t="array" aca="1" ref="AC213" ca="1">_xlfn.IFS(HR_Data[[#This Row],[Age]]&lt;=40,"31-40",HR_Data[[#This Row],[Age]]&lt;=50,"41-50",AB213&lt;=60,"51-60",AB213&lt;=70,"61-70",AB213&lt;=80,"71 ABOVE")</f>
        <v>41-50</v>
      </c>
      <c r="AD213" s="5" t="str" cm="1">
        <f t="array" aca="1" ref="AD213" ca="1">_xlfn.IFS(HR_Data[[#This Row],[Years in the company]]&lt;=5,"5 years below",HR_Data[[#This Row],[Years in the company]]&lt;=10,"6-10 years",HR_Data[[#This Row],[Years in the company]]&lt;=15,"11 - 15 years",HR_Data[[#This Row],[Years in the company]]&gt;=16,"16 years above")</f>
        <v>5 years below</v>
      </c>
      <c r="AE213" s="5" t="str" cm="1">
        <f t="array" ref="AE213">_xlfn.IFS(T213&lt;=2,"1.1-2.0",T213&lt;=3,"2.1-3.0",T213&lt;=4,"3.1-4.0",T213&lt;=5,"4.1-5.0")</f>
        <v>3.1-4.0</v>
      </c>
      <c r="AF213" s="5" t="str">
        <f>TEXT(HR_Data[[#This Row],[DateofHire]],"MMM")</f>
        <v>Feb</v>
      </c>
      <c r="AG213" s="5" t="str">
        <f>TEXT(HR_Data[[#This Row],[DateofHire]],"YYYY")</f>
        <v>2011</v>
      </c>
      <c r="AH213" s="5" t="str">
        <f>IF(HR_Data[[#This Row],[EmploymentStatus]]="Active","Active","Not Active")</f>
        <v>Not Active</v>
      </c>
      <c r="AI213" s="5" t="str">
        <f>TEXT(HR_Data[[#This Row],[DateofTermination]],"YYYY")</f>
        <v>2014</v>
      </c>
    </row>
    <row r="214" spans="1:35" x14ac:dyDescent="0.25">
      <c r="A214" s="2" t="s">
        <v>351</v>
      </c>
      <c r="B214" s="2">
        <v>10005</v>
      </c>
      <c r="C214" s="2" t="s">
        <v>500</v>
      </c>
      <c r="D214" s="2" t="s">
        <v>512</v>
      </c>
      <c r="E214" s="2">
        <v>10194</v>
      </c>
      <c r="F214" s="16">
        <v>40854</v>
      </c>
      <c r="G214" s="2">
        <v>108987</v>
      </c>
      <c r="H214" s="2" t="s">
        <v>468</v>
      </c>
      <c r="I214" s="3">
        <v>28906</v>
      </c>
      <c r="J214" s="2" t="s">
        <v>23</v>
      </c>
      <c r="K214" s="2" t="s">
        <v>24</v>
      </c>
      <c r="L214" s="2" t="s">
        <v>62</v>
      </c>
      <c r="M214" s="2" t="s">
        <v>22</v>
      </c>
      <c r="N214" s="2">
        <v>1844</v>
      </c>
      <c r="O214" s="16">
        <v>42254</v>
      </c>
      <c r="P214" s="2" t="s">
        <v>69</v>
      </c>
      <c r="Q214" s="2" t="s">
        <v>35</v>
      </c>
      <c r="R214" s="2" t="s">
        <v>64</v>
      </c>
      <c r="S214" s="2" t="s">
        <v>30</v>
      </c>
      <c r="T214" s="2">
        <v>5</v>
      </c>
      <c r="U214" s="2">
        <v>5</v>
      </c>
      <c r="V214" s="3">
        <v>42232</v>
      </c>
      <c r="W214" s="2">
        <v>13</v>
      </c>
      <c r="X214" s="5" t="str">
        <f>INDEX(Position!B:B,MATCH(C214,Position!A:A,0))</f>
        <v>Software Engineer</v>
      </c>
      <c r="Y214" s="5" t="str">
        <f>INDEX(Department!B:B,MATCH(D214,Department!A:A,0))</f>
        <v>Software Engineering</v>
      </c>
      <c r="Z214" s="5" t="str">
        <f>INDEX(Manager!B:B,MATCH(E214,Manager!A:A,0))</f>
        <v>Alex Sweetwater</v>
      </c>
      <c r="AA214" s="19">
        <f ca="1">IFERROR(DATEDIF(HR_Data[[#This Row],[DateofHire]],HR_Data[[#This Row],[DateofTermination]],"y"),DATEDIF(HR_Data[[#This Row],[DateofHire]],NOW(),"y"))</f>
        <v>3</v>
      </c>
      <c r="AB214" s="5">
        <f ca="1">DATEDIF(HR_Data[[#This Row],[DOB]],NOW(),"y")</f>
        <v>45</v>
      </c>
      <c r="AC214" s="5" t="str" cm="1">
        <f t="array" aca="1" ref="AC214" ca="1">_xlfn.IFS(HR_Data[[#This Row],[Age]]&lt;=40,"31-40",HR_Data[[#This Row],[Age]]&lt;=50,"41-50",AB214&lt;=60,"51-60",AB214&lt;=70,"61-70",AB214&lt;=80,"71 ABOVE")</f>
        <v>41-50</v>
      </c>
      <c r="AD214" s="5" t="str" cm="1">
        <f t="array" aca="1" ref="AD214" ca="1">_xlfn.IFS(HR_Data[[#This Row],[Years in the company]]&lt;=5,"5 years below",HR_Data[[#This Row],[Years in the company]]&lt;=10,"6-10 years",HR_Data[[#This Row],[Years in the company]]&lt;=15,"11 - 15 years",HR_Data[[#This Row],[Years in the company]]&gt;=16,"16 years above")</f>
        <v>5 years below</v>
      </c>
      <c r="AE214" s="5" t="str" cm="1">
        <f t="array" ref="AE214">_xlfn.IFS(T214&lt;=2,"1.1-2.0",T214&lt;=3,"2.1-3.0",T214&lt;=4,"3.1-4.0",T214&lt;=5,"4.1-5.0")</f>
        <v>4.1-5.0</v>
      </c>
      <c r="AF214" s="5" t="str">
        <f>TEXT(HR_Data[[#This Row],[DateofHire]],"MMM")</f>
        <v>Nov</v>
      </c>
      <c r="AG214" s="5" t="str">
        <f>TEXT(HR_Data[[#This Row],[DateofHire]],"YYYY")</f>
        <v>2011</v>
      </c>
      <c r="AH214" s="5" t="str">
        <f>IF(HR_Data[[#This Row],[EmploymentStatus]]="Active","Active","Not Active")</f>
        <v>Not Active</v>
      </c>
      <c r="AI214" s="5" t="str">
        <f>TEXT(HR_Data[[#This Row],[DateofTermination]],"YYYY")</f>
        <v>2015</v>
      </c>
    </row>
    <row r="215" spans="1:35" x14ac:dyDescent="0.25">
      <c r="A215" s="2" t="s">
        <v>352</v>
      </c>
      <c r="B215" s="2">
        <v>10259</v>
      </c>
      <c r="C215" s="2" t="s">
        <v>479</v>
      </c>
      <c r="D215" s="2" t="s">
        <v>509</v>
      </c>
      <c r="E215" s="2">
        <v>10084</v>
      </c>
      <c r="F215" s="16">
        <v>41974</v>
      </c>
      <c r="G215" s="2">
        <v>93093</v>
      </c>
      <c r="H215" s="2" t="s">
        <v>468</v>
      </c>
      <c r="I215" s="3">
        <v>30930</v>
      </c>
      <c r="J215" s="2" t="s">
        <v>33</v>
      </c>
      <c r="K215" s="2" t="s">
        <v>24</v>
      </c>
      <c r="L215" s="2" t="s">
        <v>25</v>
      </c>
      <c r="M215" s="2" t="s">
        <v>22</v>
      </c>
      <c r="N215" s="2">
        <v>2747</v>
      </c>
      <c r="O215" s="16">
        <v>42491</v>
      </c>
      <c r="P215" s="2" t="s">
        <v>89</v>
      </c>
      <c r="Q215" s="2" t="s">
        <v>35</v>
      </c>
      <c r="R215" s="2" t="s">
        <v>60</v>
      </c>
      <c r="S215" s="2" t="s">
        <v>39</v>
      </c>
      <c r="T215" s="2">
        <v>4.7</v>
      </c>
      <c r="U215" s="2">
        <v>4</v>
      </c>
      <c r="V215" s="3">
        <v>42385</v>
      </c>
      <c r="W215" s="2">
        <v>19</v>
      </c>
      <c r="X215" s="5" t="str">
        <f>INDEX(Position!B:B,MATCH(C215,Position!A:A,0))</f>
        <v>Data Analyst</v>
      </c>
      <c r="Y215" s="5" t="str">
        <f>INDEX(Department!B:B,MATCH(D215,Department!A:A,0))</f>
        <v>IT/IS</v>
      </c>
      <c r="Z215" s="5" t="str">
        <f>INDEX(Manager!B:B,MATCH(E215,Manager!A:A,0))</f>
        <v>Simon Roup</v>
      </c>
      <c r="AA215" s="19">
        <f ca="1">IFERROR(DATEDIF(HR_Data[[#This Row],[DateofHire]],HR_Data[[#This Row],[DateofTermination]],"y"),DATEDIF(HR_Data[[#This Row],[DateofHire]],NOW(),"y"))</f>
        <v>1</v>
      </c>
      <c r="AB215" s="5">
        <f ca="1">DATEDIF(HR_Data[[#This Row],[DOB]],NOW(),"y")</f>
        <v>39</v>
      </c>
      <c r="AC215" s="5" t="str" cm="1">
        <f t="array" aca="1" ref="AC215" ca="1">_xlfn.IFS(HR_Data[[#This Row],[Age]]&lt;=40,"31-40",HR_Data[[#This Row],[Age]]&lt;=50,"41-50",AB215&lt;=60,"51-60",AB215&lt;=70,"61-70",AB215&lt;=80,"71 ABOVE")</f>
        <v>31-40</v>
      </c>
      <c r="AD215" s="5" t="str" cm="1">
        <f t="array" aca="1" ref="AD215" ca="1">_xlfn.IFS(HR_Data[[#This Row],[Years in the company]]&lt;=5,"5 years below",HR_Data[[#This Row],[Years in the company]]&lt;=10,"6-10 years",HR_Data[[#This Row],[Years in the company]]&lt;=15,"11 - 15 years",HR_Data[[#This Row],[Years in the company]]&gt;=16,"16 years above")</f>
        <v>5 years below</v>
      </c>
      <c r="AE215" s="5" t="str" cm="1">
        <f t="array" ref="AE215">_xlfn.IFS(T215&lt;=2,"1.1-2.0",T215&lt;=3,"2.1-3.0",T215&lt;=4,"3.1-4.0",T215&lt;=5,"4.1-5.0")</f>
        <v>4.1-5.0</v>
      </c>
      <c r="AF215" s="5" t="str">
        <f>TEXT(HR_Data[[#This Row],[DateofHire]],"MMM")</f>
        <v>Dec</v>
      </c>
      <c r="AG215" s="5" t="str">
        <f>TEXT(HR_Data[[#This Row],[DateofHire]],"YYYY")</f>
        <v>2014</v>
      </c>
      <c r="AH215" s="5" t="str">
        <f>IF(HR_Data[[#This Row],[EmploymentStatus]]="Active","Active","Not Active")</f>
        <v>Not Active</v>
      </c>
      <c r="AI215" s="5" t="str">
        <f>TEXT(HR_Data[[#This Row],[DateofTermination]],"YYYY")</f>
        <v>2016</v>
      </c>
    </row>
    <row r="216" spans="1:35" x14ac:dyDescent="0.25">
      <c r="A216" s="2" t="s">
        <v>353</v>
      </c>
      <c r="B216" s="2">
        <v>10286</v>
      </c>
      <c r="C216" s="2" t="s">
        <v>495</v>
      </c>
      <c r="D216" s="2" t="s">
        <v>510</v>
      </c>
      <c r="E216" s="2">
        <v>10069</v>
      </c>
      <c r="F216" s="16">
        <v>40553</v>
      </c>
      <c r="G216" s="2">
        <v>53564</v>
      </c>
      <c r="H216" s="2" t="s">
        <v>468</v>
      </c>
      <c r="I216" s="3">
        <v>32219</v>
      </c>
      <c r="J216" s="2" t="s">
        <v>23</v>
      </c>
      <c r="K216" s="2" t="s">
        <v>24</v>
      </c>
      <c r="L216" s="2" t="s">
        <v>62</v>
      </c>
      <c r="M216" s="2" t="s">
        <v>22</v>
      </c>
      <c r="N216" s="2">
        <v>2458</v>
      </c>
      <c r="O216" s="16">
        <v>43097</v>
      </c>
      <c r="P216" s="2" t="s">
        <v>34</v>
      </c>
      <c r="Q216" s="2" t="s">
        <v>35</v>
      </c>
      <c r="R216" s="2" t="s">
        <v>50</v>
      </c>
      <c r="S216" s="2" t="s">
        <v>97</v>
      </c>
      <c r="T216" s="2">
        <v>3.54</v>
      </c>
      <c r="U216" s="2">
        <v>5</v>
      </c>
      <c r="V216" s="3">
        <v>42831</v>
      </c>
      <c r="W216" s="2">
        <v>15</v>
      </c>
      <c r="X216" s="5" t="str">
        <f>INDEX(Position!B:B,MATCH(C216,Position!A:A,0))</f>
        <v>Production Technician I</v>
      </c>
      <c r="Y216" s="5" t="str">
        <f>INDEX(Department!B:B,MATCH(D216,Department!A:A,0))</f>
        <v>Production</v>
      </c>
      <c r="Z216" s="5" t="str">
        <f>INDEX(Manager!B:B,MATCH(E216,Manager!A:A,0))</f>
        <v>Webster Butler</v>
      </c>
      <c r="AA216" s="19">
        <f ca="1">IFERROR(DATEDIF(HR_Data[[#This Row],[DateofHire]],HR_Data[[#This Row],[DateofTermination]],"y"),DATEDIF(HR_Data[[#This Row],[DateofHire]],NOW(),"y"))</f>
        <v>6</v>
      </c>
      <c r="AB216" s="5">
        <f ca="1">DATEDIF(HR_Data[[#This Row],[DOB]],NOW(),"y")</f>
        <v>35</v>
      </c>
      <c r="AC216" s="5" t="str" cm="1">
        <f t="array" aca="1" ref="AC216" ca="1">_xlfn.IFS(HR_Data[[#This Row],[Age]]&lt;=40,"31-40",HR_Data[[#This Row],[Age]]&lt;=50,"41-50",AB216&lt;=60,"51-60",AB216&lt;=70,"61-70",AB216&lt;=80,"71 ABOVE")</f>
        <v>31-40</v>
      </c>
      <c r="AD216" s="5" t="str" cm="1">
        <f t="array" aca="1" ref="AD216" ca="1">_xlfn.IFS(HR_Data[[#This Row],[Years in the company]]&lt;=5,"5 years below",HR_Data[[#This Row],[Years in the company]]&lt;=10,"6-10 years",HR_Data[[#This Row],[Years in the company]]&lt;=15,"11 - 15 years",HR_Data[[#This Row],[Years in the company]]&gt;=16,"16 years above")</f>
        <v>6-10 years</v>
      </c>
      <c r="AE216" s="5" t="str" cm="1">
        <f t="array" ref="AE216">_xlfn.IFS(T216&lt;=2,"1.1-2.0",T216&lt;=3,"2.1-3.0",T216&lt;=4,"3.1-4.0",T216&lt;=5,"4.1-5.0")</f>
        <v>3.1-4.0</v>
      </c>
      <c r="AF216" s="5" t="str">
        <f>TEXT(HR_Data[[#This Row],[DateofHire]],"MMM")</f>
        <v>Jan</v>
      </c>
      <c r="AG216" s="5" t="str">
        <f>TEXT(HR_Data[[#This Row],[DateofHire]],"YYYY")</f>
        <v>2011</v>
      </c>
      <c r="AH216" s="5" t="str">
        <f>IF(HR_Data[[#This Row],[EmploymentStatus]]="Active","Active","Not Active")</f>
        <v>Not Active</v>
      </c>
      <c r="AI216" s="5" t="str">
        <f>TEXT(HR_Data[[#This Row],[DateofTermination]],"YYYY")</f>
        <v>2017</v>
      </c>
    </row>
    <row r="217" spans="1:35" x14ac:dyDescent="0.25">
      <c r="A217" s="2" t="s">
        <v>354</v>
      </c>
      <c r="B217" s="2">
        <v>10297</v>
      </c>
      <c r="C217" s="2" t="s">
        <v>496</v>
      </c>
      <c r="D217" s="2" t="s">
        <v>510</v>
      </c>
      <c r="E217" s="2">
        <v>10002</v>
      </c>
      <c r="F217" s="16">
        <v>40729</v>
      </c>
      <c r="G217" s="2">
        <v>60270</v>
      </c>
      <c r="H217" s="2" t="s">
        <v>467</v>
      </c>
      <c r="I217" s="3">
        <v>32707</v>
      </c>
      <c r="J217" s="2" t="s">
        <v>33</v>
      </c>
      <c r="K217" s="2" t="s">
        <v>24</v>
      </c>
      <c r="L217" s="2" t="s">
        <v>91</v>
      </c>
      <c r="M217" s="2" t="s">
        <v>22</v>
      </c>
      <c r="N217" s="2">
        <v>2472</v>
      </c>
      <c r="O217" s="16">
        <v>42262</v>
      </c>
      <c r="P217" s="2" t="s">
        <v>72</v>
      </c>
      <c r="Q217" s="2" t="s">
        <v>35</v>
      </c>
      <c r="R217" s="2" t="s">
        <v>96</v>
      </c>
      <c r="S217" s="2" t="s">
        <v>97</v>
      </c>
      <c r="T217" s="2">
        <v>2.4</v>
      </c>
      <c r="U217" s="2">
        <v>5</v>
      </c>
      <c r="V217" s="3">
        <v>42041</v>
      </c>
      <c r="W217" s="2">
        <v>2</v>
      </c>
      <c r="X217" s="5" t="str">
        <f>INDEX(Position!B:B,MATCH(C217,Position!A:A,0))</f>
        <v>Production Technician II</v>
      </c>
      <c r="Y217" s="5" t="str">
        <f>INDEX(Department!B:B,MATCH(D217,Department!A:A,0))</f>
        <v>Production</v>
      </c>
      <c r="Z217" s="5" t="str">
        <f>INDEX(Manager!B:B,MATCH(E217,Manager!A:A,0))</f>
        <v>Amy Dunn</v>
      </c>
      <c r="AA217" s="19">
        <f ca="1">IFERROR(DATEDIF(HR_Data[[#This Row],[DateofHire]],HR_Data[[#This Row],[DateofTermination]],"y"),DATEDIF(HR_Data[[#This Row],[DateofHire]],NOW(),"y"))</f>
        <v>4</v>
      </c>
      <c r="AB217" s="5">
        <f ca="1">DATEDIF(HR_Data[[#This Row],[DOB]],NOW(),"y")</f>
        <v>34</v>
      </c>
      <c r="AC217" s="5" t="str" cm="1">
        <f t="array" aca="1" ref="AC217" ca="1">_xlfn.IFS(HR_Data[[#This Row],[Age]]&lt;=40,"31-40",HR_Data[[#This Row],[Age]]&lt;=50,"41-50",AB217&lt;=60,"51-60",AB217&lt;=70,"61-70",AB217&lt;=80,"71 ABOVE")</f>
        <v>31-40</v>
      </c>
      <c r="AD217" s="5" t="str" cm="1">
        <f t="array" aca="1" ref="AD217" ca="1">_xlfn.IFS(HR_Data[[#This Row],[Years in the company]]&lt;=5,"5 years below",HR_Data[[#This Row],[Years in the company]]&lt;=10,"6-10 years",HR_Data[[#This Row],[Years in the company]]&lt;=15,"11 - 15 years",HR_Data[[#This Row],[Years in the company]]&gt;=16,"16 years above")</f>
        <v>5 years below</v>
      </c>
      <c r="AE217" s="5" t="str" cm="1">
        <f t="array" ref="AE217">_xlfn.IFS(T217&lt;=2,"1.1-2.0",T217&lt;=3,"2.1-3.0",T217&lt;=4,"3.1-4.0",T217&lt;=5,"4.1-5.0")</f>
        <v>2.1-3.0</v>
      </c>
      <c r="AF217" s="5" t="str">
        <f>TEXT(HR_Data[[#This Row],[DateofHire]],"MMM")</f>
        <v>Jul</v>
      </c>
      <c r="AG217" s="5" t="str">
        <f>TEXT(HR_Data[[#This Row],[DateofHire]],"YYYY")</f>
        <v>2011</v>
      </c>
      <c r="AH217" s="5" t="str">
        <f>IF(HR_Data[[#This Row],[EmploymentStatus]]="Active","Active","Not Active")</f>
        <v>Not Active</v>
      </c>
      <c r="AI217" s="5" t="str">
        <f>TEXT(HR_Data[[#This Row],[DateofTermination]],"YYYY")</f>
        <v>2015</v>
      </c>
    </row>
    <row r="218" spans="1:35" x14ac:dyDescent="0.25">
      <c r="A218" s="2" t="s">
        <v>355</v>
      </c>
      <c r="B218" s="2">
        <v>10171</v>
      </c>
      <c r="C218" s="2" t="s">
        <v>495</v>
      </c>
      <c r="D218" s="2" t="s">
        <v>510</v>
      </c>
      <c r="E218" s="2">
        <v>10002</v>
      </c>
      <c r="F218" s="16">
        <v>40679</v>
      </c>
      <c r="G218" s="2">
        <v>45998</v>
      </c>
      <c r="H218" s="2" t="s">
        <v>467</v>
      </c>
      <c r="I218" s="3">
        <v>31613</v>
      </c>
      <c r="J218" s="2" t="s">
        <v>23</v>
      </c>
      <c r="K218" s="2" t="s">
        <v>24</v>
      </c>
      <c r="L218" s="2" t="s">
        <v>25</v>
      </c>
      <c r="M218" s="2" t="s">
        <v>22</v>
      </c>
      <c r="N218" s="2">
        <v>2176</v>
      </c>
      <c r="O218" s="16">
        <v>42302</v>
      </c>
      <c r="P218" s="2" t="s">
        <v>356</v>
      </c>
      <c r="Q218" s="2" t="s">
        <v>35</v>
      </c>
      <c r="R218" s="2" t="s">
        <v>29</v>
      </c>
      <c r="S218" s="2" t="s">
        <v>39</v>
      </c>
      <c r="T218" s="2">
        <v>3.45</v>
      </c>
      <c r="U218" s="2">
        <v>4</v>
      </c>
      <c r="V218" s="3">
        <v>41772</v>
      </c>
      <c r="W218" s="2">
        <v>5</v>
      </c>
      <c r="X218" s="5" t="str">
        <f>INDEX(Position!B:B,MATCH(C218,Position!A:A,0))</f>
        <v>Production Technician I</v>
      </c>
      <c r="Y218" s="5" t="str">
        <f>INDEX(Department!B:B,MATCH(D218,Department!A:A,0))</f>
        <v>Production</v>
      </c>
      <c r="Z218" s="5" t="str">
        <f>INDEX(Manager!B:B,MATCH(E218,Manager!A:A,0))</f>
        <v>Amy Dunn</v>
      </c>
      <c r="AA218" s="19">
        <f ca="1">IFERROR(DATEDIF(HR_Data[[#This Row],[DateofHire]],HR_Data[[#This Row],[DateofTermination]],"y"),DATEDIF(HR_Data[[#This Row],[DateofHire]],NOW(),"y"))</f>
        <v>4</v>
      </c>
      <c r="AB218" s="5">
        <f ca="1">DATEDIF(HR_Data[[#This Row],[DOB]],NOW(),"y")</f>
        <v>37</v>
      </c>
      <c r="AC218" s="5" t="str" cm="1">
        <f t="array" aca="1" ref="AC218" ca="1">_xlfn.IFS(HR_Data[[#This Row],[Age]]&lt;=40,"31-40",HR_Data[[#This Row],[Age]]&lt;=50,"41-50",AB218&lt;=60,"51-60",AB218&lt;=70,"61-70",AB218&lt;=80,"71 ABOVE")</f>
        <v>31-40</v>
      </c>
      <c r="AD218" s="5" t="str" cm="1">
        <f t="array" aca="1" ref="AD218" ca="1">_xlfn.IFS(HR_Data[[#This Row],[Years in the company]]&lt;=5,"5 years below",HR_Data[[#This Row],[Years in the company]]&lt;=10,"6-10 years",HR_Data[[#This Row],[Years in the company]]&lt;=15,"11 - 15 years",HR_Data[[#This Row],[Years in the company]]&gt;=16,"16 years above")</f>
        <v>5 years below</v>
      </c>
      <c r="AE218" s="5" t="str" cm="1">
        <f t="array" ref="AE218">_xlfn.IFS(T218&lt;=2,"1.1-2.0",T218&lt;=3,"2.1-3.0",T218&lt;=4,"3.1-4.0",T218&lt;=5,"4.1-5.0")</f>
        <v>3.1-4.0</v>
      </c>
      <c r="AF218" s="5" t="str">
        <f>TEXT(HR_Data[[#This Row],[DateofHire]],"MMM")</f>
        <v>May</v>
      </c>
      <c r="AG218" s="5" t="str">
        <f>TEXT(HR_Data[[#This Row],[DateofHire]],"YYYY")</f>
        <v>2011</v>
      </c>
      <c r="AH218" s="5" t="str">
        <f>IF(HR_Data[[#This Row],[EmploymentStatus]]="Active","Active","Not Active")</f>
        <v>Not Active</v>
      </c>
      <c r="AI218" s="5" t="str">
        <f>TEXT(HR_Data[[#This Row],[DateofTermination]],"YYYY")</f>
        <v>2015</v>
      </c>
    </row>
    <row r="219" spans="1:35" x14ac:dyDescent="0.25">
      <c r="A219" s="2" t="s">
        <v>357</v>
      </c>
      <c r="B219" s="2">
        <v>10032</v>
      </c>
      <c r="C219" s="2" t="s">
        <v>496</v>
      </c>
      <c r="D219" s="2" t="s">
        <v>510</v>
      </c>
      <c r="E219" s="2">
        <v>10062</v>
      </c>
      <c r="F219" s="16">
        <v>40679</v>
      </c>
      <c r="G219" s="2">
        <v>57954</v>
      </c>
      <c r="H219" s="2" t="s">
        <v>467</v>
      </c>
      <c r="I219" s="3">
        <v>31641</v>
      </c>
      <c r="J219" s="2" t="s">
        <v>33</v>
      </c>
      <c r="K219" s="2" t="s">
        <v>24</v>
      </c>
      <c r="L219" s="2" t="s">
        <v>25</v>
      </c>
      <c r="M219" s="2" t="s">
        <v>22</v>
      </c>
      <c r="N219" s="2">
        <v>1886</v>
      </c>
      <c r="O219" s="16">
        <v>41309</v>
      </c>
      <c r="P219" s="2" t="s">
        <v>172</v>
      </c>
      <c r="Q219" s="2" t="s">
        <v>35</v>
      </c>
      <c r="R219" s="2" t="s">
        <v>38</v>
      </c>
      <c r="S219" s="2" t="s">
        <v>30</v>
      </c>
      <c r="T219" s="2">
        <v>4.2</v>
      </c>
      <c r="U219" s="2">
        <v>5</v>
      </c>
      <c r="V219" s="3">
        <v>41284</v>
      </c>
      <c r="W219" s="2">
        <v>12</v>
      </c>
      <c r="X219" s="5" t="str">
        <f>INDEX(Position!B:B,MATCH(C219,Position!A:A,0))</f>
        <v>Production Technician II</v>
      </c>
      <c r="Y219" s="5" t="str">
        <f>INDEX(Department!B:B,MATCH(D219,Department!A:A,0))</f>
        <v>Production</v>
      </c>
      <c r="Z219" s="5" t="str">
        <f>INDEX(Manager!B:B,MATCH(E219,Manager!A:A,0))</f>
        <v>Ketsia Liebig</v>
      </c>
      <c r="AA219" s="19">
        <f ca="1">IFERROR(DATEDIF(HR_Data[[#This Row],[DateofHire]],HR_Data[[#This Row],[DateofTermination]],"y"),DATEDIF(HR_Data[[#This Row],[DateofHire]],NOW(),"y"))</f>
        <v>1</v>
      </c>
      <c r="AB219" s="5">
        <f ca="1">DATEDIF(HR_Data[[#This Row],[DOB]],NOW(),"y")</f>
        <v>37</v>
      </c>
      <c r="AC219" s="5" t="str" cm="1">
        <f t="array" aca="1" ref="AC219" ca="1">_xlfn.IFS(HR_Data[[#This Row],[Age]]&lt;=40,"31-40",HR_Data[[#This Row],[Age]]&lt;=50,"41-50",AB219&lt;=60,"51-60",AB219&lt;=70,"61-70",AB219&lt;=80,"71 ABOVE")</f>
        <v>31-40</v>
      </c>
      <c r="AD219" s="5" t="str" cm="1">
        <f t="array" aca="1" ref="AD219" ca="1">_xlfn.IFS(HR_Data[[#This Row],[Years in the company]]&lt;=5,"5 years below",HR_Data[[#This Row],[Years in the company]]&lt;=10,"6-10 years",HR_Data[[#This Row],[Years in the company]]&lt;=15,"11 - 15 years",HR_Data[[#This Row],[Years in the company]]&gt;=16,"16 years above")</f>
        <v>5 years below</v>
      </c>
      <c r="AE219" s="5" t="str" cm="1">
        <f t="array" ref="AE219">_xlfn.IFS(T219&lt;=2,"1.1-2.0",T219&lt;=3,"2.1-3.0",T219&lt;=4,"3.1-4.0",T219&lt;=5,"4.1-5.0")</f>
        <v>4.1-5.0</v>
      </c>
      <c r="AF219" s="5" t="str">
        <f>TEXT(HR_Data[[#This Row],[DateofHire]],"MMM")</f>
        <v>May</v>
      </c>
      <c r="AG219" s="5" t="str">
        <f>TEXT(HR_Data[[#This Row],[DateofHire]],"YYYY")</f>
        <v>2011</v>
      </c>
      <c r="AH219" s="5" t="str">
        <f>IF(HR_Data[[#This Row],[EmploymentStatus]]="Active","Active","Not Active")</f>
        <v>Not Active</v>
      </c>
      <c r="AI219" s="5" t="str">
        <f>TEXT(HR_Data[[#This Row],[DateofTermination]],"YYYY")</f>
        <v>2013</v>
      </c>
    </row>
    <row r="220" spans="1:35" x14ac:dyDescent="0.25">
      <c r="A220" s="2" t="s">
        <v>358</v>
      </c>
      <c r="B220" s="2">
        <v>10130</v>
      </c>
      <c r="C220" s="2" t="s">
        <v>494</v>
      </c>
      <c r="D220" s="2" t="s">
        <v>510</v>
      </c>
      <c r="E220" s="2">
        <v>10175</v>
      </c>
      <c r="F220" s="16">
        <v>40476</v>
      </c>
      <c r="G220" s="2">
        <v>74669</v>
      </c>
      <c r="H220" s="2" t="s">
        <v>467</v>
      </c>
      <c r="I220" s="3">
        <v>28254</v>
      </c>
      <c r="J220" s="2" t="s">
        <v>33</v>
      </c>
      <c r="K220" s="2" t="s">
        <v>24</v>
      </c>
      <c r="L220" s="2" t="s">
        <v>25</v>
      </c>
      <c r="M220" s="2" t="s">
        <v>22</v>
      </c>
      <c r="N220" s="2">
        <v>2030</v>
      </c>
      <c r="O220" s="16">
        <v>42508</v>
      </c>
      <c r="P220" s="2" t="s">
        <v>69</v>
      </c>
      <c r="Q220" s="2" t="s">
        <v>35</v>
      </c>
      <c r="R220" s="2" t="s">
        <v>38</v>
      </c>
      <c r="S220" s="2" t="s">
        <v>39</v>
      </c>
      <c r="T220" s="2">
        <v>4.16</v>
      </c>
      <c r="U220" s="2">
        <v>5</v>
      </c>
      <c r="V220" s="3">
        <v>42068</v>
      </c>
      <c r="W220" s="2">
        <v>6</v>
      </c>
      <c r="X220" s="5" t="str">
        <f>INDEX(Position!B:B,MATCH(C220,Position!A:A,0))</f>
        <v>Production Manager</v>
      </c>
      <c r="Y220" s="5" t="str">
        <f>INDEX(Department!B:B,MATCH(D220,Department!A:A,0))</f>
        <v>Production</v>
      </c>
      <c r="Z220" s="5" t="str">
        <f>INDEX(Manager!B:B,MATCH(E220,Manager!A:A,0))</f>
        <v>Janet King</v>
      </c>
      <c r="AA220" s="19">
        <f ca="1">IFERROR(DATEDIF(HR_Data[[#This Row],[DateofHire]],HR_Data[[#This Row],[DateofTermination]],"y"),DATEDIF(HR_Data[[#This Row],[DateofHire]],NOW(),"y"))</f>
        <v>5</v>
      </c>
      <c r="AB220" s="5">
        <f ca="1">DATEDIF(HR_Data[[#This Row],[DOB]],NOW(),"y")</f>
        <v>46</v>
      </c>
      <c r="AC220" s="5" t="str" cm="1">
        <f t="array" aca="1" ref="AC220" ca="1">_xlfn.IFS(HR_Data[[#This Row],[Age]]&lt;=40,"31-40",HR_Data[[#This Row],[Age]]&lt;=50,"41-50",AB220&lt;=60,"51-60",AB220&lt;=70,"61-70",AB220&lt;=80,"71 ABOVE")</f>
        <v>41-50</v>
      </c>
      <c r="AD220" s="5" t="str" cm="1">
        <f t="array" aca="1" ref="AD220" ca="1">_xlfn.IFS(HR_Data[[#This Row],[Years in the company]]&lt;=5,"5 years below",HR_Data[[#This Row],[Years in the company]]&lt;=10,"6-10 years",HR_Data[[#This Row],[Years in the company]]&lt;=15,"11 - 15 years",HR_Data[[#This Row],[Years in the company]]&gt;=16,"16 years above")</f>
        <v>5 years below</v>
      </c>
      <c r="AE220" s="5" t="str" cm="1">
        <f t="array" ref="AE220">_xlfn.IFS(T220&lt;=2,"1.1-2.0",T220&lt;=3,"2.1-3.0",T220&lt;=4,"3.1-4.0",T220&lt;=5,"4.1-5.0")</f>
        <v>4.1-5.0</v>
      </c>
      <c r="AF220" s="5" t="str">
        <f>TEXT(HR_Data[[#This Row],[DateofHire]],"MMM")</f>
        <v>Oct</v>
      </c>
      <c r="AG220" s="5" t="str">
        <f>TEXT(HR_Data[[#This Row],[DateofHire]],"YYYY")</f>
        <v>2010</v>
      </c>
      <c r="AH220" s="5" t="str">
        <f>IF(HR_Data[[#This Row],[EmploymentStatus]]="Active","Active","Not Active")</f>
        <v>Not Active</v>
      </c>
      <c r="AI220" s="5" t="str">
        <f>TEXT(HR_Data[[#This Row],[DateofTermination]],"YYYY")</f>
        <v>2016</v>
      </c>
    </row>
    <row r="221" spans="1:35" hidden="1" x14ac:dyDescent="0.25">
      <c r="A221" s="2" t="s">
        <v>359</v>
      </c>
      <c r="B221" s="2">
        <v>10217</v>
      </c>
      <c r="C221" s="2" t="s">
        <v>496</v>
      </c>
      <c r="D221" s="2" t="s">
        <v>510</v>
      </c>
      <c r="E221" s="2">
        <v>10114</v>
      </c>
      <c r="F221" s="16">
        <v>41001</v>
      </c>
      <c r="G221" s="2">
        <v>74226</v>
      </c>
      <c r="H221" s="2" t="s">
        <v>467</v>
      </c>
      <c r="I221" s="3">
        <v>28924</v>
      </c>
      <c r="J221" s="2" t="s">
        <v>33</v>
      </c>
      <c r="K221" s="2" t="s">
        <v>86</v>
      </c>
      <c r="L221" s="2" t="s">
        <v>91</v>
      </c>
      <c r="M221" s="2" t="s">
        <v>22</v>
      </c>
      <c r="N221" s="2">
        <v>2050</v>
      </c>
      <c r="O221" s="16"/>
      <c r="P221" s="2" t="s">
        <v>26</v>
      </c>
      <c r="Q221" s="2" t="s">
        <v>27</v>
      </c>
      <c r="R221" s="2" t="s">
        <v>29</v>
      </c>
      <c r="S221" s="2" t="s">
        <v>39</v>
      </c>
      <c r="T221" s="2">
        <v>4.3</v>
      </c>
      <c r="U221" s="2">
        <v>3</v>
      </c>
      <c r="V221" s="3">
        <v>43479</v>
      </c>
      <c r="W221" s="2">
        <v>14</v>
      </c>
      <c r="X221" s="5" t="str">
        <f>INDEX(Position!B:B,MATCH(C221,Position!A:A,0))</f>
        <v>Production Technician II</v>
      </c>
      <c r="Y221" s="5" t="str">
        <f>INDEX(Department!B:B,MATCH(D221,Department!A:A,0))</f>
        <v>Production</v>
      </c>
      <c r="Z221" s="5" t="str">
        <f>INDEX(Manager!B:B,MATCH(E221,Manager!A:A,0))</f>
        <v>Brannon Miller</v>
      </c>
      <c r="AA221" s="19">
        <f ca="1">IFERROR(DATEDIF(HR_Data[[#This Row],[DateofHire]],HR_Data[[#This Row],[DateofTermination]],"y"),DATEDIF(HR_Data[[#This Row],[DateofHire]],NOW(),"y"))</f>
        <v>11</v>
      </c>
      <c r="AB221" s="5">
        <f ca="1">DATEDIF(HR_Data[[#This Row],[DOB]],NOW(),"y")</f>
        <v>45</v>
      </c>
      <c r="AC221" s="5" t="str" cm="1">
        <f t="array" aca="1" ref="AC221" ca="1">_xlfn.IFS(HR_Data[[#This Row],[Age]]&lt;=40,"31-40",HR_Data[[#This Row],[Age]]&lt;=50,"41-50",AB221&lt;=60,"51-60",AB221&lt;=70,"61-70",AB221&lt;=80,"71 ABOVE")</f>
        <v>41-50</v>
      </c>
      <c r="AD221" s="5" t="str" cm="1">
        <f t="array" aca="1" ref="AD221" ca="1">_xlfn.IFS(HR_Data[[#This Row],[Years in the company]]&lt;=5,"5 years below",HR_Data[[#This Row],[Years in the company]]&lt;=10,"6-10 years",HR_Data[[#This Row],[Years in the company]]&lt;=15,"11 - 15 years",HR_Data[[#This Row],[Years in the company]]&gt;=16,"16 years above")</f>
        <v>11 - 15 years</v>
      </c>
      <c r="AE221" s="5" t="str" cm="1">
        <f t="array" ref="AE221">_xlfn.IFS(T221&lt;=2,"1.1-2.0",T221&lt;=3,"2.1-3.0",T221&lt;=4,"3.1-4.0",T221&lt;=5,"4.1-5.0")</f>
        <v>4.1-5.0</v>
      </c>
      <c r="AF221" s="5" t="str">
        <f>TEXT(HR_Data[[#This Row],[DateofHire]],"MMM")</f>
        <v>Apr</v>
      </c>
      <c r="AG221" s="5" t="str">
        <f>TEXT(HR_Data[[#This Row],[DateofHire]],"YYYY")</f>
        <v>2012</v>
      </c>
      <c r="AH221" s="5" t="str">
        <f>IF(HR_Data[[#This Row],[EmploymentStatus]]="Active","Active","Not Active")</f>
        <v>Active</v>
      </c>
      <c r="AI221" s="5"/>
    </row>
    <row r="222" spans="1:35" hidden="1" x14ac:dyDescent="0.25">
      <c r="A222" s="2" t="s">
        <v>360</v>
      </c>
      <c r="B222" s="2">
        <v>10016</v>
      </c>
      <c r="C222" s="2" t="s">
        <v>479</v>
      </c>
      <c r="D222" s="2" t="s">
        <v>509</v>
      </c>
      <c r="E222" s="2">
        <v>10084</v>
      </c>
      <c r="F222" s="16">
        <v>41953</v>
      </c>
      <c r="G222" s="2">
        <v>93554</v>
      </c>
      <c r="H222" s="2" t="s">
        <v>467</v>
      </c>
      <c r="I222" s="3">
        <v>30941</v>
      </c>
      <c r="J222" s="2" t="s">
        <v>33</v>
      </c>
      <c r="K222" s="2" t="s">
        <v>24</v>
      </c>
      <c r="L222" s="2" t="s">
        <v>62</v>
      </c>
      <c r="M222" s="2" t="s">
        <v>22</v>
      </c>
      <c r="N222" s="2">
        <v>1886</v>
      </c>
      <c r="O222" s="16"/>
      <c r="P222" s="2" t="s">
        <v>26</v>
      </c>
      <c r="Q222" s="2" t="s">
        <v>27</v>
      </c>
      <c r="R222" s="2" t="s">
        <v>60</v>
      </c>
      <c r="S222" s="2" t="s">
        <v>30</v>
      </c>
      <c r="T222" s="2">
        <v>4.5999999999999996</v>
      </c>
      <c r="U222" s="2">
        <v>5</v>
      </c>
      <c r="V222" s="3">
        <v>43469</v>
      </c>
      <c r="W222" s="2">
        <v>16</v>
      </c>
      <c r="X222" s="5" t="str">
        <f>INDEX(Position!B:B,MATCH(C222,Position!A:A,0))</f>
        <v>Data Analyst</v>
      </c>
      <c r="Y222" s="5" t="str">
        <f>INDEX(Department!B:B,MATCH(D222,Department!A:A,0))</f>
        <v>IT/IS</v>
      </c>
      <c r="Z222" s="5" t="str">
        <f>INDEX(Manager!B:B,MATCH(E222,Manager!A:A,0))</f>
        <v>Simon Roup</v>
      </c>
      <c r="AA222" s="19">
        <f ca="1">IFERROR(DATEDIF(HR_Data[[#This Row],[DateofHire]],HR_Data[[#This Row],[DateofTermination]],"y"),DATEDIF(HR_Data[[#This Row],[DateofHire]],NOW(),"y"))</f>
        <v>9</v>
      </c>
      <c r="AB222" s="5">
        <f ca="1">DATEDIF(HR_Data[[#This Row],[DOB]],NOW(),"y")</f>
        <v>39</v>
      </c>
      <c r="AC222" s="5" t="str" cm="1">
        <f t="array" aca="1" ref="AC222" ca="1">_xlfn.IFS(HR_Data[[#This Row],[Age]]&lt;=40,"31-40",HR_Data[[#This Row],[Age]]&lt;=50,"41-50",AB222&lt;=60,"51-60",AB222&lt;=70,"61-70",AB222&lt;=80,"71 ABOVE")</f>
        <v>31-40</v>
      </c>
      <c r="AD222" s="5" t="str" cm="1">
        <f t="array" aca="1" ref="AD222" ca="1">_xlfn.IFS(HR_Data[[#This Row],[Years in the company]]&lt;=5,"5 years below",HR_Data[[#This Row],[Years in the company]]&lt;=10,"6-10 years",HR_Data[[#This Row],[Years in the company]]&lt;=15,"11 - 15 years",HR_Data[[#This Row],[Years in the company]]&gt;=16,"16 years above")</f>
        <v>6-10 years</v>
      </c>
      <c r="AE222" s="5" t="str" cm="1">
        <f t="array" ref="AE222">_xlfn.IFS(T222&lt;=2,"1.1-2.0",T222&lt;=3,"2.1-3.0",T222&lt;=4,"3.1-4.0",T222&lt;=5,"4.1-5.0")</f>
        <v>4.1-5.0</v>
      </c>
      <c r="AF222" s="5" t="str">
        <f>TEXT(HR_Data[[#This Row],[DateofHire]],"MMM")</f>
        <v>Nov</v>
      </c>
      <c r="AG222" s="5" t="str">
        <f>TEXT(HR_Data[[#This Row],[DateofHire]],"YYYY")</f>
        <v>2014</v>
      </c>
      <c r="AH222" s="5" t="str">
        <f>IF(HR_Data[[#This Row],[EmploymentStatus]]="Active","Active","Not Active")</f>
        <v>Active</v>
      </c>
      <c r="AI222" s="5"/>
    </row>
    <row r="223" spans="1:35" x14ac:dyDescent="0.25">
      <c r="A223" s="2" t="s">
        <v>361</v>
      </c>
      <c r="B223" s="2">
        <v>10050</v>
      </c>
      <c r="C223" s="2" t="s">
        <v>495</v>
      </c>
      <c r="D223" s="2" t="s">
        <v>510</v>
      </c>
      <c r="E223" s="2">
        <v>10114</v>
      </c>
      <c r="F223" s="16">
        <v>40729</v>
      </c>
      <c r="G223" s="2">
        <v>64724</v>
      </c>
      <c r="H223" s="2" t="s">
        <v>468</v>
      </c>
      <c r="I223" s="3">
        <v>32208</v>
      </c>
      <c r="J223" s="2" t="s">
        <v>33</v>
      </c>
      <c r="K223" s="2" t="s">
        <v>24</v>
      </c>
      <c r="L223" s="2" t="s">
        <v>91</v>
      </c>
      <c r="M223" s="2" t="s">
        <v>22</v>
      </c>
      <c r="N223" s="2">
        <v>2451</v>
      </c>
      <c r="O223" s="16">
        <v>41243</v>
      </c>
      <c r="P223" s="2" t="s">
        <v>172</v>
      </c>
      <c r="Q223" s="2" t="s">
        <v>35</v>
      </c>
      <c r="R223" s="2" t="s">
        <v>50</v>
      </c>
      <c r="S223" s="2" t="s">
        <v>39</v>
      </c>
      <c r="T223" s="2">
        <v>5</v>
      </c>
      <c r="U223" s="2">
        <v>3</v>
      </c>
      <c r="V223" s="3">
        <v>40959</v>
      </c>
      <c r="W223" s="2">
        <v>13</v>
      </c>
      <c r="X223" s="5" t="str">
        <f>INDEX(Position!B:B,MATCH(C223,Position!A:A,0))</f>
        <v>Production Technician I</v>
      </c>
      <c r="Y223" s="5" t="str">
        <f>INDEX(Department!B:B,MATCH(D223,Department!A:A,0))</f>
        <v>Production</v>
      </c>
      <c r="Z223" s="5" t="str">
        <f>INDEX(Manager!B:B,MATCH(E223,Manager!A:A,0))</f>
        <v>Brannon Miller</v>
      </c>
      <c r="AA223" s="19">
        <f ca="1">IFERROR(DATEDIF(HR_Data[[#This Row],[DateofHire]],HR_Data[[#This Row],[DateofTermination]],"y"),DATEDIF(HR_Data[[#This Row],[DateofHire]],NOW(),"y"))</f>
        <v>1</v>
      </c>
      <c r="AB223" s="5">
        <f ca="1">DATEDIF(HR_Data[[#This Row],[DOB]],NOW(),"y")</f>
        <v>36</v>
      </c>
      <c r="AC223" s="5" t="str" cm="1">
        <f t="array" aca="1" ref="AC223" ca="1">_xlfn.IFS(HR_Data[[#This Row],[Age]]&lt;=40,"31-40",HR_Data[[#This Row],[Age]]&lt;=50,"41-50",AB223&lt;=60,"51-60",AB223&lt;=70,"61-70",AB223&lt;=80,"71 ABOVE")</f>
        <v>31-40</v>
      </c>
      <c r="AD223" s="5" t="str" cm="1">
        <f t="array" aca="1" ref="AD223" ca="1">_xlfn.IFS(HR_Data[[#This Row],[Years in the company]]&lt;=5,"5 years below",HR_Data[[#This Row],[Years in the company]]&lt;=10,"6-10 years",HR_Data[[#This Row],[Years in the company]]&lt;=15,"11 - 15 years",HR_Data[[#This Row],[Years in the company]]&gt;=16,"16 years above")</f>
        <v>5 years below</v>
      </c>
      <c r="AE223" s="5" t="str" cm="1">
        <f t="array" ref="AE223">_xlfn.IFS(T223&lt;=2,"1.1-2.0",T223&lt;=3,"2.1-3.0",T223&lt;=4,"3.1-4.0",T223&lt;=5,"4.1-5.0")</f>
        <v>4.1-5.0</v>
      </c>
      <c r="AF223" s="5" t="str">
        <f>TEXT(HR_Data[[#This Row],[DateofHire]],"MMM")</f>
        <v>Jul</v>
      </c>
      <c r="AG223" s="5" t="str">
        <f>TEXT(HR_Data[[#This Row],[DateofHire]],"YYYY")</f>
        <v>2011</v>
      </c>
      <c r="AH223" s="5" t="str">
        <f>IF(HR_Data[[#This Row],[EmploymentStatus]]="Active","Active","Not Active")</f>
        <v>Not Active</v>
      </c>
      <c r="AI223" s="5" t="str">
        <f>TEXT(HR_Data[[#This Row],[DateofTermination]],"YYYY")</f>
        <v>2012</v>
      </c>
    </row>
    <row r="224" spans="1:35" hidden="1" x14ac:dyDescent="0.25">
      <c r="A224" s="2" t="s">
        <v>362</v>
      </c>
      <c r="B224" s="2">
        <v>10164</v>
      </c>
      <c r="C224" s="2" t="s">
        <v>495</v>
      </c>
      <c r="D224" s="2" t="s">
        <v>510</v>
      </c>
      <c r="E224" s="2">
        <v>10252</v>
      </c>
      <c r="F224" s="16">
        <v>39391</v>
      </c>
      <c r="G224" s="2">
        <v>47001</v>
      </c>
      <c r="H224" s="2" t="s">
        <v>468</v>
      </c>
      <c r="I224" s="3">
        <v>29913</v>
      </c>
      <c r="J224" s="2" t="s">
        <v>23</v>
      </c>
      <c r="K224" s="2" t="s">
        <v>24</v>
      </c>
      <c r="L224" s="2" t="s">
        <v>25</v>
      </c>
      <c r="M224" s="2" t="s">
        <v>22</v>
      </c>
      <c r="N224" s="2">
        <v>2451</v>
      </c>
      <c r="O224" s="16"/>
      <c r="P224" s="2" t="s">
        <v>26</v>
      </c>
      <c r="Q224" s="2" t="s">
        <v>27</v>
      </c>
      <c r="R224" s="2" t="s">
        <v>50</v>
      </c>
      <c r="S224" s="2" t="s">
        <v>39</v>
      </c>
      <c r="T224" s="2">
        <v>3.66</v>
      </c>
      <c r="U224" s="2">
        <v>3</v>
      </c>
      <c r="V224" s="3">
        <v>43521</v>
      </c>
      <c r="W224" s="2">
        <v>15</v>
      </c>
      <c r="X224" s="5" t="str">
        <f>INDEX(Position!B:B,MATCH(C224,Position!A:A,0))</f>
        <v>Production Technician I</v>
      </c>
      <c r="Y224" s="5" t="str">
        <f>INDEX(Department!B:B,MATCH(D224,Department!A:A,0))</f>
        <v>Production</v>
      </c>
      <c r="Z224" s="5" t="str">
        <f>INDEX(Manager!B:B,MATCH(E224,Manager!A:A,0))</f>
        <v>David Stanley</v>
      </c>
      <c r="AA224" s="19">
        <f ca="1">IFERROR(DATEDIF(HR_Data[[#This Row],[DateofHire]],HR_Data[[#This Row],[DateofTermination]],"y"),DATEDIF(HR_Data[[#This Row],[DateofHire]],NOW(),"y"))</f>
        <v>16</v>
      </c>
      <c r="AB224" s="5">
        <f ca="1">DATEDIF(HR_Data[[#This Row],[DOB]],NOW(),"y")</f>
        <v>42</v>
      </c>
      <c r="AC224" s="5" t="str" cm="1">
        <f t="array" aca="1" ref="AC224" ca="1">_xlfn.IFS(HR_Data[[#This Row],[Age]]&lt;=40,"31-40",HR_Data[[#This Row],[Age]]&lt;=50,"41-50",AB224&lt;=60,"51-60",AB224&lt;=70,"61-70",AB224&lt;=80,"71 ABOVE")</f>
        <v>41-50</v>
      </c>
      <c r="AD224" s="5" t="str" cm="1">
        <f t="array" aca="1" ref="AD224" ca="1">_xlfn.IFS(HR_Data[[#This Row],[Years in the company]]&lt;=5,"5 years below",HR_Data[[#This Row],[Years in the company]]&lt;=10,"6-10 years",HR_Data[[#This Row],[Years in the company]]&lt;=15,"11 - 15 years",HR_Data[[#This Row],[Years in the company]]&gt;=16,"16 years above")</f>
        <v>16 years above</v>
      </c>
      <c r="AE224" s="5" t="str" cm="1">
        <f t="array" ref="AE224">_xlfn.IFS(T224&lt;=2,"1.1-2.0",T224&lt;=3,"2.1-3.0",T224&lt;=4,"3.1-4.0",T224&lt;=5,"4.1-5.0")</f>
        <v>3.1-4.0</v>
      </c>
      <c r="AF224" s="5" t="str">
        <f>TEXT(HR_Data[[#This Row],[DateofHire]],"MMM")</f>
        <v>Nov</v>
      </c>
      <c r="AG224" s="5" t="str">
        <f>TEXT(HR_Data[[#This Row],[DateofHire]],"YYYY")</f>
        <v>2007</v>
      </c>
      <c r="AH224" s="5" t="str">
        <f>IF(HR_Data[[#This Row],[EmploymentStatus]]="Active","Active","Not Active")</f>
        <v>Active</v>
      </c>
      <c r="AI224" s="5"/>
    </row>
    <row r="225" spans="1:35" hidden="1" x14ac:dyDescent="0.25">
      <c r="A225" s="2" t="s">
        <v>363</v>
      </c>
      <c r="B225" s="2">
        <v>10124</v>
      </c>
      <c r="C225" s="2" t="s">
        <v>475</v>
      </c>
      <c r="D225" s="2" t="s">
        <v>511</v>
      </c>
      <c r="E225" s="2">
        <v>10200</v>
      </c>
      <c r="F225" s="16">
        <v>40917</v>
      </c>
      <c r="G225" s="2">
        <v>61844</v>
      </c>
      <c r="H225" s="2" t="s">
        <v>467</v>
      </c>
      <c r="I225" s="3">
        <v>32384</v>
      </c>
      <c r="J225" s="2" t="s">
        <v>33</v>
      </c>
      <c r="K225" s="2" t="s">
        <v>24</v>
      </c>
      <c r="L225" s="2" t="s">
        <v>62</v>
      </c>
      <c r="M225" s="2" t="s">
        <v>364</v>
      </c>
      <c r="N225" s="2">
        <v>40220</v>
      </c>
      <c r="O225" s="16"/>
      <c r="P225" s="2" t="s">
        <v>26</v>
      </c>
      <c r="Q225" s="2" t="s">
        <v>27</v>
      </c>
      <c r="R225" s="2" t="s">
        <v>180</v>
      </c>
      <c r="S225" s="2" t="s">
        <v>39</v>
      </c>
      <c r="T225" s="2">
        <v>4.2</v>
      </c>
      <c r="U225" s="2">
        <v>5</v>
      </c>
      <c r="V225" s="3">
        <v>43497</v>
      </c>
      <c r="W225" s="2">
        <v>9</v>
      </c>
      <c r="X225" s="5" t="str">
        <f>INDEX(Position!B:B,MATCH(C225,Position!A:A,0))</f>
        <v>Area Sales Manager</v>
      </c>
      <c r="Y225" s="5" t="str">
        <f>INDEX(Department!B:B,MATCH(D225,Department!A:A,0))</f>
        <v>Sales</v>
      </c>
      <c r="Z225" s="5" t="str">
        <f>INDEX(Manager!B:B,MATCH(E225,Manager!A:A,0))</f>
        <v>Lynn Daneault</v>
      </c>
      <c r="AA225" s="19">
        <f ca="1">IFERROR(DATEDIF(HR_Data[[#This Row],[DateofHire]],HR_Data[[#This Row],[DateofTermination]],"y"),DATEDIF(HR_Data[[#This Row],[DateofHire]],NOW(),"y"))</f>
        <v>12</v>
      </c>
      <c r="AB225" s="5">
        <f ca="1">DATEDIF(HR_Data[[#This Row],[DOB]],NOW(),"y")</f>
        <v>35</v>
      </c>
      <c r="AC225" s="5" t="str" cm="1">
        <f t="array" aca="1" ref="AC225" ca="1">_xlfn.IFS(HR_Data[[#This Row],[Age]]&lt;=40,"31-40",HR_Data[[#This Row],[Age]]&lt;=50,"41-50",AB225&lt;=60,"51-60",AB225&lt;=70,"61-70",AB225&lt;=80,"71 ABOVE")</f>
        <v>31-40</v>
      </c>
      <c r="AD225" s="5" t="str" cm="1">
        <f t="array" aca="1" ref="AD225" ca="1">_xlfn.IFS(HR_Data[[#This Row],[Years in the company]]&lt;=5,"5 years below",HR_Data[[#This Row],[Years in the company]]&lt;=10,"6-10 years",HR_Data[[#This Row],[Years in the company]]&lt;=15,"11 - 15 years",HR_Data[[#This Row],[Years in the company]]&gt;=16,"16 years above")</f>
        <v>11 - 15 years</v>
      </c>
      <c r="AE225" s="5" t="str" cm="1">
        <f t="array" ref="AE225">_xlfn.IFS(T225&lt;=2,"1.1-2.0",T225&lt;=3,"2.1-3.0",T225&lt;=4,"3.1-4.0",T225&lt;=5,"4.1-5.0")</f>
        <v>4.1-5.0</v>
      </c>
      <c r="AF225" s="5" t="str">
        <f>TEXT(HR_Data[[#This Row],[DateofHire]],"MMM")</f>
        <v>Jan</v>
      </c>
      <c r="AG225" s="5" t="str">
        <f>TEXT(HR_Data[[#This Row],[DateofHire]],"YYYY")</f>
        <v>2012</v>
      </c>
      <c r="AH225" s="5" t="str">
        <f>IF(HR_Data[[#This Row],[EmploymentStatus]]="Active","Active","Not Active")</f>
        <v>Active</v>
      </c>
      <c r="AI225" s="5"/>
    </row>
    <row r="226" spans="1:35" x14ac:dyDescent="0.25">
      <c r="A226" s="2" t="s">
        <v>365</v>
      </c>
      <c r="B226" s="2">
        <v>10187</v>
      </c>
      <c r="C226" s="2" t="s">
        <v>495</v>
      </c>
      <c r="D226" s="2" t="s">
        <v>510</v>
      </c>
      <c r="E226" s="2">
        <v>10196</v>
      </c>
      <c r="F226" s="16">
        <v>40679</v>
      </c>
      <c r="G226" s="2">
        <v>46799</v>
      </c>
      <c r="H226" s="2" t="s">
        <v>467</v>
      </c>
      <c r="I226" s="3">
        <v>30970</v>
      </c>
      <c r="J226" s="2" t="s">
        <v>47</v>
      </c>
      <c r="K226" s="2" t="s">
        <v>86</v>
      </c>
      <c r="L226" s="2" t="s">
        <v>91</v>
      </c>
      <c r="M226" s="2" t="s">
        <v>22</v>
      </c>
      <c r="N226" s="2">
        <v>1742</v>
      </c>
      <c r="O226" s="16">
        <v>43255</v>
      </c>
      <c r="P226" s="2" t="s">
        <v>69</v>
      </c>
      <c r="Q226" s="2" t="s">
        <v>35</v>
      </c>
      <c r="R226" s="2" t="s">
        <v>50</v>
      </c>
      <c r="S226" s="2" t="s">
        <v>39</v>
      </c>
      <c r="T226" s="2">
        <v>3.17</v>
      </c>
      <c r="U226" s="2">
        <v>4</v>
      </c>
      <c r="V226" s="3">
        <v>43192</v>
      </c>
      <c r="W226" s="2">
        <v>14</v>
      </c>
      <c r="X226" s="5" t="str">
        <f>INDEX(Position!B:B,MATCH(C226,Position!A:A,0))</f>
        <v>Production Technician I</v>
      </c>
      <c r="Y226" s="5" t="str">
        <f>INDEX(Department!B:B,MATCH(D226,Department!A:A,0))</f>
        <v>Production</v>
      </c>
      <c r="Z226" s="5" t="str">
        <f>INDEX(Manager!B:B,MATCH(E226,Manager!A:A,0))</f>
        <v>Kissy Sullivan</v>
      </c>
      <c r="AA226" s="19">
        <f ca="1">IFERROR(DATEDIF(HR_Data[[#This Row],[DateofHire]],HR_Data[[#This Row],[DateofTermination]],"y"),DATEDIF(HR_Data[[#This Row],[DateofHire]],NOW(),"y"))</f>
        <v>7</v>
      </c>
      <c r="AB226" s="5">
        <f ca="1">DATEDIF(HR_Data[[#This Row],[DOB]],NOW(),"y")</f>
        <v>39</v>
      </c>
      <c r="AC226" s="5" t="str" cm="1">
        <f t="array" aca="1" ref="AC226" ca="1">_xlfn.IFS(HR_Data[[#This Row],[Age]]&lt;=40,"31-40",HR_Data[[#This Row],[Age]]&lt;=50,"41-50",AB226&lt;=60,"51-60",AB226&lt;=70,"61-70",AB226&lt;=80,"71 ABOVE")</f>
        <v>31-40</v>
      </c>
      <c r="AD226" s="5" t="str" cm="1">
        <f t="array" aca="1" ref="AD226" ca="1">_xlfn.IFS(HR_Data[[#This Row],[Years in the company]]&lt;=5,"5 years below",HR_Data[[#This Row],[Years in the company]]&lt;=10,"6-10 years",HR_Data[[#This Row],[Years in the company]]&lt;=15,"11 - 15 years",HR_Data[[#This Row],[Years in the company]]&gt;=16,"16 years above")</f>
        <v>6-10 years</v>
      </c>
      <c r="AE226" s="5" t="str" cm="1">
        <f t="array" ref="AE226">_xlfn.IFS(T226&lt;=2,"1.1-2.0",T226&lt;=3,"2.1-3.0",T226&lt;=4,"3.1-4.0",T226&lt;=5,"4.1-5.0")</f>
        <v>3.1-4.0</v>
      </c>
      <c r="AF226" s="5" t="str">
        <f>TEXT(HR_Data[[#This Row],[DateofHire]],"MMM")</f>
        <v>May</v>
      </c>
      <c r="AG226" s="5" t="str">
        <f>TEXT(HR_Data[[#This Row],[DateofHire]],"YYYY")</f>
        <v>2011</v>
      </c>
      <c r="AH226" s="5" t="str">
        <f>IF(HR_Data[[#This Row],[EmploymentStatus]]="Active","Active","Not Active")</f>
        <v>Not Active</v>
      </c>
      <c r="AI226" s="5" t="str">
        <f>TEXT(HR_Data[[#This Row],[DateofTermination]],"YYYY")</f>
        <v>2018</v>
      </c>
    </row>
    <row r="227" spans="1:35" hidden="1" x14ac:dyDescent="0.25">
      <c r="A227" s="2" t="s">
        <v>366</v>
      </c>
      <c r="B227" s="2">
        <v>10225</v>
      </c>
      <c r="C227" s="2" t="s">
        <v>495</v>
      </c>
      <c r="D227" s="2" t="s">
        <v>510</v>
      </c>
      <c r="E227" s="2">
        <v>10265</v>
      </c>
      <c r="F227" s="16">
        <v>41645</v>
      </c>
      <c r="G227" s="2">
        <v>59472</v>
      </c>
      <c r="H227" s="2" t="s">
        <v>468</v>
      </c>
      <c r="I227" s="3">
        <v>22451</v>
      </c>
      <c r="J227" s="2" t="s">
        <v>23</v>
      </c>
      <c r="K227" s="2" t="s">
        <v>24</v>
      </c>
      <c r="L227" s="2" t="s">
        <v>25</v>
      </c>
      <c r="M227" s="2" t="s">
        <v>22</v>
      </c>
      <c r="N227" s="2">
        <v>2109</v>
      </c>
      <c r="O227" s="16"/>
      <c r="P227" s="2" t="s">
        <v>26</v>
      </c>
      <c r="Q227" s="2" t="s">
        <v>27</v>
      </c>
      <c r="R227" s="2" t="s">
        <v>60</v>
      </c>
      <c r="S227" s="2" t="s">
        <v>39</v>
      </c>
      <c r="T227" s="2">
        <v>4.8</v>
      </c>
      <c r="U227" s="2">
        <v>3</v>
      </c>
      <c r="V227" s="3">
        <v>43472</v>
      </c>
      <c r="W227" s="2">
        <v>14</v>
      </c>
      <c r="X227" s="5" t="str">
        <f>INDEX(Position!B:B,MATCH(C227,Position!A:A,0))</f>
        <v>Production Technician I</v>
      </c>
      <c r="Y227" s="5" t="str">
        <f>INDEX(Department!B:B,MATCH(D227,Department!A:A,0))</f>
        <v>Production</v>
      </c>
      <c r="Z227" s="5" t="str">
        <f>INDEX(Manager!B:B,MATCH(E227,Manager!A:A,0))</f>
        <v>Kelley Spirea</v>
      </c>
      <c r="AA227" s="19">
        <f ca="1">IFERROR(DATEDIF(HR_Data[[#This Row],[DateofHire]],HR_Data[[#This Row],[DateofTermination]],"y"),DATEDIF(HR_Data[[#This Row],[DateofHire]],NOW(),"y"))</f>
        <v>10</v>
      </c>
      <c r="AB227" s="5">
        <f ca="1">DATEDIF(HR_Data[[#This Row],[DOB]],NOW(),"y")</f>
        <v>62</v>
      </c>
      <c r="AC227" s="5" t="str" cm="1">
        <f t="array" aca="1" ref="AC227" ca="1">_xlfn.IFS(HR_Data[[#This Row],[Age]]&lt;=40,"31-40",HR_Data[[#This Row],[Age]]&lt;=50,"41-50",AB227&lt;=60,"51-60",AB227&lt;=70,"61-70",AB227&lt;=80,"71 ABOVE")</f>
        <v>61-70</v>
      </c>
      <c r="AD227" s="5" t="str" cm="1">
        <f t="array" aca="1" ref="AD227" ca="1">_xlfn.IFS(HR_Data[[#This Row],[Years in the company]]&lt;=5,"5 years below",HR_Data[[#This Row],[Years in the company]]&lt;=10,"6-10 years",HR_Data[[#This Row],[Years in the company]]&lt;=15,"11 - 15 years",HR_Data[[#This Row],[Years in the company]]&gt;=16,"16 years above")</f>
        <v>6-10 years</v>
      </c>
      <c r="AE227" s="5" t="str" cm="1">
        <f t="array" ref="AE227">_xlfn.IFS(T227&lt;=2,"1.1-2.0",T227&lt;=3,"2.1-3.0",T227&lt;=4,"3.1-4.0",T227&lt;=5,"4.1-5.0")</f>
        <v>4.1-5.0</v>
      </c>
      <c r="AF227" s="5" t="str">
        <f>TEXT(HR_Data[[#This Row],[DateofHire]],"MMM")</f>
        <v>Jan</v>
      </c>
      <c r="AG227" s="5" t="str">
        <f>TEXT(HR_Data[[#This Row],[DateofHire]],"YYYY")</f>
        <v>2014</v>
      </c>
      <c r="AH227" s="5" t="str">
        <f>IF(HR_Data[[#This Row],[EmploymentStatus]]="Active","Active","Not Active")</f>
        <v>Active</v>
      </c>
      <c r="AI227" s="5"/>
    </row>
    <row r="228" spans="1:35" x14ac:dyDescent="0.25">
      <c r="A228" s="2" t="s">
        <v>367</v>
      </c>
      <c r="B228" s="2">
        <v>10262</v>
      </c>
      <c r="C228" s="2" t="s">
        <v>495</v>
      </c>
      <c r="D228" s="2" t="s">
        <v>510</v>
      </c>
      <c r="E228" s="2">
        <v>10196</v>
      </c>
      <c r="F228" s="16">
        <v>41176</v>
      </c>
      <c r="G228" s="2">
        <v>46430</v>
      </c>
      <c r="H228" s="2" t="s">
        <v>467</v>
      </c>
      <c r="I228" s="3">
        <v>25833</v>
      </c>
      <c r="J228" s="2" t="s">
        <v>47</v>
      </c>
      <c r="K228" s="2" t="s">
        <v>24</v>
      </c>
      <c r="L228" s="2" t="s">
        <v>25</v>
      </c>
      <c r="M228" s="2" t="s">
        <v>22</v>
      </c>
      <c r="N228" s="2">
        <v>2474</v>
      </c>
      <c r="O228" s="16">
        <v>41443</v>
      </c>
      <c r="P228" s="2" t="s">
        <v>72</v>
      </c>
      <c r="Q228" s="2" t="s">
        <v>35</v>
      </c>
      <c r="R228" s="2" t="s">
        <v>38</v>
      </c>
      <c r="S228" s="2" t="s">
        <v>39</v>
      </c>
      <c r="T228" s="2">
        <v>4.5</v>
      </c>
      <c r="U228" s="2">
        <v>5</v>
      </c>
      <c r="V228" s="3">
        <v>41366</v>
      </c>
      <c r="W228" s="2">
        <v>16</v>
      </c>
      <c r="X228" s="5" t="str">
        <f>INDEX(Position!B:B,MATCH(C228,Position!A:A,0))</f>
        <v>Production Technician I</v>
      </c>
      <c r="Y228" s="5" t="str">
        <f>INDEX(Department!B:B,MATCH(D228,Department!A:A,0))</f>
        <v>Production</v>
      </c>
      <c r="Z228" s="5" t="str">
        <f>INDEX(Manager!B:B,MATCH(E228,Manager!A:A,0))</f>
        <v>Kissy Sullivan</v>
      </c>
      <c r="AA228" s="19">
        <f ca="1">IFERROR(DATEDIF(HR_Data[[#This Row],[DateofHire]],HR_Data[[#This Row],[DateofTermination]],"y"),DATEDIF(HR_Data[[#This Row],[DateofHire]],NOW(),"y"))</f>
        <v>0</v>
      </c>
      <c r="AB228" s="5">
        <f ca="1">DATEDIF(HR_Data[[#This Row],[DOB]],NOW(),"y")</f>
        <v>53</v>
      </c>
      <c r="AC228" s="5" t="str" cm="1">
        <f t="array" aca="1" ref="AC228" ca="1">_xlfn.IFS(HR_Data[[#This Row],[Age]]&lt;=40,"31-40",HR_Data[[#This Row],[Age]]&lt;=50,"41-50",AB228&lt;=60,"51-60",AB228&lt;=70,"61-70",AB228&lt;=80,"71 ABOVE")</f>
        <v>51-60</v>
      </c>
      <c r="AD228" s="5" t="str" cm="1">
        <f t="array" aca="1" ref="AD228" ca="1">_xlfn.IFS(HR_Data[[#This Row],[Years in the company]]&lt;=5,"5 years below",HR_Data[[#This Row],[Years in the company]]&lt;=10,"6-10 years",HR_Data[[#This Row],[Years in the company]]&lt;=15,"11 - 15 years",HR_Data[[#This Row],[Years in the company]]&gt;=16,"16 years above")</f>
        <v>5 years below</v>
      </c>
      <c r="AE228" s="5" t="str" cm="1">
        <f t="array" ref="AE228">_xlfn.IFS(T228&lt;=2,"1.1-2.0",T228&lt;=3,"2.1-3.0",T228&lt;=4,"3.1-4.0",T228&lt;=5,"4.1-5.0")</f>
        <v>4.1-5.0</v>
      </c>
      <c r="AF228" s="5" t="str">
        <f>TEXT(HR_Data[[#This Row],[DateofHire]],"MMM")</f>
        <v>Sep</v>
      </c>
      <c r="AG228" s="5" t="str">
        <f>TEXT(HR_Data[[#This Row],[DateofHire]],"YYYY")</f>
        <v>2012</v>
      </c>
      <c r="AH228" s="5" t="str">
        <f>IF(HR_Data[[#This Row],[EmploymentStatus]]="Active","Active","Not Active")</f>
        <v>Not Active</v>
      </c>
      <c r="AI228" s="5" t="str">
        <f>TEXT(HR_Data[[#This Row],[DateofTermination]],"YYYY")</f>
        <v>2013</v>
      </c>
    </row>
    <row r="229" spans="1:35" x14ac:dyDescent="0.25">
      <c r="A229" s="2" t="s">
        <v>368</v>
      </c>
      <c r="B229" s="2">
        <v>10131</v>
      </c>
      <c r="C229" s="2" t="s">
        <v>500</v>
      </c>
      <c r="D229" s="2" t="s">
        <v>512</v>
      </c>
      <c r="E229" s="2">
        <v>10175</v>
      </c>
      <c r="F229" s="16">
        <v>40595</v>
      </c>
      <c r="G229" s="2">
        <v>83363</v>
      </c>
      <c r="H229" s="2" t="s">
        <v>468</v>
      </c>
      <c r="I229" s="3">
        <v>30992</v>
      </c>
      <c r="J229" s="2" t="s">
        <v>33</v>
      </c>
      <c r="K229" s="2" t="s">
        <v>86</v>
      </c>
      <c r="L229" s="2" t="s">
        <v>62</v>
      </c>
      <c r="M229" s="2" t="s">
        <v>22</v>
      </c>
      <c r="N229" s="2">
        <v>2045</v>
      </c>
      <c r="O229" s="16">
        <v>42231</v>
      </c>
      <c r="P229" s="2" t="s">
        <v>34</v>
      </c>
      <c r="Q229" s="2" t="s">
        <v>35</v>
      </c>
      <c r="R229" s="2" t="s">
        <v>64</v>
      </c>
      <c r="S229" s="2" t="s">
        <v>39</v>
      </c>
      <c r="T229" s="2">
        <v>4.1500000000000004</v>
      </c>
      <c r="U229" s="2">
        <v>4</v>
      </c>
      <c r="V229" s="3">
        <v>41748</v>
      </c>
      <c r="W229" s="2">
        <v>4</v>
      </c>
      <c r="X229" s="5" t="str">
        <f>INDEX(Position!B:B,MATCH(C229,Position!A:A,0))</f>
        <v>Software Engineer</v>
      </c>
      <c r="Y229" s="5" t="str">
        <f>INDEX(Department!B:B,MATCH(D229,Department!A:A,0))</f>
        <v>Software Engineering</v>
      </c>
      <c r="Z229" s="5" t="str">
        <f>INDEX(Manager!B:B,MATCH(E229,Manager!A:A,0))</f>
        <v>Janet King</v>
      </c>
      <c r="AA229" s="19">
        <f ca="1">IFERROR(DATEDIF(HR_Data[[#This Row],[DateofHire]],HR_Data[[#This Row],[DateofTermination]],"y"),DATEDIF(HR_Data[[#This Row],[DateofHire]],NOW(),"y"))</f>
        <v>4</v>
      </c>
      <c r="AB229" s="5">
        <f ca="1">DATEDIF(HR_Data[[#This Row],[DOB]],NOW(),"y")</f>
        <v>39</v>
      </c>
      <c r="AC229" s="5" t="str" cm="1">
        <f t="array" aca="1" ref="AC229" ca="1">_xlfn.IFS(HR_Data[[#This Row],[Age]]&lt;=40,"31-40",HR_Data[[#This Row],[Age]]&lt;=50,"41-50",AB229&lt;=60,"51-60",AB229&lt;=70,"61-70",AB229&lt;=80,"71 ABOVE")</f>
        <v>31-40</v>
      </c>
      <c r="AD229" s="5" t="str" cm="1">
        <f t="array" aca="1" ref="AD229" ca="1">_xlfn.IFS(HR_Data[[#This Row],[Years in the company]]&lt;=5,"5 years below",HR_Data[[#This Row],[Years in the company]]&lt;=10,"6-10 years",HR_Data[[#This Row],[Years in the company]]&lt;=15,"11 - 15 years",HR_Data[[#This Row],[Years in the company]]&gt;=16,"16 years above")</f>
        <v>5 years below</v>
      </c>
      <c r="AE229" s="5" t="str" cm="1">
        <f t="array" ref="AE229">_xlfn.IFS(T229&lt;=2,"1.1-2.0",T229&lt;=3,"2.1-3.0",T229&lt;=4,"3.1-4.0",T229&lt;=5,"4.1-5.0")</f>
        <v>4.1-5.0</v>
      </c>
      <c r="AF229" s="5" t="str">
        <f>TEXT(HR_Data[[#This Row],[DateofHire]],"MMM")</f>
        <v>Feb</v>
      </c>
      <c r="AG229" s="5" t="str">
        <f>TEXT(HR_Data[[#This Row],[DateofHire]],"YYYY")</f>
        <v>2011</v>
      </c>
      <c r="AH229" s="5" t="str">
        <f>IF(HR_Data[[#This Row],[EmploymentStatus]]="Active","Active","Not Active")</f>
        <v>Not Active</v>
      </c>
      <c r="AI229" s="5" t="str">
        <f>TEXT(HR_Data[[#This Row],[DateofTermination]],"YYYY")</f>
        <v>2015</v>
      </c>
    </row>
    <row r="230" spans="1:35" hidden="1" x14ac:dyDescent="0.25">
      <c r="A230" s="2" t="s">
        <v>369</v>
      </c>
      <c r="B230" s="2">
        <v>10239</v>
      </c>
      <c r="C230" s="2" t="s">
        <v>476</v>
      </c>
      <c r="D230" s="2" t="s">
        <v>509</v>
      </c>
      <c r="E230" s="2">
        <v>10197</v>
      </c>
      <c r="F230" s="16">
        <v>42645</v>
      </c>
      <c r="G230" s="2">
        <v>95920</v>
      </c>
      <c r="H230" s="2" t="s">
        <v>467</v>
      </c>
      <c r="I230" s="3">
        <v>29353</v>
      </c>
      <c r="J230" s="2" t="s">
        <v>33</v>
      </c>
      <c r="K230" s="2" t="s">
        <v>24</v>
      </c>
      <c r="L230" s="2" t="s">
        <v>62</v>
      </c>
      <c r="M230" s="2" t="s">
        <v>22</v>
      </c>
      <c r="N230" s="2">
        <v>2110</v>
      </c>
      <c r="O230" s="16"/>
      <c r="P230" s="2" t="s">
        <v>26</v>
      </c>
      <c r="Q230" s="2" t="s">
        <v>27</v>
      </c>
      <c r="R230" s="2" t="s">
        <v>38</v>
      </c>
      <c r="S230" s="2" t="s">
        <v>39</v>
      </c>
      <c r="T230" s="2">
        <v>4.4000000000000004</v>
      </c>
      <c r="U230" s="2">
        <v>4</v>
      </c>
      <c r="V230" s="3">
        <v>43502</v>
      </c>
      <c r="W230" s="2">
        <v>10</v>
      </c>
      <c r="X230" s="5" t="str">
        <f>INDEX(Position!B:B,MATCH(C230,Position!A:A,0))</f>
        <v>BI Developer</v>
      </c>
      <c r="Y230" s="5" t="str">
        <f>INDEX(Department!B:B,MATCH(D230,Department!A:A,0))</f>
        <v>IT/IS</v>
      </c>
      <c r="Z230" s="5" t="str">
        <f>INDEX(Manager!B:B,MATCH(E230,Manager!A:A,0))</f>
        <v>Brian Champaigne</v>
      </c>
      <c r="AA230" s="19">
        <f ca="1">IFERROR(DATEDIF(HR_Data[[#This Row],[DateofHire]],HR_Data[[#This Row],[DateofTermination]],"y"),DATEDIF(HR_Data[[#This Row],[DateofHire]],NOW(),"y"))</f>
        <v>7</v>
      </c>
      <c r="AB230" s="5">
        <f ca="1">DATEDIF(HR_Data[[#This Row],[DOB]],NOW(),"y")</f>
        <v>43</v>
      </c>
      <c r="AC230" s="5" t="str" cm="1">
        <f t="array" aca="1" ref="AC230" ca="1">_xlfn.IFS(HR_Data[[#This Row],[Age]]&lt;=40,"31-40",HR_Data[[#This Row],[Age]]&lt;=50,"41-50",AB230&lt;=60,"51-60",AB230&lt;=70,"61-70",AB230&lt;=80,"71 ABOVE")</f>
        <v>41-50</v>
      </c>
      <c r="AD230" s="5" t="str" cm="1">
        <f t="array" aca="1" ref="AD230" ca="1">_xlfn.IFS(HR_Data[[#This Row],[Years in the company]]&lt;=5,"5 years below",HR_Data[[#This Row],[Years in the company]]&lt;=10,"6-10 years",HR_Data[[#This Row],[Years in the company]]&lt;=15,"11 - 15 years",HR_Data[[#This Row],[Years in the company]]&gt;=16,"16 years above")</f>
        <v>6-10 years</v>
      </c>
      <c r="AE230" s="5" t="str" cm="1">
        <f t="array" ref="AE230">_xlfn.IFS(T230&lt;=2,"1.1-2.0",T230&lt;=3,"2.1-3.0",T230&lt;=4,"3.1-4.0",T230&lt;=5,"4.1-5.0")</f>
        <v>4.1-5.0</v>
      </c>
      <c r="AF230" s="5" t="str">
        <f>TEXT(HR_Data[[#This Row],[DateofHire]],"MMM")</f>
        <v>Oct</v>
      </c>
      <c r="AG230" s="5" t="str">
        <f>TEXT(HR_Data[[#This Row],[DateofHire]],"YYYY")</f>
        <v>2016</v>
      </c>
      <c r="AH230" s="5" t="str">
        <f>IF(HR_Data[[#This Row],[EmploymentStatus]]="Active","Active","Not Active")</f>
        <v>Active</v>
      </c>
      <c r="AI230" s="5"/>
    </row>
    <row r="231" spans="1:35" x14ac:dyDescent="0.25">
      <c r="A231" s="2" t="s">
        <v>370</v>
      </c>
      <c r="B231" s="2">
        <v>10152</v>
      </c>
      <c r="C231" s="2" t="s">
        <v>495</v>
      </c>
      <c r="D231" s="2" t="s">
        <v>510</v>
      </c>
      <c r="E231" s="2">
        <v>10026</v>
      </c>
      <c r="F231" s="16">
        <v>40812</v>
      </c>
      <c r="G231" s="2">
        <v>61729</v>
      </c>
      <c r="H231" s="2" t="s">
        <v>468</v>
      </c>
      <c r="I231" s="3">
        <v>31047</v>
      </c>
      <c r="J231" s="2" t="s">
        <v>47</v>
      </c>
      <c r="K231" s="2" t="s">
        <v>24</v>
      </c>
      <c r="L231" s="2" t="s">
        <v>25</v>
      </c>
      <c r="M231" s="2" t="s">
        <v>22</v>
      </c>
      <c r="N231" s="2">
        <v>2478</v>
      </c>
      <c r="O231" s="16">
        <v>43197</v>
      </c>
      <c r="P231" s="2" t="s">
        <v>172</v>
      </c>
      <c r="Q231" s="2" t="s">
        <v>35</v>
      </c>
      <c r="R231" s="2" t="s">
        <v>38</v>
      </c>
      <c r="S231" s="2" t="s">
        <v>39</v>
      </c>
      <c r="T231" s="2">
        <v>3.8</v>
      </c>
      <c r="U231" s="2">
        <v>5</v>
      </c>
      <c r="V231" s="3">
        <v>43135</v>
      </c>
      <c r="W231" s="2">
        <v>19</v>
      </c>
      <c r="X231" s="5" t="str">
        <f>INDEX(Position!B:B,MATCH(C231,Position!A:A,0))</f>
        <v>Production Technician I</v>
      </c>
      <c r="Y231" s="5" t="str">
        <f>INDEX(Department!B:B,MATCH(D231,Department!A:A,0))</f>
        <v>Production</v>
      </c>
      <c r="Z231" s="5" t="str">
        <f>INDEX(Manager!B:B,MATCH(E231,Manager!A:A,0))</f>
        <v>Michael Albert</v>
      </c>
      <c r="AA231" s="19">
        <f ca="1">IFERROR(DATEDIF(HR_Data[[#This Row],[DateofHire]],HR_Data[[#This Row],[DateofTermination]],"y"),DATEDIF(HR_Data[[#This Row],[DateofHire]],NOW(),"y"))</f>
        <v>6</v>
      </c>
      <c r="AB231" s="5">
        <f ca="1">DATEDIF(HR_Data[[#This Row],[DOB]],NOW(),"y")</f>
        <v>39</v>
      </c>
      <c r="AC231" s="5" t="str" cm="1">
        <f t="array" aca="1" ref="AC231" ca="1">_xlfn.IFS(HR_Data[[#This Row],[Age]]&lt;=40,"31-40",HR_Data[[#This Row],[Age]]&lt;=50,"41-50",AB231&lt;=60,"51-60",AB231&lt;=70,"61-70",AB231&lt;=80,"71 ABOVE")</f>
        <v>31-40</v>
      </c>
      <c r="AD231" s="5" t="str" cm="1">
        <f t="array" aca="1" ref="AD231" ca="1">_xlfn.IFS(HR_Data[[#This Row],[Years in the company]]&lt;=5,"5 years below",HR_Data[[#This Row],[Years in the company]]&lt;=10,"6-10 years",HR_Data[[#This Row],[Years in the company]]&lt;=15,"11 - 15 years",HR_Data[[#This Row],[Years in the company]]&gt;=16,"16 years above")</f>
        <v>6-10 years</v>
      </c>
      <c r="AE231" s="5" t="str" cm="1">
        <f t="array" ref="AE231">_xlfn.IFS(T231&lt;=2,"1.1-2.0",T231&lt;=3,"2.1-3.0",T231&lt;=4,"3.1-4.0",T231&lt;=5,"4.1-5.0")</f>
        <v>3.1-4.0</v>
      </c>
      <c r="AF231" s="5" t="str">
        <f>TEXT(HR_Data[[#This Row],[DateofHire]],"MMM")</f>
        <v>Sep</v>
      </c>
      <c r="AG231" s="5" t="str">
        <f>TEXT(HR_Data[[#This Row],[DateofHire]],"YYYY")</f>
        <v>2011</v>
      </c>
      <c r="AH231" s="5" t="str">
        <f>IF(HR_Data[[#This Row],[EmploymentStatus]]="Active","Active","Not Active")</f>
        <v>Not Active</v>
      </c>
      <c r="AI231" s="5" t="str">
        <f>TEXT(HR_Data[[#This Row],[DateofTermination]],"YYYY")</f>
        <v>2018</v>
      </c>
    </row>
    <row r="232" spans="1:35" hidden="1" x14ac:dyDescent="0.25">
      <c r="A232" s="2" t="s">
        <v>371</v>
      </c>
      <c r="B232" s="2">
        <v>10140</v>
      </c>
      <c r="C232" s="2" t="s">
        <v>475</v>
      </c>
      <c r="D232" s="2" t="s">
        <v>511</v>
      </c>
      <c r="E232" s="2">
        <v>10188</v>
      </c>
      <c r="F232" s="16">
        <v>41771</v>
      </c>
      <c r="G232" s="2">
        <v>61809</v>
      </c>
      <c r="H232" s="2" t="s">
        <v>468</v>
      </c>
      <c r="I232" s="3">
        <v>20009</v>
      </c>
      <c r="J232" s="2" t="s">
        <v>33</v>
      </c>
      <c r="K232" s="2" t="s">
        <v>24</v>
      </c>
      <c r="L232" s="2" t="s">
        <v>25</v>
      </c>
      <c r="M232" s="2" t="s">
        <v>372</v>
      </c>
      <c r="N232" s="2">
        <v>83706</v>
      </c>
      <c r="O232" s="16"/>
      <c r="P232" s="2" t="s">
        <v>26</v>
      </c>
      <c r="Q232" s="2" t="s">
        <v>27</v>
      </c>
      <c r="R232" s="2" t="s">
        <v>96</v>
      </c>
      <c r="S232" s="2" t="s">
        <v>39</v>
      </c>
      <c r="T232" s="2">
        <v>3.98</v>
      </c>
      <c r="U232" s="2">
        <v>3</v>
      </c>
      <c r="V232" s="3">
        <v>43493</v>
      </c>
      <c r="W232" s="2">
        <v>4</v>
      </c>
      <c r="X232" s="5" t="str">
        <f>INDEX(Position!B:B,MATCH(C232,Position!A:A,0))</f>
        <v>Area Sales Manager</v>
      </c>
      <c r="Y232" s="5" t="str">
        <f>INDEX(Department!B:B,MATCH(D232,Department!A:A,0))</f>
        <v>Sales</v>
      </c>
      <c r="Z232" s="5" t="str">
        <f>INDEX(Manager!B:B,MATCH(E232,Manager!A:A,0))</f>
        <v>John Smith</v>
      </c>
      <c r="AA232" s="19">
        <f ca="1">IFERROR(DATEDIF(HR_Data[[#This Row],[DateofHire]],HR_Data[[#This Row],[DateofTermination]],"y"),DATEDIF(HR_Data[[#This Row],[DateofHire]],NOW(),"y"))</f>
        <v>9</v>
      </c>
      <c r="AB232" s="5">
        <f ca="1">DATEDIF(HR_Data[[#This Row],[DOB]],NOW(),"y")</f>
        <v>69</v>
      </c>
      <c r="AC232" s="5" t="str" cm="1">
        <f t="array" aca="1" ref="AC232" ca="1">_xlfn.IFS(HR_Data[[#This Row],[Age]]&lt;=40,"31-40",HR_Data[[#This Row],[Age]]&lt;=50,"41-50",AB232&lt;=60,"51-60",AB232&lt;=70,"61-70",AB232&lt;=80,"71 ABOVE")</f>
        <v>61-70</v>
      </c>
      <c r="AD232" s="5" t="str" cm="1">
        <f t="array" aca="1" ref="AD232" ca="1">_xlfn.IFS(HR_Data[[#This Row],[Years in the company]]&lt;=5,"5 years below",HR_Data[[#This Row],[Years in the company]]&lt;=10,"6-10 years",HR_Data[[#This Row],[Years in the company]]&lt;=15,"11 - 15 years",HR_Data[[#This Row],[Years in the company]]&gt;=16,"16 years above")</f>
        <v>6-10 years</v>
      </c>
      <c r="AE232" s="5" t="str" cm="1">
        <f t="array" ref="AE232">_xlfn.IFS(T232&lt;=2,"1.1-2.0",T232&lt;=3,"2.1-3.0",T232&lt;=4,"3.1-4.0",T232&lt;=5,"4.1-5.0")</f>
        <v>3.1-4.0</v>
      </c>
      <c r="AF232" s="5" t="str">
        <f>TEXT(HR_Data[[#This Row],[DateofHire]],"MMM")</f>
        <v>May</v>
      </c>
      <c r="AG232" s="5" t="str">
        <f>TEXT(HR_Data[[#This Row],[DateofHire]],"YYYY")</f>
        <v>2014</v>
      </c>
      <c r="AH232" s="5" t="str">
        <f>IF(HR_Data[[#This Row],[EmploymentStatus]]="Active","Active","Not Active")</f>
        <v>Active</v>
      </c>
      <c r="AI232" s="5"/>
    </row>
    <row r="233" spans="1:35" x14ac:dyDescent="0.25">
      <c r="A233" s="2" t="s">
        <v>373</v>
      </c>
      <c r="B233" s="2">
        <v>10058</v>
      </c>
      <c r="C233" s="2" t="s">
        <v>495</v>
      </c>
      <c r="D233" s="2" t="s">
        <v>510</v>
      </c>
      <c r="E233" s="2">
        <v>10088</v>
      </c>
      <c r="F233" s="16">
        <v>40679</v>
      </c>
      <c r="G233" s="2">
        <v>45115</v>
      </c>
      <c r="H233" s="2" t="s">
        <v>468</v>
      </c>
      <c r="I233" s="3">
        <v>30154</v>
      </c>
      <c r="J233" s="2" t="s">
        <v>47</v>
      </c>
      <c r="K233" s="2" t="s">
        <v>24</v>
      </c>
      <c r="L233" s="2" t="s">
        <v>25</v>
      </c>
      <c r="M233" s="2" t="s">
        <v>22</v>
      </c>
      <c r="N233" s="2">
        <v>2176</v>
      </c>
      <c r="O233" s="16">
        <v>42384</v>
      </c>
      <c r="P233" s="2" t="s">
        <v>109</v>
      </c>
      <c r="Q233" s="2" t="s">
        <v>35</v>
      </c>
      <c r="R233" s="2" t="s">
        <v>29</v>
      </c>
      <c r="S233" s="2" t="s">
        <v>39</v>
      </c>
      <c r="T233" s="2">
        <v>5</v>
      </c>
      <c r="U233" s="2">
        <v>4</v>
      </c>
      <c r="V233" s="3">
        <v>42093</v>
      </c>
      <c r="W233" s="2">
        <v>11</v>
      </c>
      <c r="X233" s="5" t="str">
        <f>INDEX(Position!B:B,MATCH(C233,Position!A:A,0))</f>
        <v>Production Technician I</v>
      </c>
      <c r="Y233" s="5" t="str">
        <f>INDEX(Department!B:B,MATCH(D233,Department!A:A,0))</f>
        <v>Production</v>
      </c>
      <c r="Z233" s="5" t="str">
        <f>INDEX(Manager!B:B,MATCH(E233,Manager!A:A,0))</f>
        <v>Elijiah Gray</v>
      </c>
      <c r="AA233" s="19">
        <f ca="1">IFERROR(DATEDIF(HR_Data[[#This Row],[DateofHire]],HR_Data[[#This Row],[DateofTermination]],"y"),DATEDIF(HR_Data[[#This Row],[DateofHire]],NOW(),"y"))</f>
        <v>4</v>
      </c>
      <c r="AB233" s="5">
        <f ca="1">DATEDIF(HR_Data[[#This Row],[DOB]],NOW(),"y")</f>
        <v>41</v>
      </c>
      <c r="AC233" s="5" t="str" cm="1">
        <f t="array" aca="1" ref="AC233" ca="1">_xlfn.IFS(HR_Data[[#This Row],[Age]]&lt;=40,"31-40",HR_Data[[#This Row],[Age]]&lt;=50,"41-50",AB233&lt;=60,"51-60",AB233&lt;=70,"61-70",AB233&lt;=80,"71 ABOVE")</f>
        <v>41-50</v>
      </c>
      <c r="AD233" s="5" t="str" cm="1">
        <f t="array" aca="1" ref="AD233" ca="1">_xlfn.IFS(HR_Data[[#This Row],[Years in the company]]&lt;=5,"5 years below",HR_Data[[#This Row],[Years in the company]]&lt;=10,"6-10 years",HR_Data[[#This Row],[Years in the company]]&lt;=15,"11 - 15 years",HR_Data[[#This Row],[Years in the company]]&gt;=16,"16 years above")</f>
        <v>5 years below</v>
      </c>
      <c r="AE233" s="5" t="str" cm="1">
        <f t="array" ref="AE233">_xlfn.IFS(T233&lt;=2,"1.1-2.0",T233&lt;=3,"2.1-3.0",T233&lt;=4,"3.1-4.0",T233&lt;=5,"4.1-5.0")</f>
        <v>4.1-5.0</v>
      </c>
      <c r="AF233" s="5" t="str">
        <f>TEXT(HR_Data[[#This Row],[DateofHire]],"MMM")</f>
        <v>May</v>
      </c>
      <c r="AG233" s="5" t="str">
        <f>TEXT(HR_Data[[#This Row],[DateofHire]],"YYYY")</f>
        <v>2011</v>
      </c>
      <c r="AH233" s="5" t="str">
        <f>IF(HR_Data[[#This Row],[EmploymentStatus]]="Active","Active","Not Active")</f>
        <v>Not Active</v>
      </c>
      <c r="AI233" s="5" t="str">
        <f>TEXT(HR_Data[[#This Row],[DateofTermination]],"YYYY")</f>
        <v>2016</v>
      </c>
    </row>
    <row r="234" spans="1:35" hidden="1" x14ac:dyDescent="0.25">
      <c r="A234" s="2" t="s">
        <v>374</v>
      </c>
      <c r="B234" s="2">
        <v>10011</v>
      </c>
      <c r="C234" s="2" t="s">
        <v>495</v>
      </c>
      <c r="D234" s="2" t="s">
        <v>510</v>
      </c>
      <c r="E234" s="2">
        <v>10069</v>
      </c>
      <c r="F234" s="16">
        <v>40875</v>
      </c>
      <c r="G234" s="2">
        <v>46738</v>
      </c>
      <c r="H234" s="2" t="s">
        <v>467</v>
      </c>
      <c r="I234" s="3">
        <v>26676</v>
      </c>
      <c r="J234" s="2" t="s">
        <v>33</v>
      </c>
      <c r="K234" s="2" t="s">
        <v>24</v>
      </c>
      <c r="L234" s="2" t="s">
        <v>91</v>
      </c>
      <c r="M234" s="2" t="s">
        <v>22</v>
      </c>
      <c r="N234" s="2">
        <v>2171</v>
      </c>
      <c r="O234" s="16"/>
      <c r="P234" s="2" t="s">
        <v>26</v>
      </c>
      <c r="Q234" s="2" t="s">
        <v>27</v>
      </c>
      <c r="R234" s="2" t="s">
        <v>50</v>
      </c>
      <c r="S234" s="2" t="s">
        <v>30</v>
      </c>
      <c r="T234" s="2">
        <v>4.3600000000000003</v>
      </c>
      <c r="U234" s="2">
        <v>5</v>
      </c>
      <c r="V234" s="3">
        <v>43507</v>
      </c>
      <c r="W234" s="2">
        <v>16</v>
      </c>
      <c r="X234" s="5" t="str">
        <f>INDEX(Position!B:B,MATCH(C234,Position!A:A,0))</f>
        <v>Production Technician I</v>
      </c>
      <c r="Y234" s="5" t="str">
        <f>INDEX(Department!B:B,MATCH(D234,Department!A:A,0))</f>
        <v>Production</v>
      </c>
      <c r="Z234" s="5" t="str">
        <f>INDEX(Manager!B:B,MATCH(E234,Manager!A:A,0))</f>
        <v>Webster Butler</v>
      </c>
      <c r="AA234" s="19">
        <f ca="1">IFERROR(DATEDIF(HR_Data[[#This Row],[DateofHire]],HR_Data[[#This Row],[DateofTermination]],"y"),DATEDIF(HR_Data[[#This Row],[DateofHire]],NOW(),"y"))</f>
        <v>12</v>
      </c>
      <c r="AB234" s="5">
        <f ca="1">DATEDIF(HR_Data[[#This Row],[DOB]],NOW(),"y")</f>
        <v>51</v>
      </c>
      <c r="AC234" s="5" t="str" cm="1">
        <f t="array" aca="1" ref="AC234" ca="1">_xlfn.IFS(HR_Data[[#This Row],[Age]]&lt;=40,"31-40",HR_Data[[#This Row],[Age]]&lt;=50,"41-50",AB234&lt;=60,"51-60",AB234&lt;=70,"61-70",AB234&lt;=80,"71 ABOVE")</f>
        <v>51-60</v>
      </c>
      <c r="AD234" s="5" t="str" cm="1">
        <f t="array" aca="1" ref="AD234" ca="1">_xlfn.IFS(HR_Data[[#This Row],[Years in the company]]&lt;=5,"5 years below",HR_Data[[#This Row],[Years in the company]]&lt;=10,"6-10 years",HR_Data[[#This Row],[Years in the company]]&lt;=15,"11 - 15 years",HR_Data[[#This Row],[Years in the company]]&gt;=16,"16 years above")</f>
        <v>11 - 15 years</v>
      </c>
      <c r="AE234" s="5" t="str" cm="1">
        <f t="array" ref="AE234">_xlfn.IFS(T234&lt;=2,"1.1-2.0",T234&lt;=3,"2.1-3.0",T234&lt;=4,"3.1-4.0",T234&lt;=5,"4.1-5.0")</f>
        <v>4.1-5.0</v>
      </c>
      <c r="AF234" s="5" t="str">
        <f>TEXT(HR_Data[[#This Row],[DateofHire]],"MMM")</f>
        <v>Nov</v>
      </c>
      <c r="AG234" s="5" t="str">
        <f>TEXT(HR_Data[[#This Row],[DateofHire]],"YYYY")</f>
        <v>2011</v>
      </c>
      <c r="AH234" s="5" t="str">
        <f>IF(HR_Data[[#This Row],[EmploymentStatus]]="Active","Active","Not Active")</f>
        <v>Active</v>
      </c>
      <c r="AI234" s="5"/>
    </row>
    <row r="235" spans="1:35" x14ac:dyDescent="0.25">
      <c r="A235" s="2" t="s">
        <v>375</v>
      </c>
      <c r="B235" s="2">
        <v>10230</v>
      </c>
      <c r="C235" s="2" t="s">
        <v>496</v>
      </c>
      <c r="D235" s="2" t="s">
        <v>510</v>
      </c>
      <c r="E235" s="2">
        <v>10252</v>
      </c>
      <c r="F235" s="16">
        <v>40812</v>
      </c>
      <c r="G235" s="2">
        <v>64971</v>
      </c>
      <c r="H235" s="2" t="s">
        <v>467</v>
      </c>
      <c r="I235" s="3">
        <v>29834</v>
      </c>
      <c r="J235" s="2" t="s">
        <v>47</v>
      </c>
      <c r="K235" s="2" t="s">
        <v>86</v>
      </c>
      <c r="L235" s="2" t="s">
        <v>62</v>
      </c>
      <c r="M235" s="2" t="s">
        <v>22</v>
      </c>
      <c r="N235" s="2">
        <v>1902</v>
      </c>
      <c r="O235" s="16">
        <v>40838</v>
      </c>
      <c r="P235" s="2" t="s">
        <v>48</v>
      </c>
      <c r="Q235" s="2" t="s">
        <v>35</v>
      </c>
      <c r="R235" s="2" t="s">
        <v>50</v>
      </c>
      <c r="S235" s="2" t="s">
        <v>39</v>
      </c>
      <c r="T235" s="2">
        <v>4.5</v>
      </c>
      <c r="U235" s="2">
        <v>4</v>
      </c>
      <c r="V235" s="3">
        <v>40838</v>
      </c>
      <c r="W235" s="2">
        <v>10</v>
      </c>
      <c r="X235" s="5" t="str">
        <f>INDEX(Position!B:B,MATCH(C235,Position!A:A,0))</f>
        <v>Production Technician II</v>
      </c>
      <c r="Y235" s="5" t="str">
        <f>INDEX(Department!B:B,MATCH(D235,Department!A:A,0))</f>
        <v>Production</v>
      </c>
      <c r="Z235" s="5" t="str">
        <f>INDEX(Manager!B:B,MATCH(E235,Manager!A:A,0))</f>
        <v>David Stanley</v>
      </c>
      <c r="AA235" s="19">
        <f ca="1">IFERROR(DATEDIF(HR_Data[[#This Row],[DateofHire]],HR_Data[[#This Row],[DateofTermination]],"y"),DATEDIF(HR_Data[[#This Row],[DateofHire]],NOW(),"y"))</f>
        <v>0</v>
      </c>
      <c r="AB235" s="5">
        <f ca="1">DATEDIF(HR_Data[[#This Row],[DOB]],NOW(),"y")</f>
        <v>42</v>
      </c>
      <c r="AC235" s="5" t="str" cm="1">
        <f t="array" aca="1" ref="AC235" ca="1">_xlfn.IFS(HR_Data[[#This Row],[Age]]&lt;=40,"31-40",HR_Data[[#This Row],[Age]]&lt;=50,"41-50",AB235&lt;=60,"51-60",AB235&lt;=70,"61-70",AB235&lt;=80,"71 ABOVE")</f>
        <v>41-50</v>
      </c>
      <c r="AD235" s="5" t="str" cm="1">
        <f t="array" aca="1" ref="AD235" ca="1">_xlfn.IFS(HR_Data[[#This Row],[Years in the company]]&lt;=5,"5 years below",HR_Data[[#This Row],[Years in the company]]&lt;=10,"6-10 years",HR_Data[[#This Row],[Years in the company]]&lt;=15,"11 - 15 years",HR_Data[[#This Row],[Years in the company]]&gt;=16,"16 years above")</f>
        <v>5 years below</v>
      </c>
      <c r="AE235" s="5" t="str" cm="1">
        <f t="array" ref="AE235">_xlfn.IFS(T235&lt;=2,"1.1-2.0",T235&lt;=3,"2.1-3.0",T235&lt;=4,"3.1-4.0",T235&lt;=5,"4.1-5.0")</f>
        <v>4.1-5.0</v>
      </c>
      <c r="AF235" s="5" t="str">
        <f>TEXT(HR_Data[[#This Row],[DateofHire]],"MMM")</f>
        <v>Sep</v>
      </c>
      <c r="AG235" s="5" t="str">
        <f>TEXT(HR_Data[[#This Row],[DateofHire]],"YYYY")</f>
        <v>2011</v>
      </c>
      <c r="AH235" s="5" t="str">
        <f>IF(HR_Data[[#This Row],[EmploymentStatus]]="Active","Active","Not Active")</f>
        <v>Not Active</v>
      </c>
      <c r="AI235" s="5" t="str">
        <f>TEXT(HR_Data[[#This Row],[DateofTermination]],"YYYY")</f>
        <v>2011</v>
      </c>
    </row>
    <row r="236" spans="1:35" x14ac:dyDescent="0.25">
      <c r="A236" s="2" t="s">
        <v>376</v>
      </c>
      <c r="B236" s="2">
        <v>10224</v>
      </c>
      <c r="C236" s="2" t="s">
        <v>496</v>
      </c>
      <c r="D236" s="2" t="s">
        <v>510</v>
      </c>
      <c r="E236" s="2">
        <v>10196</v>
      </c>
      <c r="F236" s="16">
        <v>40729</v>
      </c>
      <c r="G236" s="2">
        <v>55578</v>
      </c>
      <c r="H236" s="2" t="s">
        <v>468</v>
      </c>
      <c r="I236" s="3">
        <v>26483</v>
      </c>
      <c r="J236" s="2" t="s">
        <v>33</v>
      </c>
      <c r="K236" s="2" t="s">
        <v>24</v>
      </c>
      <c r="L236" s="2" t="s">
        <v>25</v>
      </c>
      <c r="M236" s="2" t="s">
        <v>22</v>
      </c>
      <c r="N236" s="2">
        <v>2138</v>
      </c>
      <c r="O236" s="16">
        <v>40947</v>
      </c>
      <c r="P236" s="2" t="s">
        <v>69</v>
      </c>
      <c r="Q236" s="2" t="s">
        <v>35</v>
      </c>
      <c r="R236" s="2" t="s">
        <v>38</v>
      </c>
      <c r="S236" s="2" t="s">
        <v>39</v>
      </c>
      <c r="T236" s="2">
        <v>4.2</v>
      </c>
      <c r="U236" s="2">
        <v>5</v>
      </c>
      <c r="V236" s="3">
        <v>40914</v>
      </c>
      <c r="W236" s="2">
        <v>13</v>
      </c>
      <c r="X236" s="5" t="str">
        <f>INDEX(Position!B:B,MATCH(C236,Position!A:A,0))</f>
        <v>Production Technician II</v>
      </c>
      <c r="Y236" s="5" t="str">
        <f>INDEX(Department!B:B,MATCH(D236,Department!A:A,0))</f>
        <v>Production</v>
      </c>
      <c r="Z236" s="5" t="str">
        <f>INDEX(Manager!B:B,MATCH(E236,Manager!A:A,0))</f>
        <v>Kissy Sullivan</v>
      </c>
      <c r="AA236" s="19">
        <f ca="1">IFERROR(DATEDIF(HR_Data[[#This Row],[DateofHire]],HR_Data[[#This Row],[DateofTermination]],"y"),DATEDIF(HR_Data[[#This Row],[DateofHire]],NOW(),"y"))</f>
        <v>0</v>
      </c>
      <c r="AB236" s="5">
        <f ca="1">DATEDIF(HR_Data[[#This Row],[DOB]],NOW(),"y")</f>
        <v>51</v>
      </c>
      <c r="AC236" s="5" t="str" cm="1">
        <f t="array" aca="1" ref="AC236" ca="1">_xlfn.IFS(HR_Data[[#This Row],[Age]]&lt;=40,"31-40",HR_Data[[#This Row],[Age]]&lt;=50,"41-50",AB236&lt;=60,"51-60",AB236&lt;=70,"61-70",AB236&lt;=80,"71 ABOVE")</f>
        <v>51-60</v>
      </c>
      <c r="AD236" s="5" t="str" cm="1">
        <f t="array" aca="1" ref="AD236" ca="1">_xlfn.IFS(HR_Data[[#This Row],[Years in the company]]&lt;=5,"5 years below",HR_Data[[#This Row],[Years in the company]]&lt;=10,"6-10 years",HR_Data[[#This Row],[Years in the company]]&lt;=15,"11 - 15 years",HR_Data[[#This Row],[Years in the company]]&gt;=16,"16 years above")</f>
        <v>5 years below</v>
      </c>
      <c r="AE236" s="5" t="str" cm="1">
        <f t="array" ref="AE236">_xlfn.IFS(T236&lt;=2,"1.1-2.0",T236&lt;=3,"2.1-3.0",T236&lt;=4,"3.1-4.0",T236&lt;=5,"4.1-5.0")</f>
        <v>4.1-5.0</v>
      </c>
      <c r="AF236" s="5" t="str">
        <f>TEXT(HR_Data[[#This Row],[DateofHire]],"MMM")</f>
        <v>Jul</v>
      </c>
      <c r="AG236" s="5" t="str">
        <f>TEXT(HR_Data[[#This Row],[DateofHire]],"YYYY")</f>
        <v>2011</v>
      </c>
      <c r="AH236" s="5" t="str">
        <f>IF(HR_Data[[#This Row],[EmploymentStatus]]="Active","Active","Not Active")</f>
        <v>Not Active</v>
      </c>
      <c r="AI236" s="5" t="str">
        <f>TEXT(HR_Data[[#This Row],[DateofTermination]],"YYYY")</f>
        <v>2012</v>
      </c>
    </row>
    <row r="237" spans="1:35" x14ac:dyDescent="0.25">
      <c r="A237" s="2" t="s">
        <v>377</v>
      </c>
      <c r="B237" s="2">
        <v>10047</v>
      </c>
      <c r="C237" s="2" t="s">
        <v>495</v>
      </c>
      <c r="D237" s="2" t="s">
        <v>510</v>
      </c>
      <c r="E237" s="2">
        <v>10002</v>
      </c>
      <c r="F237" s="16">
        <v>40553</v>
      </c>
      <c r="G237" s="2">
        <v>50428</v>
      </c>
      <c r="H237" s="2" t="s">
        <v>468</v>
      </c>
      <c r="I237" s="3">
        <v>27036</v>
      </c>
      <c r="J237" s="2" t="s">
        <v>33</v>
      </c>
      <c r="K237" s="2" t="s">
        <v>24</v>
      </c>
      <c r="L237" s="2" t="s">
        <v>62</v>
      </c>
      <c r="M237" s="2" t="s">
        <v>22</v>
      </c>
      <c r="N237" s="2">
        <v>1420</v>
      </c>
      <c r="O237" s="16">
        <v>42395</v>
      </c>
      <c r="P237" s="2" t="s">
        <v>82</v>
      </c>
      <c r="Q237" s="2" t="s">
        <v>35</v>
      </c>
      <c r="R237" s="2" t="s">
        <v>38</v>
      </c>
      <c r="S237" s="2" t="s">
        <v>39</v>
      </c>
      <c r="T237" s="2">
        <v>5</v>
      </c>
      <c r="U237" s="2">
        <v>3</v>
      </c>
      <c r="V237" s="3">
        <v>42014</v>
      </c>
      <c r="W237" s="2">
        <v>11</v>
      </c>
      <c r="X237" s="5" t="str">
        <f>INDEX(Position!B:B,MATCH(C237,Position!A:A,0))</f>
        <v>Production Technician I</v>
      </c>
      <c r="Y237" s="5" t="str">
        <f>INDEX(Department!B:B,MATCH(D237,Department!A:A,0))</f>
        <v>Production</v>
      </c>
      <c r="Z237" s="5" t="str">
        <f>INDEX(Manager!B:B,MATCH(E237,Manager!A:A,0))</f>
        <v>Amy Dunn</v>
      </c>
      <c r="AA237" s="19">
        <f ca="1">IFERROR(DATEDIF(HR_Data[[#This Row],[DateofHire]],HR_Data[[#This Row],[DateofTermination]],"y"),DATEDIF(HR_Data[[#This Row],[DateofHire]],NOW(),"y"))</f>
        <v>5</v>
      </c>
      <c r="AB237" s="5">
        <f ca="1">DATEDIF(HR_Data[[#This Row],[DOB]],NOW(),"y")</f>
        <v>50</v>
      </c>
      <c r="AC237" s="5" t="str" cm="1">
        <f t="array" aca="1" ref="AC237" ca="1">_xlfn.IFS(HR_Data[[#This Row],[Age]]&lt;=40,"31-40",HR_Data[[#This Row],[Age]]&lt;=50,"41-50",AB237&lt;=60,"51-60",AB237&lt;=70,"61-70",AB237&lt;=80,"71 ABOVE")</f>
        <v>41-50</v>
      </c>
      <c r="AD237" s="5" t="str" cm="1">
        <f t="array" aca="1" ref="AD237" ca="1">_xlfn.IFS(HR_Data[[#This Row],[Years in the company]]&lt;=5,"5 years below",HR_Data[[#This Row],[Years in the company]]&lt;=10,"6-10 years",HR_Data[[#This Row],[Years in the company]]&lt;=15,"11 - 15 years",HR_Data[[#This Row],[Years in the company]]&gt;=16,"16 years above")</f>
        <v>5 years below</v>
      </c>
      <c r="AE237" s="5" t="str" cm="1">
        <f t="array" ref="AE237">_xlfn.IFS(T237&lt;=2,"1.1-2.0",T237&lt;=3,"2.1-3.0",T237&lt;=4,"3.1-4.0",T237&lt;=5,"4.1-5.0")</f>
        <v>4.1-5.0</v>
      </c>
      <c r="AF237" s="5" t="str">
        <f>TEXT(HR_Data[[#This Row],[DateofHire]],"MMM")</f>
        <v>Jan</v>
      </c>
      <c r="AG237" s="5" t="str">
        <f>TEXT(HR_Data[[#This Row],[DateofHire]],"YYYY")</f>
        <v>2011</v>
      </c>
      <c r="AH237" s="5" t="str">
        <f>IF(HR_Data[[#This Row],[EmploymentStatus]]="Active","Active","Not Active")</f>
        <v>Not Active</v>
      </c>
      <c r="AI237" s="5" t="str">
        <f>TEXT(HR_Data[[#This Row],[DateofTermination]],"YYYY")</f>
        <v>2016</v>
      </c>
    </row>
    <row r="238" spans="1:35" x14ac:dyDescent="0.25">
      <c r="A238" s="2" t="s">
        <v>378</v>
      </c>
      <c r="B238" s="2">
        <v>10285</v>
      </c>
      <c r="C238" s="2" t="s">
        <v>495</v>
      </c>
      <c r="D238" s="2" t="s">
        <v>510</v>
      </c>
      <c r="E238" s="2">
        <v>10062</v>
      </c>
      <c r="F238" s="16">
        <v>40553</v>
      </c>
      <c r="G238" s="2">
        <v>61422</v>
      </c>
      <c r="H238" s="2" t="s">
        <v>467</v>
      </c>
      <c r="I238" s="3">
        <v>31054</v>
      </c>
      <c r="J238" s="2" t="s">
        <v>33</v>
      </c>
      <c r="K238" s="2" t="s">
        <v>24</v>
      </c>
      <c r="L238" s="2" t="s">
        <v>25</v>
      </c>
      <c r="M238" s="2" t="s">
        <v>22</v>
      </c>
      <c r="N238" s="2">
        <v>1460</v>
      </c>
      <c r="O238" s="16">
        <v>42507</v>
      </c>
      <c r="P238" s="2" t="s">
        <v>82</v>
      </c>
      <c r="Q238" s="2" t="s">
        <v>83</v>
      </c>
      <c r="R238" s="2" t="s">
        <v>38</v>
      </c>
      <c r="S238" s="2" t="s">
        <v>97</v>
      </c>
      <c r="T238" s="2">
        <v>3.6</v>
      </c>
      <c r="U238" s="2">
        <v>3</v>
      </c>
      <c r="V238" s="3">
        <v>42465</v>
      </c>
      <c r="W238" s="2">
        <v>16</v>
      </c>
      <c r="X238" s="5" t="str">
        <f>INDEX(Position!B:B,MATCH(C238,Position!A:A,0))</f>
        <v>Production Technician I</v>
      </c>
      <c r="Y238" s="5" t="str">
        <f>INDEX(Department!B:B,MATCH(D238,Department!A:A,0))</f>
        <v>Production</v>
      </c>
      <c r="Z238" s="5" t="str">
        <f>INDEX(Manager!B:B,MATCH(E238,Manager!A:A,0))</f>
        <v>Ketsia Liebig</v>
      </c>
      <c r="AA238" s="19">
        <f ca="1">IFERROR(DATEDIF(HR_Data[[#This Row],[DateofHire]],HR_Data[[#This Row],[DateofTermination]],"y"),DATEDIF(HR_Data[[#This Row],[DateofHire]],NOW(),"y"))</f>
        <v>5</v>
      </c>
      <c r="AB238" s="5">
        <f ca="1">DATEDIF(HR_Data[[#This Row],[DOB]],NOW(),"y")</f>
        <v>39</v>
      </c>
      <c r="AC238" s="5" t="str" cm="1">
        <f t="array" aca="1" ref="AC238" ca="1">_xlfn.IFS(HR_Data[[#This Row],[Age]]&lt;=40,"31-40",HR_Data[[#This Row],[Age]]&lt;=50,"41-50",AB238&lt;=60,"51-60",AB238&lt;=70,"61-70",AB238&lt;=80,"71 ABOVE")</f>
        <v>31-40</v>
      </c>
      <c r="AD238" s="5" t="str" cm="1">
        <f t="array" aca="1" ref="AD238" ca="1">_xlfn.IFS(HR_Data[[#This Row],[Years in the company]]&lt;=5,"5 years below",HR_Data[[#This Row],[Years in the company]]&lt;=10,"6-10 years",HR_Data[[#This Row],[Years in the company]]&lt;=15,"11 - 15 years",HR_Data[[#This Row],[Years in the company]]&gt;=16,"16 years above")</f>
        <v>5 years below</v>
      </c>
      <c r="AE238" s="5" t="str" cm="1">
        <f t="array" ref="AE238">_xlfn.IFS(T238&lt;=2,"1.1-2.0",T238&lt;=3,"2.1-3.0",T238&lt;=4,"3.1-4.0",T238&lt;=5,"4.1-5.0")</f>
        <v>3.1-4.0</v>
      </c>
      <c r="AF238" s="5" t="str">
        <f>TEXT(HR_Data[[#This Row],[DateofHire]],"MMM")</f>
        <v>Jan</v>
      </c>
      <c r="AG238" s="5" t="str">
        <f>TEXT(HR_Data[[#This Row],[DateofHire]],"YYYY")</f>
        <v>2011</v>
      </c>
      <c r="AH238" s="5" t="str">
        <f>IF(HR_Data[[#This Row],[EmploymentStatus]]="Active","Active","Not Active")</f>
        <v>Not Active</v>
      </c>
      <c r="AI238" s="5" t="str">
        <f>TEXT(HR_Data[[#This Row],[DateofTermination]],"YYYY")</f>
        <v>2016</v>
      </c>
    </row>
    <row r="239" spans="1:35" hidden="1" x14ac:dyDescent="0.25">
      <c r="A239" s="2" t="s">
        <v>379</v>
      </c>
      <c r="B239" s="2">
        <v>10020</v>
      </c>
      <c r="C239" s="2" t="s">
        <v>495</v>
      </c>
      <c r="D239" s="2" t="s">
        <v>510</v>
      </c>
      <c r="E239" s="2">
        <v>10114</v>
      </c>
      <c r="F239" s="16">
        <v>41463</v>
      </c>
      <c r="G239" s="2">
        <v>63353</v>
      </c>
      <c r="H239" s="2" t="s">
        <v>468</v>
      </c>
      <c r="I239" s="3">
        <v>31075</v>
      </c>
      <c r="J239" s="2" t="s">
        <v>58</v>
      </c>
      <c r="K239" s="2" t="s">
        <v>24</v>
      </c>
      <c r="L239" s="2" t="s">
        <v>25</v>
      </c>
      <c r="M239" s="2" t="s">
        <v>22</v>
      </c>
      <c r="N239" s="2">
        <v>1730</v>
      </c>
      <c r="O239" s="16"/>
      <c r="P239" s="2" t="s">
        <v>26</v>
      </c>
      <c r="Q239" s="2" t="s">
        <v>27</v>
      </c>
      <c r="R239" s="2" t="s">
        <v>60</v>
      </c>
      <c r="S239" s="2" t="s">
        <v>30</v>
      </c>
      <c r="T239" s="2">
        <v>3.6</v>
      </c>
      <c r="U239" s="2">
        <v>5</v>
      </c>
      <c r="V239" s="3">
        <v>43507</v>
      </c>
      <c r="W239" s="2">
        <v>4</v>
      </c>
      <c r="X239" s="5" t="str">
        <f>INDEX(Position!B:B,MATCH(C239,Position!A:A,0))</f>
        <v>Production Technician I</v>
      </c>
      <c r="Y239" s="5" t="str">
        <f>INDEX(Department!B:B,MATCH(D239,Department!A:A,0))</f>
        <v>Production</v>
      </c>
      <c r="Z239" s="5" t="str">
        <f>INDEX(Manager!B:B,MATCH(E239,Manager!A:A,0))</f>
        <v>Brannon Miller</v>
      </c>
      <c r="AA239" s="19">
        <f ca="1">IFERROR(DATEDIF(HR_Data[[#This Row],[DateofHire]],HR_Data[[#This Row],[DateofTermination]],"y"),DATEDIF(HR_Data[[#This Row],[DateofHire]],NOW(),"y"))</f>
        <v>10</v>
      </c>
      <c r="AB239" s="5">
        <f ca="1">DATEDIF(HR_Data[[#This Row],[DOB]],NOW(),"y")</f>
        <v>39</v>
      </c>
      <c r="AC239" s="5" t="str" cm="1">
        <f t="array" aca="1" ref="AC239" ca="1">_xlfn.IFS(HR_Data[[#This Row],[Age]]&lt;=40,"31-40",HR_Data[[#This Row],[Age]]&lt;=50,"41-50",AB239&lt;=60,"51-60",AB239&lt;=70,"61-70",AB239&lt;=80,"71 ABOVE")</f>
        <v>31-40</v>
      </c>
      <c r="AD239" s="5" t="str" cm="1">
        <f t="array" aca="1" ref="AD239" ca="1">_xlfn.IFS(HR_Data[[#This Row],[Years in the company]]&lt;=5,"5 years below",HR_Data[[#This Row],[Years in the company]]&lt;=10,"6-10 years",HR_Data[[#This Row],[Years in the company]]&lt;=15,"11 - 15 years",HR_Data[[#This Row],[Years in the company]]&gt;=16,"16 years above")</f>
        <v>6-10 years</v>
      </c>
      <c r="AE239" s="5" t="str" cm="1">
        <f t="array" ref="AE239">_xlfn.IFS(T239&lt;=2,"1.1-2.0",T239&lt;=3,"2.1-3.0",T239&lt;=4,"3.1-4.0",T239&lt;=5,"4.1-5.0")</f>
        <v>3.1-4.0</v>
      </c>
      <c r="AF239" s="5" t="str">
        <f>TEXT(HR_Data[[#This Row],[DateofHire]],"MMM")</f>
        <v>Jul</v>
      </c>
      <c r="AG239" s="5" t="str">
        <f>TEXT(HR_Data[[#This Row],[DateofHire]],"YYYY")</f>
        <v>2013</v>
      </c>
      <c r="AH239" s="5" t="str">
        <f>IF(HR_Data[[#This Row],[EmploymentStatus]]="Active","Active","Not Active")</f>
        <v>Active</v>
      </c>
      <c r="AI239" s="5"/>
    </row>
    <row r="240" spans="1:35" hidden="1" x14ac:dyDescent="0.25">
      <c r="A240" s="2" t="s">
        <v>380</v>
      </c>
      <c r="B240" s="2">
        <v>10162</v>
      </c>
      <c r="C240" s="2" t="s">
        <v>479</v>
      </c>
      <c r="D240" s="2" t="s">
        <v>509</v>
      </c>
      <c r="E240" s="2">
        <v>10084</v>
      </c>
      <c r="F240" s="16">
        <v>42051</v>
      </c>
      <c r="G240" s="2">
        <v>89883</v>
      </c>
      <c r="H240" s="2" t="s">
        <v>467</v>
      </c>
      <c r="I240" s="3">
        <v>29870</v>
      </c>
      <c r="J240" s="2" t="s">
        <v>33</v>
      </c>
      <c r="K240" s="2" t="s">
        <v>24</v>
      </c>
      <c r="L240" s="2" t="s">
        <v>25</v>
      </c>
      <c r="M240" s="2" t="s">
        <v>22</v>
      </c>
      <c r="N240" s="2">
        <v>1886</v>
      </c>
      <c r="O240" s="16"/>
      <c r="P240" s="2" t="s">
        <v>26</v>
      </c>
      <c r="Q240" s="2" t="s">
        <v>27</v>
      </c>
      <c r="R240" s="2" t="s">
        <v>60</v>
      </c>
      <c r="S240" s="2" t="s">
        <v>39</v>
      </c>
      <c r="T240" s="2">
        <v>3.69</v>
      </c>
      <c r="U240" s="2">
        <v>5</v>
      </c>
      <c r="V240" s="3">
        <v>43510</v>
      </c>
      <c r="W240" s="2">
        <v>15</v>
      </c>
      <c r="X240" s="5" t="str">
        <f>INDEX(Position!B:B,MATCH(C240,Position!A:A,0))</f>
        <v>Data Analyst</v>
      </c>
      <c r="Y240" s="5" t="str">
        <f>INDEX(Department!B:B,MATCH(D240,Department!A:A,0))</f>
        <v>IT/IS</v>
      </c>
      <c r="Z240" s="5" t="str">
        <f>INDEX(Manager!B:B,MATCH(E240,Manager!A:A,0))</f>
        <v>Simon Roup</v>
      </c>
      <c r="AA240" s="19">
        <f ca="1">IFERROR(DATEDIF(HR_Data[[#This Row],[DateofHire]],HR_Data[[#This Row],[DateofTermination]],"y"),DATEDIF(HR_Data[[#This Row],[DateofHire]],NOW(),"y"))</f>
        <v>9</v>
      </c>
      <c r="AB240" s="5">
        <f ca="1">DATEDIF(HR_Data[[#This Row],[DOB]],NOW(),"y")</f>
        <v>42</v>
      </c>
      <c r="AC240" s="5" t="str" cm="1">
        <f t="array" aca="1" ref="AC240" ca="1">_xlfn.IFS(HR_Data[[#This Row],[Age]]&lt;=40,"31-40",HR_Data[[#This Row],[Age]]&lt;=50,"41-50",AB240&lt;=60,"51-60",AB240&lt;=70,"61-70",AB240&lt;=80,"71 ABOVE")</f>
        <v>41-50</v>
      </c>
      <c r="AD240" s="5" t="str" cm="1">
        <f t="array" aca="1" ref="AD240" ca="1">_xlfn.IFS(HR_Data[[#This Row],[Years in the company]]&lt;=5,"5 years below",HR_Data[[#This Row],[Years in the company]]&lt;=10,"6-10 years",HR_Data[[#This Row],[Years in the company]]&lt;=15,"11 - 15 years",HR_Data[[#This Row],[Years in the company]]&gt;=16,"16 years above")</f>
        <v>6-10 years</v>
      </c>
      <c r="AE240" s="5" t="str" cm="1">
        <f t="array" ref="AE240">_xlfn.IFS(T240&lt;=2,"1.1-2.0",T240&lt;=3,"2.1-3.0",T240&lt;=4,"3.1-4.0",T240&lt;=5,"4.1-5.0")</f>
        <v>3.1-4.0</v>
      </c>
      <c r="AF240" s="5" t="str">
        <f>TEXT(HR_Data[[#This Row],[DateofHire]],"MMM")</f>
        <v>Feb</v>
      </c>
      <c r="AG240" s="5" t="str">
        <f>TEXT(HR_Data[[#This Row],[DateofHire]],"YYYY")</f>
        <v>2015</v>
      </c>
      <c r="AH240" s="5" t="str">
        <f>IF(HR_Data[[#This Row],[EmploymentStatus]]="Active","Active","Not Active")</f>
        <v>Active</v>
      </c>
      <c r="AI240" s="5"/>
    </row>
    <row r="241" spans="1:35" x14ac:dyDescent="0.25">
      <c r="A241" s="2" t="s">
        <v>381</v>
      </c>
      <c r="B241" s="2">
        <v>10149</v>
      </c>
      <c r="C241" s="2" t="s">
        <v>493</v>
      </c>
      <c r="D241" s="2" t="s">
        <v>509</v>
      </c>
      <c r="E241" s="2">
        <v>10084</v>
      </c>
      <c r="F241" s="16">
        <v>42009</v>
      </c>
      <c r="G241" s="2">
        <v>120000</v>
      </c>
      <c r="H241" s="2" t="s">
        <v>467</v>
      </c>
      <c r="I241" s="3">
        <v>26811</v>
      </c>
      <c r="J241" s="2" t="s">
        <v>23</v>
      </c>
      <c r="K241" s="2" t="s">
        <v>24</v>
      </c>
      <c r="L241" s="2" t="s">
        <v>25</v>
      </c>
      <c r="M241" s="2" t="s">
        <v>22</v>
      </c>
      <c r="N241" s="2">
        <v>2703</v>
      </c>
      <c r="O241" s="16">
        <v>43414</v>
      </c>
      <c r="P241" s="2" t="s">
        <v>69</v>
      </c>
      <c r="Q241" s="2" t="s">
        <v>35</v>
      </c>
      <c r="R241" s="2" t="s">
        <v>29</v>
      </c>
      <c r="S241" s="2" t="s">
        <v>39</v>
      </c>
      <c r="T241" s="2">
        <v>3.88</v>
      </c>
      <c r="U241" s="2">
        <v>3</v>
      </c>
      <c r="V241" s="3">
        <v>43144</v>
      </c>
      <c r="W241" s="2">
        <v>12</v>
      </c>
      <c r="X241" s="5" t="str">
        <f>INDEX(Position!B:B,MATCH(C241,Position!A:A,0))</f>
        <v>Principal Data Architect</v>
      </c>
      <c r="Y241" s="5" t="str">
        <f>INDEX(Department!B:B,MATCH(D241,Department!A:A,0))</f>
        <v>IT/IS</v>
      </c>
      <c r="Z241" s="5" t="str">
        <f>INDEX(Manager!B:B,MATCH(E241,Manager!A:A,0))</f>
        <v>Simon Roup</v>
      </c>
      <c r="AA241" s="19">
        <f ca="1">IFERROR(DATEDIF(HR_Data[[#This Row],[DateofHire]],HR_Data[[#This Row],[DateofTermination]],"y"),DATEDIF(HR_Data[[#This Row],[DateofHire]],NOW(),"y"))</f>
        <v>3</v>
      </c>
      <c r="AB241" s="5">
        <f ca="1">DATEDIF(HR_Data[[#This Row],[DOB]],NOW(),"y")</f>
        <v>50</v>
      </c>
      <c r="AC241" s="5" t="str" cm="1">
        <f t="array" aca="1" ref="AC241" ca="1">_xlfn.IFS(HR_Data[[#This Row],[Age]]&lt;=40,"31-40",HR_Data[[#This Row],[Age]]&lt;=50,"41-50",AB241&lt;=60,"51-60",AB241&lt;=70,"61-70",AB241&lt;=80,"71 ABOVE")</f>
        <v>41-50</v>
      </c>
      <c r="AD241" s="5" t="str" cm="1">
        <f t="array" aca="1" ref="AD241" ca="1">_xlfn.IFS(HR_Data[[#This Row],[Years in the company]]&lt;=5,"5 years below",HR_Data[[#This Row],[Years in the company]]&lt;=10,"6-10 years",HR_Data[[#This Row],[Years in the company]]&lt;=15,"11 - 15 years",HR_Data[[#This Row],[Years in the company]]&gt;=16,"16 years above")</f>
        <v>5 years below</v>
      </c>
      <c r="AE241" s="5" t="str" cm="1">
        <f t="array" ref="AE241">_xlfn.IFS(T241&lt;=2,"1.1-2.0",T241&lt;=3,"2.1-3.0",T241&lt;=4,"3.1-4.0",T241&lt;=5,"4.1-5.0")</f>
        <v>3.1-4.0</v>
      </c>
      <c r="AF241" s="5" t="str">
        <f>TEXT(HR_Data[[#This Row],[DateofHire]],"MMM")</f>
        <v>Jan</v>
      </c>
      <c r="AG241" s="5" t="str">
        <f>TEXT(HR_Data[[#This Row],[DateofHire]],"YYYY")</f>
        <v>2015</v>
      </c>
      <c r="AH241" s="5" t="str">
        <f>IF(HR_Data[[#This Row],[EmploymentStatus]]="Active","Active","Not Active")</f>
        <v>Not Active</v>
      </c>
      <c r="AI241" s="5" t="str">
        <f>TEXT(HR_Data[[#This Row],[DateofTermination]],"YYYY")</f>
        <v>2018</v>
      </c>
    </row>
    <row r="242" spans="1:35" hidden="1" x14ac:dyDescent="0.25">
      <c r="A242" s="2" t="s">
        <v>383</v>
      </c>
      <c r="B242" s="2">
        <v>10086</v>
      </c>
      <c r="C242" s="2" t="s">
        <v>481</v>
      </c>
      <c r="D242" s="2" t="s">
        <v>509</v>
      </c>
      <c r="E242" s="2">
        <v>10197</v>
      </c>
      <c r="F242" s="16">
        <v>42742</v>
      </c>
      <c r="G242" s="2">
        <v>150290</v>
      </c>
      <c r="H242" s="2" t="s">
        <v>467</v>
      </c>
      <c r="I242" s="3">
        <v>26624</v>
      </c>
      <c r="J242" s="2" t="s">
        <v>23</v>
      </c>
      <c r="K242" s="2" t="s">
        <v>24</v>
      </c>
      <c r="L242" s="2" t="s">
        <v>62</v>
      </c>
      <c r="M242" s="2" t="s">
        <v>22</v>
      </c>
      <c r="N242" s="2">
        <v>2056</v>
      </c>
      <c r="O242" s="16"/>
      <c r="P242" s="2" t="s">
        <v>26</v>
      </c>
      <c r="Q242" s="2" t="s">
        <v>27</v>
      </c>
      <c r="R242" s="2" t="s">
        <v>38</v>
      </c>
      <c r="S242" s="2" t="s">
        <v>39</v>
      </c>
      <c r="T242" s="2">
        <v>4.9400000000000004</v>
      </c>
      <c r="U242" s="2">
        <v>3</v>
      </c>
      <c r="V242" s="3">
        <v>43502</v>
      </c>
      <c r="W242" s="2">
        <v>17</v>
      </c>
      <c r="X242" s="5" t="str">
        <f>INDEX(Position!B:B,MATCH(C242,Position!A:A,0))</f>
        <v>Data Architect</v>
      </c>
      <c r="Y242" s="5" t="str">
        <f>INDEX(Department!B:B,MATCH(D242,Department!A:A,0))</f>
        <v>IT/IS</v>
      </c>
      <c r="Z242" s="5" t="str">
        <f>INDEX(Manager!B:B,MATCH(E242,Manager!A:A,0))</f>
        <v>Brian Champaigne</v>
      </c>
      <c r="AA242" s="19">
        <f ca="1">IFERROR(DATEDIF(HR_Data[[#This Row],[DateofHire]],HR_Data[[#This Row],[DateofTermination]],"y"),DATEDIF(HR_Data[[#This Row],[DateofHire]],NOW(),"y"))</f>
        <v>7</v>
      </c>
      <c r="AB242" s="5">
        <f ca="1">DATEDIF(HR_Data[[#This Row],[DOB]],NOW(),"y")</f>
        <v>51</v>
      </c>
      <c r="AC242" s="5" t="str" cm="1">
        <f t="array" aca="1" ref="AC242" ca="1">_xlfn.IFS(HR_Data[[#This Row],[Age]]&lt;=40,"31-40",HR_Data[[#This Row],[Age]]&lt;=50,"41-50",AB242&lt;=60,"51-60",AB242&lt;=70,"61-70",AB242&lt;=80,"71 ABOVE")</f>
        <v>51-60</v>
      </c>
      <c r="AD242" s="5" t="str" cm="1">
        <f t="array" aca="1" ref="AD242" ca="1">_xlfn.IFS(HR_Data[[#This Row],[Years in the company]]&lt;=5,"5 years below",HR_Data[[#This Row],[Years in the company]]&lt;=10,"6-10 years",HR_Data[[#This Row],[Years in the company]]&lt;=15,"11 - 15 years",HR_Data[[#This Row],[Years in the company]]&gt;=16,"16 years above")</f>
        <v>6-10 years</v>
      </c>
      <c r="AE242" s="5" t="str" cm="1">
        <f t="array" ref="AE242">_xlfn.IFS(T242&lt;=2,"1.1-2.0",T242&lt;=3,"2.1-3.0",T242&lt;=4,"3.1-4.0",T242&lt;=5,"4.1-5.0")</f>
        <v>4.1-5.0</v>
      </c>
      <c r="AF242" s="5" t="str">
        <f>TEXT(HR_Data[[#This Row],[DateofHire]],"MMM")</f>
        <v>Jan</v>
      </c>
      <c r="AG242" s="5" t="str">
        <f>TEXT(HR_Data[[#This Row],[DateofHire]],"YYYY")</f>
        <v>2017</v>
      </c>
      <c r="AH242" s="5" t="str">
        <f>IF(HR_Data[[#This Row],[EmploymentStatus]]="Active","Active","Not Active")</f>
        <v>Active</v>
      </c>
      <c r="AI242" s="5"/>
    </row>
    <row r="243" spans="1:35" hidden="1" x14ac:dyDescent="0.25">
      <c r="A243" s="2" t="s">
        <v>385</v>
      </c>
      <c r="B243" s="2">
        <v>10054</v>
      </c>
      <c r="C243" s="2" t="s">
        <v>495</v>
      </c>
      <c r="D243" s="2" t="s">
        <v>510</v>
      </c>
      <c r="E243" s="2">
        <v>10252</v>
      </c>
      <c r="F243" s="16">
        <v>41645</v>
      </c>
      <c r="G243" s="2">
        <v>60627</v>
      </c>
      <c r="H243" s="2" t="s">
        <v>467</v>
      </c>
      <c r="I243" s="3">
        <v>27368</v>
      </c>
      <c r="J243" s="2" t="s">
        <v>116</v>
      </c>
      <c r="K243" s="2" t="s">
        <v>24</v>
      </c>
      <c r="L243" s="2" t="s">
        <v>25</v>
      </c>
      <c r="M243" s="2" t="s">
        <v>22</v>
      </c>
      <c r="N243" s="2">
        <v>1886</v>
      </c>
      <c r="O243" s="16"/>
      <c r="P243" s="2" t="s">
        <v>26</v>
      </c>
      <c r="Q243" s="2" t="s">
        <v>27</v>
      </c>
      <c r="R243" s="2" t="s">
        <v>180</v>
      </c>
      <c r="S243" s="2" t="s">
        <v>39</v>
      </c>
      <c r="T243" s="2">
        <v>5</v>
      </c>
      <c r="U243" s="2">
        <v>4</v>
      </c>
      <c r="V243" s="3">
        <v>43496</v>
      </c>
      <c r="W243" s="2">
        <v>8</v>
      </c>
      <c r="X243" s="5" t="str">
        <f>INDEX(Position!B:B,MATCH(C243,Position!A:A,0))</f>
        <v>Production Technician I</v>
      </c>
      <c r="Y243" s="5" t="str">
        <f>INDEX(Department!B:B,MATCH(D243,Department!A:A,0))</f>
        <v>Production</v>
      </c>
      <c r="Z243" s="5" t="str">
        <f>INDEX(Manager!B:B,MATCH(E243,Manager!A:A,0))</f>
        <v>David Stanley</v>
      </c>
      <c r="AA243" s="19">
        <f ca="1">IFERROR(DATEDIF(HR_Data[[#This Row],[DateofHire]],HR_Data[[#This Row],[DateofTermination]],"y"),DATEDIF(HR_Data[[#This Row],[DateofHire]],NOW(),"y"))</f>
        <v>10</v>
      </c>
      <c r="AB243" s="5">
        <f ca="1">DATEDIF(HR_Data[[#This Row],[DOB]],NOW(),"y")</f>
        <v>49</v>
      </c>
      <c r="AC243" s="5" t="str" cm="1">
        <f t="array" aca="1" ref="AC243" ca="1">_xlfn.IFS(HR_Data[[#This Row],[Age]]&lt;=40,"31-40",HR_Data[[#This Row],[Age]]&lt;=50,"41-50",AB243&lt;=60,"51-60",AB243&lt;=70,"61-70",AB243&lt;=80,"71 ABOVE")</f>
        <v>41-50</v>
      </c>
      <c r="AD243" s="5" t="str" cm="1">
        <f t="array" aca="1" ref="AD243" ca="1">_xlfn.IFS(HR_Data[[#This Row],[Years in the company]]&lt;=5,"5 years below",HR_Data[[#This Row],[Years in the company]]&lt;=10,"6-10 years",HR_Data[[#This Row],[Years in the company]]&lt;=15,"11 - 15 years",HR_Data[[#This Row],[Years in the company]]&gt;=16,"16 years above")</f>
        <v>6-10 years</v>
      </c>
      <c r="AE243" s="5" t="str" cm="1">
        <f t="array" ref="AE243">_xlfn.IFS(T243&lt;=2,"1.1-2.0",T243&lt;=3,"2.1-3.0",T243&lt;=4,"3.1-4.0",T243&lt;=5,"4.1-5.0")</f>
        <v>4.1-5.0</v>
      </c>
      <c r="AF243" s="5" t="str">
        <f>TEXT(HR_Data[[#This Row],[DateofHire]],"MMM")</f>
        <v>Jan</v>
      </c>
      <c r="AG243" s="5" t="str">
        <f>TEXT(HR_Data[[#This Row],[DateofHire]],"YYYY")</f>
        <v>2014</v>
      </c>
      <c r="AH243" s="5" t="str">
        <f>IF(HR_Data[[#This Row],[EmploymentStatus]]="Active","Active","Not Active")</f>
        <v>Active</v>
      </c>
      <c r="AI243" s="5"/>
    </row>
    <row r="244" spans="1:35" x14ac:dyDescent="0.25">
      <c r="A244" s="2" t="s">
        <v>386</v>
      </c>
      <c r="B244" s="2">
        <v>10065</v>
      </c>
      <c r="C244" s="2" t="s">
        <v>495</v>
      </c>
      <c r="D244" s="2" t="s">
        <v>510</v>
      </c>
      <c r="E244" s="2">
        <v>10196</v>
      </c>
      <c r="F244" s="16">
        <v>40637</v>
      </c>
      <c r="G244" s="2">
        <v>53180</v>
      </c>
      <c r="H244" s="2" t="s">
        <v>468</v>
      </c>
      <c r="I244" s="3">
        <v>31854</v>
      </c>
      <c r="J244" s="2" t="s">
        <v>23</v>
      </c>
      <c r="K244" s="2" t="s">
        <v>24</v>
      </c>
      <c r="L244" s="2" t="s">
        <v>25</v>
      </c>
      <c r="M244" s="2" t="s">
        <v>22</v>
      </c>
      <c r="N244" s="2">
        <v>2155</v>
      </c>
      <c r="O244" s="16">
        <v>43325</v>
      </c>
      <c r="P244" s="2" t="s">
        <v>69</v>
      </c>
      <c r="Q244" s="2" t="s">
        <v>35</v>
      </c>
      <c r="R244" s="2" t="s">
        <v>50</v>
      </c>
      <c r="S244" s="2" t="s">
        <v>39</v>
      </c>
      <c r="T244" s="2">
        <v>5</v>
      </c>
      <c r="U244" s="2">
        <v>5</v>
      </c>
      <c r="V244" s="3">
        <v>43283</v>
      </c>
      <c r="W244" s="2">
        <v>4</v>
      </c>
      <c r="X244" s="5" t="str">
        <f>INDEX(Position!B:B,MATCH(C244,Position!A:A,0))</f>
        <v>Production Technician I</v>
      </c>
      <c r="Y244" s="5" t="str">
        <f>INDEX(Department!B:B,MATCH(D244,Department!A:A,0))</f>
        <v>Production</v>
      </c>
      <c r="Z244" s="5" t="str">
        <f>INDEX(Manager!B:B,MATCH(E244,Manager!A:A,0))</f>
        <v>Kissy Sullivan</v>
      </c>
      <c r="AA244" s="19">
        <f ca="1">IFERROR(DATEDIF(HR_Data[[#This Row],[DateofHire]],HR_Data[[#This Row],[DateofTermination]],"y"),DATEDIF(HR_Data[[#This Row],[DateofHire]],NOW(),"y"))</f>
        <v>7</v>
      </c>
      <c r="AB244" s="5">
        <f ca="1">DATEDIF(HR_Data[[#This Row],[DOB]],NOW(),"y")</f>
        <v>36</v>
      </c>
      <c r="AC244" s="5" t="str" cm="1">
        <f t="array" aca="1" ref="AC244" ca="1">_xlfn.IFS(HR_Data[[#This Row],[Age]]&lt;=40,"31-40",HR_Data[[#This Row],[Age]]&lt;=50,"41-50",AB244&lt;=60,"51-60",AB244&lt;=70,"61-70",AB244&lt;=80,"71 ABOVE")</f>
        <v>31-40</v>
      </c>
      <c r="AD244" s="5" t="str" cm="1">
        <f t="array" aca="1" ref="AD244" ca="1">_xlfn.IFS(HR_Data[[#This Row],[Years in the company]]&lt;=5,"5 years below",HR_Data[[#This Row],[Years in the company]]&lt;=10,"6-10 years",HR_Data[[#This Row],[Years in the company]]&lt;=15,"11 - 15 years",HR_Data[[#This Row],[Years in the company]]&gt;=16,"16 years above")</f>
        <v>6-10 years</v>
      </c>
      <c r="AE244" s="5" t="str" cm="1">
        <f t="array" ref="AE244">_xlfn.IFS(T244&lt;=2,"1.1-2.0",T244&lt;=3,"2.1-3.0",T244&lt;=4,"3.1-4.0",T244&lt;=5,"4.1-5.0")</f>
        <v>4.1-5.0</v>
      </c>
      <c r="AF244" s="5" t="str">
        <f>TEXT(HR_Data[[#This Row],[DateofHire]],"MMM")</f>
        <v>Apr</v>
      </c>
      <c r="AG244" s="5" t="str">
        <f>TEXT(HR_Data[[#This Row],[DateofHire]],"YYYY")</f>
        <v>2011</v>
      </c>
      <c r="AH244" s="5" t="str">
        <f>IF(HR_Data[[#This Row],[EmploymentStatus]]="Active","Active","Not Active")</f>
        <v>Not Active</v>
      </c>
      <c r="AI244" s="5" t="str">
        <f>TEXT(HR_Data[[#This Row],[DateofTermination]],"YYYY")</f>
        <v>2018</v>
      </c>
    </row>
    <row r="245" spans="1:35" hidden="1" x14ac:dyDescent="0.25">
      <c r="A245" s="2" t="s">
        <v>387</v>
      </c>
      <c r="B245" s="2">
        <v>10198</v>
      </c>
      <c r="C245" s="2" t="s">
        <v>487</v>
      </c>
      <c r="D245" s="2" t="s">
        <v>509</v>
      </c>
      <c r="E245" s="2">
        <v>10150</v>
      </c>
      <c r="F245" s="16">
        <v>41294</v>
      </c>
      <c r="G245" s="2">
        <v>140920</v>
      </c>
      <c r="H245" s="2" t="s">
        <v>468</v>
      </c>
      <c r="I245" s="3">
        <v>26759</v>
      </c>
      <c r="J245" s="2" t="s">
        <v>23</v>
      </c>
      <c r="K245" s="2" t="s">
        <v>24</v>
      </c>
      <c r="L245" s="2" t="s">
        <v>25</v>
      </c>
      <c r="M245" s="2" t="s">
        <v>22</v>
      </c>
      <c r="N245" s="2">
        <v>2481</v>
      </c>
      <c r="O245" s="16"/>
      <c r="P245" s="2" t="s">
        <v>26</v>
      </c>
      <c r="Q245" s="2" t="s">
        <v>27</v>
      </c>
      <c r="R245" s="2" t="s">
        <v>38</v>
      </c>
      <c r="S245" s="2" t="s">
        <v>39</v>
      </c>
      <c r="T245" s="2">
        <v>3.6</v>
      </c>
      <c r="U245" s="2">
        <v>5</v>
      </c>
      <c r="V245" s="3">
        <v>43514</v>
      </c>
      <c r="W245" s="2">
        <v>13</v>
      </c>
      <c r="X245" s="5" t="str">
        <f>INDEX(Position!B:B,MATCH(C245,Position!A:A,0))</f>
        <v>IT Manager - DB</v>
      </c>
      <c r="Y245" s="5" t="str">
        <f>INDEX(Department!B:B,MATCH(D245,Department!A:A,0))</f>
        <v>IT/IS</v>
      </c>
      <c r="Z245" s="5" t="str">
        <f>INDEX(Manager!B:B,MATCH(E245,Manager!A:A,0))</f>
        <v>Jennifer Zamora</v>
      </c>
      <c r="AA245" s="19">
        <f ca="1">IFERROR(DATEDIF(HR_Data[[#This Row],[DateofHire]],HR_Data[[#This Row],[DateofTermination]],"y"),DATEDIF(HR_Data[[#This Row],[DateofHire]],NOW(),"y"))</f>
        <v>11</v>
      </c>
      <c r="AB245" s="5">
        <f ca="1">DATEDIF(HR_Data[[#This Row],[DOB]],NOW(),"y")</f>
        <v>50</v>
      </c>
      <c r="AC245" s="5" t="str" cm="1">
        <f t="array" aca="1" ref="AC245" ca="1">_xlfn.IFS(HR_Data[[#This Row],[Age]]&lt;=40,"31-40",HR_Data[[#This Row],[Age]]&lt;=50,"41-50",AB245&lt;=60,"51-60",AB245&lt;=70,"61-70",AB245&lt;=80,"71 ABOVE")</f>
        <v>41-50</v>
      </c>
      <c r="AD245" s="5" t="str" cm="1">
        <f t="array" aca="1" ref="AD245" ca="1">_xlfn.IFS(HR_Data[[#This Row],[Years in the company]]&lt;=5,"5 years below",HR_Data[[#This Row],[Years in the company]]&lt;=10,"6-10 years",HR_Data[[#This Row],[Years in the company]]&lt;=15,"11 - 15 years",HR_Data[[#This Row],[Years in the company]]&gt;=16,"16 years above")</f>
        <v>11 - 15 years</v>
      </c>
      <c r="AE245" s="5" t="str" cm="1">
        <f t="array" ref="AE245">_xlfn.IFS(T245&lt;=2,"1.1-2.0",T245&lt;=3,"2.1-3.0",T245&lt;=4,"3.1-4.0",T245&lt;=5,"4.1-5.0")</f>
        <v>3.1-4.0</v>
      </c>
      <c r="AF245" s="5" t="str">
        <f>TEXT(HR_Data[[#This Row],[DateofHire]],"MMM")</f>
        <v>Jan</v>
      </c>
      <c r="AG245" s="5" t="str">
        <f>TEXT(HR_Data[[#This Row],[DateofHire]],"YYYY")</f>
        <v>2013</v>
      </c>
      <c r="AH245" s="5" t="str">
        <f>IF(HR_Data[[#This Row],[EmploymentStatus]]="Active","Active","Not Active")</f>
        <v>Active</v>
      </c>
      <c r="AI245" s="5"/>
    </row>
    <row r="246" spans="1:35" x14ac:dyDescent="0.25">
      <c r="A246" s="2" t="s">
        <v>389</v>
      </c>
      <c r="B246" s="2">
        <v>10222</v>
      </c>
      <c r="C246" s="2" t="s">
        <v>487</v>
      </c>
      <c r="D246" s="2" t="s">
        <v>509</v>
      </c>
      <c r="E246" s="2">
        <v>10150</v>
      </c>
      <c r="F246" s="16">
        <v>40917</v>
      </c>
      <c r="G246" s="2">
        <v>148999</v>
      </c>
      <c r="H246" s="2" t="s">
        <v>468</v>
      </c>
      <c r="I246" s="3">
        <v>23380</v>
      </c>
      <c r="J246" s="2" t="s">
        <v>47</v>
      </c>
      <c r="K246" s="2" t="s">
        <v>24</v>
      </c>
      <c r="L246" s="2" t="s">
        <v>62</v>
      </c>
      <c r="M246" s="2" t="s">
        <v>22</v>
      </c>
      <c r="N246" s="2">
        <v>1915</v>
      </c>
      <c r="O246" s="16">
        <v>42312</v>
      </c>
      <c r="P246" s="2" t="s">
        <v>42</v>
      </c>
      <c r="Q246" s="2" t="s">
        <v>35</v>
      </c>
      <c r="R246" s="2" t="s">
        <v>64</v>
      </c>
      <c r="S246" s="2" t="s">
        <v>39</v>
      </c>
      <c r="T246" s="2">
        <v>4.3</v>
      </c>
      <c r="U246" s="2">
        <v>4</v>
      </c>
      <c r="V246" s="3">
        <v>42008</v>
      </c>
      <c r="W246" s="2">
        <v>8</v>
      </c>
      <c r="X246" s="5" t="str">
        <f>INDEX(Position!B:B,MATCH(C246,Position!A:A,0))</f>
        <v>IT Manager - DB</v>
      </c>
      <c r="Y246" s="5" t="str">
        <f>INDEX(Department!B:B,MATCH(D246,Department!A:A,0))</f>
        <v>IT/IS</v>
      </c>
      <c r="Z246" s="5" t="str">
        <f>INDEX(Manager!B:B,MATCH(E246,Manager!A:A,0))</f>
        <v>Jennifer Zamora</v>
      </c>
      <c r="AA246" s="19">
        <f ca="1">IFERROR(DATEDIF(HR_Data[[#This Row],[DateofHire]],HR_Data[[#This Row],[DateofTermination]],"y"),DATEDIF(HR_Data[[#This Row],[DateofHire]],NOW(),"y"))</f>
        <v>3</v>
      </c>
      <c r="AB246" s="5">
        <f ca="1">DATEDIF(HR_Data[[#This Row],[DOB]],NOW(),"y")</f>
        <v>60</v>
      </c>
      <c r="AC246" s="5" t="str" cm="1">
        <f t="array" aca="1" ref="AC246" ca="1">_xlfn.IFS(HR_Data[[#This Row],[Age]]&lt;=40,"31-40",HR_Data[[#This Row],[Age]]&lt;=50,"41-50",AB246&lt;=60,"51-60",AB246&lt;=70,"61-70",AB246&lt;=80,"71 ABOVE")</f>
        <v>51-60</v>
      </c>
      <c r="AD246" s="5" t="str" cm="1">
        <f t="array" aca="1" ref="AD246" ca="1">_xlfn.IFS(HR_Data[[#This Row],[Years in the company]]&lt;=5,"5 years below",HR_Data[[#This Row],[Years in the company]]&lt;=10,"6-10 years",HR_Data[[#This Row],[Years in the company]]&lt;=15,"11 - 15 years",HR_Data[[#This Row],[Years in the company]]&gt;=16,"16 years above")</f>
        <v>5 years below</v>
      </c>
      <c r="AE246" s="5" t="str" cm="1">
        <f t="array" ref="AE246">_xlfn.IFS(T246&lt;=2,"1.1-2.0",T246&lt;=3,"2.1-3.0",T246&lt;=4,"3.1-4.0",T246&lt;=5,"4.1-5.0")</f>
        <v>4.1-5.0</v>
      </c>
      <c r="AF246" s="5" t="str">
        <f>TEXT(HR_Data[[#This Row],[DateofHire]],"MMM")</f>
        <v>Jan</v>
      </c>
      <c r="AG246" s="5" t="str">
        <f>TEXT(HR_Data[[#This Row],[DateofHire]],"YYYY")</f>
        <v>2012</v>
      </c>
      <c r="AH246" s="5" t="str">
        <f>IF(HR_Data[[#This Row],[EmploymentStatus]]="Active","Active","Not Active")</f>
        <v>Not Active</v>
      </c>
      <c r="AI246" s="5" t="str">
        <f>TEXT(HR_Data[[#This Row],[DateofTermination]],"YYYY")</f>
        <v>2015</v>
      </c>
    </row>
    <row r="247" spans="1:35" hidden="1" x14ac:dyDescent="0.25">
      <c r="A247" s="2" t="s">
        <v>390</v>
      </c>
      <c r="B247" s="2">
        <v>10126</v>
      </c>
      <c r="C247" s="2" t="s">
        <v>500</v>
      </c>
      <c r="D247" s="2" t="s">
        <v>512</v>
      </c>
      <c r="E247" s="2">
        <v>10194</v>
      </c>
      <c r="F247" s="16">
        <v>41218</v>
      </c>
      <c r="G247" s="2">
        <v>86214</v>
      </c>
      <c r="H247" s="2" t="s">
        <v>467</v>
      </c>
      <c r="I247" s="3">
        <v>31617</v>
      </c>
      <c r="J247" s="2" t="s">
        <v>33</v>
      </c>
      <c r="K247" s="2" t="s">
        <v>24</v>
      </c>
      <c r="L247" s="2" t="s">
        <v>25</v>
      </c>
      <c r="M247" s="2" t="s">
        <v>22</v>
      </c>
      <c r="N247" s="2">
        <v>2132</v>
      </c>
      <c r="O247" s="16"/>
      <c r="P247" s="2" t="s">
        <v>26</v>
      </c>
      <c r="Q247" s="2" t="s">
        <v>27</v>
      </c>
      <c r="R247" s="2" t="s">
        <v>38</v>
      </c>
      <c r="S247" s="2" t="s">
        <v>39</v>
      </c>
      <c r="T247" s="2">
        <v>4.2</v>
      </c>
      <c r="U247" s="2">
        <v>3</v>
      </c>
      <c r="V247" s="3">
        <v>43509</v>
      </c>
      <c r="W247" s="2">
        <v>2</v>
      </c>
      <c r="X247" s="5" t="str">
        <f>INDEX(Position!B:B,MATCH(C247,Position!A:A,0))</f>
        <v>Software Engineer</v>
      </c>
      <c r="Y247" s="5" t="str">
        <f>INDEX(Department!B:B,MATCH(D247,Department!A:A,0))</f>
        <v>Software Engineering</v>
      </c>
      <c r="Z247" s="5" t="str">
        <f>INDEX(Manager!B:B,MATCH(E247,Manager!A:A,0))</f>
        <v>Alex Sweetwater</v>
      </c>
      <c r="AA247" s="19">
        <f ca="1">IFERROR(DATEDIF(HR_Data[[#This Row],[DateofHire]],HR_Data[[#This Row],[DateofTermination]],"y"),DATEDIF(HR_Data[[#This Row],[DateofHire]],NOW(),"y"))</f>
        <v>11</v>
      </c>
      <c r="AB247" s="5">
        <f ca="1">DATEDIF(HR_Data[[#This Row],[DOB]],NOW(),"y")</f>
        <v>37</v>
      </c>
      <c r="AC247" s="5" t="str" cm="1">
        <f t="array" aca="1" ref="AC247" ca="1">_xlfn.IFS(HR_Data[[#This Row],[Age]]&lt;=40,"31-40",HR_Data[[#This Row],[Age]]&lt;=50,"41-50",AB247&lt;=60,"51-60",AB247&lt;=70,"61-70",AB247&lt;=80,"71 ABOVE")</f>
        <v>31-40</v>
      </c>
      <c r="AD247" s="5" t="str" cm="1">
        <f t="array" aca="1" ref="AD247" ca="1">_xlfn.IFS(HR_Data[[#This Row],[Years in the company]]&lt;=5,"5 years below",HR_Data[[#This Row],[Years in the company]]&lt;=10,"6-10 years",HR_Data[[#This Row],[Years in the company]]&lt;=15,"11 - 15 years",HR_Data[[#This Row],[Years in the company]]&gt;=16,"16 years above")</f>
        <v>11 - 15 years</v>
      </c>
      <c r="AE247" s="5" t="str" cm="1">
        <f t="array" ref="AE247">_xlfn.IFS(T247&lt;=2,"1.1-2.0",T247&lt;=3,"2.1-3.0",T247&lt;=4,"3.1-4.0",T247&lt;=5,"4.1-5.0")</f>
        <v>4.1-5.0</v>
      </c>
      <c r="AF247" s="5" t="str">
        <f>TEXT(HR_Data[[#This Row],[DateofHire]],"MMM")</f>
        <v>Nov</v>
      </c>
      <c r="AG247" s="5" t="str">
        <f>TEXT(HR_Data[[#This Row],[DateofHire]],"YYYY")</f>
        <v>2012</v>
      </c>
      <c r="AH247" s="5" t="str">
        <f>IF(HR_Data[[#This Row],[EmploymentStatus]]="Active","Active","Not Active")</f>
        <v>Active</v>
      </c>
      <c r="AI247" s="5"/>
    </row>
    <row r="248" spans="1:35" hidden="1" x14ac:dyDescent="0.25">
      <c r="A248" s="2" t="s">
        <v>391</v>
      </c>
      <c r="B248" s="2">
        <v>10295</v>
      </c>
      <c r="C248" s="2" t="s">
        <v>495</v>
      </c>
      <c r="D248" s="2" t="s">
        <v>510</v>
      </c>
      <c r="E248" s="2">
        <v>10265</v>
      </c>
      <c r="F248" s="16">
        <v>42555</v>
      </c>
      <c r="G248" s="2">
        <v>47750</v>
      </c>
      <c r="H248" s="2" t="s">
        <v>467</v>
      </c>
      <c r="I248" s="3">
        <v>24995</v>
      </c>
      <c r="J248" s="2" t="s">
        <v>23</v>
      </c>
      <c r="K248" s="2" t="s">
        <v>24</v>
      </c>
      <c r="L248" s="2" t="s">
        <v>62</v>
      </c>
      <c r="M248" s="2" t="s">
        <v>22</v>
      </c>
      <c r="N248" s="2">
        <v>1801</v>
      </c>
      <c r="O248" s="16"/>
      <c r="P248" s="2" t="s">
        <v>26</v>
      </c>
      <c r="Q248" s="2" t="s">
        <v>27</v>
      </c>
      <c r="R248" s="2" t="s">
        <v>64</v>
      </c>
      <c r="S248" s="2" t="s">
        <v>97</v>
      </c>
      <c r="T248" s="2">
        <v>2.6</v>
      </c>
      <c r="U248" s="2">
        <v>4</v>
      </c>
      <c r="V248" s="3">
        <v>43514</v>
      </c>
      <c r="W248" s="2">
        <v>4</v>
      </c>
      <c r="X248" s="5" t="str">
        <f>INDEX(Position!B:B,MATCH(C248,Position!A:A,0))</f>
        <v>Production Technician I</v>
      </c>
      <c r="Y248" s="5" t="str">
        <f>INDEX(Department!B:B,MATCH(D248,Department!A:A,0))</f>
        <v>Production</v>
      </c>
      <c r="Z248" s="5" t="str">
        <f>INDEX(Manager!B:B,MATCH(E248,Manager!A:A,0))</f>
        <v>Kelley Spirea</v>
      </c>
      <c r="AA248" s="19">
        <f ca="1">IFERROR(DATEDIF(HR_Data[[#This Row],[DateofHire]],HR_Data[[#This Row],[DateofTermination]],"y"),DATEDIF(HR_Data[[#This Row],[DateofHire]],NOW(),"y"))</f>
        <v>7</v>
      </c>
      <c r="AB248" s="5">
        <f ca="1">DATEDIF(HR_Data[[#This Row],[DOB]],NOW(),"y")</f>
        <v>55</v>
      </c>
      <c r="AC248" s="5" t="str" cm="1">
        <f t="array" aca="1" ref="AC248" ca="1">_xlfn.IFS(HR_Data[[#This Row],[Age]]&lt;=40,"31-40",HR_Data[[#This Row],[Age]]&lt;=50,"41-50",AB248&lt;=60,"51-60",AB248&lt;=70,"61-70",AB248&lt;=80,"71 ABOVE")</f>
        <v>51-60</v>
      </c>
      <c r="AD248" s="5" t="str" cm="1">
        <f t="array" aca="1" ref="AD248" ca="1">_xlfn.IFS(HR_Data[[#This Row],[Years in the company]]&lt;=5,"5 years below",HR_Data[[#This Row],[Years in the company]]&lt;=10,"6-10 years",HR_Data[[#This Row],[Years in the company]]&lt;=15,"11 - 15 years",HR_Data[[#This Row],[Years in the company]]&gt;=16,"16 years above")</f>
        <v>6-10 years</v>
      </c>
      <c r="AE248" s="5" t="str" cm="1">
        <f t="array" ref="AE248">_xlfn.IFS(T248&lt;=2,"1.1-2.0",T248&lt;=3,"2.1-3.0",T248&lt;=4,"3.1-4.0",T248&lt;=5,"4.1-5.0")</f>
        <v>2.1-3.0</v>
      </c>
      <c r="AF248" s="5" t="str">
        <f>TEXT(HR_Data[[#This Row],[DateofHire]],"MMM")</f>
        <v>Jul</v>
      </c>
      <c r="AG248" s="5" t="str">
        <f>TEXT(HR_Data[[#This Row],[DateofHire]],"YYYY")</f>
        <v>2016</v>
      </c>
      <c r="AH248" s="5" t="str">
        <f>IF(HR_Data[[#This Row],[EmploymentStatus]]="Active","Active","Not Active")</f>
        <v>Active</v>
      </c>
      <c r="AI248" s="5"/>
    </row>
    <row r="249" spans="1:35" x14ac:dyDescent="0.25">
      <c r="A249" s="2" t="s">
        <v>392</v>
      </c>
      <c r="B249" s="2">
        <v>10260</v>
      </c>
      <c r="C249" s="2" t="s">
        <v>495</v>
      </c>
      <c r="D249" s="2" t="s">
        <v>510</v>
      </c>
      <c r="E249" s="2">
        <v>10026</v>
      </c>
      <c r="F249" s="16">
        <v>39818</v>
      </c>
      <c r="G249" s="2">
        <v>46428</v>
      </c>
      <c r="H249" s="2" t="s">
        <v>468</v>
      </c>
      <c r="I249" s="3">
        <v>27384</v>
      </c>
      <c r="J249" s="2" t="s">
        <v>23</v>
      </c>
      <c r="K249" s="2" t="s">
        <v>24</v>
      </c>
      <c r="L249" s="2" t="s">
        <v>25</v>
      </c>
      <c r="M249" s="2" t="s">
        <v>22</v>
      </c>
      <c r="N249" s="2">
        <v>2148</v>
      </c>
      <c r="O249" s="16">
        <v>43311</v>
      </c>
      <c r="P249" s="2" t="s">
        <v>141</v>
      </c>
      <c r="Q249" s="2" t="s">
        <v>35</v>
      </c>
      <c r="R249" s="2" t="s">
        <v>50</v>
      </c>
      <c r="S249" s="2" t="s">
        <v>39</v>
      </c>
      <c r="T249" s="2">
        <v>4.5999999999999996</v>
      </c>
      <c r="U249" s="2">
        <v>5</v>
      </c>
      <c r="V249" s="3">
        <v>43136</v>
      </c>
      <c r="W249" s="2">
        <v>7</v>
      </c>
      <c r="X249" s="5" t="str">
        <f>INDEX(Position!B:B,MATCH(C249,Position!A:A,0))</f>
        <v>Production Technician I</v>
      </c>
      <c r="Y249" s="5" t="str">
        <f>INDEX(Department!B:B,MATCH(D249,Department!A:A,0))</f>
        <v>Production</v>
      </c>
      <c r="Z249" s="5" t="str">
        <f>INDEX(Manager!B:B,MATCH(E249,Manager!A:A,0))</f>
        <v>Michael Albert</v>
      </c>
      <c r="AA249" s="19">
        <f ca="1">IFERROR(DATEDIF(HR_Data[[#This Row],[DateofHire]],HR_Data[[#This Row],[DateofTermination]],"y"),DATEDIF(HR_Data[[#This Row],[DateofHire]],NOW(),"y"))</f>
        <v>9</v>
      </c>
      <c r="AB249" s="5">
        <f ca="1">DATEDIF(HR_Data[[#This Row],[DOB]],NOW(),"y")</f>
        <v>49</v>
      </c>
      <c r="AC249" s="5" t="str" cm="1">
        <f t="array" aca="1" ref="AC249" ca="1">_xlfn.IFS(HR_Data[[#This Row],[Age]]&lt;=40,"31-40",HR_Data[[#This Row],[Age]]&lt;=50,"41-50",AB249&lt;=60,"51-60",AB249&lt;=70,"61-70",AB249&lt;=80,"71 ABOVE")</f>
        <v>41-50</v>
      </c>
      <c r="AD249" s="5" t="str" cm="1">
        <f t="array" aca="1" ref="AD249" ca="1">_xlfn.IFS(HR_Data[[#This Row],[Years in the company]]&lt;=5,"5 years below",HR_Data[[#This Row],[Years in the company]]&lt;=10,"6-10 years",HR_Data[[#This Row],[Years in the company]]&lt;=15,"11 - 15 years",HR_Data[[#This Row],[Years in the company]]&gt;=16,"16 years above")</f>
        <v>6-10 years</v>
      </c>
      <c r="AE249" s="5" t="str" cm="1">
        <f t="array" ref="AE249">_xlfn.IFS(T249&lt;=2,"1.1-2.0",T249&lt;=3,"2.1-3.0",T249&lt;=4,"3.1-4.0",T249&lt;=5,"4.1-5.0")</f>
        <v>4.1-5.0</v>
      </c>
      <c r="AF249" s="5" t="str">
        <f>TEXT(HR_Data[[#This Row],[DateofHire]],"MMM")</f>
        <v>Jan</v>
      </c>
      <c r="AG249" s="5" t="str">
        <f>TEXT(HR_Data[[#This Row],[DateofHire]],"YYYY")</f>
        <v>2009</v>
      </c>
      <c r="AH249" s="5" t="str">
        <f>IF(HR_Data[[#This Row],[EmploymentStatus]]="Active","Active","Not Active")</f>
        <v>Not Active</v>
      </c>
      <c r="AI249" s="5" t="str">
        <f>TEXT(HR_Data[[#This Row],[DateofTermination]],"YYYY")</f>
        <v>2018</v>
      </c>
    </row>
    <row r="250" spans="1:35" hidden="1" x14ac:dyDescent="0.25">
      <c r="A250" s="2" t="s">
        <v>393</v>
      </c>
      <c r="B250" s="2">
        <v>10233</v>
      </c>
      <c r="C250" s="2" t="s">
        <v>496</v>
      </c>
      <c r="D250" s="2" t="s">
        <v>510</v>
      </c>
      <c r="E250" s="2">
        <v>10265</v>
      </c>
      <c r="F250" s="16">
        <v>40420</v>
      </c>
      <c r="G250" s="2">
        <v>57975</v>
      </c>
      <c r="H250" s="2" t="s">
        <v>468</v>
      </c>
      <c r="I250" s="3">
        <v>31528</v>
      </c>
      <c r="J250" s="2" t="s">
        <v>33</v>
      </c>
      <c r="K250" s="2" t="s">
        <v>24</v>
      </c>
      <c r="L250" s="2" t="s">
        <v>25</v>
      </c>
      <c r="M250" s="2" t="s">
        <v>22</v>
      </c>
      <c r="N250" s="2">
        <v>2062</v>
      </c>
      <c r="O250" s="16"/>
      <c r="P250" s="2" t="s">
        <v>26</v>
      </c>
      <c r="Q250" s="2" t="s">
        <v>27</v>
      </c>
      <c r="R250" s="2" t="s">
        <v>96</v>
      </c>
      <c r="S250" s="2" t="s">
        <v>39</v>
      </c>
      <c r="T250" s="2">
        <v>4.0999999999999996</v>
      </c>
      <c r="U250" s="2">
        <v>3</v>
      </c>
      <c r="V250" s="3">
        <v>43475</v>
      </c>
      <c r="W250" s="2">
        <v>13</v>
      </c>
      <c r="X250" s="5" t="str">
        <f>INDEX(Position!B:B,MATCH(C250,Position!A:A,0))</f>
        <v>Production Technician II</v>
      </c>
      <c r="Y250" s="5" t="str">
        <f>INDEX(Department!B:B,MATCH(D250,Department!A:A,0))</f>
        <v>Production</v>
      </c>
      <c r="Z250" s="5" t="str">
        <f>INDEX(Manager!B:B,MATCH(E250,Manager!A:A,0))</f>
        <v>Kelley Spirea</v>
      </c>
      <c r="AA250" s="19">
        <f ca="1">IFERROR(DATEDIF(HR_Data[[#This Row],[DateofHire]],HR_Data[[#This Row],[DateofTermination]],"y"),DATEDIF(HR_Data[[#This Row],[DateofHire]],NOW(),"y"))</f>
        <v>13</v>
      </c>
      <c r="AB250" s="5">
        <f ca="1">DATEDIF(HR_Data[[#This Row],[DOB]],NOW(),"y")</f>
        <v>37</v>
      </c>
      <c r="AC250" s="5" t="str" cm="1">
        <f t="array" aca="1" ref="AC250" ca="1">_xlfn.IFS(HR_Data[[#This Row],[Age]]&lt;=40,"31-40",HR_Data[[#This Row],[Age]]&lt;=50,"41-50",AB250&lt;=60,"51-60",AB250&lt;=70,"61-70",AB250&lt;=80,"71 ABOVE")</f>
        <v>31-40</v>
      </c>
      <c r="AD250" s="5" t="str" cm="1">
        <f t="array" aca="1" ref="AD250" ca="1">_xlfn.IFS(HR_Data[[#This Row],[Years in the company]]&lt;=5,"5 years below",HR_Data[[#This Row],[Years in the company]]&lt;=10,"6-10 years",HR_Data[[#This Row],[Years in the company]]&lt;=15,"11 - 15 years",HR_Data[[#This Row],[Years in the company]]&gt;=16,"16 years above")</f>
        <v>11 - 15 years</v>
      </c>
      <c r="AE250" s="5" t="str" cm="1">
        <f t="array" ref="AE250">_xlfn.IFS(T250&lt;=2,"1.1-2.0",T250&lt;=3,"2.1-3.0",T250&lt;=4,"3.1-4.0",T250&lt;=5,"4.1-5.0")</f>
        <v>4.1-5.0</v>
      </c>
      <c r="AF250" s="5" t="str">
        <f>TEXT(HR_Data[[#This Row],[DateofHire]],"MMM")</f>
        <v>Aug</v>
      </c>
      <c r="AG250" s="5" t="str">
        <f>TEXT(HR_Data[[#This Row],[DateofHire]],"YYYY")</f>
        <v>2010</v>
      </c>
      <c r="AH250" s="5" t="str">
        <f>IF(HR_Data[[#This Row],[EmploymentStatus]]="Active","Active","Not Active")</f>
        <v>Active</v>
      </c>
      <c r="AI250" s="5"/>
    </row>
    <row r="251" spans="1:35" x14ac:dyDescent="0.25">
      <c r="A251" s="2" t="s">
        <v>394</v>
      </c>
      <c r="B251" s="2">
        <v>10229</v>
      </c>
      <c r="C251" s="2" t="s">
        <v>480</v>
      </c>
      <c r="D251" s="2" t="s">
        <v>509</v>
      </c>
      <c r="E251" s="2">
        <v>10084</v>
      </c>
      <c r="F251" s="16">
        <v>42009</v>
      </c>
      <c r="G251" s="2">
        <v>88527</v>
      </c>
      <c r="H251" s="2" t="s">
        <v>468</v>
      </c>
      <c r="I251" s="3">
        <v>32128</v>
      </c>
      <c r="J251" s="2" t="s">
        <v>47</v>
      </c>
      <c r="K251" s="2" t="s">
        <v>24</v>
      </c>
      <c r="L251" s="2" t="s">
        <v>62</v>
      </c>
      <c r="M251" s="2" t="s">
        <v>22</v>
      </c>
      <c r="N251" s="2">
        <v>2452</v>
      </c>
      <c r="O251" s="16">
        <v>42308</v>
      </c>
      <c r="P251" s="2" t="s">
        <v>42</v>
      </c>
      <c r="Q251" s="2" t="s">
        <v>35</v>
      </c>
      <c r="R251" s="2" t="s">
        <v>29</v>
      </c>
      <c r="S251" s="2" t="s">
        <v>39</v>
      </c>
      <c r="T251" s="2">
        <v>4.2</v>
      </c>
      <c r="U251" s="2">
        <v>3</v>
      </c>
      <c r="V251" s="3">
        <v>42114</v>
      </c>
      <c r="W251" s="2">
        <v>2</v>
      </c>
      <c r="X251" s="5" t="str">
        <f>INDEX(Position!B:B,MATCH(C251,Position!A:A,0))</f>
        <v xml:space="preserve">Data Analyst </v>
      </c>
      <c r="Y251" s="5" t="str">
        <f>INDEX(Department!B:B,MATCH(D251,Department!A:A,0))</f>
        <v>IT/IS</v>
      </c>
      <c r="Z251" s="5" t="str">
        <f>INDEX(Manager!B:B,MATCH(E251,Manager!A:A,0))</f>
        <v>Simon Roup</v>
      </c>
      <c r="AA251" s="19">
        <f ca="1">IFERROR(DATEDIF(HR_Data[[#This Row],[DateofHire]],HR_Data[[#This Row],[DateofTermination]],"y"),DATEDIF(HR_Data[[#This Row],[DateofHire]],NOW(),"y"))</f>
        <v>0</v>
      </c>
      <c r="AB251" s="5">
        <f ca="1">DATEDIF(HR_Data[[#This Row],[DOB]],NOW(),"y")</f>
        <v>36</v>
      </c>
      <c r="AC251" s="5" t="str" cm="1">
        <f t="array" aca="1" ref="AC251" ca="1">_xlfn.IFS(HR_Data[[#This Row],[Age]]&lt;=40,"31-40",HR_Data[[#This Row],[Age]]&lt;=50,"41-50",AB251&lt;=60,"51-60",AB251&lt;=70,"61-70",AB251&lt;=80,"71 ABOVE")</f>
        <v>31-40</v>
      </c>
      <c r="AD251" s="5" t="str" cm="1">
        <f t="array" aca="1" ref="AD251" ca="1">_xlfn.IFS(HR_Data[[#This Row],[Years in the company]]&lt;=5,"5 years below",HR_Data[[#This Row],[Years in the company]]&lt;=10,"6-10 years",HR_Data[[#This Row],[Years in the company]]&lt;=15,"11 - 15 years",HR_Data[[#This Row],[Years in the company]]&gt;=16,"16 years above")</f>
        <v>5 years below</v>
      </c>
      <c r="AE251" s="5" t="str" cm="1">
        <f t="array" ref="AE251">_xlfn.IFS(T251&lt;=2,"1.1-2.0",T251&lt;=3,"2.1-3.0",T251&lt;=4,"3.1-4.0",T251&lt;=5,"4.1-5.0")</f>
        <v>4.1-5.0</v>
      </c>
      <c r="AF251" s="5" t="str">
        <f>TEXT(HR_Data[[#This Row],[DateofHire]],"MMM")</f>
        <v>Jan</v>
      </c>
      <c r="AG251" s="5" t="str">
        <f>TEXT(HR_Data[[#This Row],[DateofHire]],"YYYY")</f>
        <v>2015</v>
      </c>
      <c r="AH251" s="5" t="str">
        <f>IF(HR_Data[[#This Row],[EmploymentStatus]]="Active","Active","Not Active")</f>
        <v>Not Active</v>
      </c>
      <c r="AI251" s="5" t="str">
        <f>TEXT(HR_Data[[#This Row],[DateofTermination]],"YYYY")</f>
        <v>2015</v>
      </c>
    </row>
    <row r="252" spans="1:35" hidden="1" x14ac:dyDescent="0.25">
      <c r="A252" s="2" t="s">
        <v>396</v>
      </c>
      <c r="B252" s="2">
        <v>10169</v>
      </c>
      <c r="C252" s="2" t="s">
        <v>495</v>
      </c>
      <c r="D252" s="2" t="s">
        <v>510</v>
      </c>
      <c r="E252" s="2">
        <v>10088</v>
      </c>
      <c r="F252" s="16">
        <v>41911</v>
      </c>
      <c r="G252" s="2">
        <v>56147</v>
      </c>
      <c r="H252" s="2" t="s">
        <v>467</v>
      </c>
      <c r="I252" s="3">
        <v>32334</v>
      </c>
      <c r="J252" s="2" t="s">
        <v>33</v>
      </c>
      <c r="K252" s="2" t="s">
        <v>24</v>
      </c>
      <c r="L252" s="2" t="s">
        <v>62</v>
      </c>
      <c r="M252" s="2" t="s">
        <v>22</v>
      </c>
      <c r="N252" s="2">
        <v>2154</v>
      </c>
      <c r="O252" s="16"/>
      <c r="P252" s="2" t="s">
        <v>26</v>
      </c>
      <c r="Q252" s="2" t="s">
        <v>27</v>
      </c>
      <c r="R252" s="2" t="s">
        <v>29</v>
      </c>
      <c r="S252" s="2" t="s">
        <v>39</v>
      </c>
      <c r="T252" s="2">
        <v>3.51</v>
      </c>
      <c r="U252" s="2">
        <v>3</v>
      </c>
      <c r="V252" s="3">
        <v>43514</v>
      </c>
      <c r="W252" s="2">
        <v>2</v>
      </c>
      <c r="X252" s="5" t="str">
        <f>INDEX(Position!B:B,MATCH(C252,Position!A:A,0))</f>
        <v>Production Technician I</v>
      </c>
      <c r="Y252" s="5" t="str">
        <f>INDEX(Department!B:B,MATCH(D252,Department!A:A,0))</f>
        <v>Production</v>
      </c>
      <c r="Z252" s="5" t="str">
        <f>INDEX(Manager!B:B,MATCH(E252,Manager!A:A,0))</f>
        <v>Elijiah Gray</v>
      </c>
      <c r="AA252" s="19">
        <f ca="1">IFERROR(DATEDIF(HR_Data[[#This Row],[DateofHire]],HR_Data[[#This Row],[DateofTermination]],"y"),DATEDIF(HR_Data[[#This Row],[DateofHire]],NOW(),"y"))</f>
        <v>9</v>
      </c>
      <c r="AB252" s="5">
        <f ca="1">DATEDIF(HR_Data[[#This Row],[DOB]],NOW(),"y")</f>
        <v>35</v>
      </c>
      <c r="AC252" s="5" t="str" cm="1">
        <f t="array" aca="1" ref="AC252" ca="1">_xlfn.IFS(HR_Data[[#This Row],[Age]]&lt;=40,"31-40",HR_Data[[#This Row],[Age]]&lt;=50,"41-50",AB252&lt;=60,"51-60",AB252&lt;=70,"61-70",AB252&lt;=80,"71 ABOVE")</f>
        <v>31-40</v>
      </c>
      <c r="AD252" s="5" t="str" cm="1">
        <f t="array" aca="1" ref="AD252" ca="1">_xlfn.IFS(HR_Data[[#This Row],[Years in the company]]&lt;=5,"5 years below",HR_Data[[#This Row],[Years in the company]]&lt;=10,"6-10 years",HR_Data[[#This Row],[Years in the company]]&lt;=15,"11 - 15 years",HR_Data[[#This Row],[Years in the company]]&gt;=16,"16 years above")</f>
        <v>6-10 years</v>
      </c>
      <c r="AE252" s="5" t="str" cm="1">
        <f t="array" ref="AE252">_xlfn.IFS(T252&lt;=2,"1.1-2.0",T252&lt;=3,"2.1-3.0",T252&lt;=4,"3.1-4.0",T252&lt;=5,"4.1-5.0")</f>
        <v>3.1-4.0</v>
      </c>
      <c r="AF252" s="5" t="str">
        <f>TEXT(HR_Data[[#This Row],[DateofHire]],"MMM")</f>
        <v>Sep</v>
      </c>
      <c r="AG252" s="5" t="str">
        <f>TEXT(HR_Data[[#This Row],[DateofHire]],"YYYY")</f>
        <v>2014</v>
      </c>
      <c r="AH252" s="5" t="str">
        <f>IF(HR_Data[[#This Row],[EmploymentStatus]]="Active","Active","Not Active")</f>
        <v>Active</v>
      </c>
      <c r="AI252" s="5"/>
    </row>
    <row r="253" spans="1:35" hidden="1" x14ac:dyDescent="0.25">
      <c r="A253" s="2" t="s">
        <v>397</v>
      </c>
      <c r="B253" s="2">
        <v>10071</v>
      </c>
      <c r="C253" s="2" t="s">
        <v>495</v>
      </c>
      <c r="D253" s="2" t="s">
        <v>510</v>
      </c>
      <c r="E253" s="2">
        <v>10069</v>
      </c>
      <c r="F253" s="16">
        <v>41547</v>
      </c>
      <c r="G253" s="2">
        <v>50923</v>
      </c>
      <c r="H253" s="2" t="s">
        <v>467</v>
      </c>
      <c r="I253" s="3">
        <v>27463</v>
      </c>
      <c r="J253" s="2" t="s">
        <v>23</v>
      </c>
      <c r="K253" s="2" t="s">
        <v>24</v>
      </c>
      <c r="L253" s="2" t="s">
        <v>91</v>
      </c>
      <c r="M253" s="2" t="s">
        <v>22</v>
      </c>
      <c r="N253" s="2">
        <v>2191</v>
      </c>
      <c r="O253" s="16"/>
      <c r="P253" s="2" t="s">
        <v>26</v>
      </c>
      <c r="Q253" s="2" t="s">
        <v>27</v>
      </c>
      <c r="R253" s="2" t="s">
        <v>50</v>
      </c>
      <c r="S253" s="2" t="s">
        <v>39</v>
      </c>
      <c r="T253" s="2">
        <v>5</v>
      </c>
      <c r="U253" s="2">
        <v>5</v>
      </c>
      <c r="V253" s="3">
        <v>43502</v>
      </c>
      <c r="W253" s="2">
        <v>14</v>
      </c>
      <c r="X253" s="5" t="str">
        <f>INDEX(Position!B:B,MATCH(C253,Position!A:A,0))</f>
        <v>Production Technician I</v>
      </c>
      <c r="Y253" s="5" t="str">
        <f>INDEX(Department!B:B,MATCH(D253,Department!A:A,0))</f>
        <v>Production</v>
      </c>
      <c r="Z253" s="5" t="str">
        <f>INDEX(Manager!B:B,MATCH(E253,Manager!A:A,0))</f>
        <v>Webster Butler</v>
      </c>
      <c r="AA253" s="19">
        <f ca="1">IFERROR(DATEDIF(HR_Data[[#This Row],[DateofHire]],HR_Data[[#This Row],[DateofTermination]],"y"),DATEDIF(HR_Data[[#This Row],[DateofHire]],NOW(),"y"))</f>
        <v>10</v>
      </c>
      <c r="AB253" s="5">
        <f ca="1">DATEDIF(HR_Data[[#This Row],[DOB]],NOW(),"y")</f>
        <v>49</v>
      </c>
      <c r="AC253" s="5" t="str" cm="1">
        <f t="array" aca="1" ref="AC253" ca="1">_xlfn.IFS(HR_Data[[#This Row],[Age]]&lt;=40,"31-40",HR_Data[[#This Row],[Age]]&lt;=50,"41-50",AB253&lt;=60,"51-60",AB253&lt;=70,"61-70",AB253&lt;=80,"71 ABOVE")</f>
        <v>41-50</v>
      </c>
      <c r="AD253" s="5" t="str" cm="1">
        <f t="array" aca="1" ref="AD253" ca="1">_xlfn.IFS(HR_Data[[#This Row],[Years in the company]]&lt;=5,"5 years below",HR_Data[[#This Row],[Years in the company]]&lt;=10,"6-10 years",HR_Data[[#This Row],[Years in the company]]&lt;=15,"11 - 15 years",HR_Data[[#This Row],[Years in the company]]&gt;=16,"16 years above")</f>
        <v>6-10 years</v>
      </c>
      <c r="AE253" s="5" t="str" cm="1">
        <f t="array" ref="AE253">_xlfn.IFS(T253&lt;=2,"1.1-2.0",T253&lt;=3,"2.1-3.0",T253&lt;=4,"3.1-4.0",T253&lt;=5,"4.1-5.0")</f>
        <v>4.1-5.0</v>
      </c>
      <c r="AF253" s="5" t="str">
        <f>TEXT(HR_Data[[#This Row],[DateofHire]],"MMM")</f>
        <v>Sep</v>
      </c>
      <c r="AG253" s="5" t="str">
        <f>TEXT(HR_Data[[#This Row],[DateofHire]],"YYYY")</f>
        <v>2013</v>
      </c>
      <c r="AH253" s="5" t="str">
        <f>IF(HR_Data[[#This Row],[EmploymentStatus]]="Active","Active","Not Active")</f>
        <v>Active</v>
      </c>
      <c r="AI253" s="5"/>
    </row>
    <row r="254" spans="1:35" hidden="1" x14ac:dyDescent="0.25">
      <c r="A254" s="2" t="s">
        <v>398</v>
      </c>
      <c r="B254" s="2">
        <v>10179</v>
      </c>
      <c r="C254" s="2" t="s">
        <v>491</v>
      </c>
      <c r="D254" s="2" t="s">
        <v>509</v>
      </c>
      <c r="E254" s="2">
        <v>10250</v>
      </c>
      <c r="F254" s="16">
        <v>41912</v>
      </c>
      <c r="G254" s="2">
        <v>50750</v>
      </c>
      <c r="H254" s="2" t="s">
        <v>467</v>
      </c>
      <c r="I254" s="3">
        <v>29690</v>
      </c>
      <c r="J254" s="2" t="s">
        <v>33</v>
      </c>
      <c r="K254" s="2" t="s">
        <v>24</v>
      </c>
      <c r="L254" s="2" t="s">
        <v>25</v>
      </c>
      <c r="M254" s="2" t="s">
        <v>22</v>
      </c>
      <c r="N254" s="2">
        <v>1773</v>
      </c>
      <c r="O254" s="16"/>
      <c r="P254" s="2" t="s">
        <v>26</v>
      </c>
      <c r="Q254" s="2" t="s">
        <v>27</v>
      </c>
      <c r="R254" s="2" t="s">
        <v>29</v>
      </c>
      <c r="S254" s="2" t="s">
        <v>39</v>
      </c>
      <c r="T254" s="2">
        <v>3.31</v>
      </c>
      <c r="U254" s="2">
        <v>3</v>
      </c>
      <c r="V254" s="3">
        <v>43472</v>
      </c>
      <c r="W254" s="2">
        <v>7</v>
      </c>
      <c r="X254" s="5" t="str">
        <f>INDEX(Position!B:B,MATCH(C254,Position!A:A,0))</f>
        <v>Network Engineer</v>
      </c>
      <c r="Y254" s="5" t="str">
        <f>INDEX(Department!B:B,MATCH(D254,Department!A:A,0))</f>
        <v>IT/IS</v>
      </c>
      <c r="Z254" s="5" t="str">
        <f>INDEX(Manager!B:B,MATCH(E254,Manager!A:A,0))</f>
        <v>Peter Monroe</v>
      </c>
      <c r="AA254" s="19">
        <f ca="1">IFERROR(DATEDIF(HR_Data[[#This Row],[DateofHire]],HR_Data[[#This Row],[DateofTermination]],"y"),DATEDIF(HR_Data[[#This Row],[DateofHire]],NOW(),"y"))</f>
        <v>9</v>
      </c>
      <c r="AB254" s="5">
        <f ca="1">DATEDIF(HR_Data[[#This Row],[DOB]],NOW(),"y")</f>
        <v>42</v>
      </c>
      <c r="AC254" s="5" t="str" cm="1">
        <f t="array" aca="1" ref="AC254" ca="1">_xlfn.IFS(HR_Data[[#This Row],[Age]]&lt;=40,"31-40",HR_Data[[#This Row],[Age]]&lt;=50,"41-50",AB254&lt;=60,"51-60",AB254&lt;=70,"61-70",AB254&lt;=80,"71 ABOVE")</f>
        <v>41-50</v>
      </c>
      <c r="AD254" s="5" t="str" cm="1">
        <f t="array" aca="1" ref="AD254" ca="1">_xlfn.IFS(HR_Data[[#This Row],[Years in the company]]&lt;=5,"5 years below",HR_Data[[#This Row],[Years in the company]]&lt;=10,"6-10 years",HR_Data[[#This Row],[Years in the company]]&lt;=15,"11 - 15 years",HR_Data[[#This Row],[Years in the company]]&gt;=16,"16 years above")</f>
        <v>6-10 years</v>
      </c>
      <c r="AE254" s="5" t="str" cm="1">
        <f t="array" ref="AE254">_xlfn.IFS(T254&lt;=2,"1.1-2.0",T254&lt;=3,"2.1-3.0",T254&lt;=4,"3.1-4.0",T254&lt;=5,"4.1-5.0")</f>
        <v>3.1-4.0</v>
      </c>
      <c r="AF254" s="5" t="str">
        <f>TEXT(HR_Data[[#This Row],[DateofHire]],"MMM")</f>
        <v>Sep</v>
      </c>
      <c r="AG254" s="5" t="str">
        <f>TEXT(HR_Data[[#This Row],[DateofHire]],"YYYY")</f>
        <v>2014</v>
      </c>
      <c r="AH254" s="5" t="str">
        <f>IF(HR_Data[[#This Row],[EmploymentStatus]]="Active","Active","Not Active")</f>
        <v>Active</v>
      </c>
      <c r="AI254" s="5"/>
    </row>
    <row r="255" spans="1:35" hidden="1" x14ac:dyDescent="0.25">
      <c r="A255" s="2" t="s">
        <v>399</v>
      </c>
      <c r="B255" s="2">
        <v>10091</v>
      </c>
      <c r="C255" s="2" t="s">
        <v>495</v>
      </c>
      <c r="D255" s="2" t="s">
        <v>510</v>
      </c>
      <c r="E255" s="2">
        <v>10002</v>
      </c>
      <c r="F255" s="16">
        <v>41505</v>
      </c>
      <c r="G255" s="2">
        <v>52087</v>
      </c>
      <c r="H255" s="2" t="s">
        <v>467</v>
      </c>
      <c r="I255" s="3">
        <v>31283</v>
      </c>
      <c r="J255" s="2" t="s">
        <v>33</v>
      </c>
      <c r="K255" s="2" t="s">
        <v>24</v>
      </c>
      <c r="L255" s="2" t="s">
        <v>25</v>
      </c>
      <c r="M255" s="2" t="s">
        <v>22</v>
      </c>
      <c r="N255" s="2">
        <v>2149</v>
      </c>
      <c r="O255" s="16"/>
      <c r="P255" s="2" t="s">
        <v>26</v>
      </c>
      <c r="Q255" s="2" t="s">
        <v>27</v>
      </c>
      <c r="R255" s="2" t="s">
        <v>29</v>
      </c>
      <c r="S255" s="2" t="s">
        <v>39</v>
      </c>
      <c r="T255" s="2">
        <v>4.8099999999999996</v>
      </c>
      <c r="U255" s="2">
        <v>4</v>
      </c>
      <c r="V255" s="3">
        <v>43511</v>
      </c>
      <c r="W255" s="2">
        <v>15</v>
      </c>
      <c r="X255" s="5" t="str">
        <f>INDEX(Position!B:B,MATCH(C255,Position!A:A,0))</f>
        <v>Production Technician I</v>
      </c>
      <c r="Y255" s="5" t="str">
        <f>INDEX(Department!B:B,MATCH(D255,Department!A:A,0))</f>
        <v>Production</v>
      </c>
      <c r="Z255" s="5" t="str">
        <f>INDEX(Manager!B:B,MATCH(E255,Manager!A:A,0))</f>
        <v>Amy Dunn</v>
      </c>
      <c r="AA255" s="19">
        <f ca="1">IFERROR(DATEDIF(HR_Data[[#This Row],[DateofHire]],HR_Data[[#This Row],[DateofTermination]],"y"),DATEDIF(HR_Data[[#This Row],[DateofHire]],NOW(),"y"))</f>
        <v>10</v>
      </c>
      <c r="AB255" s="5">
        <f ca="1">DATEDIF(HR_Data[[#This Row],[DOB]],NOW(),"y")</f>
        <v>38</v>
      </c>
      <c r="AC255" s="5" t="str" cm="1">
        <f t="array" aca="1" ref="AC255" ca="1">_xlfn.IFS(HR_Data[[#This Row],[Age]]&lt;=40,"31-40",HR_Data[[#This Row],[Age]]&lt;=50,"41-50",AB255&lt;=60,"51-60",AB255&lt;=70,"61-70",AB255&lt;=80,"71 ABOVE")</f>
        <v>31-40</v>
      </c>
      <c r="AD255" s="5" t="str" cm="1">
        <f t="array" aca="1" ref="AD255" ca="1">_xlfn.IFS(HR_Data[[#This Row],[Years in the company]]&lt;=5,"5 years below",HR_Data[[#This Row],[Years in the company]]&lt;=10,"6-10 years",HR_Data[[#This Row],[Years in the company]]&lt;=15,"11 - 15 years",HR_Data[[#This Row],[Years in the company]]&gt;=16,"16 years above")</f>
        <v>6-10 years</v>
      </c>
      <c r="AE255" s="5" t="str" cm="1">
        <f t="array" ref="AE255">_xlfn.IFS(T255&lt;=2,"1.1-2.0",T255&lt;=3,"2.1-3.0",T255&lt;=4,"3.1-4.0",T255&lt;=5,"4.1-5.0")</f>
        <v>4.1-5.0</v>
      </c>
      <c r="AF255" s="5" t="str">
        <f>TEXT(HR_Data[[#This Row],[DateofHire]],"MMM")</f>
        <v>Aug</v>
      </c>
      <c r="AG255" s="5" t="str">
        <f>TEXT(HR_Data[[#This Row],[DateofHire]],"YYYY")</f>
        <v>2013</v>
      </c>
      <c r="AH255" s="5" t="str">
        <f>IF(HR_Data[[#This Row],[EmploymentStatus]]="Active","Active","Not Active")</f>
        <v>Active</v>
      </c>
      <c r="AI255" s="5"/>
    </row>
    <row r="256" spans="1:35" hidden="1" x14ac:dyDescent="0.25">
      <c r="A256" s="2" t="s">
        <v>400</v>
      </c>
      <c r="B256" s="2">
        <v>10178</v>
      </c>
      <c r="C256" s="2" t="s">
        <v>479</v>
      </c>
      <c r="D256" s="2" t="s">
        <v>509</v>
      </c>
      <c r="E256" s="2">
        <v>10084</v>
      </c>
      <c r="F256" s="16">
        <v>42009</v>
      </c>
      <c r="G256" s="2">
        <v>87826</v>
      </c>
      <c r="H256" s="2" t="s">
        <v>468</v>
      </c>
      <c r="I256" s="3">
        <v>25607</v>
      </c>
      <c r="J256" s="2" t="s">
        <v>33</v>
      </c>
      <c r="K256" s="2" t="s">
        <v>24</v>
      </c>
      <c r="L256" s="2" t="s">
        <v>25</v>
      </c>
      <c r="M256" s="2" t="s">
        <v>22</v>
      </c>
      <c r="N256" s="2">
        <v>2110</v>
      </c>
      <c r="O256" s="16"/>
      <c r="P256" s="2" t="s">
        <v>26</v>
      </c>
      <c r="Q256" s="2" t="s">
        <v>27</v>
      </c>
      <c r="R256" s="2" t="s">
        <v>60</v>
      </c>
      <c r="S256" s="2" t="s">
        <v>39</v>
      </c>
      <c r="T256" s="2">
        <v>3.32</v>
      </c>
      <c r="U256" s="2">
        <v>3</v>
      </c>
      <c r="V256" s="3">
        <v>43479</v>
      </c>
      <c r="W256" s="2">
        <v>16</v>
      </c>
      <c r="X256" s="5" t="str">
        <f>INDEX(Position!B:B,MATCH(C256,Position!A:A,0))</f>
        <v>Data Analyst</v>
      </c>
      <c r="Y256" s="5" t="str">
        <f>INDEX(Department!B:B,MATCH(D256,Department!A:A,0))</f>
        <v>IT/IS</v>
      </c>
      <c r="Z256" s="5" t="str">
        <f>INDEX(Manager!B:B,MATCH(E256,Manager!A:A,0))</f>
        <v>Simon Roup</v>
      </c>
      <c r="AA256" s="19">
        <f ca="1">IFERROR(DATEDIF(HR_Data[[#This Row],[DateofHire]],HR_Data[[#This Row],[DateofTermination]],"y"),DATEDIF(HR_Data[[#This Row],[DateofHire]],NOW(),"y"))</f>
        <v>9</v>
      </c>
      <c r="AB256" s="5">
        <f ca="1">DATEDIF(HR_Data[[#This Row],[DOB]],NOW(),"y")</f>
        <v>54</v>
      </c>
      <c r="AC256" s="5" t="str" cm="1">
        <f t="array" aca="1" ref="AC256" ca="1">_xlfn.IFS(HR_Data[[#This Row],[Age]]&lt;=40,"31-40",HR_Data[[#This Row],[Age]]&lt;=50,"41-50",AB256&lt;=60,"51-60",AB256&lt;=70,"61-70",AB256&lt;=80,"71 ABOVE")</f>
        <v>51-60</v>
      </c>
      <c r="AD256" s="5" t="str" cm="1">
        <f t="array" aca="1" ref="AD256" ca="1">_xlfn.IFS(HR_Data[[#This Row],[Years in the company]]&lt;=5,"5 years below",HR_Data[[#This Row],[Years in the company]]&lt;=10,"6-10 years",HR_Data[[#This Row],[Years in the company]]&lt;=15,"11 - 15 years",HR_Data[[#This Row],[Years in the company]]&gt;=16,"16 years above")</f>
        <v>6-10 years</v>
      </c>
      <c r="AE256" s="5" t="str" cm="1">
        <f t="array" ref="AE256">_xlfn.IFS(T256&lt;=2,"1.1-2.0",T256&lt;=3,"2.1-3.0",T256&lt;=4,"3.1-4.0",T256&lt;=5,"4.1-5.0")</f>
        <v>3.1-4.0</v>
      </c>
      <c r="AF256" s="5" t="str">
        <f>TEXT(HR_Data[[#This Row],[DateofHire]],"MMM")</f>
        <v>Jan</v>
      </c>
      <c r="AG256" s="5" t="str">
        <f>TEXT(HR_Data[[#This Row],[DateofHire]],"YYYY")</f>
        <v>2015</v>
      </c>
      <c r="AH256" s="5" t="str">
        <f>IF(HR_Data[[#This Row],[EmploymentStatus]]="Active","Active","Not Active")</f>
        <v>Active</v>
      </c>
      <c r="AI256" s="5"/>
    </row>
    <row r="257" spans="1:35" hidden="1" x14ac:dyDescent="0.25">
      <c r="A257" s="2" t="s">
        <v>401</v>
      </c>
      <c r="B257" s="2">
        <v>10039</v>
      </c>
      <c r="C257" s="2" t="s">
        <v>474</v>
      </c>
      <c r="D257" s="2" t="s">
        <v>507</v>
      </c>
      <c r="E257" s="2">
        <v>10081</v>
      </c>
      <c r="F257" s="16">
        <v>42125</v>
      </c>
      <c r="G257" s="2">
        <v>51920</v>
      </c>
      <c r="H257" s="2" t="s">
        <v>467</v>
      </c>
      <c r="I257" s="3">
        <v>32282</v>
      </c>
      <c r="J257" s="2" t="s">
        <v>23</v>
      </c>
      <c r="K257" s="2" t="s">
        <v>24</v>
      </c>
      <c r="L257" s="2" t="s">
        <v>25</v>
      </c>
      <c r="M257" s="2" t="s">
        <v>22</v>
      </c>
      <c r="N257" s="2">
        <v>2330</v>
      </c>
      <c r="O257" s="16"/>
      <c r="P257" s="2" t="s">
        <v>26</v>
      </c>
      <c r="Q257" s="2" t="s">
        <v>27</v>
      </c>
      <c r="R257" s="2" t="s">
        <v>180</v>
      </c>
      <c r="S257" s="2" t="s">
        <v>39</v>
      </c>
      <c r="T257" s="2">
        <v>5</v>
      </c>
      <c r="U257" s="2">
        <v>3</v>
      </c>
      <c r="V257" s="3">
        <v>43480</v>
      </c>
      <c r="W257" s="2">
        <v>2</v>
      </c>
      <c r="X257" s="5" t="str">
        <f>INDEX(Position!B:B,MATCH(C257,Position!A:A,0))</f>
        <v>Administrative Assistant</v>
      </c>
      <c r="Y257" s="5" t="str">
        <f>INDEX(Department!B:B,MATCH(D257,Department!A:A,0))</f>
        <v>Admin Offices</v>
      </c>
      <c r="Z257" s="5" t="str">
        <f>INDEX(Manager!B:B,MATCH(E257,Manager!A:A,0))</f>
        <v>Brandon R. LeBlanc</v>
      </c>
      <c r="AA257" s="19">
        <f ca="1">IFERROR(DATEDIF(HR_Data[[#This Row],[DateofHire]],HR_Data[[#This Row],[DateofTermination]],"y"),DATEDIF(HR_Data[[#This Row],[DateofHire]],NOW(),"y"))</f>
        <v>8</v>
      </c>
      <c r="AB257" s="5">
        <f ca="1">DATEDIF(HR_Data[[#This Row],[DOB]],NOW(),"y")</f>
        <v>35</v>
      </c>
      <c r="AC257" s="5" t="str" cm="1">
        <f t="array" aca="1" ref="AC257" ca="1">_xlfn.IFS(HR_Data[[#This Row],[Age]]&lt;=40,"31-40",HR_Data[[#This Row],[Age]]&lt;=50,"41-50",AB257&lt;=60,"51-60",AB257&lt;=70,"61-70",AB257&lt;=80,"71 ABOVE")</f>
        <v>31-40</v>
      </c>
      <c r="AD257" s="5" t="str" cm="1">
        <f t="array" aca="1" ref="AD257" ca="1">_xlfn.IFS(HR_Data[[#This Row],[Years in the company]]&lt;=5,"5 years below",HR_Data[[#This Row],[Years in the company]]&lt;=10,"6-10 years",HR_Data[[#This Row],[Years in the company]]&lt;=15,"11 - 15 years",HR_Data[[#This Row],[Years in the company]]&gt;=16,"16 years above")</f>
        <v>6-10 years</v>
      </c>
      <c r="AE257" s="5" t="str" cm="1">
        <f t="array" ref="AE257">_xlfn.IFS(T257&lt;=2,"1.1-2.0",T257&lt;=3,"2.1-3.0",T257&lt;=4,"3.1-4.0",T257&lt;=5,"4.1-5.0")</f>
        <v>4.1-5.0</v>
      </c>
      <c r="AF257" s="5" t="str">
        <f>TEXT(HR_Data[[#This Row],[DateofHire]],"MMM")</f>
        <v>May</v>
      </c>
      <c r="AG257" s="5" t="str">
        <f>TEXT(HR_Data[[#This Row],[DateofHire]],"YYYY")</f>
        <v>2015</v>
      </c>
      <c r="AH257" s="5" t="str">
        <f>IF(HR_Data[[#This Row],[EmploymentStatus]]="Active","Active","Not Active")</f>
        <v>Active</v>
      </c>
      <c r="AI257" s="5"/>
    </row>
    <row r="258" spans="1:35" x14ac:dyDescent="0.25">
      <c r="A258" s="2" t="s">
        <v>402</v>
      </c>
      <c r="B258" s="2">
        <v>10095</v>
      </c>
      <c r="C258" s="2" t="s">
        <v>496</v>
      </c>
      <c r="D258" s="2" t="s">
        <v>510</v>
      </c>
      <c r="E258" s="2">
        <v>10026</v>
      </c>
      <c r="F258" s="16">
        <v>40112</v>
      </c>
      <c r="G258" s="2">
        <v>63878</v>
      </c>
      <c r="H258" s="2" t="s">
        <v>467</v>
      </c>
      <c r="I258" s="3">
        <v>32106</v>
      </c>
      <c r="J258" s="2" t="s">
        <v>23</v>
      </c>
      <c r="K258" s="2" t="s">
        <v>24</v>
      </c>
      <c r="L258" s="2" t="s">
        <v>25</v>
      </c>
      <c r="M258" s="2" t="s">
        <v>22</v>
      </c>
      <c r="N258" s="2">
        <v>1851</v>
      </c>
      <c r="O258" s="16">
        <v>42102</v>
      </c>
      <c r="P258" s="2" t="s">
        <v>274</v>
      </c>
      <c r="Q258" s="2" t="s">
        <v>35</v>
      </c>
      <c r="R258" s="2" t="s">
        <v>96</v>
      </c>
      <c r="S258" s="2" t="s">
        <v>39</v>
      </c>
      <c r="T258" s="2">
        <v>4.68</v>
      </c>
      <c r="U258" s="2">
        <v>4</v>
      </c>
      <c r="V258" s="3">
        <v>42096</v>
      </c>
      <c r="W258" s="2">
        <v>20</v>
      </c>
      <c r="X258" s="5" t="str">
        <f>INDEX(Position!B:B,MATCH(C258,Position!A:A,0))</f>
        <v>Production Technician II</v>
      </c>
      <c r="Y258" s="5" t="str">
        <f>INDEX(Department!B:B,MATCH(D258,Department!A:A,0))</f>
        <v>Production</v>
      </c>
      <c r="Z258" s="5" t="str">
        <f>INDEX(Manager!B:B,MATCH(E258,Manager!A:A,0))</f>
        <v>Michael Albert</v>
      </c>
      <c r="AA258" s="19">
        <f ca="1">IFERROR(DATEDIF(HR_Data[[#This Row],[DateofHire]],HR_Data[[#This Row],[DateofTermination]],"y"),DATEDIF(HR_Data[[#This Row],[DateofHire]],NOW(),"y"))</f>
        <v>5</v>
      </c>
      <c r="AB258" s="5">
        <f ca="1">DATEDIF(HR_Data[[#This Row],[DOB]],NOW(),"y")</f>
        <v>36</v>
      </c>
      <c r="AC258" s="5" t="str" cm="1">
        <f t="array" aca="1" ref="AC258" ca="1">_xlfn.IFS(HR_Data[[#This Row],[Age]]&lt;=40,"31-40",HR_Data[[#This Row],[Age]]&lt;=50,"41-50",AB258&lt;=60,"51-60",AB258&lt;=70,"61-70",AB258&lt;=80,"71 ABOVE")</f>
        <v>31-40</v>
      </c>
      <c r="AD258" s="5" t="str" cm="1">
        <f t="array" aca="1" ref="AD258" ca="1">_xlfn.IFS(HR_Data[[#This Row],[Years in the company]]&lt;=5,"5 years below",HR_Data[[#This Row],[Years in the company]]&lt;=10,"6-10 years",HR_Data[[#This Row],[Years in the company]]&lt;=15,"11 - 15 years",HR_Data[[#This Row],[Years in the company]]&gt;=16,"16 years above")</f>
        <v>5 years below</v>
      </c>
      <c r="AE258" s="5" t="str" cm="1">
        <f t="array" ref="AE258">_xlfn.IFS(T258&lt;=2,"1.1-2.0",T258&lt;=3,"2.1-3.0",T258&lt;=4,"3.1-4.0",T258&lt;=5,"4.1-5.0")</f>
        <v>4.1-5.0</v>
      </c>
      <c r="AF258" s="5" t="str">
        <f>TEXT(HR_Data[[#This Row],[DateofHire]],"MMM")</f>
        <v>Oct</v>
      </c>
      <c r="AG258" s="5" t="str">
        <f>TEXT(HR_Data[[#This Row],[DateofHire]],"YYYY")</f>
        <v>2009</v>
      </c>
      <c r="AH258" s="5" t="str">
        <f>IF(HR_Data[[#This Row],[EmploymentStatus]]="Active","Active","Not Active")</f>
        <v>Not Active</v>
      </c>
      <c r="AI258" s="5" t="str">
        <f>TEXT(HR_Data[[#This Row],[DateofTermination]],"YYYY")</f>
        <v>2015</v>
      </c>
    </row>
    <row r="259" spans="1:35" hidden="1" x14ac:dyDescent="0.25">
      <c r="A259" s="2" t="s">
        <v>403</v>
      </c>
      <c r="B259" s="2">
        <v>10027</v>
      </c>
      <c r="C259" s="2" t="s">
        <v>496</v>
      </c>
      <c r="D259" s="2" t="s">
        <v>510</v>
      </c>
      <c r="E259" s="2">
        <v>10088</v>
      </c>
      <c r="F259" s="16">
        <v>41911</v>
      </c>
      <c r="G259" s="2">
        <v>60656</v>
      </c>
      <c r="H259" s="2" t="s">
        <v>468</v>
      </c>
      <c r="I259" s="3">
        <v>23314</v>
      </c>
      <c r="J259" s="2" t="s">
        <v>23</v>
      </c>
      <c r="K259" s="2" t="s">
        <v>24</v>
      </c>
      <c r="L259" s="2" t="s">
        <v>25</v>
      </c>
      <c r="M259" s="2" t="s">
        <v>22</v>
      </c>
      <c r="N259" s="2">
        <v>2045</v>
      </c>
      <c r="O259" s="16"/>
      <c r="P259" s="2" t="s">
        <v>26</v>
      </c>
      <c r="Q259" s="2" t="s">
        <v>27</v>
      </c>
      <c r="R259" s="2" t="s">
        <v>38</v>
      </c>
      <c r="S259" s="2" t="s">
        <v>30</v>
      </c>
      <c r="T259" s="2">
        <v>4.3</v>
      </c>
      <c r="U259" s="2">
        <v>3</v>
      </c>
      <c r="V259" s="3">
        <v>43493</v>
      </c>
      <c r="W259" s="2">
        <v>4</v>
      </c>
      <c r="X259" s="5" t="str">
        <f>INDEX(Position!B:B,MATCH(C259,Position!A:A,0))</f>
        <v>Production Technician II</v>
      </c>
      <c r="Y259" s="5" t="str">
        <f>INDEX(Department!B:B,MATCH(D259,Department!A:A,0))</f>
        <v>Production</v>
      </c>
      <c r="Z259" s="5" t="str">
        <f>INDEX(Manager!B:B,MATCH(E259,Manager!A:A,0))</f>
        <v>Elijiah Gray</v>
      </c>
      <c r="AA259" s="19">
        <f ca="1">IFERROR(DATEDIF(HR_Data[[#This Row],[DateofHire]],HR_Data[[#This Row],[DateofTermination]],"y"),DATEDIF(HR_Data[[#This Row],[DateofHire]],NOW(),"y"))</f>
        <v>9</v>
      </c>
      <c r="AB259" s="5">
        <f ca="1">DATEDIF(HR_Data[[#This Row],[DOB]],NOW(),"y")</f>
        <v>60</v>
      </c>
      <c r="AC259" s="5" t="str" cm="1">
        <f t="array" aca="1" ref="AC259" ca="1">_xlfn.IFS(HR_Data[[#This Row],[Age]]&lt;=40,"31-40",HR_Data[[#This Row],[Age]]&lt;=50,"41-50",AB259&lt;=60,"51-60",AB259&lt;=70,"61-70",AB259&lt;=80,"71 ABOVE")</f>
        <v>51-60</v>
      </c>
      <c r="AD259" s="5" t="str" cm="1">
        <f t="array" aca="1" ref="AD259" ca="1">_xlfn.IFS(HR_Data[[#This Row],[Years in the company]]&lt;=5,"5 years below",HR_Data[[#This Row],[Years in the company]]&lt;=10,"6-10 years",HR_Data[[#This Row],[Years in the company]]&lt;=15,"11 - 15 years",HR_Data[[#This Row],[Years in the company]]&gt;=16,"16 years above")</f>
        <v>6-10 years</v>
      </c>
      <c r="AE259" s="5" t="str" cm="1">
        <f t="array" ref="AE259">_xlfn.IFS(T259&lt;=2,"1.1-2.0",T259&lt;=3,"2.1-3.0",T259&lt;=4,"3.1-4.0",T259&lt;=5,"4.1-5.0")</f>
        <v>4.1-5.0</v>
      </c>
      <c r="AF259" s="5" t="str">
        <f>TEXT(HR_Data[[#This Row],[DateofHire]],"MMM")</f>
        <v>Sep</v>
      </c>
      <c r="AG259" s="5" t="str">
        <f>TEXT(HR_Data[[#This Row],[DateofHire]],"YYYY")</f>
        <v>2014</v>
      </c>
      <c r="AH259" s="5" t="str">
        <f>IF(HR_Data[[#This Row],[EmploymentStatus]]="Active","Active","Not Active")</f>
        <v>Active</v>
      </c>
      <c r="AI259" s="5"/>
    </row>
    <row r="260" spans="1:35" hidden="1" x14ac:dyDescent="0.25">
      <c r="A260" s="2" t="s">
        <v>404</v>
      </c>
      <c r="B260" s="2">
        <v>10291</v>
      </c>
      <c r="C260" s="2" t="s">
        <v>497</v>
      </c>
      <c r="D260" s="2" t="s">
        <v>511</v>
      </c>
      <c r="E260" s="2">
        <v>10099</v>
      </c>
      <c r="F260" s="16">
        <v>41777</v>
      </c>
      <c r="G260" s="2">
        <v>72992</v>
      </c>
      <c r="H260" s="2" t="s">
        <v>468</v>
      </c>
      <c r="I260" s="3">
        <v>30910</v>
      </c>
      <c r="J260" s="2" t="s">
        <v>47</v>
      </c>
      <c r="K260" s="2" t="s">
        <v>24</v>
      </c>
      <c r="L260" s="2" t="s">
        <v>62</v>
      </c>
      <c r="M260" s="2" t="s">
        <v>22</v>
      </c>
      <c r="N260" s="2">
        <v>1886</v>
      </c>
      <c r="O260" s="16"/>
      <c r="P260" s="2" t="s">
        <v>26</v>
      </c>
      <c r="Q260" s="2" t="s">
        <v>27</v>
      </c>
      <c r="R260" s="2" t="s">
        <v>64</v>
      </c>
      <c r="S260" s="2" t="s">
        <v>97</v>
      </c>
      <c r="T260" s="2">
        <v>2.4</v>
      </c>
      <c r="U260" s="2">
        <v>4</v>
      </c>
      <c r="V260" s="3">
        <v>43481</v>
      </c>
      <c r="W260" s="2">
        <v>16</v>
      </c>
      <c r="X260" s="5" t="str">
        <f>INDEX(Position!B:B,MATCH(C260,Position!A:A,0))</f>
        <v>Sales Manager</v>
      </c>
      <c r="Y260" s="5" t="str">
        <f>INDEX(Department!B:B,MATCH(D260,Department!A:A,0))</f>
        <v>Sales</v>
      </c>
      <c r="Z260" s="5" t="str">
        <f>INDEX(Manager!B:B,MATCH(E260,Manager!A:A,0))</f>
        <v>Debra Houlihan</v>
      </c>
      <c r="AA260" s="19">
        <f ca="1">IFERROR(DATEDIF(HR_Data[[#This Row],[DateofHire]],HR_Data[[#This Row],[DateofTermination]],"y"),DATEDIF(HR_Data[[#This Row],[DateofHire]],NOW(),"y"))</f>
        <v>9</v>
      </c>
      <c r="AB260" s="5">
        <f ca="1">DATEDIF(HR_Data[[#This Row],[DOB]],NOW(),"y")</f>
        <v>39</v>
      </c>
      <c r="AC260" s="5" t="str" cm="1">
        <f t="array" aca="1" ref="AC260" ca="1">_xlfn.IFS(HR_Data[[#This Row],[Age]]&lt;=40,"31-40",HR_Data[[#This Row],[Age]]&lt;=50,"41-50",AB260&lt;=60,"51-60",AB260&lt;=70,"61-70",AB260&lt;=80,"71 ABOVE")</f>
        <v>31-40</v>
      </c>
      <c r="AD260" s="5" t="str" cm="1">
        <f t="array" aca="1" ref="AD260" ca="1">_xlfn.IFS(HR_Data[[#This Row],[Years in the company]]&lt;=5,"5 years below",HR_Data[[#This Row],[Years in the company]]&lt;=10,"6-10 years",HR_Data[[#This Row],[Years in the company]]&lt;=15,"11 - 15 years",HR_Data[[#This Row],[Years in the company]]&gt;=16,"16 years above")</f>
        <v>6-10 years</v>
      </c>
      <c r="AE260" s="5" t="str" cm="1">
        <f t="array" ref="AE260">_xlfn.IFS(T260&lt;=2,"1.1-2.0",T260&lt;=3,"2.1-3.0",T260&lt;=4,"3.1-4.0",T260&lt;=5,"4.1-5.0")</f>
        <v>2.1-3.0</v>
      </c>
      <c r="AF260" s="5" t="str">
        <f>TEXT(HR_Data[[#This Row],[DateofHire]],"MMM")</f>
        <v>May</v>
      </c>
      <c r="AG260" s="5" t="str">
        <f>TEXT(HR_Data[[#This Row],[DateofHire]],"YYYY")</f>
        <v>2014</v>
      </c>
      <c r="AH260" s="5" t="str">
        <f>IF(HR_Data[[#This Row],[EmploymentStatus]]="Active","Active","Not Active")</f>
        <v>Active</v>
      </c>
      <c r="AI260" s="5"/>
    </row>
    <row r="261" spans="1:35" x14ac:dyDescent="0.25">
      <c r="A261" s="2" t="s">
        <v>405</v>
      </c>
      <c r="B261" s="2">
        <v>10153</v>
      </c>
      <c r="C261" s="2" t="s">
        <v>474</v>
      </c>
      <c r="D261" s="2" t="s">
        <v>507</v>
      </c>
      <c r="E261" s="2">
        <v>10081</v>
      </c>
      <c r="F261" s="16">
        <v>40812</v>
      </c>
      <c r="G261" s="2">
        <v>55000</v>
      </c>
      <c r="H261" s="2" t="s">
        <v>467</v>
      </c>
      <c r="I261" s="3">
        <v>31942</v>
      </c>
      <c r="J261" s="2" t="s">
        <v>33</v>
      </c>
      <c r="K261" s="2" t="s">
        <v>24</v>
      </c>
      <c r="L261" s="2" t="s">
        <v>62</v>
      </c>
      <c r="M261" s="2" t="s">
        <v>22</v>
      </c>
      <c r="N261" s="2">
        <v>1844</v>
      </c>
      <c r="O261" s="16">
        <v>41542</v>
      </c>
      <c r="P261" s="2" t="s">
        <v>34</v>
      </c>
      <c r="Q261" s="2" t="s">
        <v>35</v>
      </c>
      <c r="R261" s="2" t="s">
        <v>64</v>
      </c>
      <c r="S261" s="2" t="s">
        <v>39</v>
      </c>
      <c r="T261" s="2">
        <v>3.8</v>
      </c>
      <c r="U261" s="2">
        <v>4</v>
      </c>
      <c r="V261" s="3">
        <v>41501</v>
      </c>
      <c r="W261" s="2">
        <v>17</v>
      </c>
      <c r="X261" s="5" t="str">
        <f>INDEX(Position!B:B,MATCH(C261,Position!A:A,0))</f>
        <v>Administrative Assistant</v>
      </c>
      <c r="Y261" s="5" t="str">
        <f>INDEX(Department!B:B,MATCH(D261,Department!A:A,0))</f>
        <v>Admin Offices</v>
      </c>
      <c r="Z261" s="5" t="str">
        <f>INDEX(Manager!B:B,MATCH(E261,Manager!A:A,0))</f>
        <v>Brandon R. LeBlanc</v>
      </c>
      <c r="AA261" s="19">
        <f ca="1">IFERROR(DATEDIF(HR_Data[[#This Row],[DateofHire]],HR_Data[[#This Row],[DateofTermination]],"y"),DATEDIF(HR_Data[[#This Row],[DateofHire]],NOW(),"y"))</f>
        <v>1</v>
      </c>
      <c r="AB261" s="5">
        <f ca="1">DATEDIF(HR_Data[[#This Row],[DOB]],NOW(),"y")</f>
        <v>36</v>
      </c>
      <c r="AC261" s="5" t="str" cm="1">
        <f t="array" aca="1" ref="AC261" ca="1">_xlfn.IFS(HR_Data[[#This Row],[Age]]&lt;=40,"31-40",HR_Data[[#This Row],[Age]]&lt;=50,"41-50",AB261&lt;=60,"51-60",AB261&lt;=70,"61-70",AB261&lt;=80,"71 ABOVE")</f>
        <v>31-40</v>
      </c>
      <c r="AD261" s="5" t="str" cm="1">
        <f t="array" aca="1" ref="AD261" ca="1">_xlfn.IFS(HR_Data[[#This Row],[Years in the company]]&lt;=5,"5 years below",HR_Data[[#This Row],[Years in the company]]&lt;=10,"6-10 years",HR_Data[[#This Row],[Years in the company]]&lt;=15,"11 - 15 years",HR_Data[[#This Row],[Years in the company]]&gt;=16,"16 years above")</f>
        <v>5 years below</v>
      </c>
      <c r="AE261" s="5" t="str" cm="1">
        <f t="array" ref="AE261">_xlfn.IFS(T261&lt;=2,"1.1-2.0",T261&lt;=3,"2.1-3.0",T261&lt;=4,"3.1-4.0",T261&lt;=5,"4.1-5.0")</f>
        <v>3.1-4.0</v>
      </c>
      <c r="AF261" s="5" t="str">
        <f>TEXT(HR_Data[[#This Row],[DateofHire]],"MMM")</f>
        <v>Sep</v>
      </c>
      <c r="AG261" s="5" t="str">
        <f>TEXT(HR_Data[[#This Row],[DateofHire]],"YYYY")</f>
        <v>2011</v>
      </c>
      <c r="AH261" s="5" t="str">
        <f>IF(HR_Data[[#This Row],[EmploymentStatus]]="Active","Active","Not Active")</f>
        <v>Not Active</v>
      </c>
      <c r="AI261" s="5" t="str">
        <f>TEXT(HR_Data[[#This Row],[DateofTermination]],"YYYY")</f>
        <v>2013</v>
      </c>
    </row>
    <row r="262" spans="1:35" hidden="1" x14ac:dyDescent="0.25">
      <c r="A262" s="2" t="s">
        <v>406</v>
      </c>
      <c r="B262" s="2">
        <v>10157</v>
      </c>
      <c r="C262" s="2" t="s">
        <v>495</v>
      </c>
      <c r="D262" s="2" t="s">
        <v>510</v>
      </c>
      <c r="E262" s="2">
        <v>10062</v>
      </c>
      <c r="F262" s="16">
        <v>41589</v>
      </c>
      <c r="G262" s="2">
        <v>58939</v>
      </c>
      <c r="H262" s="2" t="s">
        <v>467</v>
      </c>
      <c r="I262" s="3">
        <v>23775</v>
      </c>
      <c r="J262" s="2" t="s">
        <v>23</v>
      </c>
      <c r="K262" s="2" t="s">
        <v>24</v>
      </c>
      <c r="L262" s="2" t="s">
        <v>25</v>
      </c>
      <c r="M262" s="2" t="s">
        <v>22</v>
      </c>
      <c r="N262" s="2">
        <v>2130</v>
      </c>
      <c r="O262" s="16"/>
      <c r="P262" s="2" t="s">
        <v>26</v>
      </c>
      <c r="Q262" s="2" t="s">
        <v>27</v>
      </c>
      <c r="R262" s="2" t="s">
        <v>60</v>
      </c>
      <c r="S262" s="2" t="s">
        <v>39</v>
      </c>
      <c r="T262" s="2">
        <v>3.73</v>
      </c>
      <c r="U262" s="2">
        <v>3</v>
      </c>
      <c r="V262" s="3">
        <v>43489</v>
      </c>
      <c r="W262" s="2">
        <v>16</v>
      </c>
      <c r="X262" s="5" t="str">
        <f>INDEX(Position!B:B,MATCH(C262,Position!A:A,0))</f>
        <v>Production Technician I</v>
      </c>
      <c r="Y262" s="5" t="str">
        <f>INDEX(Department!B:B,MATCH(D262,Department!A:A,0))</f>
        <v>Production</v>
      </c>
      <c r="Z262" s="5" t="str">
        <f>INDEX(Manager!B:B,MATCH(E262,Manager!A:A,0))</f>
        <v>Ketsia Liebig</v>
      </c>
      <c r="AA262" s="19">
        <f ca="1">IFERROR(DATEDIF(HR_Data[[#This Row],[DateofHire]],HR_Data[[#This Row],[DateofTermination]],"y"),DATEDIF(HR_Data[[#This Row],[DateofHire]],NOW(),"y"))</f>
        <v>10</v>
      </c>
      <c r="AB262" s="5">
        <f ca="1">DATEDIF(HR_Data[[#This Row],[DOB]],NOW(),"y")</f>
        <v>59</v>
      </c>
      <c r="AC262" s="5" t="str" cm="1">
        <f t="array" aca="1" ref="AC262" ca="1">_xlfn.IFS(HR_Data[[#This Row],[Age]]&lt;=40,"31-40",HR_Data[[#This Row],[Age]]&lt;=50,"41-50",AB262&lt;=60,"51-60",AB262&lt;=70,"61-70",AB262&lt;=80,"71 ABOVE")</f>
        <v>51-60</v>
      </c>
      <c r="AD262" s="5" t="str" cm="1">
        <f t="array" aca="1" ref="AD262" ca="1">_xlfn.IFS(HR_Data[[#This Row],[Years in the company]]&lt;=5,"5 years below",HR_Data[[#This Row],[Years in the company]]&lt;=10,"6-10 years",HR_Data[[#This Row],[Years in the company]]&lt;=15,"11 - 15 years",HR_Data[[#This Row],[Years in the company]]&gt;=16,"16 years above")</f>
        <v>6-10 years</v>
      </c>
      <c r="AE262" s="5" t="str" cm="1">
        <f t="array" ref="AE262">_xlfn.IFS(T262&lt;=2,"1.1-2.0",T262&lt;=3,"2.1-3.0",T262&lt;=4,"3.1-4.0",T262&lt;=5,"4.1-5.0")</f>
        <v>3.1-4.0</v>
      </c>
      <c r="AF262" s="5" t="str">
        <f>TEXT(HR_Data[[#This Row],[DateofHire]],"MMM")</f>
        <v>Nov</v>
      </c>
      <c r="AG262" s="5" t="str">
        <f>TEXT(HR_Data[[#This Row],[DateofHire]],"YYYY")</f>
        <v>2013</v>
      </c>
      <c r="AH262" s="5" t="str">
        <f>IF(HR_Data[[#This Row],[EmploymentStatus]]="Active","Active","Not Active")</f>
        <v>Active</v>
      </c>
      <c r="AI262" s="5"/>
    </row>
    <row r="263" spans="1:35" hidden="1" x14ac:dyDescent="0.25">
      <c r="A263" s="2" t="s">
        <v>407</v>
      </c>
      <c r="B263" s="2">
        <v>10119</v>
      </c>
      <c r="C263" s="2" t="s">
        <v>490</v>
      </c>
      <c r="D263" s="2" t="s">
        <v>509</v>
      </c>
      <c r="E263" s="2">
        <v>10220</v>
      </c>
      <c r="F263" s="16">
        <v>40704</v>
      </c>
      <c r="G263" s="2">
        <v>66593</v>
      </c>
      <c r="H263" s="2" t="s">
        <v>467</v>
      </c>
      <c r="I263" s="3">
        <v>26735</v>
      </c>
      <c r="J263" s="2" t="s">
        <v>33</v>
      </c>
      <c r="K263" s="2" t="s">
        <v>24</v>
      </c>
      <c r="L263" s="2" t="s">
        <v>62</v>
      </c>
      <c r="M263" s="2" t="s">
        <v>22</v>
      </c>
      <c r="N263" s="2">
        <v>2360</v>
      </c>
      <c r="O263" s="16"/>
      <c r="P263" s="2" t="s">
        <v>26</v>
      </c>
      <c r="Q263" s="2" t="s">
        <v>27</v>
      </c>
      <c r="R263" s="2" t="s">
        <v>29</v>
      </c>
      <c r="S263" s="2" t="s">
        <v>39</v>
      </c>
      <c r="T263" s="2">
        <v>4.3</v>
      </c>
      <c r="U263" s="2">
        <v>3</v>
      </c>
      <c r="V263" s="3">
        <v>43504</v>
      </c>
      <c r="W263" s="2">
        <v>19</v>
      </c>
      <c r="X263" s="5" t="str">
        <f>INDEX(Position!B:B,MATCH(C263,Position!A:A,0))</f>
        <v>IT Support</v>
      </c>
      <c r="Y263" s="5" t="str">
        <f>INDEX(Department!B:B,MATCH(D263,Department!A:A,0))</f>
        <v>IT/IS</v>
      </c>
      <c r="Z263" s="5" t="str">
        <f>INDEX(Manager!B:B,MATCH(E263,Manager!A:A,0))</f>
        <v>Eric Dougall</v>
      </c>
      <c r="AA263" s="19">
        <f ca="1">IFERROR(DATEDIF(HR_Data[[#This Row],[DateofHire]],HR_Data[[#This Row],[DateofTermination]],"y"),DATEDIF(HR_Data[[#This Row],[DateofHire]],NOW(),"y"))</f>
        <v>12</v>
      </c>
      <c r="AB263" s="5">
        <f ca="1">DATEDIF(HR_Data[[#This Row],[DOB]],NOW(),"y")</f>
        <v>50</v>
      </c>
      <c r="AC263" s="5" t="str" cm="1">
        <f t="array" aca="1" ref="AC263" ca="1">_xlfn.IFS(HR_Data[[#This Row],[Age]]&lt;=40,"31-40",HR_Data[[#This Row],[Age]]&lt;=50,"41-50",AB263&lt;=60,"51-60",AB263&lt;=70,"61-70",AB263&lt;=80,"71 ABOVE")</f>
        <v>41-50</v>
      </c>
      <c r="AD263" s="5" t="str" cm="1">
        <f t="array" aca="1" ref="AD263" ca="1">_xlfn.IFS(HR_Data[[#This Row],[Years in the company]]&lt;=5,"5 years below",HR_Data[[#This Row],[Years in the company]]&lt;=10,"6-10 years",HR_Data[[#This Row],[Years in the company]]&lt;=15,"11 - 15 years",HR_Data[[#This Row],[Years in the company]]&gt;=16,"16 years above")</f>
        <v>11 - 15 years</v>
      </c>
      <c r="AE263" s="5" t="str" cm="1">
        <f t="array" ref="AE263">_xlfn.IFS(T263&lt;=2,"1.1-2.0",T263&lt;=3,"2.1-3.0",T263&lt;=4,"3.1-4.0",T263&lt;=5,"4.1-5.0")</f>
        <v>4.1-5.0</v>
      </c>
      <c r="AF263" s="5" t="str">
        <f>TEXT(HR_Data[[#This Row],[DateofHire]],"MMM")</f>
        <v>Jun</v>
      </c>
      <c r="AG263" s="5" t="str">
        <f>TEXT(HR_Data[[#This Row],[DateofHire]],"YYYY")</f>
        <v>2011</v>
      </c>
      <c r="AH263" s="5" t="str">
        <f>IF(HR_Data[[#This Row],[EmploymentStatus]]="Active","Active","Not Active")</f>
        <v>Active</v>
      </c>
      <c r="AI263" s="5"/>
    </row>
    <row r="264" spans="1:35" hidden="1" x14ac:dyDescent="0.25">
      <c r="A264" s="2" t="s">
        <v>408</v>
      </c>
      <c r="B264" s="2">
        <v>10180</v>
      </c>
      <c r="C264" s="2" t="s">
        <v>504</v>
      </c>
      <c r="D264" s="2" t="s">
        <v>509</v>
      </c>
      <c r="E264" s="2">
        <v>10250</v>
      </c>
      <c r="F264" s="16">
        <v>42551</v>
      </c>
      <c r="G264" s="2">
        <v>87565</v>
      </c>
      <c r="H264" s="2" t="s">
        <v>468</v>
      </c>
      <c r="I264" s="3">
        <v>30356</v>
      </c>
      <c r="J264" s="2" t="s">
        <v>33</v>
      </c>
      <c r="K264" s="2" t="s">
        <v>24</v>
      </c>
      <c r="L264" s="2" t="s">
        <v>91</v>
      </c>
      <c r="M264" s="2" t="s">
        <v>22</v>
      </c>
      <c r="N264" s="2">
        <v>1545</v>
      </c>
      <c r="O264" s="16"/>
      <c r="P264" s="2" t="s">
        <v>26</v>
      </c>
      <c r="Q264" s="2" t="s">
        <v>27</v>
      </c>
      <c r="R264" s="2" t="s">
        <v>29</v>
      </c>
      <c r="S264" s="2" t="s">
        <v>39</v>
      </c>
      <c r="T264" s="2">
        <v>3.27</v>
      </c>
      <c r="U264" s="2">
        <v>4</v>
      </c>
      <c r="V264" s="3">
        <v>43479</v>
      </c>
      <c r="W264" s="2">
        <v>13</v>
      </c>
      <c r="X264" s="5" t="str">
        <f>INDEX(Position!B:B,MATCH(C264,Position!A:A,0))</f>
        <v>Sr. Network Engineer</v>
      </c>
      <c r="Y264" s="5" t="str">
        <f>INDEX(Department!B:B,MATCH(D264,Department!A:A,0))</f>
        <v>IT/IS</v>
      </c>
      <c r="Z264" s="5" t="str">
        <f>INDEX(Manager!B:B,MATCH(E264,Manager!A:A,0))</f>
        <v>Peter Monroe</v>
      </c>
      <c r="AA264" s="19">
        <f ca="1">IFERROR(DATEDIF(HR_Data[[#This Row],[DateofHire]],HR_Data[[#This Row],[DateofTermination]],"y"),DATEDIF(HR_Data[[#This Row],[DateofHire]],NOW(),"y"))</f>
        <v>7</v>
      </c>
      <c r="AB264" s="5">
        <f ca="1">DATEDIF(HR_Data[[#This Row],[DOB]],NOW(),"y")</f>
        <v>41</v>
      </c>
      <c r="AC264" s="5" t="str" cm="1">
        <f t="array" aca="1" ref="AC264" ca="1">_xlfn.IFS(HR_Data[[#This Row],[Age]]&lt;=40,"31-40",HR_Data[[#This Row],[Age]]&lt;=50,"41-50",AB264&lt;=60,"51-60",AB264&lt;=70,"61-70",AB264&lt;=80,"71 ABOVE")</f>
        <v>41-50</v>
      </c>
      <c r="AD264" s="5" t="str" cm="1">
        <f t="array" aca="1" ref="AD264" ca="1">_xlfn.IFS(HR_Data[[#This Row],[Years in the company]]&lt;=5,"5 years below",HR_Data[[#This Row],[Years in the company]]&lt;=10,"6-10 years",HR_Data[[#This Row],[Years in the company]]&lt;=15,"11 - 15 years",HR_Data[[#This Row],[Years in the company]]&gt;=16,"16 years above")</f>
        <v>6-10 years</v>
      </c>
      <c r="AE264" s="5" t="str" cm="1">
        <f t="array" ref="AE264">_xlfn.IFS(T264&lt;=2,"1.1-2.0",T264&lt;=3,"2.1-3.0",T264&lt;=4,"3.1-4.0",T264&lt;=5,"4.1-5.0")</f>
        <v>3.1-4.0</v>
      </c>
      <c r="AF264" s="5" t="str">
        <f>TEXT(HR_Data[[#This Row],[DateofHire]],"MMM")</f>
        <v>Jun</v>
      </c>
      <c r="AG264" s="5" t="str">
        <f>TEXT(HR_Data[[#This Row],[DateofHire]],"YYYY")</f>
        <v>2016</v>
      </c>
      <c r="AH264" s="5" t="str">
        <f>IF(HR_Data[[#This Row],[EmploymentStatus]]="Active","Active","Not Active")</f>
        <v>Active</v>
      </c>
      <c r="AI264" s="5"/>
    </row>
    <row r="265" spans="1:35" hidden="1" x14ac:dyDescent="0.25">
      <c r="A265" s="2" t="s">
        <v>409</v>
      </c>
      <c r="B265" s="2">
        <v>10302</v>
      </c>
      <c r="C265" s="2" t="s">
        <v>495</v>
      </c>
      <c r="D265" s="2" t="s">
        <v>510</v>
      </c>
      <c r="E265" s="2">
        <v>10114</v>
      </c>
      <c r="F265" s="16">
        <v>40959</v>
      </c>
      <c r="G265" s="2">
        <v>64021</v>
      </c>
      <c r="H265" s="2" t="s">
        <v>467</v>
      </c>
      <c r="I265" s="3">
        <v>25039</v>
      </c>
      <c r="J265" s="2" t="s">
        <v>33</v>
      </c>
      <c r="K265" s="2" t="s">
        <v>24</v>
      </c>
      <c r="L265" s="2" t="s">
        <v>25</v>
      </c>
      <c r="M265" s="2" t="s">
        <v>22</v>
      </c>
      <c r="N265" s="2">
        <v>2093</v>
      </c>
      <c r="O265" s="16"/>
      <c r="P265" s="2" t="s">
        <v>26</v>
      </c>
      <c r="Q265" s="2" t="s">
        <v>27</v>
      </c>
      <c r="R265" s="2" t="s">
        <v>38</v>
      </c>
      <c r="S265" s="2" t="s">
        <v>170</v>
      </c>
      <c r="T265" s="2">
        <v>2.4</v>
      </c>
      <c r="U265" s="2">
        <v>2</v>
      </c>
      <c r="V265" s="3">
        <v>43521</v>
      </c>
      <c r="W265" s="2">
        <v>20</v>
      </c>
      <c r="X265" s="5" t="str">
        <f>INDEX(Position!B:B,MATCH(C265,Position!A:A,0))</f>
        <v>Production Technician I</v>
      </c>
      <c r="Y265" s="5" t="str">
        <f>INDEX(Department!B:B,MATCH(D265,Department!A:A,0))</f>
        <v>Production</v>
      </c>
      <c r="Z265" s="5" t="str">
        <f>INDEX(Manager!B:B,MATCH(E265,Manager!A:A,0))</f>
        <v>Brannon Miller</v>
      </c>
      <c r="AA265" s="19">
        <f ca="1">IFERROR(DATEDIF(HR_Data[[#This Row],[DateofHire]],HR_Data[[#This Row],[DateofTermination]],"y"),DATEDIF(HR_Data[[#This Row],[DateofHire]],NOW(),"y"))</f>
        <v>12</v>
      </c>
      <c r="AB265" s="5">
        <f ca="1">DATEDIF(HR_Data[[#This Row],[DOB]],NOW(),"y")</f>
        <v>55</v>
      </c>
      <c r="AC265" s="5" t="str" cm="1">
        <f t="array" aca="1" ref="AC265" ca="1">_xlfn.IFS(HR_Data[[#This Row],[Age]]&lt;=40,"31-40",HR_Data[[#This Row],[Age]]&lt;=50,"41-50",AB265&lt;=60,"51-60",AB265&lt;=70,"61-70",AB265&lt;=80,"71 ABOVE")</f>
        <v>51-60</v>
      </c>
      <c r="AD265" s="5" t="str" cm="1">
        <f t="array" aca="1" ref="AD265" ca="1">_xlfn.IFS(HR_Data[[#This Row],[Years in the company]]&lt;=5,"5 years below",HR_Data[[#This Row],[Years in the company]]&lt;=10,"6-10 years",HR_Data[[#This Row],[Years in the company]]&lt;=15,"11 - 15 years",HR_Data[[#This Row],[Years in the company]]&gt;=16,"16 years above")</f>
        <v>11 - 15 years</v>
      </c>
      <c r="AE265" s="5" t="str" cm="1">
        <f t="array" ref="AE265">_xlfn.IFS(T265&lt;=2,"1.1-2.0",T265&lt;=3,"2.1-3.0",T265&lt;=4,"3.1-4.0",T265&lt;=5,"4.1-5.0")</f>
        <v>2.1-3.0</v>
      </c>
      <c r="AF265" s="5" t="str">
        <f>TEXT(HR_Data[[#This Row],[DateofHire]],"MMM")</f>
        <v>Feb</v>
      </c>
      <c r="AG265" s="5" t="str">
        <f>TEXT(HR_Data[[#This Row],[DateofHire]],"YYYY")</f>
        <v>2012</v>
      </c>
      <c r="AH265" s="5" t="str">
        <f>IF(HR_Data[[#This Row],[EmploymentStatus]]="Active","Active","Not Active")</f>
        <v>Active</v>
      </c>
      <c r="AI265" s="5"/>
    </row>
    <row r="266" spans="1:35" hidden="1" x14ac:dyDescent="0.25">
      <c r="A266" s="2" t="s">
        <v>410</v>
      </c>
      <c r="B266" s="2">
        <v>10090</v>
      </c>
      <c r="C266" s="2" t="s">
        <v>494</v>
      </c>
      <c r="D266" s="2" t="s">
        <v>510</v>
      </c>
      <c r="E266" s="2">
        <v>10175</v>
      </c>
      <c r="F266" s="16">
        <v>41184</v>
      </c>
      <c r="G266" s="2">
        <v>65714</v>
      </c>
      <c r="H266" s="2" t="s">
        <v>467</v>
      </c>
      <c r="I266" s="3">
        <v>27667</v>
      </c>
      <c r="J266" s="2" t="s">
        <v>33</v>
      </c>
      <c r="K266" s="2" t="s">
        <v>24</v>
      </c>
      <c r="L266" s="2" t="s">
        <v>25</v>
      </c>
      <c r="M266" s="2" t="s">
        <v>22</v>
      </c>
      <c r="N266" s="2">
        <v>2451</v>
      </c>
      <c r="O266" s="16"/>
      <c r="P266" s="2" t="s">
        <v>26</v>
      </c>
      <c r="Q266" s="2" t="s">
        <v>27</v>
      </c>
      <c r="R266" s="2" t="s">
        <v>29</v>
      </c>
      <c r="S266" s="2" t="s">
        <v>39</v>
      </c>
      <c r="T266" s="2">
        <v>4.83</v>
      </c>
      <c r="U266" s="2">
        <v>5</v>
      </c>
      <c r="V266" s="3">
        <v>43510</v>
      </c>
      <c r="W266" s="2">
        <v>15</v>
      </c>
      <c r="X266" s="5" t="str">
        <f>INDEX(Position!B:B,MATCH(C266,Position!A:A,0))</f>
        <v>Production Manager</v>
      </c>
      <c r="Y266" s="5" t="str">
        <f>INDEX(Department!B:B,MATCH(D266,Department!A:A,0))</f>
        <v>Production</v>
      </c>
      <c r="Z266" s="5" t="str">
        <f>INDEX(Manager!B:B,MATCH(E266,Manager!A:A,0))</f>
        <v>Janet King</v>
      </c>
      <c r="AA266" s="19">
        <f ca="1">IFERROR(DATEDIF(HR_Data[[#This Row],[DateofHire]],HR_Data[[#This Row],[DateofTermination]],"y"),DATEDIF(HR_Data[[#This Row],[DateofHire]],NOW(),"y"))</f>
        <v>11</v>
      </c>
      <c r="AB266" s="5">
        <f ca="1">DATEDIF(HR_Data[[#This Row],[DOB]],NOW(),"y")</f>
        <v>48</v>
      </c>
      <c r="AC266" s="5" t="str" cm="1">
        <f t="array" aca="1" ref="AC266" ca="1">_xlfn.IFS(HR_Data[[#This Row],[Age]]&lt;=40,"31-40",HR_Data[[#This Row],[Age]]&lt;=50,"41-50",AB266&lt;=60,"51-60",AB266&lt;=70,"61-70",AB266&lt;=80,"71 ABOVE")</f>
        <v>41-50</v>
      </c>
      <c r="AD266" s="5" t="str" cm="1">
        <f t="array" aca="1" ref="AD266" ca="1">_xlfn.IFS(HR_Data[[#This Row],[Years in the company]]&lt;=5,"5 years below",HR_Data[[#This Row],[Years in the company]]&lt;=10,"6-10 years",HR_Data[[#This Row],[Years in the company]]&lt;=15,"11 - 15 years",HR_Data[[#This Row],[Years in the company]]&gt;=16,"16 years above")</f>
        <v>11 - 15 years</v>
      </c>
      <c r="AE266" s="5" t="str" cm="1">
        <f t="array" ref="AE266">_xlfn.IFS(T266&lt;=2,"1.1-2.0",T266&lt;=3,"2.1-3.0",T266&lt;=4,"3.1-4.0",T266&lt;=5,"4.1-5.0")</f>
        <v>4.1-5.0</v>
      </c>
      <c r="AF266" s="5" t="str">
        <f>TEXT(HR_Data[[#This Row],[DateofHire]],"MMM")</f>
        <v>Oct</v>
      </c>
      <c r="AG266" s="5" t="str">
        <f>TEXT(HR_Data[[#This Row],[DateofHire]],"YYYY")</f>
        <v>2012</v>
      </c>
      <c r="AH266" s="5" t="str">
        <f>IF(HR_Data[[#This Row],[EmploymentStatus]]="Active","Active","Not Active")</f>
        <v>Active</v>
      </c>
      <c r="AI266" s="5"/>
    </row>
    <row r="267" spans="1:35" x14ac:dyDescent="0.25">
      <c r="A267" s="2" t="s">
        <v>411</v>
      </c>
      <c r="B267" s="2">
        <v>10030</v>
      </c>
      <c r="C267" s="2" t="s">
        <v>495</v>
      </c>
      <c r="D267" s="2" t="s">
        <v>510</v>
      </c>
      <c r="E267" s="2">
        <v>10252</v>
      </c>
      <c r="F267" s="16">
        <v>41407</v>
      </c>
      <c r="G267" s="2">
        <v>62425</v>
      </c>
      <c r="H267" s="2" t="s">
        <v>467</v>
      </c>
      <c r="I267" s="3">
        <v>26749</v>
      </c>
      <c r="J267" s="2" t="s">
        <v>47</v>
      </c>
      <c r="K267" s="2" t="s">
        <v>24</v>
      </c>
      <c r="L267" s="2" t="s">
        <v>25</v>
      </c>
      <c r="M267" s="2" t="s">
        <v>22</v>
      </c>
      <c r="N267" s="2">
        <v>2359</v>
      </c>
      <c r="O267" s="16">
        <v>42184</v>
      </c>
      <c r="P267" s="2" t="s">
        <v>72</v>
      </c>
      <c r="Q267" s="2" t="s">
        <v>35</v>
      </c>
      <c r="R267" s="2" t="s">
        <v>29</v>
      </c>
      <c r="S267" s="2" t="s">
        <v>30</v>
      </c>
      <c r="T267" s="2">
        <v>4.0999999999999996</v>
      </c>
      <c r="U267" s="2">
        <v>4</v>
      </c>
      <c r="V267" s="3">
        <v>42065</v>
      </c>
      <c r="W267" s="2">
        <v>16</v>
      </c>
      <c r="X267" s="5" t="str">
        <f>INDEX(Position!B:B,MATCH(C267,Position!A:A,0))</f>
        <v>Production Technician I</v>
      </c>
      <c r="Y267" s="5" t="str">
        <f>INDEX(Department!B:B,MATCH(D267,Department!A:A,0))</f>
        <v>Production</v>
      </c>
      <c r="Z267" s="5" t="str">
        <f>INDEX(Manager!B:B,MATCH(E267,Manager!A:A,0))</f>
        <v>David Stanley</v>
      </c>
      <c r="AA267" s="19">
        <f ca="1">IFERROR(DATEDIF(HR_Data[[#This Row],[DateofHire]],HR_Data[[#This Row],[DateofTermination]],"y"),DATEDIF(HR_Data[[#This Row],[DateofHire]],NOW(),"y"))</f>
        <v>2</v>
      </c>
      <c r="AB267" s="5">
        <f ca="1">DATEDIF(HR_Data[[#This Row],[DOB]],NOW(),"y")</f>
        <v>50</v>
      </c>
      <c r="AC267" s="5" t="str" cm="1">
        <f t="array" aca="1" ref="AC267" ca="1">_xlfn.IFS(HR_Data[[#This Row],[Age]]&lt;=40,"31-40",HR_Data[[#This Row],[Age]]&lt;=50,"41-50",AB267&lt;=60,"51-60",AB267&lt;=70,"61-70",AB267&lt;=80,"71 ABOVE")</f>
        <v>41-50</v>
      </c>
      <c r="AD267" s="5" t="str" cm="1">
        <f t="array" aca="1" ref="AD267" ca="1">_xlfn.IFS(HR_Data[[#This Row],[Years in the company]]&lt;=5,"5 years below",HR_Data[[#This Row],[Years in the company]]&lt;=10,"6-10 years",HR_Data[[#This Row],[Years in the company]]&lt;=15,"11 - 15 years",HR_Data[[#This Row],[Years in the company]]&gt;=16,"16 years above")</f>
        <v>5 years below</v>
      </c>
      <c r="AE267" s="5" t="str" cm="1">
        <f t="array" ref="AE267">_xlfn.IFS(T267&lt;=2,"1.1-2.0",T267&lt;=3,"2.1-3.0",T267&lt;=4,"3.1-4.0",T267&lt;=5,"4.1-5.0")</f>
        <v>4.1-5.0</v>
      </c>
      <c r="AF267" s="5" t="str">
        <f>TEXT(HR_Data[[#This Row],[DateofHire]],"MMM")</f>
        <v>May</v>
      </c>
      <c r="AG267" s="5" t="str">
        <f>TEXT(HR_Data[[#This Row],[DateofHire]],"YYYY")</f>
        <v>2013</v>
      </c>
      <c r="AH267" s="5" t="str">
        <f>IF(HR_Data[[#This Row],[EmploymentStatus]]="Active","Active","Not Active")</f>
        <v>Not Active</v>
      </c>
      <c r="AI267" s="5" t="str">
        <f>TEXT(HR_Data[[#This Row],[DateofTermination]],"YYYY")</f>
        <v>2015</v>
      </c>
    </row>
    <row r="268" spans="1:35" hidden="1" x14ac:dyDescent="0.25">
      <c r="A268" s="2" t="s">
        <v>412</v>
      </c>
      <c r="B268" s="2">
        <v>10278</v>
      </c>
      <c r="C268" s="2" t="s">
        <v>495</v>
      </c>
      <c r="D268" s="2" t="s">
        <v>510</v>
      </c>
      <c r="E268" s="2">
        <v>10196</v>
      </c>
      <c r="F268" s="16">
        <v>40553</v>
      </c>
      <c r="G268" s="2">
        <v>47961</v>
      </c>
      <c r="H268" s="2" t="s">
        <v>467</v>
      </c>
      <c r="I268" s="3">
        <v>30188</v>
      </c>
      <c r="J268" s="2" t="s">
        <v>47</v>
      </c>
      <c r="K268" s="2" t="s">
        <v>24</v>
      </c>
      <c r="L268" s="2" t="s">
        <v>77</v>
      </c>
      <c r="M268" s="2" t="s">
        <v>22</v>
      </c>
      <c r="N268" s="2">
        <v>2050</v>
      </c>
      <c r="O268" s="16"/>
      <c r="P268" s="2" t="s">
        <v>26</v>
      </c>
      <c r="Q268" s="2" t="s">
        <v>27</v>
      </c>
      <c r="R268" s="2" t="s">
        <v>50</v>
      </c>
      <c r="S268" s="2" t="s">
        <v>39</v>
      </c>
      <c r="T268" s="2">
        <v>4.0999999999999996</v>
      </c>
      <c r="U268" s="2">
        <v>4</v>
      </c>
      <c r="V268" s="3">
        <v>43503</v>
      </c>
      <c r="W268" s="2">
        <v>9</v>
      </c>
      <c r="X268" s="5" t="str">
        <f>INDEX(Position!B:B,MATCH(C268,Position!A:A,0))</f>
        <v>Production Technician I</v>
      </c>
      <c r="Y268" s="5" t="str">
        <f>INDEX(Department!B:B,MATCH(D268,Department!A:A,0))</f>
        <v>Production</v>
      </c>
      <c r="Z268" s="5" t="str">
        <f>INDEX(Manager!B:B,MATCH(E268,Manager!A:A,0))</f>
        <v>Kissy Sullivan</v>
      </c>
      <c r="AA268" s="19">
        <f ca="1">IFERROR(DATEDIF(HR_Data[[#This Row],[DateofHire]],HR_Data[[#This Row],[DateofTermination]],"y"),DATEDIF(HR_Data[[#This Row],[DateofHire]],NOW(),"y"))</f>
        <v>13</v>
      </c>
      <c r="AB268" s="5">
        <f ca="1">DATEDIF(HR_Data[[#This Row],[DOB]],NOW(),"y")</f>
        <v>41</v>
      </c>
      <c r="AC268" s="5" t="str" cm="1">
        <f t="array" aca="1" ref="AC268" ca="1">_xlfn.IFS(HR_Data[[#This Row],[Age]]&lt;=40,"31-40",HR_Data[[#This Row],[Age]]&lt;=50,"41-50",AB268&lt;=60,"51-60",AB268&lt;=70,"61-70",AB268&lt;=80,"71 ABOVE")</f>
        <v>41-50</v>
      </c>
      <c r="AD268" s="5" t="str" cm="1">
        <f t="array" aca="1" ref="AD268" ca="1">_xlfn.IFS(HR_Data[[#This Row],[Years in the company]]&lt;=5,"5 years below",HR_Data[[#This Row],[Years in the company]]&lt;=10,"6-10 years",HR_Data[[#This Row],[Years in the company]]&lt;=15,"11 - 15 years",HR_Data[[#This Row],[Years in the company]]&gt;=16,"16 years above")</f>
        <v>11 - 15 years</v>
      </c>
      <c r="AE268" s="5" t="str" cm="1">
        <f t="array" ref="AE268">_xlfn.IFS(T268&lt;=2,"1.1-2.0",T268&lt;=3,"2.1-3.0",T268&lt;=4,"3.1-4.0",T268&lt;=5,"4.1-5.0")</f>
        <v>4.1-5.0</v>
      </c>
      <c r="AF268" s="5" t="str">
        <f>TEXT(HR_Data[[#This Row],[DateofHire]],"MMM")</f>
        <v>Jan</v>
      </c>
      <c r="AG268" s="5" t="str">
        <f>TEXT(HR_Data[[#This Row],[DateofHire]],"YYYY")</f>
        <v>2011</v>
      </c>
      <c r="AH268" s="5" t="str">
        <f>IF(HR_Data[[#This Row],[EmploymentStatus]]="Active","Active","Not Active")</f>
        <v>Active</v>
      </c>
      <c r="AI268" s="5"/>
    </row>
    <row r="269" spans="1:35" hidden="1" x14ac:dyDescent="0.25">
      <c r="A269" s="2" t="s">
        <v>413</v>
      </c>
      <c r="B269" s="2">
        <v>10307</v>
      </c>
      <c r="C269" s="2" t="s">
        <v>475</v>
      </c>
      <c r="D269" s="2" t="s">
        <v>511</v>
      </c>
      <c r="E269" s="2">
        <v>10200</v>
      </c>
      <c r="F269" s="16">
        <v>41771</v>
      </c>
      <c r="G269" s="2">
        <v>58273</v>
      </c>
      <c r="H269" s="2" t="s">
        <v>468</v>
      </c>
      <c r="I269" s="3">
        <v>27158</v>
      </c>
      <c r="J269" s="2" t="s">
        <v>33</v>
      </c>
      <c r="K269" s="2" t="s">
        <v>24</v>
      </c>
      <c r="L269" s="2" t="s">
        <v>25</v>
      </c>
      <c r="M269" s="2" t="s">
        <v>414</v>
      </c>
      <c r="N269" s="2">
        <v>89139</v>
      </c>
      <c r="O269" s="16"/>
      <c r="P269" s="2" t="s">
        <v>26</v>
      </c>
      <c r="Q269" s="2" t="s">
        <v>27</v>
      </c>
      <c r="R269" s="2" t="s">
        <v>180</v>
      </c>
      <c r="S269" s="2" t="s">
        <v>170</v>
      </c>
      <c r="T269" s="2">
        <v>1.81</v>
      </c>
      <c r="U269" s="2">
        <v>2</v>
      </c>
      <c r="V269" s="3">
        <v>43482</v>
      </c>
      <c r="W269" s="2">
        <v>5</v>
      </c>
      <c r="X269" s="5" t="str">
        <f>INDEX(Position!B:B,MATCH(C269,Position!A:A,0))</f>
        <v>Area Sales Manager</v>
      </c>
      <c r="Y269" s="5" t="str">
        <f>INDEX(Department!B:B,MATCH(D269,Department!A:A,0))</f>
        <v>Sales</v>
      </c>
      <c r="Z269" s="5" t="str">
        <f>INDEX(Manager!B:B,MATCH(E269,Manager!A:A,0))</f>
        <v>Lynn Daneault</v>
      </c>
      <c r="AA269" s="19">
        <f ca="1">IFERROR(DATEDIF(HR_Data[[#This Row],[DateofHire]],HR_Data[[#This Row],[DateofTermination]],"y"),DATEDIF(HR_Data[[#This Row],[DateofHire]],NOW(),"y"))</f>
        <v>9</v>
      </c>
      <c r="AB269" s="5">
        <f ca="1">DATEDIF(HR_Data[[#This Row],[DOB]],NOW(),"y")</f>
        <v>49</v>
      </c>
      <c r="AC269" s="5" t="str" cm="1">
        <f t="array" aca="1" ref="AC269" ca="1">_xlfn.IFS(HR_Data[[#This Row],[Age]]&lt;=40,"31-40",HR_Data[[#This Row],[Age]]&lt;=50,"41-50",AB269&lt;=60,"51-60",AB269&lt;=70,"61-70",AB269&lt;=80,"71 ABOVE")</f>
        <v>41-50</v>
      </c>
      <c r="AD269" s="5" t="str" cm="1">
        <f t="array" aca="1" ref="AD269" ca="1">_xlfn.IFS(HR_Data[[#This Row],[Years in the company]]&lt;=5,"5 years below",HR_Data[[#This Row],[Years in the company]]&lt;=10,"6-10 years",HR_Data[[#This Row],[Years in the company]]&lt;=15,"11 - 15 years",HR_Data[[#This Row],[Years in the company]]&gt;=16,"16 years above")</f>
        <v>6-10 years</v>
      </c>
      <c r="AE269" s="5" t="str" cm="1">
        <f t="array" ref="AE269">_xlfn.IFS(T269&lt;=2,"1.1-2.0",T269&lt;=3,"2.1-3.0",T269&lt;=4,"3.1-4.0",T269&lt;=5,"4.1-5.0")</f>
        <v>1.1-2.0</v>
      </c>
      <c r="AF269" s="5" t="str">
        <f>TEXT(HR_Data[[#This Row],[DateofHire]],"MMM")</f>
        <v>May</v>
      </c>
      <c r="AG269" s="5" t="str">
        <f>TEXT(HR_Data[[#This Row],[DateofHire]],"YYYY")</f>
        <v>2014</v>
      </c>
      <c r="AH269" s="5" t="str">
        <f>IF(HR_Data[[#This Row],[EmploymentStatus]]="Active","Active","Not Active")</f>
        <v>Active</v>
      </c>
      <c r="AI269" s="5"/>
    </row>
    <row r="270" spans="1:35" hidden="1" x14ac:dyDescent="0.25">
      <c r="A270" s="2" t="s">
        <v>415</v>
      </c>
      <c r="B270" s="2">
        <v>10147</v>
      </c>
      <c r="C270" s="2" t="s">
        <v>473</v>
      </c>
      <c r="D270" s="2" t="s">
        <v>507</v>
      </c>
      <c r="E270" s="2">
        <v>10081</v>
      </c>
      <c r="F270" s="16">
        <v>41911</v>
      </c>
      <c r="G270" s="2">
        <v>63003</v>
      </c>
      <c r="H270" s="2" t="s">
        <v>468</v>
      </c>
      <c r="I270" s="3">
        <v>31656</v>
      </c>
      <c r="J270" s="2" t="s">
        <v>23</v>
      </c>
      <c r="K270" s="2" t="s">
        <v>24</v>
      </c>
      <c r="L270" s="2" t="s">
        <v>25</v>
      </c>
      <c r="M270" s="2" t="s">
        <v>22</v>
      </c>
      <c r="N270" s="2">
        <v>2703</v>
      </c>
      <c r="O270" s="16"/>
      <c r="P270" s="2" t="s">
        <v>26</v>
      </c>
      <c r="Q270" s="2" t="s">
        <v>27</v>
      </c>
      <c r="R270" s="2" t="s">
        <v>38</v>
      </c>
      <c r="S270" s="2" t="s">
        <v>39</v>
      </c>
      <c r="T270" s="2">
        <v>3.9</v>
      </c>
      <c r="U270" s="2">
        <v>5</v>
      </c>
      <c r="V270" s="3">
        <v>43483</v>
      </c>
      <c r="W270" s="2">
        <v>9</v>
      </c>
      <c r="X270" s="5" t="str">
        <f>INDEX(Position!B:B,MATCH(C270,Position!A:A,0))</f>
        <v>Accountant I</v>
      </c>
      <c r="Y270" s="5" t="str">
        <f>INDEX(Department!B:B,MATCH(D270,Department!A:A,0))</f>
        <v>Admin Offices</v>
      </c>
      <c r="Z270" s="5" t="str">
        <f>INDEX(Manager!B:B,MATCH(E270,Manager!A:A,0))</f>
        <v>Brandon R. LeBlanc</v>
      </c>
      <c r="AA270" s="19">
        <f ca="1">IFERROR(DATEDIF(HR_Data[[#This Row],[DateofHire]],HR_Data[[#This Row],[DateofTermination]],"y"),DATEDIF(HR_Data[[#This Row],[DateofHire]],NOW(),"y"))</f>
        <v>9</v>
      </c>
      <c r="AB270" s="5">
        <f ca="1">DATEDIF(HR_Data[[#This Row],[DOB]],NOW(),"y")</f>
        <v>37</v>
      </c>
      <c r="AC270" s="5" t="str" cm="1">
        <f t="array" aca="1" ref="AC270" ca="1">_xlfn.IFS(HR_Data[[#This Row],[Age]]&lt;=40,"31-40",HR_Data[[#This Row],[Age]]&lt;=50,"41-50",AB270&lt;=60,"51-60",AB270&lt;=70,"61-70",AB270&lt;=80,"71 ABOVE")</f>
        <v>31-40</v>
      </c>
      <c r="AD270" s="5" t="str" cm="1">
        <f t="array" aca="1" ref="AD270" ca="1">_xlfn.IFS(HR_Data[[#This Row],[Years in the company]]&lt;=5,"5 years below",HR_Data[[#This Row],[Years in the company]]&lt;=10,"6-10 years",HR_Data[[#This Row],[Years in the company]]&lt;=15,"11 - 15 years",HR_Data[[#This Row],[Years in the company]]&gt;=16,"16 years above")</f>
        <v>6-10 years</v>
      </c>
      <c r="AE270" s="5" t="str" cm="1">
        <f t="array" ref="AE270">_xlfn.IFS(T270&lt;=2,"1.1-2.0",T270&lt;=3,"2.1-3.0",T270&lt;=4,"3.1-4.0",T270&lt;=5,"4.1-5.0")</f>
        <v>3.1-4.0</v>
      </c>
      <c r="AF270" s="5" t="str">
        <f>TEXT(HR_Data[[#This Row],[DateofHire]],"MMM")</f>
        <v>Sep</v>
      </c>
      <c r="AG270" s="5" t="str">
        <f>TEXT(HR_Data[[#This Row],[DateofHire]],"YYYY")</f>
        <v>2014</v>
      </c>
      <c r="AH270" s="5" t="str">
        <f>IF(HR_Data[[#This Row],[EmploymentStatus]]="Active","Active","Not Active")</f>
        <v>Active</v>
      </c>
      <c r="AI270" s="5"/>
    </row>
    <row r="271" spans="1:35" hidden="1" x14ac:dyDescent="0.25">
      <c r="A271" s="2" t="s">
        <v>416</v>
      </c>
      <c r="B271" s="2">
        <v>10266</v>
      </c>
      <c r="C271" s="2" t="s">
        <v>495</v>
      </c>
      <c r="D271" s="2" t="s">
        <v>510</v>
      </c>
      <c r="E271" s="2">
        <v>10265</v>
      </c>
      <c r="F271" s="16">
        <v>41687</v>
      </c>
      <c r="G271" s="2">
        <v>61355</v>
      </c>
      <c r="H271" s="2" t="s">
        <v>468</v>
      </c>
      <c r="I271" s="3">
        <v>31120</v>
      </c>
      <c r="J271" s="2" t="s">
        <v>33</v>
      </c>
      <c r="K271" s="2" t="s">
        <v>24</v>
      </c>
      <c r="L271" s="2" t="s">
        <v>91</v>
      </c>
      <c r="M271" s="2" t="s">
        <v>22</v>
      </c>
      <c r="N271" s="2">
        <v>2301</v>
      </c>
      <c r="O271" s="16"/>
      <c r="P271" s="2" t="s">
        <v>26</v>
      </c>
      <c r="Q271" s="2" t="s">
        <v>27</v>
      </c>
      <c r="R271" s="2" t="s">
        <v>29</v>
      </c>
      <c r="S271" s="2" t="s">
        <v>39</v>
      </c>
      <c r="T271" s="2">
        <v>4.7</v>
      </c>
      <c r="U271" s="2">
        <v>3</v>
      </c>
      <c r="V271" s="3">
        <v>43476</v>
      </c>
      <c r="W271" s="2">
        <v>4</v>
      </c>
      <c r="X271" s="5" t="str">
        <f>INDEX(Position!B:B,MATCH(C271,Position!A:A,0))</f>
        <v>Production Technician I</v>
      </c>
      <c r="Y271" s="5" t="str">
        <f>INDEX(Department!B:B,MATCH(D271,Department!A:A,0))</f>
        <v>Production</v>
      </c>
      <c r="Z271" s="5" t="str">
        <f>INDEX(Manager!B:B,MATCH(E271,Manager!A:A,0))</f>
        <v>Kelley Spirea</v>
      </c>
      <c r="AA271" s="19">
        <f ca="1">IFERROR(DATEDIF(HR_Data[[#This Row],[DateofHire]],HR_Data[[#This Row],[DateofTermination]],"y"),DATEDIF(HR_Data[[#This Row],[DateofHire]],NOW(),"y"))</f>
        <v>10</v>
      </c>
      <c r="AB271" s="5">
        <f ca="1">DATEDIF(HR_Data[[#This Row],[DOB]],NOW(),"y")</f>
        <v>38</v>
      </c>
      <c r="AC271" s="5" t="str" cm="1">
        <f t="array" aca="1" ref="AC271" ca="1">_xlfn.IFS(HR_Data[[#This Row],[Age]]&lt;=40,"31-40",HR_Data[[#This Row],[Age]]&lt;=50,"41-50",AB271&lt;=60,"51-60",AB271&lt;=70,"61-70",AB271&lt;=80,"71 ABOVE")</f>
        <v>31-40</v>
      </c>
      <c r="AD271" s="5" t="str" cm="1">
        <f t="array" aca="1" ref="AD271" ca="1">_xlfn.IFS(HR_Data[[#This Row],[Years in the company]]&lt;=5,"5 years below",HR_Data[[#This Row],[Years in the company]]&lt;=10,"6-10 years",HR_Data[[#This Row],[Years in the company]]&lt;=15,"11 - 15 years",HR_Data[[#This Row],[Years in the company]]&gt;=16,"16 years above")</f>
        <v>6-10 years</v>
      </c>
      <c r="AE271" s="5" t="str" cm="1">
        <f t="array" ref="AE271">_xlfn.IFS(T271&lt;=2,"1.1-2.0",T271&lt;=3,"2.1-3.0",T271&lt;=4,"3.1-4.0",T271&lt;=5,"4.1-5.0")</f>
        <v>4.1-5.0</v>
      </c>
      <c r="AF271" s="5" t="str">
        <f>TEXT(HR_Data[[#This Row],[DateofHire]],"MMM")</f>
        <v>Feb</v>
      </c>
      <c r="AG271" s="5" t="str">
        <f>TEXT(HR_Data[[#This Row],[DateofHire]],"YYYY")</f>
        <v>2014</v>
      </c>
      <c r="AH271" s="5" t="str">
        <f>IF(HR_Data[[#This Row],[EmploymentStatus]]="Active","Active","Not Active")</f>
        <v>Active</v>
      </c>
      <c r="AI271" s="5"/>
    </row>
    <row r="272" spans="1:35" hidden="1" x14ac:dyDescent="0.25">
      <c r="A272" s="2" t="s">
        <v>417</v>
      </c>
      <c r="B272" s="2">
        <v>10241</v>
      </c>
      <c r="C272" s="2" t="s">
        <v>475</v>
      </c>
      <c r="D272" s="2" t="s">
        <v>511</v>
      </c>
      <c r="E272" s="2">
        <v>10188</v>
      </c>
      <c r="F272" s="16">
        <v>40448</v>
      </c>
      <c r="G272" s="2">
        <v>60120</v>
      </c>
      <c r="H272" s="2" t="s">
        <v>467</v>
      </c>
      <c r="I272" s="3">
        <v>32640</v>
      </c>
      <c r="J272" s="2" t="s">
        <v>33</v>
      </c>
      <c r="K272" s="2" t="s">
        <v>24</v>
      </c>
      <c r="L272" s="2" t="s">
        <v>62</v>
      </c>
      <c r="M272" s="2" t="s">
        <v>418</v>
      </c>
      <c r="N272" s="2">
        <v>59102</v>
      </c>
      <c r="O272" s="16"/>
      <c r="P272" s="2" t="s">
        <v>26</v>
      </c>
      <c r="Q272" s="2" t="s">
        <v>27</v>
      </c>
      <c r="R272" s="2" t="s">
        <v>38</v>
      </c>
      <c r="S272" s="2" t="s">
        <v>39</v>
      </c>
      <c r="T272" s="2">
        <v>4.0999999999999996</v>
      </c>
      <c r="U272" s="2">
        <v>4</v>
      </c>
      <c r="V272" s="3">
        <v>43496</v>
      </c>
      <c r="W272" s="2">
        <v>18</v>
      </c>
      <c r="X272" s="5" t="str">
        <f>INDEX(Position!B:B,MATCH(C272,Position!A:A,0))</f>
        <v>Area Sales Manager</v>
      </c>
      <c r="Y272" s="5" t="str">
        <f>INDEX(Department!B:B,MATCH(D272,Department!A:A,0))</f>
        <v>Sales</v>
      </c>
      <c r="Z272" s="5" t="str">
        <f>INDEX(Manager!B:B,MATCH(E272,Manager!A:A,0))</f>
        <v>John Smith</v>
      </c>
      <c r="AA272" s="19">
        <f ca="1">IFERROR(DATEDIF(HR_Data[[#This Row],[DateofHire]],HR_Data[[#This Row],[DateofTermination]],"y"),DATEDIF(HR_Data[[#This Row],[DateofHire]],NOW(),"y"))</f>
        <v>13</v>
      </c>
      <c r="AB272" s="5">
        <f ca="1">DATEDIF(HR_Data[[#This Row],[DOB]],NOW(),"y")</f>
        <v>34</v>
      </c>
      <c r="AC272" s="5" t="str" cm="1">
        <f t="array" aca="1" ref="AC272" ca="1">_xlfn.IFS(HR_Data[[#This Row],[Age]]&lt;=40,"31-40",HR_Data[[#This Row],[Age]]&lt;=50,"41-50",AB272&lt;=60,"51-60",AB272&lt;=70,"61-70",AB272&lt;=80,"71 ABOVE")</f>
        <v>31-40</v>
      </c>
      <c r="AD272" s="5" t="str" cm="1">
        <f t="array" aca="1" ref="AD272" ca="1">_xlfn.IFS(HR_Data[[#This Row],[Years in the company]]&lt;=5,"5 years below",HR_Data[[#This Row],[Years in the company]]&lt;=10,"6-10 years",HR_Data[[#This Row],[Years in the company]]&lt;=15,"11 - 15 years",HR_Data[[#This Row],[Years in the company]]&gt;=16,"16 years above")</f>
        <v>11 - 15 years</v>
      </c>
      <c r="AE272" s="5" t="str" cm="1">
        <f t="array" ref="AE272">_xlfn.IFS(T272&lt;=2,"1.1-2.0",T272&lt;=3,"2.1-3.0",T272&lt;=4,"3.1-4.0",T272&lt;=5,"4.1-5.0")</f>
        <v>4.1-5.0</v>
      </c>
      <c r="AF272" s="5" t="str">
        <f>TEXT(HR_Data[[#This Row],[DateofHire]],"MMM")</f>
        <v>Sep</v>
      </c>
      <c r="AG272" s="5" t="str">
        <f>TEXT(HR_Data[[#This Row],[DateofHire]],"YYYY")</f>
        <v>2010</v>
      </c>
      <c r="AH272" s="5" t="str">
        <f>IF(HR_Data[[#This Row],[EmploymentStatus]]="Active","Active","Not Active")</f>
        <v>Active</v>
      </c>
      <c r="AI272" s="5"/>
    </row>
    <row r="273" spans="1:35" hidden="1" x14ac:dyDescent="0.25">
      <c r="A273" s="2" t="s">
        <v>419</v>
      </c>
      <c r="B273" s="2">
        <v>10158</v>
      </c>
      <c r="C273" s="2" t="s">
        <v>494</v>
      </c>
      <c r="D273" s="2" t="s">
        <v>510</v>
      </c>
      <c r="E273" s="2">
        <v>10175</v>
      </c>
      <c r="F273" s="16">
        <v>39821</v>
      </c>
      <c r="G273" s="2">
        <v>63682</v>
      </c>
      <c r="H273" s="2" t="s">
        <v>467</v>
      </c>
      <c r="I273" s="3">
        <v>28577</v>
      </c>
      <c r="J273" s="2" t="s">
        <v>33</v>
      </c>
      <c r="K273" s="2" t="s">
        <v>24</v>
      </c>
      <c r="L273" s="2" t="s">
        <v>62</v>
      </c>
      <c r="M273" s="2" t="s">
        <v>22</v>
      </c>
      <c r="N273" s="2">
        <v>1776</v>
      </c>
      <c r="O273" s="16"/>
      <c r="P273" s="2" t="s">
        <v>26</v>
      </c>
      <c r="Q273" s="2" t="s">
        <v>27</v>
      </c>
      <c r="R273" s="2" t="s">
        <v>38</v>
      </c>
      <c r="S273" s="2" t="s">
        <v>39</v>
      </c>
      <c r="T273" s="2">
        <v>3.73</v>
      </c>
      <c r="U273" s="2">
        <v>4</v>
      </c>
      <c r="V273" s="3">
        <v>43489</v>
      </c>
      <c r="W273" s="2">
        <v>12</v>
      </c>
      <c r="X273" s="5" t="str">
        <f>INDEX(Position!B:B,MATCH(C273,Position!A:A,0))</f>
        <v>Production Manager</v>
      </c>
      <c r="Y273" s="5" t="str">
        <f>INDEX(Department!B:B,MATCH(D273,Department!A:A,0))</f>
        <v>Production</v>
      </c>
      <c r="Z273" s="5" t="str">
        <f>INDEX(Manager!B:B,MATCH(E273,Manager!A:A,0))</f>
        <v>Janet King</v>
      </c>
      <c r="AA273" s="19">
        <f ca="1">IFERROR(DATEDIF(HR_Data[[#This Row],[DateofHire]],HR_Data[[#This Row],[DateofTermination]],"y"),DATEDIF(HR_Data[[#This Row],[DateofHire]],NOW(),"y"))</f>
        <v>15</v>
      </c>
      <c r="AB273" s="5">
        <f ca="1">DATEDIF(HR_Data[[#This Row],[DOB]],NOW(),"y")</f>
        <v>45</v>
      </c>
      <c r="AC273" s="5" t="str" cm="1">
        <f t="array" aca="1" ref="AC273" ca="1">_xlfn.IFS(HR_Data[[#This Row],[Age]]&lt;=40,"31-40",HR_Data[[#This Row],[Age]]&lt;=50,"41-50",AB273&lt;=60,"51-60",AB273&lt;=70,"61-70",AB273&lt;=80,"71 ABOVE")</f>
        <v>41-50</v>
      </c>
      <c r="AD273" s="5" t="str" cm="1">
        <f t="array" aca="1" ref="AD273" ca="1">_xlfn.IFS(HR_Data[[#This Row],[Years in the company]]&lt;=5,"5 years below",HR_Data[[#This Row],[Years in the company]]&lt;=10,"6-10 years",HR_Data[[#This Row],[Years in the company]]&lt;=15,"11 - 15 years",HR_Data[[#This Row],[Years in the company]]&gt;=16,"16 years above")</f>
        <v>11 - 15 years</v>
      </c>
      <c r="AE273" s="5" t="str" cm="1">
        <f t="array" ref="AE273">_xlfn.IFS(T273&lt;=2,"1.1-2.0",T273&lt;=3,"2.1-3.0",T273&lt;=4,"3.1-4.0",T273&lt;=5,"4.1-5.0")</f>
        <v>3.1-4.0</v>
      </c>
      <c r="AF273" s="5" t="str">
        <f>TEXT(HR_Data[[#This Row],[DateofHire]],"MMM")</f>
        <v>Jan</v>
      </c>
      <c r="AG273" s="5" t="str">
        <f>TEXT(HR_Data[[#This Row],[DateofHire]],"YYYY")</f>
        <v>2009</v>
      </c>
      <c r="AH273" s="5" t="str">
        <f>IF(HR_Data[[#This Row],[EmploymentStatus]]="Active","Active","Not Active")</f>
        <v>Active</v>
      </c>
      <c r="AI273" s="5"/>
    </row>
    <row r="274" spans="1:35" hidden="1" x14ac:dyDescent="0.25">
      <c r="A274" s="2" t="s">
        <v>420</v>
      </c>
      <c r="B274" s="2">
        <v>10117</v>
      </c>
      <c r="C274" s="2" t="s">
        <v>495</v>
      </c>
      <c r="D274" s="2" t="s">
        <v>510</v>
      </c>
      <c r="E274" s="2">
        <v>10026</v>
      </c>
      <c r="F274" s="16">
        <v>42009</v>
      </c>
      <c r="G274" s="2">
        <v>63025</v>
      </c>
      <c r="H274" s="2" t="s">
        <v>468</v>
      </c>
      <c r="I274" s="3">
        <v>30231</v>
      </c>
      <c r="J274" s="2" t="s">
        <v>33</v>
      </c>
      <c r="K274" s="2" t="s">
        <v>24</v>
      </c>
      <c r="L274" s="2" t="s">
        <v>25</v>
      </c>
      <c r="M274" s="2" t="s">
        <v>22</v>
      </c>
      <c r="N274" s="2">
        <v>2747</v>
      </c>
      <c r="O274" s="16"/>
      <c r="P274" s="2" t="s">
        <v>26</v>
      </c>
      <c r="Q274" s="2" t="s">
        <v>27</v>
      </c>
      <c r="R274" s="2" t="s">
        <v>50</v>
      </c>
      <c r="S274" s="2" t="s">
        <v>39</v>
      </c>
      <c r="T274" s="2">
        <v>4.3600000000000003</v>
      </c>
      <c r="U274" s="2">
        <v>5</v>
      </c>
      <c r="V274" s="3">
        <v>43489</v>
      </c>
      <c r="W274" s="2">
        <v>10</v>
      </c>
      <c r="X274" s="5" t="str">
        <f>INDEX(Position!B:B,MATCH(C274,Position!A:A,0))</f>
        <v>Production Technician I</v>
      </c>
      <c r="Y274" s="5" t="str">
        <f>INDEX(Department!B:B,MATCH(D274,Department!A:A,0))</f>
        <v>Production</v>
      </c>
      <c r="Z274" s="5" t="str">
        <f>INDEX(Manager!B:B,MATCH(E274,Manager!A:A,0))</f>
        <v>Michael Albert</v>
      </c>
      <c r="AA274" s="19">
        <f ca="1">IFERROR(DATEDIF(HR_Data[[#This Row],[DateofHire]],HR_Data[[#This Row],[DateofTermination]],"y"),DATEDIF(HR_Data[[#This Row],[DateofHire]],NOW(),"y"))</f>
        <v>9</v>
      </c>
      <c r="AB274" s="5">
        <f ca="1">DATEDIF(HR_Data[[#This Row],[DOB]],NOW(),"y")</f>
        <v>41</v>
      </c>
      <c r="AC274" s="5" t="str" cm="1">
        <f t="array" aca="1" ref="AC274" ca="1">_xlfn.IFS(HR_Data[[#This Row],[Age]]&lt;=40,"31-40",HR_Data[[#This Row],[Age]]&lt;=50,"41-50",AB274&lt;=60,"51-60",AB274&lt;=70,"61-70",AB274&lt;=80,"71 ABOVE")</f>
        <v>41-50</v>
      </c>
      <c r="AD274" s="5" t="str" cm="1">
        <f t="array" aca="1" ref="AD274" ca="1">_xlfn.IFS(HR_Data[[#This Row],[Years in the company]]&lt;=5,"5 years below",HR_Data[[#This Row],[Years in the company]]&lt;=10,"6-10 years",HR_Data[[#This Row],[Years in the company]]&lt;=15,"11 - 15 years",HR_Data[[#This Row],[Years in the company]]&gt;=16,"16 years above")</f>
        <v>6-10 years</v>
      </c>
      <c r="AE274" s="5" t="str" cm="1">
        <f t="array" ref="AE274">_xlfn.IFS(T274&lt;=2,"1.1-2.0",T274&lt;=3,"2.1-3.0",T274&lt;=4,"3.1-4.0",T274&lt;=5,"4.1-5.0")</f>
        <v>4.1-5.0</v>
      </c>
      <c r="AF274" s="5" t="str">
        <f>TEXT(HR_Data[[#This Row],[DateofHire]],"MMM")</f>
        <v>Jan</v>
      </c>
      <c r="AG274" s="5" t="str">
        <f>TEXT(HR_Data[[#This Row],[DateofHire]],"YYYY")</f>
        <v>2015</v>
      </c>
      <c r="AH274" s="5" t="str">
        <f>IF(HR_Data[[#This Row],[EmploymentStatus]]="Active","Active","Not Active")</f>
        <v>Active</v>
      </c>
      <c r="AI274" s="5"/>
    </row>
    <row r="275" spans="1:35" hidden="1" x14ac:dyDescent="0.25">
      <c r="A275" s="2" t="s">
        <v>421</v>
      </c>
      <c r="B275" s="2">
        <v>10209</v>
      </c>
      <c r="C275" s="2" t="s">
        <v>495</v>
      </c>
      <c r="D275" s="2" t="s">
        <v>510</v>
      </c>
      <c r="E275" s="2">
        <v>10088</v>
      </c>
      <c r="F275" s="16">
        <v>41043</v>
      </c>
      <c r="G275" s="2">
        <v>59238</v>
      </c>
      <c r="H275" s="2" t="s">
        <v>467</v>
      </c>
      <c r="I275" s="3">
        <v>25065</v>
      </c>
      <c r="J275" s="2" t="s">
        <v>23</v>
      </c>
      <c r="K275" s="2" t="s">
        <v>86</v>
      </c>
      <c r="L275" s="2" t="s">
        <v>91</v>
      </c>
      <c r="M275" s="2" t="s">
        <v>22</v>
      </c>
      <c r="N275" s="2">
        <v>2718</v>
      </c>
      <c r="O275" s="16"/>
      <c r="P275" s="2" t="s">
        <v>26</v>
      </c>
      <c r="Q275" s="2" t="s">
        <v>27</v>
      </c>
      <c r="R275" s="2" t="s">
        <v>38</v>
      </c>
      <c r="S275" s="2" t="s">
        <v>39</v>
      </c>
      <c r="T275" s="2">
        <v>3.4</v>
      </c>
      <c r="U275" s="2">
        <v>5</v>
      </c>
      <c r="V275" s="3">
        <v>43496</v>
      </c>
      <c r="W275" s="2">
        <v>13</v>
      </c>
      <c r="X275" s="5" t="str">
        <f>INDEX(Position!B:B,MATCH(C275,Position!A:A,0))</f>
        <v>Production Technician I</v>
      </c>
      <c r="Y275" s="5" t="str">
        <f>INDEX(Department!B:B,MATCH(D275,Department!A:A,0))</f>
        <v>Production</v>
      </c>
      <c r="Z275" s="5" t="str">
        <f>INDEX(Manager!B:B,MATCH(E275,Manager!A:A,0))</f>
        <v>Elijiah Gray</v>
      </c>
      <c r="AA275" s="19">
        <f ca="1">IFERROR(DATEDIF(HR_Data[[#This Row],[DateofHire]],HR_Data[[#This Row],[DateofTermination]],"y"),DATEDIF(HR_Data[[#This Row],[DateofHire]],NOW(),"y"))</f>
        <v>11</v>
      </c>
      <c r="AB275" s="5">
        <f ca="1">DATEDIF(HR_Data[[#This Row],[DOB]],NOW(),"y")</f>
        <v>55</v>
      </c>
      <c r="AC275" s="5" t="str" cm="1">
        <f t="array" aca="1" ref="AC275" ca="1">_xlfn.IFS(HR_Data[[#This Row],[Age]]&lt;=40,"31-40",HR_Data[[#This Row],[Age]]&lt;=50,"41-50",AB275&lt;=60,"51-60",AB275&lt;=70,"61-70",AB275&lt;=80,"71 ABOVE")</f>
        <v>51-60</v>
      </c>
      <c r="AD275" s="5" t="str" cm="1">
        <f t="array" aca="1" ref="AD275" ca="1">_xlfn.IFS(HR_Data[[#This Row],[Years in the company]]&lt;=5,"5 years below",HR_Data[[#This Row],[Years in the company]]&lt;=10,"6-10 years",HR_Data[[#This Row],[Years in the company]]&lt;=15,"11 - 15 years",HR_Data[[#This Row],[Years in the company]]&gt;=16,"16 years above")</f>
        <v>11 - 15 years</v>
      </c>
      <c r="AE275" s="5" t="str" cm="1">
        <f t="array" ref="AE275">_xlfn.IFS(T275&lt;=2,"1.1-2.0",T275&lt;=3,"2.1-3.0",T275&lt;=4,"3.1-4.0",T275&lt;=5,"4.1-5.0")</f>
        <v>3.1-4.0</v>
      </c>
      <c r="AF275" s="5" t="str">
        <f>TEXT(HR_Data[[#This Row],[DateofHire]],"MMM")</f>
        <v>May</v>
      </c>
      <c r="AG275" s="5" t="str">
        <f>TEXT(HR_Data[[#This Row],[DateofHire]],"YYYY")</f>
        <v>2012</v>
      </c>
      <c r="AH275" s="5" t="str">
        <f>IF(HR_Data[[#This Row],[EmploymentStatus]]="Active","Active","Not Active")</f>
        <v>Active</v>
      </c>
      <c r="AI275" s="5"/>
    </row>
    <row r="276" spans="1:35" hidden="1" x14ac:dyDescent="0.25">
      <c r="A276" s="2" t="s">
        <v>422</v>
      </c>
      <c r="B276" s="2">
        <v>10024</v>
      </c>
      <c r="C276" s="2" t="s">
        <v>500</v>
      </c>
      <c r="D276" s="2" t="s">
        <v>512</v>
      </c>
      <c r="E276" s="2">
        <v>10194</v>
      </c>
      <c r="F276" s="16">
        <v>41827</v>
      </c>
      <c r="G276" s="2">
        <v>92989</v>
      </c>
      <c r="H276" s="2" t="s">
        <v>468</v>
      </c>
      <c r="I276" s="3">
        <v>30442</v>
      </c>
      <c r="J276" s="2" t="s">
        <v>23</v>
      </c>
      <c r="K276" s="2" t="s">
        <v>24</v>
      </c>
      <c r="L276" s="2" t="s">
        <v>25</v>
      </c>
      <c r="M276" s="2" t="s">
        <v>22</v>
      </c>
      <c r="N276" s="2">
        <v>2140</v>
      </c>
      <c r="O276" s="16"/>
      <c r="P276" s="2" t="s">
        <v>26</v>
      </c>
      <c r="Q276" s="2" t="s">
        <v>27</v>
      </c>
      <c r="R276" s="2" t="s">
        <v>29</v>
      </c>
      <c r="S276" s="2" t="s">
        <v>30</v>
      </c>
      <c r="T276" s="2">
        <v>4.5</v>
      </c>
      <c r="U276" s="2">
        <v>5</v>
      </c>
      <c r="V276" s="3">
        <v>43514</v>
      </c>
      <c r="W276" s="2">
        <v>1</v>
      </c>
      <c r="X276" s="5" t="str">
        <f>INDEX(Position!B:B,MATCH(C276,Position!A:A,0))</f>
        <v>Software Engineer</v>
      </c>
      <c r="Y276" s="5" t="str">
        <f>INDEX(Department!B:B,MATCH(D276,Department!A:A,0))</f>
        <v>Software Engineering</v>
      </c>
      <c r="Z276" s="5" t="str">
        <f>INDEX(Manager!B:B,MATCH(E276,Manager!A:A,0))</f>
        <v>Alex Sweetwater</v>
      </c>
      <c r="AA276" s="19">
        <f ca="1">IFERROR(DATEDIF(HR_Data[[#This Row],[DateofHire]],HR_Data[[#This Row],[DateofTermination]],"y"),DATEDIF(HR_Data[[#This Row],[DateofHire]],NOW(),"y"))</f>
        <v>9</v>
      </c>
      <c r="AB276" s="5">
        <f ca="1">DATEDIF(HR_Data[[#This Row],[DOB]],NOW(),"y")</f>
        <v>40</v>
      </c>
      <c r="AC276" s="5" t="str" cm="1">
        <f t="array" aca="1" ref="AC276" ca="1">_xlfn.IFS(HR_Data[[#This Row],[Age]]&lt;=40,"31-40",HR_Data[[#This Row],[Age]]&lt;=50,"41-50",AB276&lt;=60,"51-60",AB276&lt;=70,"61-70",AB276&lt;=80,"71 ABOVE")</f>
        <v>31-40</v>
      </c>
      <c r="AD276" s="5" t="str" cm="1">
        <f t="array" aca="1" ref="AD276" ca="1">_xlfn.IFS(HR_Data[[#This Row],[Years in the company]]&lt;=5,"5 years below",HR_Data[[#This Row],[Years in the company]]&lt;=10,"6-10 years",HR_Data[[#This Row],[Years in the company]]&lt;=15,"11 - 15 years",HR_Data[[#This Row],[Years in the company]]&gt;=16,"16 years above")</f>
        <v>6-10 years</v>
      </c>
      <c r="AE276" s="5" t="str" cm="1">
        <f t="array" ref="AE276">_xlfn.IFS(T276&lt;=2,"1.1-2.0",T276&lt;=3,"2.1-3.0",T276&lt;=4,"3.1-4.0",T276&lt;=5,"4.1-5.0")</f>
        <v>4.1-5.0</v>
      </c>
      <c r="AF276" s="5" t="str">
        <f>TEXT(HR_Data[[#This Row],[DateofHire]],"MMM")</f>
        <v>Jul</v>
      </c>
      <c r="AG276" s="5" t="str">
        <f>TEXT(HR_Data[[#This Row],[DateofHire]],"YYYY")</f>
        <v>2014</v>
      </c>
      <c r="AH276" s="5" t="str">
        <f>IF(HR_Data[[#This Row],[EmploymentStatus]]="Active","Active","Not Active")</f>
        <v>Active</v>
      </c>
      <c r="AI276" s="5"/>
    </row>
    <row r="277" spans="1:35" hidden="1" x14ac:dyDescent="0.25">
      <c r="A277" s="2" t="s">
        <v>423</v>
      </c>
      <c r="B277" s="2">
        <v>10173</v>
      </c>
      <c r="C277" s="2" t="s">
        <v>476</v>
      </c>
      <c r="D277" s="2" t="s">
        <v>509</v>
      </c>
      <c r="E277" s="2">
        <v>10197</v>
      </c>
      <c r="F277" s="16">
        <v>42845</v>
      </c>
      <c r="G277" s="2">
        <v>90100</v>
      </c>
      <c r="H277" s="2" t="s">
        <v>468</v>
      </c>
      <c r="I277" s="3">
        <v>32074</v>
      </c>
      <c r="J277" s="2" t="s">
        <v>33</v>
      </c>
      <c r="K277" s="2" t="s">
        <v>24</v>
      </c>
      <c r="L277" s="2" t="s">
        <v>25</v>
      </c>
      <c r="M277" s="2" t="s">
        <v>22</v>
      </c>
      <c r="N277" s="2">
        <v>2134</v>
      </c>
      <c r="O277" s="16"/>
      <c r="P277" s="2" t="s">
        <v>26</v>
      </c>
      <c r="Q277" s="2" t="s">
        <v>27</v>
      </c>
      <c r="R277" s="2" t="s">
        <v>38</v>
      </c>
      <c r="S277" s="2" t="s">
        <v>39</v>
      </c>
      <c r="T277" s="2">
        <v>3.4</v>
      </c>
      <c r="U277" s="2">
        <v>3</v>
      </c>
      <c r="V277" s="3">
        <v>43467</v>
      </c>
      <c r="W277" s="2">
        <v>14</v>
      </c>
      <c r="X277" s="5" t="str">
        <f>INDEX(Position!B:B,MATCH(C277,Position!A:A,0))</f>
        <v>BI Developer</v>
      </c>
      <c r="Y277" s="5" t="str">
        <f>INDEX(Department!B:B,MATCH(D277,Department!A:A,0))</f>
        <v>IT/IS</v>
      </c>
      <c r="Z277" s="5" t="str">
        <f>INDEX(Manager!B:B,MATCH(E277,Manager!A:A,0))</f>
        <v>Brian Champaigne</v>
      </c>
      <c r="AA277" s="19">
        <f ca="1">IFERROR(DATEDIF(HR_Data[[#This Row],[DateofHire]],HR_Data[[#This Row],[DateofTermination]],"y"),DATEDIF(HR_Data[[#This Row],[DateofHire]],NOW(),"y"))</f>
        <v>6</v>
      </c>
      <c r="AB277" s="5">
        <f ca="1">DATEDIF(HR_Data[[#This Row],[DOB]],NOW(),"y")</f>
        <v>36</v>
      </c>
      <c r="AC277" s="5" t="str" cm="1">
        <f t="array" aca="1" ref="AC277" ca="1">_xlfn.IFS(HR_Data[[#This Row],[Age]]&lt;=40,"31-40",HR_Data[[#This Row],[Age]]&lt;=50,"41-50",AB277&lt;=60,"51-60",AB277&lt;=70,"61-70",AB277&lt;=80,"71 ABOVE")</f>
        <v>31-40</v>
      </c>
      <c r="AD277" s="5" t="str" cm="1">
        <f t="array" aca="1" ref="AD277" ca="1">_xlfn.IFS(HR_Data[[#This Row],[Years in the company]]&lt;=5,"5 years below",HR_Data[[#This Row],[Years in the company]]&lt;=10,"6-10 years",HR_Data[[#This Row],[Years in the company]]&lt;=15,"11 - 15 years",HR_Data[[#This Row],[Years in the company]]&gt;=16,"16 years above")</f>
        <v>6-10 years</v>
      </c>
      <c r="AE277" s="5" t="str" cm="1">
        <f t="array" ref="AE277">_xlfn.IFS(T277&lt;=2,"1.1-2.0",T277&lt;=3,"2.1-3.0",T277&lt;=4,"3.1-4.0",T277&lt;=5,"4.1-5.0")</f>
        <v>3.1-4.0</v>
      </c>
      <c r="AF277" s="5" t="str">
        <f>TEXT(HR_Data[[#This Row],[DateofHire]],"MMM")</f>
        <v>Apr</v>
      </c>
      <c r="AG277" s="5" t="str">
        <f>TEXT(HR_Data[[#This Row],[DateofHire]],"YYYY")</f>
        <v>2017</v>
      </c>
      <c r="AH277" s="5" t="str">
        <f>IF(HR_Data[[#This Row],[EmploymentStatus]]="Active","Active","Not Active")</f>
        <v>Active</v>
      </c>
      <c r="AI277" s="5"/>
    </row>
    <row r="278" spans="1:35" x14ac:dyDescent="0.25">
      <c r="A278" s="2" t="s">
        <v>424</v>
      </c>
      <c r="B278" s="2">
        <v>10221</v>
      </c>
      <c r="C278" s="2" t="s">
        <v>495</v>
      </c>
      <c r="D278" s="2" t="s">
        <v>510</v>
      </c>
      <c r="E278" s="2">
        <v>10069</v>
      </c>
      <c r="F278" s="16">
        <v>39930</v>
      </c>
      <c r="G278" s="2">
        <v>60754</v>
      </c>
      <c r="H278" s="2" t="s">
        <v>467</v>
      </c>
      <c r="I278" s="3">
        <v>27487</v>
      </c>
      <c r="J278" s="2" t="s">
        <v>33</v>
      </c>
      <c r="K278" s="2" t="s">
        <v>143</v>
      </c>
      <c r="L278" s="2" t="s">
        <v>62</v>
      </c>
      <c r="M278" s="2" t="s">
        <v>22</v>
      </c>
      <c r="N278" s="2">
        <v>1801</v>
      </c>
      <c r="O278" s="16">
        <v>41365</v>
      </c>
      <c r="P278" s="2" t="s">
        <v>69</v>
      </c>
      <c r="Q278" s="2" t="s">
        <v>35</v>
      </c>
      <c r="R278" s="2" t="s">
        <v>64</v>
      </c>
      <c r="S278" s="2" t="s">
        <v>39</v>
      </c>
      <c r="T278" s="2">
        <v>4.5</v>
      </c>
      <c r="U278" s="2">
        <v>5</v>
      </c>
      <c r="V278" s="3">
        <v>40954</v>
      </c>
      <c r="W278" s="2">
        <v>11</v>
      </c>
      <c r="X278" s="5" t="str">
        <f>INDEX(Position!B:B,MATCH(C278,Position!A:A,0))</f>
        <v>Production Technician I</v>
      </c>
      <c r="Y278" s="5" t="str">
        <f>INDEX(Department!B:B,MATCH(D278,Department!A:A,0))</f>
        <v>Production</v>
      </c>
      <c r="Z278" s="5" t="str">
        <f>INDEX(Manager!B:B,MATCH(E278,Manager!A:A,0))</f>
        <v>Webster Butler</v>
      </c>
      <c r="AA278" s="19">
        <f ca="1">IFERROR(DATEDIF(HR_Data[[#This Row],[DateofHire]],HR_Data[[#This Row],[DateofTermination]],"y"),DATEDIF(HR_Data[[#This Row],[DateofHire]],NOW(),"y"))</f>
        <v>3</v>
      </c>
      <c r="AB278" s="5">
        <f ca="1">DATEDIF(HR_Data[[#This Row],[DOB]],NOW(),"y")</f>
        <v>48</v>
      </c>
      <c r="AC278" s="5" t="str" cm="1">
        <f t="array" aca="1" ref="AC278" ca="1">_xlfn.IFS(HR_Data[[#This Row],[Age]]&lt;=40,"31-40",HR_Data[[#This Row],[Age]]&lt;=50,"41-50",AB278&lt;=60,"51-60",AB278&lt;=70,"61-70",AB278&lt;=80,"71 ABOVE")</f>
        <v>41-50</v>
      </c>
      <c r="AD278" s="5" t="str" cm="1">
        <f t="array" aca="1" ref="AD278" ca="1">_xlfn.IFS(HR_Data[[#This Row],[Years in the company]]&lt;=5,"5 years below",HR_Data[[#This Row],[Years in the company]]&lt;=10,"6-10 years",HR_Data[[#This Row],[Years in the company]]&lt;=15,"11 - 15 years",HR_Data[[#This Row],[Years in the company]]&gt;=16,"16 years above")</f>
        <v>5 years below</v>
      </c>
      <c r="AE278" s="5" t="str" cm="1">
        <f t="array" ref="AE278">_xlfn.IFS(T278&lt;=2,"1.1-2.0",T278&lt;=3,"2.1-3.0",T278&lt;=4,"3.1-4.0",T278&lt;=5,"4.1-5.0")</f>
        <v>4.1-5.0</v>
      </c>
      <c r="AF278" s="5" t="str">
        <f>TEXT(HR_Data[[#This Row],[DateofHire]],"MMM")</f>
        <v>Apr</v>
      </c>
      <c r="AG278" s="5" t="str">
        <f>TEXT(HR_Data[[#This Row],[DateofHire]],"YYYY")</f>
        <v>2009</v>
      </c>
      <c r="AH278" s="5" t="str">
        <f>IF(HR_Data[[#This Row],[EmploymentStatus]]="Active","Active","Not Active")</f>
        <v>Not Active</v>
      </c>
      <c r="AI278" s="5" t="str">
        <f>TEXT(HR_Data[[#This Row],[DateofTermination]],"YYYY")</f>
        <v>2013</v>
      </c>
    </row>
    <row r="279" spans="1:35" x14ac:dyDescent="0.25">
      <c r="A279" s="2" t="s">
        <v>425</v>
      </c>
      <c r="B279" s="2">
        <v>10146</v>
      </c>
      <c r="C279" s="2" t="s">
        <v>496</v>
      </c>
      <c r="D279" s="2" t="s">
        <v>510</v>
      </c>
      <c r="E279" s="2">
        <v>10088</v>
      </c>
      <c r="F279" s="16">
        <v>40679</v>
      </c>
      <c r="G279" s="2">
        <v>72202</v>
      </c>
      <c r="H279" s="2" t="s">
        <v>467</v>
      </c>
      <c r="I279" s="3">
        <v>19503</v>
      </c>
      <c r="J279" s="2" t="s">
        <v>33</v>
      </c>
      <c r="K279" s="2" t="s">
        <v>24</v>
      </c>
      <c r="L279" s="2" t="s">
        <v>25</v>
      </c>
      <c r="M279" s="2" t="s">
        <v>22</v>
      </c>
      <c r="N279" s="2">
        <v>2129</v>
      </c>
      <c r="O279" s="16">
        <v>42924</v>
      </c>
      <c r="P279" s="2" t="s">
        <v>69</v>
      </c>
      <c r="Q279" s="2" t="s">
        <v>35</v>
      </c>
      <c r="R279" s="2" t="s">
        <v>50</v>
      </c>
      <c r="S279" s="2" t="s">
        <v>39</v>
      </c>
      <c r="T279" s="2">
        <v>3.93</v>
      </c>
      <c r="U279" s="2">
        <v>3</v>
      </c>
      <c r="V279" s="3">
        <v>42843</v>
      </c>
      <c r="W279" s="2">
        <v>3</v>
      </c>
      <c r="X279" s="5" t="str">
        <f>INDEX(Position!B:B,MATCH(C279,Position!A:A,0))</f>
        <v>Production Technician II</v>
      </c>
      <c r="Y279" s="5" t="str">
        <f>INDEX(Department!B:B,MATCH(D279,Department!A:A,0))</f>
        <v>Production</v>
      </c>
      <c r="Z279" s="5" t="str">
        <f>INDEX(Manager!B:B,MATCH(E279,Manager!A:A,0))</f>
        <v>Elijiah Gray</v>
      </c>
      <c r="AA279" s="19">
        <f ca="1">IFERROR(DATEDIF(HR_Data[[#This Row],[DateofHire]],HR_Data[[#This Row],[DateofTermination]],"y"),DATEDIF(HR_Data[[#This Row],[DateofHire]],NOW(),"y"))</f>
        <v>6</v>
      </c>
      <c r="AB279" s="5">
        <f ca="1">DATEDIF(HR_Data[[#This Row],[DOB]],NOW(),"y")</f>
        <v>70</v>
      </c>
      <c r="AC279" s="5" t="str" cm="1">
        <f t="array" aca="1" ref="AC279" ca="1">_xlfn.IFS(HR_Data[[#This Row],[Age]]&lt;=40,"31-40",HR_Data[[#This Row],[Age]]&lt;=50,"41-50",AB279&lt;=60,"51-60",AB279&lt;=70,"61-70",AB279&lt;=80,"71 ABOVE")</f>
        <v>61-70</v>
      </c>
      <c r="AD279" s="5" t="str" cm="1">
        <f t="array" aca="1" ref="AD279" ca="1">_xlfn.IFS(HR_Data[[#This Row],[Years in the company]]&lt;=5,"5 years below",HR_Data[[#This Row],[Years in the company]]&lt;=10,"6-10 years",HR_Data[[#This Row],[Years in the company]]&lt;=15,"11 - 15 years",HR_Data[[#This Row],[Years in the company]]&gt;=16,"16 years above")</f>
        <v>6-10 years</v>
      </c>
      <c r="AE279" s="5" t="str" cm="1">
        <f t="array" ref="AE279">_xlfn.IFS(T279&lt;=2,"1.1-2.0",T279&lt;=3,"2.1-3.0",T279&lt;=4,"3.1-4.0",T279&lt;=5,"4.1-5.0")</f>
        <v>3.1-4.0</v>
      </c>
      <c r="AF279" s="5" t="str">
        <f>TEXT(HR_Data[[#This Row],[DateofHire]],"MMM")</f>
        <v>May</v>
      </c>
      <c r="AG279" s="5" t="str">
        <f>TEXT(HR_Data[[#This Row],[DateofHire]],"YYYY")</f>
        <v>2011</v>
      </c>
      <c r="AH279" s="5" t="str">
        <f>IF(HR_Data[[#This Row],[EmploymentStatus]]="Active","Active","Not Active")</f>
        <v>Not Active</v>
      </c>
      <c r="AI279" s="5" t="str">
        <f>TEXT(HR_Data[[#This Row],[DateofTermination]],"YYYY")</f>
        <v>2017</v>
      </c>
    </row>
    <row r="280" spans="1:35" hidden="1" x14ac:dyDescent="0.25">
      <c r="A280" s="2" t="s">
        <v>426</v>
      </c>
      <c r="B280" s="2">
        <v>10161</v>
      </c>
      <c r="C280" s="2" t="s">
        <v>475</v>
      </c>
      <c r="D280" s="2" t="s">
        <v>511</v>
      </c>
      <c r="E280" s="2">
        <v>10200</v>
      </c>
      <c r="F280" s="16">
        <v>41911</v>
      </c>
      <c r="G280" s="2">
        <v>58370</v>
      </c>
      <c r="H280" s="2" t="s">
        <v>467</v>
      </c>
      <c r="I280" s="3">
        <v>23869</v>
      </c>
      <c r="J280" s="2" t="s">
        <v>23</v>
      </c>
      <c r="K280" s="2" t="s">
        <v>24</v>
      </c>
      <c r="L280" s="2" t="s">
        <v>62</v>
      </c>
      <c r="M280" s="2" t="s">
        <v>427</v>
      </c>
      <c r="N280" s="2">
        <v>97756</v>
      </c>
      <c r="O280" s="16"/>
      <c r="P280" s="2" t="s">
        <v>26</v>
      </c>
      <c r="Q280" s="2" t="s">
        <v>27</v>
      </c>
      <c r="R280" s="2" t="s">
        <v>38</v>
      </c>
      <c r="S280" s="2" t="s">
        <v>39</v>
      </c>
      <c r="T280" s="2">
        <v>3.69</v>
      </c>
      <c r="U280" s="2">
        <v>3</v>
      </c>
      <c r="V280" s="3">
        <v>43493</v>
      </c>
      <c r="W280" s="2">
        <v>18</v>
      </c>
      <c r="X280" s="5" t="str">
        <f>INDEX(Position!B:B,MATCH(C280,Position!A:A,0))</f>
        <v>Area Sales Manager</v>
      </c>
      <c r="Y280" s="5" t="str">
        <f>INDEX(Department!B:B,MATCH(D280,Department!A:A,0))</f>
        <v>Sales</v>
      </c>
      <c r="Z280" s="5" t="str">
        <f>INDEX(Manager!B:B,MATCH(E280,Manager!A:A,0))</f>
        <v>Lynn Daneault</v>
      </c>
      <c r="AA280" s="19">
        <f ca="1">IFERROR(DATEDIF(HR_Data[[#This Row],[DateofHire]],HR_Data[[#This Row],[DateofTermination]],"y"),DATEDIF(HR_Data[[#This Row],[DateofHire]],NOW(),"y"))</f>
        <v>9</v>
      </c>
      <c r="AB280" s="5">
        <f ca="1">DATEDIF(HR_Data[[#This Row],[DOB]],NOW(),"y")</f>
        <v>58</v>
      </c>
      <c r="AC280" s="5" t="str" cm="1">
        <f t="array" aca="1" ref="AC280" ca="1">_xlfn.IFS(HR_Data[[#This Row],[Age]]&lt;=40,"31-40",HR_Data[[#This Row],[Age]]&lt;=50,"41-50",AB280&lt;=60,"51-60",AB280&lt;=70,"61-70",AB280&lt;=80,"71 ABOVE")</f>
        <v>51-60</v>
      </c>
      <c r="AD280" s="5" t="str" cm="1">
        <f t="array" aca="1" ref="AD280" ca="1">_xlfn.IFS(HR_Data[[#This Row],[Years in the company]]&lt;=5,"5 years below",HR_Data[[#This Row],[Years in the company]]&lt;=10,"6-10 years",HR_Data[[#This Row],[Years in the company]]&lt;=15,"11 - 15 years",HR_Data[[#This Row],[Years in the company]]&gt;=16,"16 years above")</f>
        <v>6-10 years</v>
      </c>
      <c r="AE280" s="5" t="str" cm="1">
        <f t="array" ref="AE280">_xlfn.IFS(T280&lt;=2,"1.1-2.0",T280&lt;=3,"2.1-3.0",T280&lt;=4,"3.1-4.0",T280&lt;=5,"4.1-5.0")</f>
        <v>3.1-4.0</v>
      </c>
      <c r="AF280" s="5" t="str">
        <f>TEXT(HR_Data[[#This Row],[DateofHire]],"MMM")</f>
        <v>Sep</v>
      </c>
      <c r="AG280" s="5" t="str">
        <f>TEXT(HR_Data[[#This Row],[DateofHire]],"YYYY")</f>
        <v>2014</v>
      </c>
      <c r="AH280" s="5" t="str">
        <f>IF(HR_Data[[#This Row],[EmploymentStatus]]="Active","Active","Not Active")</f>
        <v>Active</v>
      </c>
      <c r="AI280" s="5"/>
    </row>
    <row r="281" spans="1:35" x14ac:dyDescent="0.25">
      <c r="A281" s="2" t="s">
        <v>428</v>
      </c>
      <c r="B281" s="2">
        <v>10141</v>
      </c>
      <c r="C281" s="2" t="s">
        <v>495</v>
      </c>
      <c r="D281" s="2" t="s">
        <v>510</v>
      </c>
      <c r="E281" s="2">
        <v>10002</v>
      </c>
      <c r="F281" s="16">
        <v>40729</v>
      </c>
      <c r="G281" s="2">
        <v>48413</v>
      </c>
      <c r="H281" s="2" t="s">
        <v>467</v>
      </c>
      <c r="I281" s="3">
        <v>23871</v>
      </c>
      <c r="J281" s="2" t="s">
        <v>23</v>
      </c>
      <c r="K281" s="2" t="s">
        <v>24</v>
      </c>
      <c r="L281" s="2" t="s">
        <v>25</v>
      </c>
      <c r="M281" s="2" t="s">
        <v>22</v>
      </c>
      <c r="N281" s="2">
        <v>2066</v>
      </c>
      <c r="O281" s="16">
        <v>42618</v>
      </c>
      <c r="P281" s="2" t="s">
        <v>48</v>
      </c>
      <c r="Q281" s="2" t="s">
        <v>35</v>
      </c>
      <c r="R281" s="2" t="s">
        <v>38</v>
      </c>
      <c r="S281" s="2" t="s">
        <v>39</v>
      </c>
      <c r="T281" s="2">
        <v>3.98</v>
      </c>
      <c r="U281" s="2">
        <v>4</v>
      </c>
      <c r="V281" s="3">
        <v>42431</v>
      </c>
      <c r="W281" s="2">
        <v>1</v>
      </c>
      <c r="X281" s="5" t="str">
        <f>INDEX(Position!B:B,MATCH(C281,Position!A:A,0))</f>
        <v>Production Technician I</v>
      </c>
      <c r="Y281" s="5" t="str">
        <f>INDEX(Department!B:B,MATCH(D281,Department!A:A,0))</f>
        <v>Production</v>
      </c>
      <c r="Z281" s="5" t="str">
        <f>INDEX(Manager!B:B,MATCH(E281,Manager!A:A,0))</f>
        <v>Amy Dunn</v>
      </c>
      <c r="AA281" s="19">
        <f ca="1">IFERROR(DATEDIF(HR_Data[[#This Row],[DateofHire]],HR_Data[[#This Row],[DateofTermination]],"y"),DATEDIF(HR_Data[[#This Row],[DateofHire]],NOW(),"y"))</f>
        <v>5</v>
      </c>
      <c r="AB281" s="5">
        <f ca="1">DATEDIF(HR_Data[[#This Row],[DOB]],NOW(),"y")</f>
        <v>58</v>
      </c>
      <c r="AC281" s="5" t="str" cm="1">
        <f t="array" aca="1" ref="AC281" ca="1">_xlfn.IFS(HR_Data[[#This Row],[Age]]&lt;=40,"31-40",HR_Data[[#This Row],[Age]]&lt;=50,"41-50",AB281&lt;=60,"51-60",AB281&lt;=70,"61-70",AB281&lt;=80,"71 ABOVE")</f>
        <v>51-60</v>
      </c>
      <c r="AD281" s="5" t="str" cm="1">
        <f t="array" aca="1" ref="AD281" ca="1">_xlfn.IFS(HR_Data[[#This Row],[Years in the company]]&lt;=5,"5 years below",HR_Data[[#This Row],[Years in the company]]&lt;=10,"6-10 years",HR_Data[[#This Row],[Years in the company]]&lt;=15,"11 - 15 years",HR_Data[[#This Row],[Years in the company]]&gt;=16,"16 years above")</f>
        <v>5 years below</v>
      </c>
      <c r="AE281" s="5" t="str" cm="1">
        <f t="array" ref="AE281">_xlfn.IFS(T281&lt;=2,"1.1-2.0",T281&lt;=3,"2.1-3.0",T281&lt;=4,"3.1-4.0",T281&lt;=5,"4.1-5.0")</f>
        <v>3.1-4.0</v>
      </c>
      <c r="AF281" s="5" t="str">
        <f>TEXT(HR_Data[[#This Row],[DateofHire]],"MMM")</f>
        <v>Jul</v>
      </c>
      <c r="AG281" s="5" t="str">
        <f>TEXT(HR_Data[[#This Row],[DateofHire]],"YYYY")</f>
        <v>2011</v>
      </c>
      <c r="AH281" s="5" t="str">
        <f>IF(HR_Data[[#This Row],[EmploymentStatus]]="Active","Active","Not Active")</f>
        <v>Not Active</v>
      </c>
      <c r="AI281" s="5" t="str">
        <f>TEXT(HR_Data[[#This Row],[DateofTermination]],"YYYY")</f>
        <v>2016</v>
      </c>
    </row>
    <row r="282" spans="1:35" x14ac:dyDescent="0.25">
      <c r="A282" s="2" t="s">
        <v>429</v>
      </c>
      <c r="B282" s="2">
        <v>10268</v>
      </c>
      <c r="C282" s="2" t="s">
        <v>496</v>
      </c>
      <c r="D282" s="2" t="s">
        <v>510</v>
      </c>
      <c r="E282" s="2">
        <v>10069</v>
      </c>
      <c r="F282" s="16">
        <v>39258</v>
      </c>
      <c r="G282" s="2">
        <v>67176</v>
      </c>
      <c r="H282" s="2" t="s">
        <v>468</v>
      </c>
      <c r="I282" s="3">
        <v>27653</v>
      </c>
      <c r="J282" s="2" t="s">
        <v>58</v>
      </c>
      <c r="K282" s="2" t="s">
        <v>24</v>
      </c>
      <c r="L282" s="2" t="s">
        <v>25</v>
      </c>
      <c r="M282" s="2" t="s">
        <v>22</v>
      </c>
      <c r="N282" s="2">
        <v>2472</v>
      </c>
      <c r="O282" s="16">
        <v>40420</v>
      </c>
      <c r="P282" s="2" t="s">
        <v>191</v>
      </c>
      <c r="Q282" s="2" t="s">
        <v>35</v>
      </c>
      <c r="R282" s="2" t="s">
        <v>214</v>
      </c>
      <c r="S282" s="2" t="s">
        <v>39</v>
      </c>
      <c r="T282" s="2">
        <v>4.0999999999999996</v>
      </c>
      <c r="U282" s="2">
        <v>4</v>
      </c>
      <c r="V282" s="3">
        <v>40373</v>
      </c>
      <c r="W282" s="2">
        <v>15</v>
      </c>
      <c r="X282" s="5" t="str">
        <f>INDEX(Position!B:B,MATCH(C282,Position!A:A,0))</f>
        <v>Production Technician II</v>
      </c>
      <c r="Y282" s="5" t="str">
        <f>INDEX(Department!B:B,MATCH(D282,Department!A:A,0))</f>
        <v>Production</v>
      </c>
      <c r="Z282" s="5" t="str">
        <f>INDEX(Manager!B:B,MATCH(E282,Manager!A:A,0))</f>
        <v>Webster Butler</v>
      </c>
      <c r="AA282" s="19">
        <f ca="1">IFERROR(DATEDIF(HR_Data[[#This Row],[DateofHire]],HR_Data[[#This Row],[DateofTermination]],"y"),DATEDIF(HR_Data[[#This Row],[DateofHire]],NOW(),"y"))</f>
        <v>3</v>
      </c>
      <c r="AB282" s="5">
        <f ca="1">DATEDIF(HR_Data[[#This Row],[DOB]],NOW(),"y")</f>
        <v>48</v>
      </c>
      <c r="AC282" s="5" t="str" cm="1">
        <f t="array" aca="1" ref="AC282" ca="1">_xlfn.IFS(HR_Data[[#This Row],[Age]]&lt;=40,"31-40",HR_Data[[#This Row],[Age]]&lt;=50,"41-50",AB282&lt;=60,"51-60",AB282&lt;=70,"61-70",AB282&lt;=80,"71 ABOVE")</f>
        <v>41-50</v>
      </c>
      <c r="AD282" s="5" t="str" cm="1">
        <f t="array" aca="1" ref="AD282" ca="1">_xlfn.IFS(HR_Data[[#This Row],[Years in the company]]&lt;=5,"5 years below",HR_Data[[#This Row],[Years in the company]]&lt;=10,"6-10 years",HR_Data[[#This Row],[Years in the company]]&lt;=15,"11 - 15 years",HR_Data[[#This Row],[Years in the company]]&gt;=16,"16 years above")</f>
        <v>5 years below</v>
      </c>
      <c r="AE282" s="5" t="str" cm="1">
        <f t="array" ref="AE282">_xlfn.IFS(T282&lt;=2,"1.1-2.0",T282&lt;=3,"2.1-3.0",T282&lt;=4,"3.1-4.0",T282&lt;=5,"4.1-5.0")</f>
        <v>4.1-5.0</v>
      </c>
      <c r="AF282" s="5" t="str">
        <f>TEXT(HR_Data[[#This Row],[DateofHire]],"MMM")</f>
        <v>Jun</v>
      </c>
      <c r="AG282" s="5" t="str">
        <f>TEXT(HR_Data[[#This Row],[DateofHire]],"YYYY")</f>
        <v>2007</v>
      </c>
      <c r="AH282" s="5" t="str">
        <f>IF(HR_Data[[#This Row],[EmploymentStatus]]="Active","Active","Not Active")</f>
        <v>Not Active</v>
      </c>
      <c r="AI282" s="5" t="str">
        <f>TEXT(HR_Data[[#This Row],[DateofTermination]],"YYYY")</f>
        <v>2010</v>
      </c>
    </row>
    <row r="283" spans="1:35" hidden="1" x14ac:dyDescent="0.25">
      <c r="A283" s="2" t="s">
        <v>430</v>
      </c>
      <c r="B283" s="2">
        <v>10123</v>
      </c>
      <c r="C283" s="2" t="s">
        <v>495</v>
      </c>
      <c r="D283" s="2" t="s">
        <v>510</v>
      </c>
      <c r="E283" s="2">
        <v>10114</v>
      </c>
      <c r="F283" s="16">
        <v>41323</v>
      </c>
      <c r="G283" s="2">
        <v>56339</v>
      </c>
      <c r="H283" s="2" t="s">
        <v>467</v>
      </c>
      <c r="I283" s="3">
        <v>24628</v>
      </c>
      <c r="J283" s="2" t="s">
        <v>47</v>
      </c>
      <c r="K283" s="2" t="s">
        <v>24</v>
      </c>
      <c r="L283" s="2" t="s">
        <v>62</v>
      </c>
      <c r="M283" s="2" t="s">
        <v>22</v>
      </c>
      <c r="N283" s="2">
        <v>2093</v>
      </c>
      <c r="O283" s="16"/>
      <c r="P283" s="2" t="s">
        <v>26</v>
      </c>
      <c r="Q283" s="2" t="s">
        <v>27</v>
      </c>
      <c r="R283" s="2" t="s">
        <v>38</v>
      </c>
      <c r="S283" s="2" t="s">
        <v>39</v>
      </c>
      <c r="T283" s="2">
        <v>4.21</v>
      </c>
      <c r="U283" s="2">
        <v>5</v>
      </c>
      <c r="V283" s="3">
        <v>43479</v>
      </c>
      <c r="W283" s="2">
        <v>4</v>
      </c>
      <c r="X283" s="5" t="str">
        <f>INDEX(Position!B:B,MATCH(C283,Position!A:A,0))</f>
        <v>Production Technician I</v>
      </c>
      <c r="Y283" s="5" t="str">
        <f>INDEX(Department!B:B,MATCH(D283,Department!A:A,0))</f>
        <v>Production</v>
      </c>
      <c r="Z283" s="5" t="str">
        <f>INDEX(Manager!B:B,MATCH(E283,Manager!A:A,0))</f>
        <v>Brannon Miller</v>
      </c>
      <c r="AA283" s="19">
        <f ca="1">IFERROR(DATEDIF(HR_Data[[#This Row],[DateofHire]],HR_Data[[#This Row],[DateofTermination]],"y"),DATEDIF(HR_Data[[#This Row],[DateofHire]],NOW(),"y"))</f>
        <v>11</v>
      </c>
      <c r="AB283" s="5">
        <f ca="1">DATEDIF(HR_Data[[#This Row],[DOB]],NOW(),"y")</f>
        <v>56</v>
      </c>
      <c r="AC283" s="5" t="str" cm="1">
        <f t="array" aca="1" ref="AC283" ca="1">_xlfn.IFS(HR_Data[[#This Row],[Age]]&lt;=40,"31-40",HR_Data[[#This Row],[Age]]&lt;=50,"41-50",AB283&lt;=60,"51-60",AB283&lt;=70,"61-70",AB283&lt;=80,"71 ABOVE")</f>
        <v>51-60</v>
      </c>
      <c r="AD283" s="5" t="str" cm="1">
        <f t="array" aca="1" ref="AD283" ca="1">_xlfn.IFS(HR_Data[[#This Row],[Years in the company]]&lt;=5,"5 years below",HR_Data[[#This Row],[Years in the company]]&lt;=10,"6-10 years",HR_Data[[#This Row],[Years in the company]]&lt;=15,"11 - 15 years",HR_Data[[#This Row],[Years in the company]]&gt;=16,"16 years above")</f>
        <v>11 - 15 years</v>
      </c>
      <c r="AE283" s="5" t="str" cm="1">
        <f t="array" ref="AE283">_xlfn.IFS(T283&lt;=2,"1.1-2.0",T283&lt;=3,"2.1-3.0",T283&lt;=4,"3.1-4.0",T283&lt;=5,"4.1-5.0")</f>
        <v>4.1-5.0</v>
      </c>
      <c r="AF283" s="5" t="str">
        <f>TEXT(HR_Data[[#This Row],[DateofHire]],"MMM")</f>
        <v>Feb</v>
      </c>
      <c r="AG283" s="5" t="str">
        <f>TEXT(HR_Data[[#This Row],[DateofHire]],"YYYY")</f>
        <v>2013</v>
      </c>
      <c r="AH283" s="5" t="str">
        <f>IF(HR_Data[[#This Row],[EmploymentStatus]]="Active","Active","Not Active")</f>
        <v>Active</v>
      </c>
      <c r="AI283" s="5"/>
    </row>
    <row r="284" spans="1:35" hidden="1" x14ac:dyDescent="0.25">
      <c r="A284" s="2" t="s">
        <v>431</v>
      </c>
      <c r="B284" s="2">
        <v>10013</v>
      </c>
      <c r="C284" s="2" t="s">
        <v>475</v>
      </c>
      <c r="D284" s="2" t="s">
        <v>511</v>
      </c>
      <c r="E284" s="2">
        <v>10200</v>
      </c>
      <c r="F284" s="16">
        <v>38726</v>
      </c>
      <c r="G284" s="2">
        <v>64397</v>
      </c>
      <c r="H284" s="2" t="s">
        <v>468</v>
      </c>
      <c r="I284" s="3">
        <v>24852</v>
      </c>
      <c r="J284" s="2" t="s">
        <v>116</v>
      </c>
      <c r="K284" s="2" t="s">
        <v>24</v>
      </c>
      <c r="L284" s="2" t="s">
        <v>25</v>
      </c>
      <c r="M284" s="2" t="s">
        <v>432</v>
      </c>
      <c r="N284" s="2">
        <v>58782</v>
      </c>
      <c r="O284" s="16"/>
      <c r="P284" s="2" t="s">
        <v>26</v>
      </c>
      <c r="Q284" s="2" t="s">
        <v>27</v>
      </c>
      <c r="R284" s="2" t="s">
        <v>38</v>
      </c>
      <c r="S284" s="2" t="s">
        <v>30</v>
      </c>
      <c r="T284" s="2">
        <v>4.0999999999999996</v>
      </c>
      <c r="U284" s="2">
        <v>3</v>
      </c>
      <c r="V284" s="3">
        <v>43469</v>
      </c>
      <c r="W284" s="2">
        <v>6</v>
      </c>
      <c r="X284" s="5" t="str">
        <f>INDEX(Position!B:B,MATCH(C284,Position!A:A,0))</f>
        <v>Area Sales Manager</v>
      </c>
      <c r="Y284" s="5" t="str">
        <f>INDEX(Department!B:B,MATCH(D284,Department!A:A,0))</f>
        <v>Sales</v>
      </c>
      <c r="Z284" s="5" t="str">
        <f>INDEX(Manager!B:B,MATCH(E284,Manager!A:A,0))</f>
        <v>Lynn Daneault</v>
      </c>
      <c r="AA284" s="19">
        <f ca="1">IFERROR(DATEDIF(HR_Data[[#This Row],[DateofHire]],HR_Data[[#This Row],[DateofTermination]],"y"),DATEDIF(HR_Data[[#This Row],[DateofHire]],NOW(),"y"))</f>
        <v>18</v>
      </c>
      <c r="AB284" s="5">
        <f ca="1">DATEDIF(HR_Data[[#This Row],[DOB]],NOW(),"y")</f>
        <v>56</v>
      </c>
      <c r="AC284" s="5" t="str" cm="1">
        <f t="array" aca="1" ref="AC284" ca="1">_xlfn.IFS(HR_Data[[#This Row],[Age]]&lt;=40,"31-40",HR_Data[[#This Row],[Age]]&lt;=50,"41-50",AB284&lt;=60,"51-60",AB284&lt;=70,"61-70",AB284&lt;=80,"71 ABOVE")</f>
        <v>51-60</v>
      </c>
      <c r="AD284" s="5" t="str" cm="1">
        <f t="array" aca="1" ref="AD284" ca="1">_xlfn.IFS(HR_Data[[#This Row],[Years in the company]]&lt;=5,"5 years below",HR_Data[[#This Row],[Years in the company]]&lt;=10,"6-10 years",HR_Data[[#This Row],[Years in the company]]&lt;=15,"11 - 15 years",HR_Data[[#This Row],[Years in the company]]&gt;=16,"16 years above")</f>
        <v>16 years above</v>
      </c>
      <c r="AE284" s="5" t="str" cm="1">
        <f t="array" ref="AE284">_xlfn.IFS(T284&lt;=2,"1.1-2.0",T284&lt;=3,"2.1-3.0",T284&lt;=4,"3.1-4.0",T284&lt;=5,"4.1-5.0")</f>
        <v>4.1-5.0</v>
      </c>
      <c r="AF284" s="5" t="str">
        <f>TEXT(HR_Data[[#This Row],[DateofHire]],"MMM")</f>
        <v>Jan</v>
      </c>
      <c r="AG284" s="5" t="str">
        <f>TEXT(HR_Data[[#This Row],[DateofHire]],"YYYY")</f>
        <v>2006</v>
      </c>
      <c r="AH284" s="5" t="str">
        <f>IF(HR_Data[[#This Row],[EmploymentStatus]]="Active","Active","Not Active")</f>
        <v>Active</v>
      </c>
      <c r="AI284" s="5"/>
    </row>
    <row r="285" spans="1:35" hidden="1" x14ac:dyDescent="0.25">
      <c r="A285" s="2" t="s">
        <v>433</v>
      </c>
      <c r="B285" s="2">
        <v>10287</v>
      </c>
      <c r="C285" s="2" t="s">
        <v>495</v>
      </c>
      <c r="D285" s="2" t="s">
        <v>510</v>
      </c>
      <c r="E285" s="2">
        <v>10252</v>
      </c>
      <c r="F285" s="16">
        <v>41687</v>
      </c>
      <c r="G285" s="2">
        <v>63025</v>
      </c>
      <c r="H285" s="2" t="s">
        <v>467</v>
      </c>
      <c r="I285" s="3">
        <v>30452</v>
      </c>
      <c r="J285" s="2" t="s">
        <v>23</v>
      </c>
      <c r="K285" s="2" t="s">
        <v>24</v>
      </c>
      <c r="L285" s="2" t="s">
        <v>25</v>
      </c>
      <c r="M285" s="2" t="s">
        <v>22</v>
      </c>
      <c r="N285" s="2">
        <v>2021</v>
      </c>
      <c r="O285" s="16"/>
      <c r="P285" s="2" t="s">
        <v>26</v>
      </c>
      <c r="Q285" s="2" t="s">
        <v>27</v>
      </c>
      <c r="R285" s="2" t="s">
        <v>29</v>
      </c>
      <c r="S285" s="2" t="s">
        <v>97</v>
      </c>
      <c r="T285" s="2">
        <v>2.44</v>
      </c>
      <c r="U285" s="2">
        <v>5</v>
      </c>
      <c r="V285" s="3">
        <v>43507</v>
      </c>
      <c r="W285" s="2">
        <v>18</v>
      </c>
      <c r="X285" s="5" t="str">
        <f>INDEX(Position!B:B,MATCH(C285,Position!A:A,0))</f>
        <v>Production Technician I</v>
      </c>
      <c r="Y285" s="5" t="str">
        <f>INDEX(Department!B:B,MATCH(D285,Department!A:A,0))</f>
        <v>Production</v>
      </c>
      <c r="Z285" s="5" t="str">
        <f>INDEX(Manager!B:B,MATCH(E285,Manager!A:A,0))</f>
        <v>David Stanley</v>
      </c>
      <c r="AA285" s="19">
        <f ca="1">IFERROR(DATEDIF(HR_Data[[#This Row],[DateofHire]],HR_Data[[#This Row],[DateofTermination]],"y"),DATEDIF(HR_Data[[#This Row],[DateofHire]],NOW(),"y"))</f>
        <v>10</v>
      </c>
      <c r="AB285" s="5">
        <f ca="1">DATEDIF(HR_Data[[#This Row],[DOB]],NOW(),"y")</f>
        <v>40</v>
      </c>
      <c r="AC285" s="5" t="str" cm="1">
        <f t="array" aca="1" ref="AC285" ca="1">_xlfn.IFS(HR_Data[[#This Row],[Age]]&lt;=40,"31-40",HR_Data[[#This Row],[Age]]&lt;=50,"41-50",AB285&lt;=60,"51-60",AB285&lt;=70,"61-70",AB285&lt;=80,"71 ABOVE")</f>
        <v>31-40</v>
      </c>
      <c r="AD285" s="5" t="str" cm="1">
        <f t="array" aca="1" ref="AD285" ca="1">_xlfn.IFS(HR_Data[[#This Row],[Years in the company]]&lt;=5,"5 years below",HR_Data[[#This Row],[Years in the company]]&lt;=10,"6-10 years",HR_Data[[#This Row],[Years in the company]]&lt;=15,"11 - 15 years",HR_Data[[#This Row],[Years in the company]]&gt;=16,"16 years above")</f>
        <v>6-10 years</v>
      </c>
      <c r="AE285" s="5" t="str" cm="1">
        <f t="array" ref="AE285">_xlfn.IFS(T285&lt;=2,"1.1-2.0",T285&lt;=3,"2.1-3.0",T285&lt;=4,"3.1-4.0",T285&lt;=5,"4.1-5.0")</f>
        <v>2.1-3.0</v>
      </c>
      <c r="AF285" s="5" t="str">
        <f>TEXT(HR_Data[[#This Row],[DateofHire]],"MMM")</f>
        <v>Feb</v>
      </c>
      <c r="AG285" s="5" t="str">
        <f>TEXT(HR_Data[[#This Row],[DateofHire]],"YYYY")</f>
        <v>2014</v>
      </c>
      <c r="AH285" s="5" t="str">
        <f>IF(HR_Data[[#This Row],[EmploymentStatus]]="Active","Active","Not Active")</f>
        <v>Active</v>
      </c>
      <c r="AI285" s="5"/>
    </row>
    <row r="286" spans="1:35" x14ac:dyDescent="0.25">
      <c r="A286" s="2" t="s">
        <v>434</v>
      </c>
      <c r="B286" s="2">
        <v>10044</v>
      </c>
      <c r="C286" s="2" t="s">
        <v>491</v>
      </c>
      <c r="D286" s="2" t="s">
        <v>509</v>
      </c>
      <c r="E286" s="2">
        <v>10250</v>
      </c>
      <c r="F286" s="16">
        <v>42009</v>
      </c>
      <c r="G286" s="2">
        <v>75281</v>
      </c>
      <c r="H286" s="2" t="s">
        <v>468</v>
      </c>
      <c r="I286" s="3">
        <v>32268</v>
      </c>
      <c r="J286" s="2" t="s">
        <v>33</v>
      </c>
      <c r="K286" s="2" t="s">
        <v>24</v>
      </c>
      <c r="L286" s="2" t="s">
        <v>25</v>
      </c>
      <c r="M286" s="2" t="s">
        <v>22</v>
      </c>
      <c r="N286" s="2">
        <v>1420</v>
      </c>
      <c r="O286" s="16">
        <v>42412</v>
      </c>
      <c r="P286" s="2" t="s">
        <v>356</v>
      </c>
      <c r="Q286" s="2" t="s">
        <v>35</v>
      </c>
      <c r="R286" s="2" t="s">
        <v>96</v>
      </c>
      <c r="S286" s="2" t="s">
        <v>39</v>
      </c>
      <c r="T286" s="2">
        <v>5</v>
      </c>
      <c r="U286" s="2">
        <v>3</v>
      </c>
      <c r="V286" s="3">
        <v>42109</v>
      </c>
      <c r="W286" s="2">
        <v>11</v>
      </c>
      <c r="X286" s="5" t="str">
        <f>INDEX(Position!B:B,MATCH(C286,Position!A:A,0))</f>
        <v>Network Engineer</v>
      </c>
      <c r="Y286" s="5" t="str">
        <f>INDEX(Department!B:B,MATCH(D286,Department!A:A,0))</f>
        <v>IT/IS</v>
      </c>
      <c r="Z286" s="5" t="str">
        <f>INDEX(Manager!B:B,MATCH(E286,Manager!A:A,0))</f>
        <v>Peter Monroe</v>
      </c>
      <c r="AA286" s="19">
        <f ca="1">IFERROR(DATEDIF(HR_Data[[#This Row],[DateofHire]],HR_Data[[#This Row],[DateofTermination]],"y"),DATEDIF(HR_Data[[#This Row],[DateofHire]],NOW(),"y"))</f>
        <v>1</v>
      </c>
      <c r="AB286" s="5">
        <f ca="1">DATEDIF(HR_Data[[#This Row],[DOB]],NOW(),"y")</f>
        <v>35</v>
      </c>
      <c r="AC286" s="5" t="str" cm="1">
        <f t="array" aca="1" ref="AC286" ca="1">_xlfn.IFS(HR_Data[[#This Row],[Age]]&lt;=40,"31-40",HR_Data[[#This Row],[Age]]&lt;=50,"41-50",AB286&lt;=60,"51-60",AB286&lt;=70,"61-70",AB286&lt;=80,"71 ABOVE")</f>
        <v>31-40</v>
      </c>
      <c r="AD286" s="5" t="str" cm="1">
        <f t="array" aca="1" ref="AD286" ca="1">_xlfn.IFS(HR_Data[[#This Row],[Years in the company]]&lt;=5,"5 years below",HR_Data[[#This Row],[Years in the company]]&lt;=10,"6-10 years",HR_Data[[#This Row],[Years in the company]]&lt;=15,"11 - 15 years",HR_Data[[#This Row],[Years in the company]]&gt;=16,"16 years above")</f>
        <v>5 years below</v>
      </c>
      <c r="AE286" s="5" t="str" cm="1">
        <f t="array" ref="AE286">_xlfn.IFS(T286&lt;=2,"1.1-2.0",T286&lt;=3,"2.1-3.0",T286&lt;=4,"3.1-4.0",T286&lt;=5,"4.1-5.0")</f>
        <v>4.1-5.0</v>
      </c>
      <c r="AF286" s="5" t="str">
        <f>TEXT(HR_Data[[#This Row],[DateofHire]],"MMM")</f>
        <v>Jan</v>
      </c>
      <c r="AG286" s="5" t="str">
        <f>TEXT(HR_Data[[#This Row],[DateofHire]],"YYYY")</f>
        <v>2015</v>
      </c>
      <c r="AH286" s="5" t="str">
        <f>IF(HR_Data[[#This Row],[EmploymentStatus]]="Active","Active","Not Active")</f>
        <v>Not Active</v>
      </c>
      <c r="AI286" s="5" t="str">
        <f>TEXT(HR_Data[[#This Row],[DateofTermination]],"YYYY")</f>
        <v>2016</v>
      </c>
    </row>
    <row r="287" spans="1:35" x14ac:dyDescent="0.25">
      <c r="A287" s="2" t="s">
        <v>435</v>
      </c>
      <c r="B287" s="2">
        <v>10102</v>
      </c>
      <c r="C287" s="2" t="s">
        <v>500</v>
      </c>
      <c r="D287" s="2" t="s">
        <v>512</v>
      </c>
      <c r="E287" s="2">
        <v>10194</v>
      </c>
      <c r="F287" s="16">
        <v>41323</v>
      </c>
      <c r="G287" s="2">
        <v>100416</v>
      </c>
      <c r="H287" s="2" t="s">
        <v>468</v>
      </c>
      <c r="I287" s="3">
        <v>30481</v>
      </c>
      <c r="J287" s="2" t="s">
        <v>23</v>
      </c>
      <c r="K287" s="2" t="s">
        <v>143</v>
      </c>
      <c r="L287" s="2" t="s">
        <v>62</v>
      </c>
      <c r="M287" s="2" t="s">
        <v>22</v>
      </c>
      <c r="N287" s="2">
        <v>2451</v>
      </c>
      <c r="O287" s="16">
        <v>43205</v>
      </c>
      <c r="P287" s="2" t="s">
        <v>356</v>
      </c>
      <c r="Q287" s="2" t="s">
        <v>35</v>
      </c>
      <c r="R287" s="2" t="s">
        <v>64</v>
      </c>
      <c r="S287" s="2" t="s">
        <v>39</v>
      </c>
      <c r="T287" s="2">
        <v>4.5999999999999996</v>
      </c>
      <c r="U287" s="2">
        <v>3</v>
      </c>
      <c r="V287" s="3">
        <v>42778</v>
      </c>
      <c r="W287" s="2">
        <v>9</v>
      </c>
      <c r="X287" s="5" t="str">
        <f>INDEX(Position!B:B,MATCH(C287,Position!A:A,0))</f>
        <v>Software Engineer</v>
      </c>
      <c r="Y287" s="5" t="str">
        <f>INDEX(Department!B:B,MATCH(D287,Department!A:A,0))</f>
        <v>Software Engineering</v>
      </c>
      <c r="Z287" s="5" t="str">
        <f>INDEX(Manager!B:B,MATCH(E287,Manager!A:A,0))</f>
        <v>Alex Sweetwater</v>
      </c>
      <c r="AA287" s="19">
        <f ca="1">IFERROR(DATEDIF(HR_Data[[#This Row],[DateofHire]],HR_Data[[#This Row],[DateofTermination]],"y"),DATEDIF(HR_Data[[#This Row],[DateofHire]],NOW(),"y"))</f>
        <v>5</v>
      </c>
      <c r="AB287" s="5">
        <f ca="1">DATEDIF(HR_Data[[#This Row],[DOB]],NOW(),"y")</f>
        <v>40</v>
      </c>
      <c r="AC287" s="5" t="str" cm="1">
        <f t="array" aca="1" ref="AC287" ca="1">_xlfn.IFS(HR_Data[[#This Row],[Age]]&lt;=40,"31-40",HR_Data[[#This Row],[Age]]&lt;=50,"41-50",AB287&lt;=60,"51-60",AB287&lt;=70,"61-70",AB287&lt;=80,"71 ABOVE")</f>
        <v>31-40</v>
      </c>
      <c r="AD287" s="5" t="str" cm="1">
        <f t="array" aca="1" ref="AD287" ca="1">_xlfn.IFS(HR_Data[[#This Row],[Years in the company]]&lt;=5,"5 years below",HR_Data[[#This Row],[Years in the company]]&lt;=10,"6-10 years",HR_Data[[#This Row],[Years in the company]]&lt;=15,"11 - 15 years",HR_Data[[#This Row],[Years in the company]]&gt;=16,"16 years above")</f>
        <v>5 years below</v>
      </c>
      <c r="AE287" s="5" t="str" cm="1">
        <f t="array" ref="AE287">_xlfn.IFS(T287&lt;=2,"1.1-2.0",T287&lt;=3,"2.1-3.0",T287&lt;=4,"3.1-4.0",T287&lt;=5,"4.1-5.0")</f>
        <v>4.1-5.0</v>
      </c>
      <c r="AF287" s="5" t="str">
        <f>TEXT(HR_Data[[#This Row],[DateofHire]],"MMM")</f>
        <v>Feb</v>
      </c>
      <c r="AG287" s="5" t="str">
        <f>TEXT(HR_Data[[#This Row],[DateofHire]],"YYYY")</f>
        <v>2013</v>
      </c>
      <c r="AH287" s="5" t="str">
        <f>IF(HR_Data[[#This Row],[EmploymentStatus]]="Active","Active","Not Active")</f>
        <v>Not Active</v>
      </c>
      <c r="AI287" s="5" t="str">
        <f>TEXT(HR_Data[[#This Row],[DateofTermination]],"YYYY")</f>
        <v>2018</v>
      </c>
    </row>
    <row r="288" spans="1:35" x14ac:dyDescent="0.25">
      <c r="A288" s="2" t="s">
        <v>436</v>
      </c>
      <c r="B288" s="2">
        <v>10270</v>
      </c>
      <c r="C288" s="2" t="s">
        <v>496</v>
      </c>
      <c r="D288" s="2" t="s">
        <v>510</v>
      </c>
      <c r="E288" s="2">
        <v>10002</v>
      </c>
      <c r="F288" s="16">
        <v>40553</v>
      </c>
      <c r="G288" s="2">
        <v>74813</v>
      </c>
      <c r="H288" s="2" t="s">
        <v>467</v>
      </c>
      <c r="I288" s="3">
        <v>31121</v>
      </c>
      <c r="J288" s="2" t="s">
        <v>23</v>
      </c>
      <c r="K288" s="2" t="s">
        <v>24</v>
      </c>
      <c r="L288" s="2" t="s">
        <v>25</v>
      </c>
      <c r="M288" s="2" t="s">
        <v>22</v>
      </c>
      <c r="N288" s="2">
        <v>1778</v>
      </c>
      <c r="O288" s="16">
        <v>41822</v>
      </c>
      <c r="P288" s="2" t="s">
        <v>72</v>
      </c>
      <c r="Q288" s="2" t="s">
        <v>35</v>
      </c>
      <c r="R288" s="2" t="s">
        <v>29</v>
      </c>
      <c r="S288" s="2" t="s">
        <v>39</v>
      </c>
      <c r="T288" s="2">
        <v>4.4000000000000004</v>
      </c>
      <c r="U288" s="2">
        <v>3</v>
      </c>
      <c r="V288" s="3">
        <v>41644</v>
      </c>
      <c r="W288" s="2">
        <v>5</v>
      </c>
      <c r="X288" s="5" t="str">
        <f>INDEX(Position!B:B,MATCH(C288,Position!A:A,0))</f>
        <v>Production Technician II</v>
      </c>
      <c r="Y288" s="5" t="str">
        <f>INDEX(Department!B:B,MATCH(D288,Department!A:A,0))</f>
        <v>Production</v>
      </c>
      <c r="Z288" s="5" t="str">
        <f>INDEX(Manager!B:B,MATCH(E288,Manager!A:A,0))</f>
        <v>Amy Dunn</v>
      </c>
      <c r="AA288" s="19">
        <f ca="1">IFERROR(DATEDIF(HR_Data[[#This Row],[DateofHire]],HR_Data[[#This Row],[DateofTermination]],"y"),DATEDIF(HR_Data[[#This Row],[DateofHire]],NOW(),"y"))</f>
        <v>3</v>
      </c>
      <c r="AB288" s="5">
        <f ca="1">DATEDIF(HR_Data[[#This Row],[DOB]],NOW(),"y")</f>
        <v>38</v>
      </c>
      <c r="AC288" s="5" t="str" cm="1">
        <f t="array" aca="1" ref="AC288" ca="1">_xlfn.IFS(HR_Data[[#This Row],[Age]]&lt;=40,"31-40",HR_Data[[#This Row],[Age]]&lt;=50,"41-50",AB288&lt;=60,"51-60",AB288&lt;=70,"61-70",AB288&lt;=80,"71 ABOVE")</f>
        <v>31-40</v>
      </c>
      <c r="AD288" s="5" t="str" cm="1">
        <f t="array" aca="1" ref="AD288" ca="1">_xlfn.IFS(HR_Data[[#This Row],[Years in the company]]&lt;=5,"5 years below",HR_Data[[#This Row],[Years in the company]]&lt;=10,"6-10 years",HR_Data[[#This Row],[Years in the company]]&lt;=15,"11 - 15 years",HR_Data[[#This Row],[Years in the company]]&gt;=16,"16 years above")</f>
        <v>5 years below</v>
      </c>
      <c r="AE288" s="5" t="str" cm="1">
        <f t="array" ref="AE288">_xlfn.IFS(T288&lt;=2,"1.1-2.0",T288&lt;=3,"2.1-3.0",T288&lt;=4,"3.1-4.0",T288&lt;=5,"4.1-5.0")</f>
        <v>4.1-5.0</v>
      </c>
      <c r="AF288" s="5" t="str">
        <f>TEXT(HR_Data[[#This Row],[DateofHire]],"MMM")</f>
        <v>Jan</v>
      </c>
      <c r="AG288" s="5" t="str">
        <f>TEXT(HR_Data[[#This Row],[DateofHire]],"YYYY")</f>
        <v>2011</v>
      </c>
      <c r="AH288" s="5" t="str">
        <f>IF(HR_Data[[#This Row],[EmploymentStatus]]="Active","Active","Not Active")</f>
        <v>Not Active</v>
      </c>
      <c r="AI288" s="5" t="str">
        <f>TEXT(HR_Data[[#This Row],[DateofTermination]],"YYYY")</f>
        <v>2014</v>
      </c>
    </row>
    <row r="289" spans="1:35" hidden="1" x14ac:dyDescent="0.25">
      <c r="A289" s="2" t="s">
        <v>437</v>
      </c>
      <c r="B289" s="2">
        <v>10045</v>
      </c>
      <c r="C289" s="2" t="s">
        <v>491</v>
      </c>
      <c r="D289" s="2" t="s">
        <v>509</v>
      </c>
      <c r="E289" s="2">
        <v>10250</v>
      </c>
      <c r="F289" s="16">
        <v>42093</v>
      </c>
      <c r="G289" s="2">
        <v>76029</v>
      </c>
      <c r="H289" s="2" t="s">
        <v>468</v>
      </c>
      <c r="I289" s="3">
        <v>25293</v>
      </c>
      <c r="J289" s="2" t="s">
        <v>33</v>
      </c>
      <c r="K289" s="2" t="s">
        <v>86</v>
      </c>
      <c r="L289" s="2" t="s">
        <v>25</v>
      </c>
      <c r="M289" s="2" t="s">
        <v>22</v>
      </c>
      <c r="N289" s="2">
        <v>2343</v>
      </c>
      <c r="O289" s="16"/>
      <c r="P289" s="2" t="s">
        <v>26</v>
      </c>
      <c r="Q289" s="2" t="s">
        <v>27</v>
      </c>
      <c r="R289" s="2" t="s">
        <v>60</v>
      </c>
      <c r="S289" s="2" t="s">
        <v>39</v>
      </c>
      <c r="T289" s="2">
        <v>5</v>
      </c>
      <c r="U289" s="2">
        <v>4</v>
      </c>
      <c r="V289" s="3">
        <v>43479</v>
      </c>
      <c r="W289" s="2">
        <v>8</v>
      </c>
      <c r="X289" s="5" t="str">
        <f>INDEX(Position!B:B,MATCH(C289,Position!A:A,0))</f>
        <v>Network Engineer</v>
      </c>
      <c r="Y289" s="5" t="str">
        <f>INDEX(Department!B:B,MATCH(D289,Department!A:A,0))</f>
        <v>IT/IS</v>
      </c>
      <c r="Z289" s="5" t="str">
        <f>INDEX(Manager!B:B,MATCH(E289,Manager!A:A,0))</f>
        <v>Peter Monroe</v>
      </c>
      <c r="AA289" s="19">
        <f ca="1">IFERROR(DATEDIF(HR_Data[[#This Row],[DateofHire]],HR_Data[[#This Row],[DateofTermination]],"y"),DATEDIF(HR_Data[[#This Row],[DateofHire]],NOW(),"y"))</f>
        <v>8</v>
      </c>
      <c r="AB289" s="5">
        <f ca="1">DATEDIF(HR_Data[[#This Row],[DOB]],NOW(),"y")</f>
        <v>54</v>
      </c>
      <c r="AC289" s="5" t="str" cm="1">
        <f t="array" aca="1" ref="AC289" ca="1">_xlfn.IFS(HR_Data[[#This Row],[Age]]&lt;=40,"31-40",HR_Data[[#This Row],[Age]]&lt;=50,"41-50",AB289&lt;=60,"51-60",AB289&lt;=70,"61-70",AB289&lt;=80,"71 ABOVE")</f>
        <v>51-60</v>
      </c>
      <c r="AD289" s="5" t="str" cm="1">
        <f t="array" aca="1" ref="AD289" ca="1">_xlfn.IFS(HR_Data[[#This Row],[Years in the company]]&lt;=5,"5 years below",HR_Data[[#This Row],[Years in the company]]&lt;=10,"6-10 years",HR_Data[[#This Row],[Years in the company]]&lt;=15,"11 - 15 years",HR_Data[[#This Row],[Years in the company]]&gt;=16,"16 years above")</f>
        <v>6-10 years</v>
      </c>
      <c r="AE289" s="5" t="str" cm="1">
        <f t="array" ref="AE289">_xlfn.IFS(T289&lt;=2,"1.1-2.0",T289&lt;=3,"2.1-3.0",T289&lt;=4,"3.1-4.0",T289&lt;=5,"4.1-5.0")</f>
        <v>4.1-5.0</v>
      </c>
      <c r="AF289" s="5" t="str">
        <f>TEXT(HR_Data[[#This Row],[DateofHire]],"MMM")</f>
        <v>Mar</v>
      </c>
      <c r="AG289" s="5" t="str">
        <f>TEXT(HR_Data[[#This Row],[DateofHire]],"YYYY")</f>
        <v>2015</v>
      </c>
      <c r="AH289" s="5" t="str">
        <f>IF(HR_Data[[#This Row],[EmploymentStatus]]="Active","Active","Not Active")</f>
        <v>Active</v>
      </c>
      <c r="AI289" s="5"/>
    </row>
    <row r="290" spans="1:35" hidden="1" x14ac:dyDescent="0.25">
      <c r="A290" s="2" t="s">
        <v>438</v>
      </c>
      <c r="B290" s="2">
        <v>10205</v>
      </c>
      <c r="C290" s="2" t="s">
        <v>475</v>
      </c>
      <c r="D290" s="2" t="s">
        <v>511</v>
      </c>
      <c r="E290" s="2">
        <v>10188</v>
      </c>
      <c r="F290" s="16">
        <v>40729</v>
      </c>
      <c r="G290" s="2">
        <v>57859</v>
      </c>
      <c r="H290" s="2" t="s">
        <v>467</v>
      </c>
      <c r="I290" s="3">
        <v>33381</v>
      </c>
      <c r="J290" s="2" t="s">
        <v>33</v>
      </c>
      <c r="K290" s="2" t="s">
        <v>24</v>
      </c>
      <c r="L290" s="2" t="s">
        <v>77</v>
      </c>
      <c r="M290" s="2" t="s">
        <v>439</v>
      </c>
      <c r="N290" s="2">
        <v>85006</v>
      </c>
      <c r="O290" s="16"/>
      <c r="P290" s="2" t="s">
        <v>26</v>
      </c>
      <c r="Q290" s="2" t="s">
        <v>27</v>
      </c>
      <c r="R290" s="2" t="s">
        <v>38</v>
      </c>
      <c r="S290" s="2" t="s">
        <v>39</v>
      </c>
      <c r="T290" s="2">
        <v>2.81</v>
      </c>
      <c r="U290" s="2">
        <v>3</v>
      </c>
      <c r="V290" s="3">
        <v>43482</v>
      </c>
      <c r="W290" s="2">
        <v>16</v>
      </c>
      <c r="X290" s="5" t="str">
        <f>INDEX(Position!B:B,MATCH(C290,Position!A:A,0))</f>
        <v>Area Sales Manager</v>
      </c>
      <c r="Y290" s="5" t="str">
        <f>INDEX(Department!B:B,MATCH(D290,Department!A:A,0))</f>
        <v>Sales</v>
      </c>
      <c r="Z290" s="5" t="str">
        <f>INDEX(Manager!B:B,MATCH(E290,Manager!A:A,0))</f>
        <v>John Smith</v>
      </c>
      <c r="AA290" s="19">
        <f ca="1">IFERROR(DATEDIF(HR_Data[[#This Row],[DateofHire]],HR_Data[[#This Row],[DateofTermination]],"y"),DATEDIF(HR_Data[[#This Row],[DateofHire]],NOW(),"y"))</f>
        <v>12</v>
      </c>
      <c r="AB290" s="5">
        <f ca="1">DATEDIF(HR_Data[[#This Row],[DOB]],NOW(),"y")</f>
        <v>32</v>
      </c>
      <c r="AC290" s="5" t="str" cm="1">
        <f t="array" aca="1" ref="AC290" ca="1">_xlfn.IFS(HR_Data[[#This Row],[Age]]&lt;=40,"31-40",HR_Data[[#This Row],[Age]]&lt;=50,"41-50",AB290&lt;=60,"51-60",AB290&lt;=70,"61-70",AB290&lt;=80,"71 ABOVE")</f>
        <v>31-40</v>
      </c>
      <c r="AD290" s="5" t="str" cm="1">
        <f t="array" aca="1" ref="AD290" ca="1">_xlfn.IFS(HR_Data[[#This Row],[Years in the company]]&lt;=5,"5 years below",HR_Data[[#This Row],[Years in the company]]&lt;=10,"6-10 years",HR_Data[[#This Row],[Years in the company]]&lt;=15,"11 - 15 years",HR_Data[[#This Row],[Years in the company]]&gt;=16,"16 years above")</f>
        <v>11 - 15 years</v>
      </c>
      <c r="AE290" s="5" t="str" cm="1">
        <f t="array" ref="AE290">_xlfn.IFS(T290&lt;=2,"1.1-2.0",T290&lt;=3,"2.1-3.0",T290&lt;=4,"3.1-4.0",T290&lt;=5,"4.1-5.0")</f>
        <v>2.1-3.0</v>
      </c>
      <c r="AF290" s="5" t="str">
        <f>TEXT(HR_Data[[#This Row],[DateofHire]],"MMM")</f>
        <v>Jul</v>
      </c>
      <c r="AG290" s="5" t="str">
        <f>TEXT(HR_Data[[#This Row],[DateofHire]],"YYYY")</f>
        <v>2011</v>
      </c>
      <c r="AH290" s="5" t="str">
        <f>IF(HR_Data[[#This Row],[EmploymentStatus]]="Active","Active","Not Active")</f>
        <v>Active</v>
      </c>
      <c r="AI290" s="5"/>
    </row>
    <row r="291" spans="1:35" x14ac:dyDescent="0.25">
      <c r="A291" s="2" t="s">
        <v>440</v>
      </c>
      <c r="B291" s="2">
        <v>10014</v>
      </c>
      <c r="C291" s="2" t="s">
        <v>495</v>
      </c>
      <c r="D291" s="2" t="s">
        <v>510</v>
      </c>
      <c r="E291" s="2">
        <v>10196</v>
      </c>
      <c r="F291" s="16">
        <v>41134</v>
      </c>
      <c r="G291" s="2">
        <v>58523</v>
      </c>
      <c r="H291" s="2" t="s">
        <v>468</v>
      </c>
      <c r="I291" s="3">
        <v>31808</v>
      </c>
      <c r="J291" s="2" t="s">
        <v>47</v>
      </c>
      <c r="K291" s="2" t="s">
        <v>24</v>
      </c>
      <c r="L291" s="2" t="s">
        <v>25</v>
      </c>
      <c r="M291" s="2" t="s">
        <v>22</v>
      </c>
      <c r="N291" s="2">
        <v>2171</v>
      </c>
      <c r="O291" s="16">
        <v>42405</v>
      </c>
      <c r="P291" s="2" t="s">
        <v>274</v>
      </c>
      <c r="Q291" s="2" t="s">
        <v>35</v>
      </c>
      <c r="R291" s="2" t="s">
        <v>29</v>
      </c>
      <c r="S291" s="2" t="s">
        <v>30</v>
      </c>
      <c r="T291" s="2">
        <v>4.5</v>
      </c>
      <c r="U291" s="2">
        <v>5</v>
      </c>
      <c r="V291" s="3">
        <v>42401</v>
      </c>
      <c r="W291" s="2">
        <v>15</v>
      </c>
      <c r="X291" s="5" t="str">
        <f>INDEX(Position!B:B,MATCH(C291,Position!A:A,0))</f>
        <v>Production Technician I</v>
      </c>
      <c r="Y291" s="5" t="str">
        <f>INDEX(Department!B:B,MATCH(D291,Department!A:A,0))</f>
        <v>Production</v>
      </c>
      <c r="Z291" s="5" t="str">
        <f>INDEX(Manager!B:B,MATCH(E291,Manager!A:A,0))</f>
        <v>Kissy Sullivan</v>
      </c>
      <c r="AA291" s="19">
        <f ca="1">IFERROR(DATEDIF(HR_Data[[#This Row],[DateofHire]],HR_Data[[#This Row],[DateofTermination]],"y"),DATEDIF(HR_Data[[#This Row],[DateofHire]],NOW(),"y"))</f>
        <v>3</v>
      </c>
      <c r="AB291" s="5">
        <f ca="1">DATEDIF(HR_Data[[#This Row],[DOB]],NOW(),"y")</f>
        <v>37</v>
      </c>
      <c r="AC291" s="5" t="str" cm="1">
        <f t="array" aca="1" ref="AC291" ca="1">_xlfn.IFS(HR_Data[[#This Row],[Age]]&lt;=40,"31-40",HR_Data[[#This Row],[Age]]&lt;=50,"41-50",AB291&lt;=60,"51-60",AB291&lt;=70,"61-70",AB291&lt;=80,"71 ABOVE")</f>
        <v>31-40</v>
      </c>
      <c r="AD291" s="5" t="str" cm="1">
        <f t="array" aca="1" ref="AD291" ca="1">_xlfn.IFS(HR_Data[[#This Row],[Years in the company]]&lt;=5,"5 years below",HR_Data[[#This Row],[Years in the company]]&lt;=10,"6-10 years",HR_Data[[#This Row],[Years in the company]]&lt;=15,"11 - 15 years",HR_Data[[#This Row],[Years in the company]]&gt;=16,"16 years above")</f>
        <v>5 years below</v>
      </c>
      <c r="AE291" s="5" t="str" cm="1">
        <f t="array" ref="AE291">_xlfn.IFS(T291&lt;=2,"1.1-2.0",T291&lt;=3,"2.1-3.0",T291&lt;=4,"3.1-4.0",T291&lt;=5,"4.1-5.0")</f>
        <v>4.1-5.0</v>
      </c>
      <c r="AF291" s="5" t="str">
        <f>TEXT(HR_Data[[#This Row],[DateofHire]],"MMM")</f>
        <v>Aug</v>
      </c>
      <c r="AG291" s="5" t="str">
        <f>TEXT(HR_Data[[#This Row],[DateofHire]],"YYYY")</f>
        <v>2012</v>
      </c>
      <c r="AH291" s="5" t="str">
        <f>IF(HR_Data[[#This Row],[EmploymentStatus]]="Active","Active","Not Active")</f>
        <v>Not Active</v>
      </c>
      <c r="AI291" s="5" t="str">
        <f>TEXT(HR_Data[[#This Row],[DateofTermination]],"YYYY")</f>
        <v>2016</v>
      </c>
    </row>
    <row r="292" spans="1:35" hidden="1" x14ac:dyDescent="0.25">
      <c r="A292" s="2" t="s">
        <v>441</v>
      </c>
      <c r="B292" s="2">
        <v>10144</v>
      </c>
      <c r="C292" s="2" t="s">
        <v>494</v>
      </c>
      <c r="D292" s="2" t="s">
        <v>510</v>
      </c>
      <c r="E292" s="2">
        <v>10175</v>
      </c>
      <c r="F292" s="16">
        <v>40756</v>
      </c>
      <c r="G292" s="2">
        <v>88976</v>
      </c>
      <c r="H292" s="2" t="s">
        <v>468</v>
      </c>
      <c r="I292" s="3">
        <v>25121</v>
      </c>
      <c r="J292" s="2" t="s">
        <v>47</v>
      </c>
      <c r="K292" s="2" t="s">
        <v>24</v>
      </c>
      <c r="L292" s="2" t="s">
        <v>25</v>
      </c>
      <c r="M292" s="2" t="s">
        <v>22</v>
      </c>
      <c r="N292" s="2">
        <v>2169</v>
      </c>
      <c r="O292" s="16"/>
      <c r="P292" s="2" t="s">
        <v>26</v>
      </c>
      <c r="Q292" s="2" t="s">
        <v>27</v>
      </c>
      <c r="R292" s="2" t="s">
        <v>60</v>
      </c>
      <c r="S292" s="2" t="s">
        <v>39</v>
      </c>
      <c r="T292" s="2">
        <v>3.93</v>
      </c>
      <c r="U292" s="2">
        <v>3</v>
      </c>
      <c r="V292" s="3">
        <v>43523</v>
      </c>
      <c r="W292" s="2">
        <v>19</v>
      </c>
      <c r="X292" s="5" t="str">
        <f>INDEX(Position!B:B,MATCH(C292,Position!A:A,0))</f>
        <v>Production Manager</v>
      </c>
      <c r="Y292" s="5" t="str">
        <f>INDEX(Department!B:B,MATCH(D292,Department!A:A,0))</f>
        <v>Production</v>
      </c>
      <c r="Z292" s="5" t="str">
        <f>INDEX(Manager!B:B,MATCH(E292,Manager!A:A,0))</f>
        <v>Janet King</v>
      </c>
      <c r="AA292" s="19">
        <f ca="1">IFERROR(DATEDIF(HR_Data[[#This Row],[DateofHire]],HR_Data[[#This Row],[DateofTermination]],"y"),DATEDIF(HR_Data[[#This Row],[DateofHire]],NOW(),"y"))</f>
        <v>12</v>
      </c>
      <c r="AB292" s="5">
        <f ca="1">DATEDIF(HR_Data[[#This Row],[DOB]],NOW(),"y")</f>
        <v>55</v>
      </c>
      <c r="AC292" s="5" t="str" cm="1">
        <f t="array" aca="1" ref="AC292" ca="1">_xlfn.IFS(HR_Data[[#This Row],[Age]]&lt;=40,"31-40",HR_Data[[#This Row],[Age]]&lt;=50,"41-50",AB292&lt;=60,"51-60",AB292&lt;=70,"61-70",AB292&lt;=80,"71 ABOVE")</f>
        <v>51-60</v>
      </c>
      <c r="AD292" s="5" t="str" cm="1">
        <f t="array" aca="1" ref="AD292" ca="1">_xlfn.IFS(HR_Data[[#This Row],[Years in the company]]&lt;=5,"5 years below",HR_Data[[#This Row],[Years in the company]]&lt;=10,"6-10 years",HR_Data[[#This Row],[Years in the company]]&lt;=15,"11 - 15 years",HR_Data[[#This Row],[Years in the company]]&gt;=16,"16 years above")</f>
        <v>11 - 15 years</v>
      </c>
      <c r="AE292" s="5" t="str" cm="1">
        <f t="array" ref="AE292">_xlfn.IFS(T292&lt;=2,"1.1-2.0",T292&lt;=3,"2.1-3.0",T292&lt;=4,"3.1-4.0",T292&lt;=5,"4.1-5.0")</f>
        <v>3.1-4.0</v>
      </c>
      <c r="AF292" s="5" t="str">
        <f>TEXT(HR_Data[[#This Row],[DateofHire]],"MMM")</f>
        <v>Aug</v>
      </c>
      <c r="AG292" s="5" t="str">
        <f>TEXT(HR_Data[[#This Row],[DateofHire]],"YYYY")</f>
        <v>2011</v>
      </c>
      <c r="AH292" s="5" t="str">
        <f>IF(HR_Data[[#This Row],[EmploymentStatus]]="Active","Active","Not Active")</f>
        <v>Active</v>
      </c>
      <c r="AI292" s="5"/>
    </row>
    <row r="293" spans="1:35" hidden="1" x14ac:dyDescent="0.25">
      <c r="A293" s="2" t="s">
        <v>442</v>
      </c>
      <c r="B293" s="2">
        <v>10253</v>
      </c>
      <c r="C293" s="2" t="s">
        <v>475</v>
      </c>
      <c r="D293" s="2" t="s">
        <v>511</v>
      </c>
      <c r="E293" s="2">
        <v>10188</v>
      </c>
      <c r="F293" s="16">
        <v>40973</v>
      </c>
      <c r="G293" s="2">
        <v>55875</v>
      </c>
      <c r="H293" s="2" t="s">
        <v>468</v>
      </c>
      <c r="I293" s="3">
        <v>32700</v>
      </c>
      <c r="J293" s="2" t="s">
        <v>23</v>
      </c>
      <c r="K293" s="2" t="s">
        <v>24</v>
      </c>
      <c r="L293" s="2" t="s">
        <v>91</v>
      </c>
      <c r="M293" s="2" t="s">
        <v>443</v>
      </c>
      <c r="N293" s="2">
        <v>4063</v>
      </c>
      <c r="O293" s="16"/>
      <c r="P293" s="2" t="s">
        <v>26</v>
      </c>
      <c r="Q293" s="2" t="s">
        <v>27</v>
      </c>
      <c r="R293" s="2" t="s">
        <v>180</v>
      </c>
      <c r="S293" s="2" t="s">
        <v>39</v>
      </c>
      <c r="T293" s="2">
        <v>4.5</v>
      </c>
      <c r="U293" s="2">
        <v>4</v>
      </c>
      <c r="V293" s="3">
        <v>43483</v>
      </c>
      <c r="W293" s="2">
        <v>11</v>
      </c>
      <c r="X293" s="5" t="str">
        <f>INDEX(Position!B:B,MATCH(C293,Position!A:A,0))</f>
        <v>Area Sales Manager</v>
      </c>
      <c r="Y293" s="5" t="str">
        <f>INDEX(Department!B:B,MATCH(D293,Department!A:A,0))</f>
        <v>Sales</v>
      </c>
      <c r="Z293" s="5" t="str">
        <f>INDEX(Manager!B:B,MATCH(E293,Manager!A:A,0))</f>
        <v>John Smith</v>
      </c>
      <c r="AA293" s="19">
        <f ca="1">IFERROR(DATEDIF(HR_Data[[#This Row],[DateofHire]],HR_Data[[#This Row],[DateofTermination]],"y"),DATEDIF(HR_Data[[#This Row],[DateofHire]],NOW(),"y"))</f>
        <v>12</v>
      </c>
      <c r="AB293" s="5">
        <f ca="1">DATEDIF(HR_Data[[#This Row],[DOB]],NOW(),"y")</f>
        <v>34</v>
      </c>
      <c r="AC293" s="5" t="str" cm="1">
        <f t="array" aca="1" ref="AC293" ca="1">_xlfn.IFS(HR_Data[[#This Row],[Age]]&lt;=40,"31-40",HR_Data[[#This Row],[Age]]&lt;=50,"41-50",AB293&lt;=60,"51-60",AB293&lt;=70,"61-70",AB293&lt;=80,"71 ABOVE")</f>
        <v>31-40</v>
      </c>
      <c r="AD293" s="5" t="str" cm="1">
        <f t="array" aca="1" ref="AD293" ca="1">_xlfn.IFS(HR_Data[[#This Row],[Years in the company]]&lt;=5,"5 years below",HR_Data[[#This Row],[Years in the company]]&lt;=10,"6-10 years",HR_Data[[#This Row],[Years in the company]]&lt;=15,"11 - 15 years",HR_Data[[#This Row],[Years in the company]]&gt;=16,"16 years above")</f>
        <v>11 - 15 years</v>
      </c>
      <c r="AE293" s="5" t="str" cm="1">
        <f t="array" ref="AE293">_xlfn.IFS(T293&lt;=2,"1.1-2.0",T293&lt;=3,"2.1-3.0",T293&lt;=4,"3.1-4.0",T293&lt;=5,"4.1-5.0")</f>
        <v>4.1-5.0</v>
      </c>
      <c r="AF293" s="5" t="str">
        <f>TEXT(HR_Data[[#This Row],[DateofHire]],"MMM")</f>
        <v>Mar</v>
      </c>
      <c r="AG293" s="5" t="str">
        <f>TEXT(HR_Data[[#This Row],[DateofHire]],"YYYY")</f>
        <v>2012</v>
      </c>
      <c r="AH293" s="5" t="str">
        <f>IF(HR_Data[[#This Row],[EmploymentStatus]]="Active","Active","Not Active")</f>
        <v>Active</v>
      </c>
      <c r="AI293" s="5"/>
    </row>
    <row r="294" spans="1:35" x14ac:dyDescent="0.25">
      <c r="A294" s="2" t="s">
        <v>444</v>
      </c>
      <c r="B294" s="2">
        <v>10118</v>
      </c>
      <c r="C294" s="2" t="s">
        <v>482</v>
      </c>
      <c r="D294" s="2" t="s">
        <v>509</v>
      </c>
      <c r="E294" s="2">
        <v>10084</v>
      </c>
      <c r="F294" s="16">
        <v>42051</v>
      </c>
      <c r="G294" s="2">
        <v>113999</v>
      </c>
      <c r="H294" s="2" t="s">
        <v>468</v>
      </c>
      <c r="I294" s="3">
        <v>31631</v>
      </c>
      <c r="J294" s="2" t="s">
        <v>33</v>
      </c>
      <c r="K294" s="2" t="s">
        <v>24</v>
      </c>
      <c r="L294" s="2" t="s">
        <v>62</v>
      </c>
      <c r="M294" s="2" t="s">
        <v>22</v>
      </c>
      <c r="N294" s="2">
        <v>1960</v>
      </c>
      <c r="O294" s="16">
        <v>42788</v>
      </c>
      <c r="P294" s="2" t="s">
        <v>197</v>
      </c>
      <c r="Q294" s="2" t="s">
        <v>83</v>
      </c>
      <c r="R294" s="2" t="s">
        <v>60</v>
      </c>
      <c r="S294" s="2" t="s">
        <v>39</v>
      </c>
      <c r="T294" s="2">
        <v>4.33</v>
      </c>
      <c r="U294" s="2">
        <v>3</v>
      </c>
      <c r="V294" s="3">
        <v>42781</v>
      </c>
      <c r="W294" s="2">
        <v>9</v>
      </c>
      <c r="X294" s="5" t="str">
        <f>INDEX(Position!B:B,MATCH(C294,Position!A:A,0))</f>
        <v>Database Administrator</v>
      </c>
      <c r="Y294" s="5" t="str">
        <f>INDEX(Department!B:B,MATCH(D294,Department!A:A,0))</f>
        <v>IT/IS</v>
      </c>
      <c r="Z294" s="5" t="str">
        <f>INDEX(Manager!B:B,MATCH(E294,Manager!A:A,0))</f>
        <v>Simon Roup</v>
      </c>
      <c r="AA294" s="19">
        <f ca="1">IFERROR(DATEDIF(HR_Data[[#This Row],[DateofHire]],HR_Data[[#This Row],[DateofTermination]],"y"),DATEDIF(HR_Data[[#This Row],[DateofHire]],NOW(),"y"))</f>
        <v>2</v>
      </c>
      <c r="AB294" s="5">
        <f ca="1">DATEDIF(HR_Data[[#This Row],[DOB]],NOW(),"y")</f>
        <v>37</v>
      </c>
      <c r="AC294" s="5" t="str" cm="1">
        <f t="array" aca="1" ref="AC294" ca="1">_xlfn.IFS(HR_Data[[#This Row],[Age]]&lt;=40,"31-40",HR_Data[[#This Row],[Age]]&lt;=50,"41-50",AB294&lt;=60,"51-60",AB294&lt;=70,"61-70",AB294&lt;=80,"71 ABOVE")</f>
        <v>31-40</v>
      </c>
      <c r="AD294" s="5" t="str" cm="1">
        <f t="array" aca="1" ref="AD294" ca="1">_xlfn.IFS(HR_Data[[#This Row],[Years in the company]]&lt;=5,"5 years below",HR_Data[[#This Row],[Years in the company]]&lt;=10,"6-10 years",HR_Data[[#This Row],[Years in the company]]&lt;=15,"11 - 15 years",HR_Data[[#This Row],[Years in the company]]&gt;=16,"16 years above")</f>
        <v>5 years below</v>
      </c>
      <c r="AE294" s="5" t="str" cm="1">
        <f t="array" ref="AE294">_xlfn.IFS(T294&lt;=2,"1.1-2.0",T294&lt;=3,"2.1-3.0",T294&lt;=4,"3.1-4.0",T294&lt;=5,"4.1-5.0")</f>
        <v>4.1-5.0</v>
      </c>
      <c r="AF294" s="5" t="str">
        <f>TEXT(HR_Data[[#This Row],[DateofHire]],"MMM")</f>
        <v>Feb</v>
      </c>
      <c r="AG294" s="5" t="str">
        <f>TEXT(HR_Data[[#This Row],[DateofHire]],"YYYY")</f>
        <v>2015</v>
      </c>
      <c r="AH294" s="5" t="str">
        <f>IF(HR_Data[[#This Row],[EmploymentStatus]]="Active","Active","Not Active")</f>
        <v>Not Active</v>
      </c>
      <c r="AI294" s="5" t="str">
        <f>TEXT(HR_Data[[#This Row],[DateofTermination]],"YYYY")</f>
        <v>2017</v>
      </c>
    </row>
    <row r="295" spans="1:35" x14ac:dyDescent="0.25">
      <c r="A295" s="2" t="s">
        <v>445</v>
      </c>
      <c r="B295" s="2">
        <v>10022</v>
      </c>
      <c r="C295" s="2" t="s">
        <v>495</v>
      </c>
      <c r="D295" s="2" t="s">
        <v>510</v>
      </c>
      <c r="E295" s="2">
        <v>10265</v>
      </c>
      <c r="F295" s="16">
        <v>40812</v>
      </c>
      <c r="G295" s="2">
        <v>49773</v>
      </c>
      <c r="H295" s="2" t="s">
        <v>467</v>
      </c>
      <c r="I295" s="3">
        <v>31566</v>
      </c>
      <c r="J295" s="2" t="s">
        <v>33</v>
      </c>
      <c r="K295" s="2" t="s">
        <v>24</v>
      </c>
      <c r="L295" s="2" t="s">
        <v>25</v>
      </c>
      <c r="M295" s="2" t="s">
        <v>22</v>
      </c>
      <c r="N295" s="2">
        <v>2747</v>
      </c>
      <c r="O295" s="16">
        <v>42408</v>
      </c>
      <c r="P295" s="2" t="s">
        <v>446</v>
      </c>
      <c r="Q295" s="2" t="s">
        <v>83</v>
      </c>
      <c r="R295" s="2" t="s">
        <v>50</v>
      </c>
      <c r="S295" s="2" t="s">
        <v>30</v>
      </c>
      <c r="T295" s="2">
        <v>4.3</v>
      </c>
      <c r="U295" s="2">
        <v>5</v>
      </c>
      <c r="V295" s="3">
        <v>42036</v>
      </c>
      <c r="W295" s="2">
        <v>18</v>
      </c>
      <c r="X295" s="5" t="str">
        <f>INDEX(Position!B:B,MATCH(C295,Position!A:A,0))</f>
        <v>Production Technician I</v>
      </c>
      <c r="Y295" s="5" t="str">
        <f>INDEX(Department!B:B,MATCH(D295,Department!A:A,0))</f>
        <v>Production</v>
      </c>
      <c r="Z295" s="5" t="str">
        <f>INDEX(Manager!B:B,MATCH(E295,Manager!A:A,0))</f>
        <v>Kelley Spirea</v>
      </c>
      <c r="AA295" s="19">
        <f ca="1">IFERROR(DATEDIF(HR_Data[[#This Row],[DateofHire]],HR_Data[[#This Row],[DateofTermination]],"y"),DATEDIF(HR_Data[[#This Row],[DateofHire]],NOW(),"y"))</f>
        <v>4</v>
      </c>
      <c r="AB295" s="5">
        <f ca="1">DATEDIF(HR_Data[[#This Row],[DOB]],NOW(),"y")</f>
        <v>37</v>
      </c>
      <c r="AC295" s="5" t="str" cm="1">
        <f t="array" aca="1" ref="AC295" ca="1">_xlfn.IFS(HR_Data[[#This Row],[Age]]&lt;=40,"31-40",HR_Data[[#This Row],[Age]]&lt;=50,"41-50",AB295&lt;=60,"51-60",AB295&lt;=70,"61-70",AB295&lt;=80,"71 ABOVE")</f>
        <v>31-40</v>
      </c>
      <c r="AD295" s="5" t="str" cm="1">
        <f t="array" aca="1" ref="AD295" ca="1">_xlfn.IFS(HR_Data[[#This Row],[Years in the company]]&lt;=5,"5 years below",HR_Data[[#This Row],[Years in the company]]&lt;=10,"6-10 years",HR_Data[[#This Row],[Years in the company]]&lt;=15,"11 - 15 years",HR_Data[[#This Row],[Years in the company]]&gt;=16,"16 years above")</f>
        <v>5 years below</v>
      </c>
      <c r="AE295" s="5" t="str" cm="1">
        <f t="array" ref="AE295">_xlfn.IFS(T295&lt;=2,"1.1-2.0",T295&lt;=3,"2.1-3.0",T295&lt;=4,"3.1-4.0",T295&lt;=5,"4.1-5.0")</f>
        <v>4.1-5.0</v>
      </c>
      <c r="AF295" s="5" t="str">
        <f>TEXT(HR_Data[[#This Row],[DateofHire]],"MMM")</f>
        <v>Sep</v>
      </c>
      <c r="AG295" s="5" t="str">
        <f>TEXT(HR_Data[[#This Row],[DateofHire]],"YYYY")</f>
        <v>2011</v>
      </c>
      <c r="AH295" s="5" t="str">
        <f>IF(HR_Data[[#This Row],[EmploymentStatus]]="Active","Active","Not Active")</f>
        <v>Not Active</v>
      </c>
      <c r="AI295" s="5" t="str">
        <f>TEXT(HR_Data[[#This Row],[DateofTermination]],"YYYY")</f>
        <v>2016</v>
      </c>
    </row>
    <row r="296" spans="1:35" hidden="1" x14ac:dyDescent="0.25">
      <c r="A296" s="2" t="s">
        <v>447</v>
      </c>
      <c r="B296" s="2">
        <v>10183</v>
      </c>
      <c r="C296" s="2" t="s">
        <v>495</v>
      </c>
      <c r="D296" s="2" t="s">
        <v>510</v>
      </c>
      <c r="E296" s="2">
        <v>10026</v>
      </c>
      <c r="F296" s="16">
        <v>42190</v>
      </c>
      <c r="G296" s="2">
        <v>62068</v>
      </c>
      <c r="H296" s="2" t="s">
        <v>467</v>
      </c>
      <c r="I296" s="3">
        <v>31143</v>
      </c>
      <c r="J296" s="2" t="s">
        <v>23</v>
      </c>
      <c r="K296" s="2" t="s">
        <v>24</v>
      </c>
      <c r="L296" s="2" t="s">
        <v>25</v>
      </c>
      <c r="M296" s="2" t="s">
        <v>22</v>
      </c>
      <c r="N296" s="2">
        <v>2124</v>
      </c>
      <c r="O296" s="16"/>
      <c r="P296" s="2" t="s">
        <v>26</v>
      </c>
      <c r="Q296" s="2" t="s">
        <v>27</v>
      </c>
      <c r="R296" s="2" t="s">
        <v>29</v>
      </c>
      <c r="S296" s="2" t="s">
        <v>39</v>
      </c>
      <c r="T296" s="2">
        <v>3.21</v>
      </c>
      <c r="U296" s="2">
        <v>3</v>
      </c>
      <c r="V296" s="3">
        <v>43494</v>
      </c>
      <c r="W296" s="2">
        <v>7</v>
      </c>
      <c r="X296" s="5" t="str">
        <f>INDEX(Position!B:B,MATCH(C296,Position!A:A,0))</f>
        <v>Production Technician I</v>
      </c>
      <c r="Y296" s="5" t="str">
        <f>INDEX(Department!B:B,MATCH(D296,Department!A:A,0))</f>
        <v>Production</v>
      </c>
      <c r="Z296" s="5" t="str">
        <f>INDEX(Manager!B:B,MATCH(E296,Manager!A:A,0))</f>
        <v>Michael Albert</v>
      </c>
      <c r="AA296" s="19">
        <f ca="1">IFERROR(DATEDIF(HR_Data[[#This Row],[DateofHire]],HR_Data[[#This Row],[DateofTermination]],"y"),DATEDIF(HR_Data[[#This Row],[DateofHire]],NOW(),"y"))</f>
        <v>8</v>
      </c>
      <c r="AB296" s="5">
        <f ca="1">DATEDIF(HR_Data[[#This Row],[DOB]],NOW(),"y")</f>
        <v>38</v>
      </c>
      <c r="AC296" s="5" t="str" cm="1">
        <f t="array" aca="1" ref="AC296" ca="1">_xlfn.IFS(HR_Data[[#This Row],[Age]]&lt;=40,"31-40",HR_Data[[#This Row],[Age]]&lt;=50,"41-50",AB296&lt;=60,"51-60",AB296&lt;=70,"61-70",AB296&lt;=80,"71 ABOVE")</f>
        <v>31-40</v>
      </c>
      <c r="AD296" s="5" t="str" cm="1">
        <f t="array" aca="1" ref="AD296" ca="1">_xlfn.IFS(HR_Data[[#This Row],[Years in the company]]&lt;=5,"5 years below",HR_Data[[#This Row],[Years in the company]]&lt;=10,"6-10 years",HR_Data[[#This Row],[Years in the company]]&lt;=15,"11 - 15 years",HR_Data[[#This Row],[Years in the company]]&gt;=16,"16 years above")</f>
        <v>6-10 years</v>
      </c>
      <c r="AE296" s="5" t="str" cm="1">
        <f t="array" ref="AE296">_xlfn.IFS(T296&lt;=2,"1.1-2.0",T296&lt;=3,"2.1-3.0",T296&lt;=4,"3.1-4.0",T296&lt;=5,"4.1-5.0")</f>
        <v>3.1-4.0</v>
      </c>
      <c r="AF296" s="5" t="str">
        <f>TEXT(HR_Data[[#This Row],[DateofHire]],"MMM")</f>
        <v>Jul</v>
      </c>
      <c r="AG296" s="5" t="str">
        <f>TEXT(HR_Data[[#This Row],[DateofHire]],"YYYY")</f>
        <v>2015</v>
      </c>
      <c r="AH296" s="5" t="str">
        <f>IF(HR_Data[[#This Row],[EmploymentStatus]]="Active","Active","Not Active")</f>
        <v>Active</v>
      </c>
      <c r="AI296" s="5"/>
    </row>
    <row r="297" spans="1:35" hidden="1" x14ac:dyDescent="0.25">
      <c r="A297" s="2" t="s">
        <v>448</v>
      </c>
      <c r="B297" s="2">
        <v>10190</v>
      </c>
      <c r="C297" s="2" t="s">
        <v>496</v>
      </c>
      <c r="D297" s="2" t="s">
        <v>510</v>
      </c>
      <c r="E297" s="2">
        <v>10062</v>
      </c>
      <c r="F297" s="16">
        <v>41869</v>
      </c>
      <c r="G297" s="2">
        <v>66541</v>
      </c>
      <c r="H297" s="2" t="s">
        <v>468</v>
      </c>
      <c r="I297" s="3">
        <v>27800</v>
      </c>
      <c r="J297" s="2" t="s">
        <v>23</v>
      </c>
      <c r="K297" s="2" t="s">
        <v>24</v>
      </c>
      <c r="L297" s="2" t="s">
        <v>62</v>
      </c>
      <c r="M297" s="2" t="s">
        <v>22</v>
      </c>
      <c r="N297" s="2">
        <v>2459</v>
      </c>
      <c r="O297" s="16"/>
      <c r="P297" s="2" t="s">
        <v>26</v>
      </c>
      <c r="Q297" s="2" t="s">
        <v>27</v>
      </c>
      <c r="R297" s="2" t="s">
        <v>60</v>
      </c>
      <c r="S297" s="2" t="s">
        <v>39</v>
      </c>
      <c r="T297" s="2">
        <v>3.11</v>
      </c>
      <c r="U297" s="2">
        <v>5</v>
      </c>
      <c r="V297" s="3">
        <v>43508</v>
      </c>
      <c r="W297" s="2">
        <v>4</v>
      </c>
      <c r="X297" s="5" t="str">
        <f>INDEX(Position!B:B,MATCH(C297,Position!A:A,0))</f>
        <v>Production Technician II</v>
      </c>
      <c r="Y297" s="5" t="str">
        <f>INDEX(Department!B:B,MATCH(D297,Department!A:A,0))</f>
        <v>Production</v>
      </c>
      <c r="Z297" s="5" t="str">
        <f>INDEX(Manager!B:B,MATCH(E297,Manager!A:A,0))</f>
        <v>Ketsia Liebig</v>
      </c>
      <c r="AA297" s="19">
        <f ca="1">IFERROR(DATEDIF(HR_Data[[#This Row],[DateofHire]],HR_Data[[#This Row],[DateofTermination]],"y"),DATEDIF(HR_Data[[#This Row],[DateofHire]],NOW(),"y"))</f>
        <v>9</v>
      </c>
      <c r="AB297" s="5">
        <f ca="1">DATEDIF(HR_Data[[#This Row],[DOB]],NOW(),"y")</f>
        <v>48</v>
      </c>
      <c r="AC297" s="5" t="str" cm="1">
        <f t="array" aca="1" ref="AC297" ca="1">_xlfn.IFS(HR_Data[[#This Row],[Age]]&lt;=40,"31-40",HR_Data[[#This Row],[Age]]&lt;=50,"41-50",AB297&lt;=60,"51-60",AB297&lt;=70,"61-70",AB297&lt;=80,"71 ABOVE")</f>
        <v>41-50</v>
      </c>
      <c r="AD297" s="5" t="str" cm="1">
        <f t="array" aca="1" ref="AD297" ca="1">_xlfn.IFS(HR_Data[[#This Row],[Years in the company]]&lt;=5,"5 years below",HR_Data[[#This Row],[Years in the company]]&lt;=10,"6-10 years",HR_Data[[#This Row],[Years in the company]]&lt;=15,"11 - 15 years",HR_Data[[#This Row],[Years in the company]]&gt;=16,"16 years above")</f>
        <v>6-10 years</v>
      </c>
      <c r="AE297" s="5" t="str" cm="1">
        <f t="array" ref="AE297">_xlfn.IFS(T297&lt;=2,"1.1-2.0",T297&lt;=3,"2.1-3.0",T297&lt;=4,"3.1-4.0",T297&lt;=5,"4.1-5.0")</f>
        <v>3.1-4.0</v>
      </c>
      <c r="AF297" s="5" t="str">
        <f>TEXT(HR_Data[[#This Row],[DateofHire]],"MMM")</f>
        <v>Aug</v>
      </c>
      <c r="AG297" s="5" t="str">
        <f>TEXT(HR_Data[[#This Row],[DateofHire]],"YYYY")</f>
        <v>2014</v>
      </c>
      <c r="AH297" s="5" t="str">
        <f>IF(HR_Data[[#This Row],[EmploymentStatus]]="Active","Active","Not Active")</f>
        <v>Active</v>
      </c>
      <c r="AI297" s="5"/>
    </row>
    <row r="298" spans="1:35" x14ac:dyDescent="0.25">
      <c r="A298" s="2" t="s">
        <v>449</v>
      </c>
      <c r="B298" s="2">
        <v>10274</v>
      </c>
      <c r="C298" s="2" t="s">
        <v>494</v>
      </c>
      <c r="D298" s="2" t="s">
        <v>510</v>
      </c>
      <c r="E298" s="2">
        <v>10175</v>
      </c>
      <c r="F298" s="16">
        <v>40812</v>
      </c>
      <c r="G298" s="2">
        <v>80512</v>
      </c>
      <c r="H298" s="2" t="s">
        <v>467</v>
      </c>
      <c r="I298" s="3">
        <v>20407</v>
      </c>
      <c r="J298" s="2" t="s">
        <v>33</v>
      </c>
      <c r="K298" s="2" t="s">
        <v>24</v>
      </c>
      <c r="L298" s="2" t="s">
        <v>62</v>
      </c>
      <c r="M298" s="2" t="s">
        <v>22</v>
      </c>
      <c r="N298" s="2">
        <v>2478</v>
      </c>
      <c r="O298" s="16">
        <v>40910</v>
      </c>
      <c r="P298" s="2" t="s">
        <v>69</v>
      </c>
      <c r="Q298" s="2" t="s">
        <v>35</v>
      </c>
      <c r="R298" s="2" t="s">
        <v>64</v>
      </c>
      <c r="S298" s="2" t="s">
        <v>39</v>
      </c>
      <c r="T298" s="2">
        <v>4.5</v>
      </c>
      <c r="U298" s="2">
        <v>3</v>
      </c>
      <c r="V298" s="3">
        <v>40910</v>
      </c>
      <c r="W298" s="2">
        <v>5</v>
      </c>
      <c r="X298" s="5" t="str">
        <f>INDEX(Position!B:B,MATCH(C298,Position!A:A,0))</f>
        <v>Production Manager</v>
      </c>
      <c r="Y298" s="5" t="str">
        <f>INDEX(Department!B:B,MATCH(D298,Department!A:A,0))</f>
        <v>Production</v>
      </c>
      <c r="Z298" s="5" t="str">
        <f>INDEX(Manager!B:B,MATCH(E298,Manager!A:A,0))</f>
        <v>Janet King</v>
      </c>
      <c r="AA298" s="19">
        <f ca="1">IFERROR(DATEDIF(HR_Data[[#This Row],[DateofHire]],HR_Data[[#This Row],[DateofTermination]],"y"),DATEDIF(HR_Data[[#This Row],[DateofHire]],NOW(),"y"))</f>
        <v>0</v>
      </c>
      <c r="AB298" s="5">
        <f ca="1">DATEDIF(HR_Data[[#This Row],[DOB]],NOW(),"y")</f>
        <v>68</v>
      </c>
      <c r="AC298" s="5" t="str" cm="1">
        <f t="array" aca="1" ref="AC298" ca="1">_xlfn.IFS(HR_Data[[#This Row],[Age]]&lt;=40,"31-40",HR_Data[[#This Row],[Age]]&lt;=50,"41-50",AB298&lt;=60,"51-60",AB298&lt;=70,"61-70",AB298&lt;=80,"71 ABOVE")</f>
        <v>61-70</v>
      </c>
      <c r="AD298" s="5" t="str" cm="1">
        <f t="array" aca="1" ref="AD298" ca="1">_xlfn.IFS(HR_Data[[#This Row],[Years in the company]]&lt;=5,"5 years below",HR_Data[[#This Row],[Years in the company]]&lt;=10,"6-10 years",HR_Data[[#This Row],[Years in the company]]&lt;=15,"11 - 15 years",HR_Data[[#This Row],[Years in the company]]&gt;=16,"16 years above")</f>
        <v>5 years below</v>
      </c>
      <c r="AE298" s="5" t="str" cm="1">
        <f t="array" ref="AE298">_xlfn.IFS(T298&lt;=2,"1.1-2.0",T298&lt;=3,"2.1-3.0",T298&lt;=4,"3.1-4.0",T298&lt;=5,"4.1-5.0")</f>
        <v>4.1-5.0</v>
      </c>
      <c r="AF298" s="5" t="str">
        <f>TEXT(HR_Data[[#This Row],[DateofHire]],"MMM")</f>
        <v>Sep</v>
      </c>
      <c r="AG298" s="5" t="str">
        <f>TEXT(HR_Data[[#This Row],[DateofHire]],"YYYY")</f>
        <v>2011</v>
      </c>
      <c r="AH298" s="5" t="str">
        <f>IF(HR_Data[[#This Row],[EmploymentStatus]]="Active","Active","Not Active")</f>
        <v>Not Active</v>
      </c>
      <c r="AI298" s="5" t="str">
        <f>TEXT(HR_Data[[#This Row],[DateofTermination]],"YYYY")</f>
        <v>2012</v>
      </c>
    </row>
    <row r="299" spans="1:35" x14ac:dyDescent="0.25">
      <c r="A299" s="2" t="s">
        <v>450</v>
      </c>
      <c r="B299" s="2">
        <v>10293</v>
      </c>
      <c r="C299" s="2" t="s">
        <v>495</v>
      </c>
      <c r="D299" s="2" t="s">
        <v>510</v>
      </c>
      <c r="E299" s="2">
        <v>10088</v>
      </c>
      <c r="F299" s="16">
        <v>41134</v>
      </c>
      <c r="G299" s="2">
        <v>50274</v>
      </c>
      <c r="H299" s="2" t="s">
        <v>467</v>
      </c>
      <c r="I299" s="3">
        <v>29435</v>
      </c>
      <c r="J299" s="2" t="s">
        <v>23</v>
      </c>
      <c r="K299" s="2" t="s">
        <v>24</v>
      </c>
      <c r="L299" s="2" t="s">
        <v>25</v>
      </c>
      <c r="M299" s="2" t="s">
        <v>22</v>
      </c>
      <c r="N299" s="2">
        <v>1887</v>
      </c>
      <c r="O299" s="16">
        <v>42248</v>
      </c>
      <c r="P299" s="2" t="s">
        <v>34</v>
      </c>
      <c r="Q299" s="2" t="s">
        <v>35</v>
      </c>
      <c r="R299" s="2" t="s">
        <v>96</v>
      </c>
      <c r="S299" s="2" t="s">
        <v>97</v>
      </c>
      <c r="T299" s="2">
        <v>2.5</v>
      </c>
      <c r="U299" s="2">
        <v>3</v>
      </c>
      <c r="V299" s="3">
        <v>41887</v>
      </c>
      <c r="W299" s="2">
        <v>13</v>
      </c>
      <c r="X299" s="5" t="str">
        <f>INDEX(Position!B:B,MATCH(C299,Position!A:A,0))</f>
        <v>Production Technician I</v>
      </c>
      <c r="Y299" s="5" t="str">
        <f>INDEX(Department!B:B,MATCH(D299,Department!A:A,0))</f>
        <v>Production</v>
      </c>
      <c r="Z299" s="5" t="str">
        <f>INDEX(Manager!B:B,MATCH(E299,Manager!A:A,0))</f>
        <v>Elijiah Gray</v>
      </c>
      <c r="AA299" s="19">
        <f ca="1">IFERROR(DATEDIF(HR_Data[[#This Row],[DateofHire]],HR_Data[[#This Row],[DateofTermination]],"y"),DATEDIF(HR_Data[[#This Row],[DateofHire]],NOW(),"y"))</f>
        <v>3</v>
      </c>
      <c r="AB299" s="5">
        <f ca="1">DATEDIF(HR_Data[[#This Row],[DOB]],NOW(),"y")</f>
        <v>43</v>
      </c>
      <c r="AC299" s="5" t="str" cm="1">
        <f t="array" aca="1" ref="AC299" ca="1">_xlfn.IFS(HR_Data[[#This Row],[Age]]&lt;=40,"31-40",HR_Data[[#This Row],[Age]]&lt;=50,"41-50",AB299&lt;=60,"51-60",AB299&lt;=70,"61-70",AB299&lt;=80,"71 ABOVE")</f>
        <v>41-50</v>
      </c>
      <c r="AD299" s="5" t="str" cm="1">
        <f t="array" aca="1" ref="AD299" ca="1">_xlfn.IFS(HR_Data[[#This Row],[Years in the company]]&lt;=5,"5 years below",HR_Data[[#This Row],[Years in the company]]&lt;=10,"6-10 years",HR_Data[[#This Row],[Years in the company]]&lt;=15,"11 - 15 years",HR_Data[[#This Row],[Years in the company]]&gt;=16,"16 years above")</f>
        <v>5 years below</v>
      </c>
      <c r="AE299" s="5" t="str" cm="1">
        <f t="array" ref="AE299">_xlfn.IFS(T299&lt;=2,"1.1-2.0",T299&lt;=3,"2.1-3.0",T299&lt;=4,"3.1-4.0",T299&lt;=5,"4.1-5.0")</f>
        <v>2.1-3.0</v>
      </c>
      <c r="AF299" s="5" t="str">
        <f>TEXT(HR_Data[[#This Row],[DateofHire]],"MMM")</f>
        <v>Aug</v>
      </c>
      <c r="AG299" s="5" t="str">
        <f>TEXT(HR_Data[[#This Row],[DateofHire]],"YYYY")</f>
        <v>2012</v>
      </c>
      <c r="AH299" s="5" t="str">
        <f>IF(HR_Data[[#This Row],[EmploymentStatus]]="Active","Active","Not Active")</f>
        <v>Not Active</v>
      </c>
      <c r="AI299" s="5" t="str">
        <f>TEXT(HR_Data[[#This Row],[DateofTermination]],"YYYY")</f>
        <v>2015</v>
      </c>
    </row>
    <row r="300" spans="1:35" hidden="1" x14ac:dyDescent="0.25">
      <c r="A300" s="2" t="s">
        <v>451</v>
      </c>
      <c r="B300" s="2">
        <v>10172</v>
      </c>
      <c r="C300" s="2" t="s">
        <v>498</v>
      </c>
      <c r="D300" s="2" t="s">
        <v>509</v>
      </c>
      <c r="E300" s="2">
        <v>10197</v>
      </c>
      <c r="F300" s="16">
        <v>42781</v>
      </c>
      <c r="G300" s="2">
        <v>84903</v>
      </c>
      <c r="H300" s="2" t="s">
        <v>468</v>
      </c>
      <c r="I300" s="3">
        <v>29775</v>
      </c>
      <c r="J300" s="2" t="s">
        <v>23</v>
      </c>
      <c r="K300" s="2" t="s">
        <v>24</v>
      </c>
      <c r="L300" s="2" t="s">
        <v>91</v>
      </c>
      <c r="M300" s="2" t="s">
        <v>22</v>
      </c>
      <c r="N300" s="2">
        <v>1887</v>
      </c>
      <c r="O300" s="16"/>
      <c r="P300" s="2" t="s">
        <v>26</v>
      </c>
      <c r="Q300" s="2" t="s">
        <v>27</v>
      </c>
      <c r="R300" s="2" t="s">
        <v>38</v>
      </c>
      <c r="S300" s="2" t="s">
        <v>39</v>
      </c>
      <c r="T300" s="2">
        <v>3.42</v>
      </c>
      <c r="U300" s="2">
        <v>4</v>
      </c>
      <c r="V300" s="3">
        <v>43469</v>
      </c>
      <c r="W300" s="2">
        <v>17</v>
      </c>
      <c r="X300" s="5" t="str">
        <f>INDEX(Position!B:B,MATCH(C300,Position!A:A,0))</f>
        <v>Senior BI Developer</v>
      </c>
      <c r="Y300" s="5" t="str">
        <f>INDEX(Department!B:B,MATCH(D300,Department!A:A,0))</f>
        <v>IT/IS</v>
      </c>
      <c r="Z300" s="5" t="str">
        <f>INDEX(Manager!B:B,MATCH(E300,Manager!A:A,0))</f>
        <v>Brian Champaigne</v>
      </c>
      <c r="AA300" s="19">
        <f ca="1">IFERROR(DATEDIF(HR_Data[[#This Row],[DateofHire]],HR_Data[[#This Row],[DateofTermination]],"y"),DATEDIF(HR_Data[[#This Row],[DateofHire]],NOW(),"y"))</f>
        <v>7</v>
      </c>
      <c r="AB300" s="5">
        <f ca="1">DATEDIF(HR_Data[[#This Row],[DOB]],NOW(),"y")</f>
        <v>42</v>
      </c>
      <c r="AC300" s="5" t="str" cm="1">
        <f t="array" aca="1" ref="AC300" ca="1">_xlfn.IFS(HR_Data[[#This Row],[Age]]&lt;=40,"31-40",HR_Data[[#This Row],[Age]]&lt;=50,"41-50",AB300&lt;=60,"51-60",AB300&lt;=70,"61-70",AB300&lt;=80,"71 ABOVE")</f>
        <v>41-50</v>
      </c>
      <c r="AD300" s="5" t="str" cm="1">
        <f t="array" aca="1" ref="AD300" ca="1">_xlfn.IFS(HR_Data[[#This Row],[Years in the company]]&lt;=5,"5 years below",HR_Data[[#This Row],[Years in the company]]&lt;=10,"6-10 years",HR_Data[[#This Row],[Years in the company]]&lt;=15,"11 - 15 years",HR_Data[[#This Row],[Years in the company]]&gt;=16,"16 years above")</f>
        <v>6-10 years</v>
      </c>
      <c r="AE300" s="5" t="str" cm="1">
        <f t="array" ref="AE300">_xlfn.IFS(T300&lt;=2,"1.1-2.0",T300&lt;=3,"2.1-3.0",T300&lt;=4,"3.1-4.0",T300&lt;=5,"4.1-5.0")</f>
        <v>3.1-4.0</v>
      </c>
      <c r="AF300" s="5" t="str">
        <f>TEXT(HR_Data[[#This Row],[DateofHire]],"MMM")</f>
        <v>Feb</v>
      </c>
      <c r="AG300" s="5" t="str">
        <f>TEXT(HR_Data[[#This Row],[DateofHire]],"YYYY")</f>
        <v>2017</v>
      </c>
      <c r="AH300" s="5" t="str">
        <f>IF(HR_Data[[#This Row],[EmploymentStatus]]="Active","Active","Not Active")</f>
        <v>Active</v>
      </c>
      <c r="AI300" s="5"/>
    </row>
    <row r="301" spans="1:35" hidden="1" x14ac:dyDescent="0.25">
      <c r="A301" s="2" t="s">
        <v>452</v>
      </c>
      <c r="B301" s="2">
        <v>10127</v>
      </c>
      <c r="C301" s="2" t="s">
        <v>504</v>
      </c>
      <c r="D301" s="2" t="s">
        <v>509</v>
      </c>
      <c r="E301" s="2">
        <v>10250</v>
      </c>
      <c r="F301" s="16">
        <v>42093</v>
      </c>
      <c r="G301" s="2">
        <v>107226</v>
      </c>
      <c r="H301" s="2" t="s">
        <v>467</v>
      </c>
      <c r="I301" s="3">
        <v>28612</v>
      </c>
      <c r="J301" s="2" t="s">
        <v>58</v>
      </c>
      <c r="K301" s="2" t="s">
        <v>24</v>
      </c>
      <c r="L301" s="2" t="s">
        <v>91</v>
      </c>
      <c r="M301" s="2" t="s">
        <v>22</v>
      </c>
      <c r="N301" s="2">
        <v>2453</v>
      </c>
      <c r="O301" s="16"/>
      <c r="P301" s="2" t="s">
        <v>26</v>
      </c>
      <c r="Q301" s="2" t="s">
        <v>27</v>
      </c>
      <c r="R301" s="2" t="s">
        <v>60</v>
      </c>
      <c r="S301" s="2" t="s">
        <v>39</v>
      </c>
      <c r="T301" s="2">
        <v>4.2</v>
      </c>
      <c r="U301" s="2">
        <v>4</v>
      </c>
      <c r="V301" s="3">
        <v>43501</v>
      </c>
      <c r="W301" s="2">
        <v>7</v>
      </c>
      <c r="X301" s="5" t="str">
        <f>INDEX(Position!B:B,MATCH(C301,Position!A:A,0))</f>
        <v>Sr. Network Engineer</v>
      </c>
      <c r="Y301" s="5" t="str">
        <f>INDEX(Department!B:B,MATCH(D301,Department!A:A,0))</f>
        <v>IT/IS</v>
      </c>
      <c r="Z301" s="5" t="str">
        <f>INDEX(Manager!B:B,MATCH(E301,Manager!A:A,0))</f>
        <v>Peter Monroe</v>
      </c>
      <c r="AA301" s="19">
        <f ca="1">IFERROR(DATEDIF(HR_Data[[#This Row],[DateofHire]],HR_Data[[#This Row],[DateofTermination]],"y"),DATEDIF(HR_Data[[#This Row],[DateofHire]],NOW(),"y"))</f>
        <v>8</v>
      </c>
      <c r="AB301" s="5">
        <f ca="1">DATEDIF(HR_Data[[#This Row],[DOB]],NOW(),"y")</f>
        <v>45</v>
      </c>
      <c r="AC301" s="5" t="str" cm="1">
        <f t="array" aca="1" ref="AC301" ca="1">_xlfn.IFS(HR_Data[[#This Row],[Age]]&lt;=40,"31-40",HR_Data[[#This Row],[Age]]&lt;=50,"41-50",AB301&lt;=60,"51-60",AB301&lt;=70,"61-70",AB301&lt;=80,"71 ABOVE")</f>
        <v>41-50</v>
      </c>
      <c r="AD301" s="5" t="str" cm="1">
        <f t="array" aca="1" ref="AD301" ca="1">_xlfn.IFS(HR_Data[[#This Row],[Years in the company]]&lt;=5,"5 years below",HR_Data[[#This Row],[Years in the company]]&lt;=10,"6-10 years",HR_Data[[#This Row],[Years in the company]]&lt;=15,"11 - 15 years",HR_Data[[#This Row],[Years in the company]]&gt;=16,"16 years above")</f>
        <v>6-10 years</v>
      </c>
      <c r="AE301" s="5" t="str" cm="1">
        <f t="array" ref="AE301">_xlfn.IFS(T301&lt;=2,"1.1-2.0",T301&lt;=3,"2.1-3.0",T301&lt;=4,"3.1-4.0",T301&lt;=5,"4.1-5.0")</f>
        <v>4.1-5.0</v>
      </c>
      <c r="AF301" s="5" t="str">
        <f>TEXT(HR_Data[[#This Row],[DateofHire]],"MMM")</f>
        <v>Mar</v>
      </c>
      <c r="AG301" s="5" t="str">
        <f>TEXT(HR_Data[[#This Row],[DateofHire]],"YYYY")</f>
        <v>2015</v>
      </c>
      <c r="AH301" s="5" t="str">
        <f>IF(HR_Data[[#This Row],[EmploymentStatus]]="Active","Active","Not Active")</f>
        <v>Active</v>
      </c>
      <c r="AI301" s="5"/>
    </row>
    <row r="302" spans="1:35" x14ac:dyDescent="0.25">
      <c r="A302" s="2" t="s">
        <v>453</v>
      </c>
      <c r="B302" s="2">
        <v>10072</v>
      </c>
      <c r="C302" s="2" t="s">
        <v>495</v>
      </c>
      <c r="D302" s="2" t="s">
        <v>510</v>
      </c>
      <c r="E302" s="2">
        <v>10069</v>
      </c>
      <c r="F302" s="16">
        <v>40553</v>
      </c>
      <c r="G302" s="2">
        <v>58371</v>
      </c>
      <c r="H302" s="2" t="s">
        <v>468</v>
      </c>
      <c r="I302" s="3">
        <v>31921</v>
      </c>
      <c r="J302" s="2" t="s">
        <v>23</v>
      </c>
      <c r="K302" s="2" t="s">
        <v>24</v>
      </c>
      <c r="L302" s="2" t="s">
        <v>25</v>
      </c>
      <c r="M302" s="2" t="s">
        <v>22</v>
      </c>
      <c r="N302" s="2">
        <v>2030</v>
      </c>
      <c r="O302" s="16">
        <v>41774</v>
      </c>
      <c r="P302" s="2" t="s">
        <v>42</v>
      </c>
      <c r="Q302" s="2" t="s">
        <v>35</v>
      </c>
      <c r="R302" s="2" t="s">
        <v>29</v>
      </c>
      <c r="S302" s="2" t="s">
        <v>39</v>
      </c>
      <c r="T302" s="2">
        <v>5</v>
      </c>
      <c r="U302" s="2">
        <v>5</v>
      </c>
      <c r="V302" s="3">
        <v>41774</v>
      </c>
      <c r="W302" s="2">
        <v>11</v>
      </c>
      <c r="X302" s="5" t="str">
        <f>INDEX(Position!B:B,MATCH(C302,Position!A:A,0))</f>
        <v>Production Technician I</v>
      </c>
      <c r="Y302" s="5" t="str">
        <f>INDEX(Department!B:B,MATCH(D302,Department!A:A,0))</f>
        <v>Production</v>
      </c>
      <c r="Z302" s="5" t="str">
        <f>INDEX(Manager!B:B,MATCH(E302,Manager!A:A,0))</f>
        <v>Webster Butler</v>
      </c>
      <c r="AA302" s="19">
        <f ca="1">IFERROR(DATEDIF(HR_Data[[#This Row],[DateofHire]],HR_Data[[#This Row],[DateofTermination]],"y"),DATEDIF(HR_Data[[#This Row],[DateofHire]],NOW(),"y"))</f>
        <v>3</v>
      </c>
      <c r="AB302" s="5">
        <f ca="1">DATEDIF(HR_Data[[#This Row],[DOB]],NOW(),"y")</f>
        <v>36</v>
      </c>
      <c r="AC302" s="5" t="str" cm="1">
        <f t="array" aca="1" ref="AC302" ca="1">_xlfn.IFS(HR_Data[[#This Row],[Age]]&lt;=40,"31-40",HR_Data[[#This Row],[Age]]&lt;=50,"41-50",AB302&lt;=60,"51-60",AB302&lt;=70,"61-70",AB302&lt;=80,"71 ABOVE")</f>
        <v>31-40</v>
      </c>
      <c r="AD302" s="5" t="str" cm="1">
        <f t="array" aca="1" ref="AD302" ca="1">_xlfn.IFS(HR_Data[[#This Row],[Years in the company]]&lt;=5,"5 years below",HR_Data[[#This Row],[Years in the company]]&lt;=10,"6-10 years",HR_Data[[#This Row],[Years in the company]]&lt;=15,"11 - 15 years",HR_Data[[#This Row],[Years in the company]]&gt;=16,"16 years above")</f>
        <v>5 years below</v>
      </c>
      <c r="AE302" s="5" t="str" cm="1">
        <f t="array" ref="AE302">_xlfn.IFS(T302&lt;=2,"1.1-2.0",T302&lt;=3,"2.1-3.0",T302&lt;=4,"3.1-4.0",T302&lt;=5,"4.1-5.0")</f>
        <v>4.1-5.0</v>
      </c>
      <c r="AF302" s="5" t="str">
        <f>TEXT(HR_Data[[#This Row],[DateofHire]],"MMM")</f>
        <v>Jan</v>
      </c>
      <c r="AG302" s="5" t="str">
        <f>TEXT(HR_Data[[#This Row],[DateofHire]],"YYYY")</f>
        <v>2011</v>
      </c>
      <c r="AH302" s="5" t="str">
        <f>IF(HR_Data[[#This Row],[EmploymentStatus]]="Active","Active","Not Active")</f>
        <v>Not Active</v>
      </c>
      <c r="AI302" s="5" t="str">
        <f>TEXT(HR_Data[[#This Row],[DateofTermination]],"YYYY")</f>
        <v>2014</v>
      </c>
    </row>
    <row r="303" spans="1:35" x14ac:dyDescent="0.25">
      <c r="A303" s="2" t="s">
        <v>454</v>
      </c>
      <c r="B303" s="2">
        <v>10048</v>
      </c>
      <c r="C303" s="2" t="s">
        <v>495</v>
      </c>
      <c r="D303" s="2" t="s">
        <v>510</v>
      </c>
      <c r="E303" s="2">
        <v>10002</v>
      </c>
      <c r="F303" s="16">
        <v>40679</v>
      </c>
      <c r="G303" s="2">
        <v>55140</v>
      </c>
      <c r="H303" s="2" t="s">
        <v>468</v>
      </c>
      <c r="I303" s="3">
        <v>23994</v>
      </c>
      <c r="J303" s="2" t="s">
        <v>33</v>
      </c>
      <c r="K303" s="2" t="s">
        <v>86</v>
      </c>
      <c r="L303" s="2" t="s">
        <v>25</v>
      </c>
      <c r="M303" s="2" t="s">
        <v>22</v>
      </c>
      <c r="N303" s="2">
        <v>2324</v>
      </c>
      <c r="O303" s="16">
        <v>42254</v>
      </c>
      <c r="P303" s="2" t="s">
        <v>72</v>
      </c>
      <c r="Q303" s="2" t="s">
        <v>35</v>
      </c>
      <c r="R303" s="2" t="s">
        <v>180</v>
      </c>
      <c r="S303" s="2" t="s">
        <v>39</v>
      </c>
      <c r="T303" s="2">
        <v>5</v>
      </c>
      <c r="U303" s="2">
        <v>3</v>
      </c>
      <c r="V303" s="3">
        <v>42050</v>
      </c>
      <c r="W303" s="2">
        <v>7</v>
      </c>
      <c r="X303" s="5" t="str">
        <f>INDEX(Position!B:B,MATCH(C303,Position!A:A,0))</f>
        <v>Production Technician I</v>
      </c>
      <c r="Y303" s="5" t="str">
        <f>INDEX(Department!B:B,MATCH(D303,Department!A:A,0))</f>
        <v>Production</v>
      </c>
      <c r="Z303" s="5" t="str">
        <f>INDEX(Manager!B:B,MATCH(E303,Manager!A:A,0))</f>
        <v>Amy Dunn</v>
      </c>
      <c r="AA303" s="19">
        <f ca="1">IFERROR(DATEDIF(HR_Data[[#This Row],[DateofHire]],HR_Data[[#This Row],[DateofTermination]],"y"),DATEDIF(HR_Data[[#This Row],[DateofHire]],NOW(),"y"))</f>
        <v>4</v>
      </c>
      <c r="AB303" s="5">
        <f ca="1">DATEDIF(HR_Data[[#This Row],[DOB]],NOW(),"y")</f>
        <v>58</v>
      </c>
      <c r="AC303" s="5" t="str" cm="1">
        <f t="array" aca="1" ref="AC303" ca="1">_xlfn.IFS(HR_Data[[#This Row],[Age]]&lt;=40,"31-40",HR_Data[[#This Row],[Age]]&lt;=50,"41-50",AB303&lt;=60,"51-60",AB303&lt;=70,"61-70",AB303&lt;=80,"71 ABOVE")</f>
        <v>51-60</v>
      </c>
      <c r="AD303" s="5" t="str" cm="1">
        <f t="array" aca="1" ref="AD303" ca="1">_xlfn.IFS(HR_Data[[#This Row],[Years in the company]]&lt;=5,"5 years below",HR_Data[[#This Row],[Years in the company]]&lt;=10,"6-10 years",HR_Data[[#This Row],[Years in the company]]&lt;=15,"11 - 15 years",HR_Data[[#This Row],[Years in the company]]&gt;=16,"16 years above")</f>
        <v>5 years below</v>
      </c>
      <c r="AE303" s="5" t="str" cm="1">
        <f t="array" ref="AE303">_xlfn.IFS(T303&lt;=2,"1.1-2.0",T303&lt;=3,"2.1-3.0",T303&lt;=4,"3.1-4.0",T303&lt;=5,"4.1-5.0")</f>
        <v>4.1-5.0</v>
      </c>
      <c r="AF303" s="5" t="str">
        <f>TEXT(HR_Data[[#This Row],[DateofHire]],"MMM")</f>
        <v>May</v>
      </c>
      <c r="AG303" s="5" t="str">
        <f>TEXT(HR_Data[[#This Row],[DateofHire]],"YYYY")</f>
        <v>2011</v>
      </c>
      <c r="AH303" s="5" t="str">
        <f>IF(HR_Data[[#This Row],[EmploymentStatus]]="Active","Active","Not Active")</f>
        <v>Not Active</v>
      </c>
      <c r="AI303" s="5" t="str">
        <f>TEXT(HR_Data[[#This Row],[DateofTermination]],"YYYY")</f>
        <v>2015</v>
      </c>
    </row>
    <row r="304" spans="1:35" x14ac:dyDescent="0.25">
      <c r="A304" s="2" t="s">
        <v>455</v>
      </c>
      <c r="B304" s="2">
        <v>10204</v>
      </c>
      <c r="C304" s="2" t="s">
        <v>495</v>
      </c>
      <c r="D304" s="2" t="s">
        <v>510</v>
      </c>
      <c r="E304" s="2">
        <v>10062</v>
      </c>
      <c r="F304" s="16">
        <v>40553</v>
      </c>
      <c r="G304" s="2">
        <v>58062</v>
      </c>
      <c r="H304" s="2" t="s">
        <v>467</v>
      </c>
      <c r="I304" s="3">
        <v>30527</v>
      </c>
      <c r="J304" s="2" t="s">
        <v>47</v>
      </c>
      <c r="K304" s="2" t="s">
        <v>24</v>
      </c>
      <c r="L304" s="2" t="s">
        <v>25</v>
      </c>
      <c r="M304" s="2" t="s">
        <v>22</v>
      </c>
      <c r="N304" s="2">
        <v>1876</v>
      </c>
      <c r="O304" s="16">
        <v>41043</v>
      </c>
      <c r="P304" s="2" t="s">
        <v>69</v>
      </c>
      <c r="Q304" s="2" t="s">
        <v>35</v>
      </c>
      <c r="R304" s="2" t="s">
        <v>50</v>
      </c>
      <c r="S304" s="2" t="s">
        <v>39</v>
      </c>
      <c r="T304" s="2">
        <v>3.6</v>
      </c>
      <c r="U304" s="2">
        <v>5</v>
      </c>
      <c r="V304" s="3">
        <v>40580</v>
      </c>
      <c r="W304" s="2">
        <v>9</v>
      </c>
      <c r="X304" s="5" t="str">
        <f>INDEX(Position!B:B,MATCH(C304,Position!A:A,0))</f>
        <v>Production Technician I</v>
      </c>
      <c r="Y304" s="5" t="str">
        <f>INDEX(Department!B:B,MATCH(D304,Department!A:A,0))</f>
        <v>Production</v>
      </c>
      <c r="Z304" s="5" t="str">
        <f>INDEX(Manager!B:B,MATCH(E304,Manager!A:A,0))</f>
        <v>Ketsia Liebig</v>
      </c>
      <c r="AA304" s="19">
        <f ca="1">IFERROR(DATEDIF(HR_Data[[#This Row],[DateofHire]],HR_Data[[#This Row],[DateofTermination]],"y"),DATEDIF(HR_Data[[#This Row],[DateofHire]],NOW(),"y"))</f>
        <v>1</v>
      </c>
      <c r="AB304" s="5">
        <f ca="1">DATEDIF(HR_Data[[#This Row],[DOB]],NOW(),"y")</f>
        <v>40</v>
      </c>
      <c r="AC304" s="5" t="str" cm="1">
        <f t="array" aca="1" ref="AC304" ca="1">_xlfn.IFS(HR_Data[[#This Row],[Age]]&lt;=40,"31-40",HR_Data[[#This Row],[Age]]&lt;=50,"41-50",AB304&lt;=60,"51-60",AB304&lt;=70,"61-70",AB304&lt;=80,"71 ABOVE")</f>
        <v>31-40</v>
      </c>
      <c r="AD304" s="5" t="str" cm="1">
        <f t="array" aca="1" ref="AD304" ca="1">_xlfn.IFS(HR_Data[[#This Row],[Years in the company]]&lt;=5,"5 years below",HR_Data[[#This Row],[Years in the company]]&lt;=10,"6-10 years",HR_Data[[#This Row],[Years in the company]]&lt;=15,"11 - 15 years",HR_Data[[#This Row],[Years in the company]]&gt;=16,"16 years above")</f>
        <v>5 years below</v>
      </c>
      <c r="AE304" s="5" t="str" cm="1">
        <f t="array" ref="AE304">_xlfn.IFS(T304&lt;=2,"1.1-2.0",T304&lt;=3,"2.1-3.0",T304&lt;=4,"3.1-4.0",T304&lt;=5,"4.1-5.0")</f>
        <v>3.1-4.0</v>
      </c>
      <c r="AF304" s="5" t="str">
        <f>TEXT(HR_Data[[#This Row],[DateofHire]],"MMM")</f>
        <v>Jan</v>
      </c>
      <c r="AG304" s="5" t="str">
        <f>TEXT(HR_Data[[#This Row],[DateofHire]],"YYYY")</f>
        <v>2011</v>
      </c>
      <c r="AH304" s="5" t="str">
        <f>IF(HR_Data[[#This Row],[EmploymentStatus]]="Active","Active","Not Active")</f>
        <v>Not Active</v>
      </c>
      <c r="AI304" s="5" t="str">
        <f>TEXT(HR_Data[[#This Row],[DateofTermination]],"YYYY")</f>
        <v>2012</v>
      </c>
    </row>
    <row r="305" spans="1:35" x14ac:dyDescent="0.25">
      <c r="A305" s="2" t="s">
        <v>456</v>
      </c>
      <c r="B305" s="2">
        <v>10264</v>
      </c>
      <c r="C305" s="2" t="s">
        <v>495</v>
      </c>
      <c r="D305" s="2" t="s">
        <v>510</v>
      </c>
      <c r="E305" s="2">
        <v>10062</v>
      </c>
      <c r="F305" s="16">
        <v>40917</v>
      </c>
      <c r="G305" s="2">
        <v>59728</v>
      </c>
      <c r="H305" s="2" t="s">
        <v>467</v>
      </c>
      <c r="I305" s="3">
        <v>25478</v>
      </c>
      <c r="J305" s="2" t="s">
        <v>23</v>
      </c>
      <c r="K305" s="2" t="s">
        <v>24</v>
      </c>
      <c r="L305" s="2" t="s">
        <v>62</v>
      </c>
      <c r="M305" s="2" t="s">
        <v>22</v>
      </c>
      <c r="N305" s="2">
        <v>2109</v>
      </c>
      <c r="O305" s="16">
        <v>42182</v>
      </c>
      <c r="P305" s="2" t="s">
        <v>141</v>
      </c>
      <c r="Q305" s="2" t="s">
        <v>35</v>
      </c>
      <c r="R305" s="2" t="s">
        <v>64</v>
      </c>
      <c r="S305" s="2" t="s">
        <v>39</v>
      </c>
      <c r="T305" s="2">
        <v>4.3</v>
      </c>
      <c r="U305" s="2">
        <v>4</v>
      </c>
      <c r="V305" s="3">
        <v>41792</v>
      </c>
      <c r="W305" s="2">
        <v>16</v>
      </c>
      <c r="X305" s="5" t="str">
        <f>INDEX(Position!B:B,MATCH(C305,Position!A:A,0))</f>
        <v>Production Technician I</v>
      </c>
      <c r="Y305" s="5" t="str">
        <f>INDEX(Department!B:B,MATCH(D305,Department!A:A,0))</f>
        <v>Production</v>
      </c>
      <c r="Z305" s="5" t="str">
        <f>INDEX(Manager!B:B,MATCH(E305,Manager!A:A,0))</f>
        <v>Ketsia Liebig</v>
      </c>
      <c r="AA305" s="19">
        <f ca="1">IFERROR(DATEDIF(HR_Data[[#This Row],[DateofHire]],HR_Data[[#This Row],[DateofTermination]],"y"),DATEDIF(HR_Data[[#This Row],[DateofHire]],NOW(),"y"))</f>
        <v>3</v>
      </c>
      <c r="AB305" s="5">
        <f ca="1">DATEDIF(HR_Data[[#This Row],[DOB]],NOW(),"y")</f>
        <v>54</v>
      </c>
      <c r="AC305" s="5" t="str" cm="1">
        <f t="array" aca="1" ref="AC305" ca="1">_xlfn.IFS(HR_Data[[#This Row],[Age]]&lt;=40,"31-40",HR_Data[[#This Row],[Age]]&lt;=50,"41-50",AB305&lt;=60,"51-60",AB305&lt;=70,"61-70",AB305&lt;=80,"71 ABOVE")</f>
        <v>51-60</v>
      </c>
      <c r="AD305" s="5" t="str" cm="1">
        <f t="array" aca="1" ref="AD305" ca="1">_xlfn.IFS(HR_Data[[#This Row],[Years in the company]]&lt;=5,"5 years below",HR_Data[[#This Row],[Years in the company]]&lt;=10,"6-10 years",HR_Data[[#This Row],[Years in the company]]&lt;=15,"11 - 15 years",HR_Data[[#This Row],[Years in the company]]&gt;=16,"16 years above")</f>
        <v>5 years below</v>
      </c>
      <c r="AE305" s="5" t="str" cm="1">
        <f t="array" ref="AE305">_xlfn.IFS(T305&lt;=2,"1.1-2.0",T305&lt;=3,"2.1-3.0",T305&lt;=4,"3.1-4.0",T305&lt;=5,"4.1-5.0")</f>
        <v>4.1-5.0</v>
      </c>
      <c r="AF305" s="5" t="str">
        <f>TEXT(HR_Data[[#This Row],[DateofHire]],"MMM")</f>
        <v>Jan</v>
      </c>
      <c r="AG305" s="5" t="str">
        <f>TEXT(HR_Data[[#This Row],[DateofHire]],"YYYY")</f>
        <v>2012</v>
      </c>
      <c r="AH305" s="5" t="str">
        <f>IF(HR_Data[[#This Row],[EmploymentStatus]]="Active","Active","Not Active")</f>
        <v>Not Active</v>
      </c>
      <c r="AI305" s="5" t="str">
        <f>TEXT(HR_Data[[#This Row],[DateofTermination]],"YYYY")</f>
        <v>2015</v>
      </c>
    </row>
    <row r="306" spans="1:35" x14ac:dyDescent="0.25">
      <c r="A306" s="2" t="s">
        <v>457</v>
      </c>
      <c r="B306" s="2">
        <v>10033</v>
      </c>
      <c r="C306" s="2" t="s">
        <v>496</v>
      </c>
      <c r="D306" s="2" t="s">
        <v>510</v>
      </c>
      <c r="E306" s="2">
        <v>10114</v>
      </c>
      <c r="F306" s="16">
        <v>41281</v>
      </c>
      <c r="G306" s="2">
        <v>70507</v>
      </c>
      <c r="H306" s="2" t="s">
        <v>468</v>
      </c>
      <c r="I306" s="3">
        <v>21496</v>
      </c>
      <c r="J306" s="2" t="s">
        <v>23</v>
      </c>
      <c r="K306" s="2" t="s">
        <v>24</v>
      </c>
      <c r="L306" s="2" t="s">
        <v>25</v>
      </c>
      <c r="M306" s="2" t="s">
        <v>22</v>
      </c>
      <c r="N306" s="2">
        <v>2045</v>
      </c>
      <c r="O306" s="16">
        <v>42421</v>
      </c>
      <c r="P306" s="2" t="s">
        <v>109</v>
      </c>
      <c r="Q306" s="2" t="s">
        <v>35</v>
      </c>
      <c r="R306" s="2" t="s">
        <v>29</v>
      </c>
      <c r="S306" s="2" t="s">
        <v>30</v>
      </c>
      <c r="T306" s="2">
        <v>5</v>
      </c>
      <c r="U306" s="2">
        <v>3</v>
      </c>
      <c r="V306" s="3">
        <v>42388</v>
      </c>
      <c r="W306" s="2">
        <v>7</v>
      </c>
      <c r="X306" s="5" t="str">
        <f>INDEX(Position!B:B,MATCH(C306,Position!A:A,0))</f>
        <v>Production Technician II</v>
      </c>
      <c r="Y306" s="5" t="str">
        <f>INDEX(Department!B:B,MATCH(D306,Department!A:A,0))</f>
        <v>Production</v>
      </c>
      <c r="Z306" s="5" t="str">
        <f>INDEX(Manager!B:B,MATCH(E306,Manager!A:A,0))</f>
        <v>Brannon Miller</v>
      </c>
      <c r="AA306" s="19">
        <f ca="1">IFERROR(DATEDIF(HR_Data[[#This Row],[DateofHire]],HR_Data[[#This Row],[DateofTermination]],"y"),DATEDIF(HR_Data[[#This Row],[DateofHire]],NOW(),"y"))</f>
        <v>3</v>
      </c>
      <c r="AB306" s="5">
        <f ca="1">DATEDIF(HR_Data[[#This Row],[DOB]],NOW(),"y")</f>
        <v>65</v>
      </c>
      <c r="AC306" s="5" t="str" cm="1">
        <f t="array" aca="1" ref="AC306" ca="1">_xlfn.IFS(HR_Data[[#This Row],[Age]]&lt;=40,"31-40",HR_Data[[#This Row],[Age]]&lt;=50,"41-50",AB306&lt;=60,"51-60",AB306&lt;=70,"61-70",AB306&lt;=80,"71 ABOVE")</f>
        <v>61-70</v>
      </c>
      <c r="AD306" s="5" t="str" cm="1">
        <f t="array" aca="1" ref="AD306" ca="1">_xlfn.IFS(HR_Data[[#This Row],[Years in the company]]&lt;=5,"5 years below",HR_Data[[#This Row],[Years in the company]]&lt;=10,"6-10 years",HR_Data[[#This Row],[Years in the company]]&lt;=15,"11 - 15 years",HR_Data[[#This Row],[Years in the company]]&gt;=16,"16 years above")</f>
        <v>5 years below</v>
      </c>
      <c r="AE306" s="5" t="str" cm="1">
        <f t="array" ref="AE306">_xlfn.IFS(T306&lt;=2,"1.1-2.0",T306&lt;=3,"2.1-3.0",T306&lt;=4,"3.1-4.0",T306&lt;=5,"4.1-5.0")</f>
        <v>4.1-5.0</v>
      </c>
      <c r="AF306" s="5" t="str">
        <f>TEXT(HR_Data[[#This Row],[DateofHire]],"MMM")</f>
        <v>Jan</v>
      </c>
      <c r="AG306" s="5" t="str">
        <f>TEXT(HR_Data[[#This Row],[DateofHire]],"YYYY")</f>
        <v>2013</v>
      </c>
      <c r="AH306" s="5" t="str">
        <f>IF(HR_Data[[#This Row],[EmploymentStatus]]="Active","Active","Not Active")</f>
        <v>Not Active</v>
      </c>
      <c r="AI306" s="5" t="str">
        <f>TEXT(HR_Data[[#This Row],[DateofTermination]],"YYYY")</f>
        <v>2016</v>
      </c>
    </row>
    <row r="307" spans="1:35" hidden="1" x14ac:dyDescent="0.25">
      <c r="A307" s="2" t="s">
        <v>458</v>
      </c>
      <c r="B307" s="2">
        <v>10174</v>
      </c>
      <c r="C307" s="2" t="s">
        <v>496</v>
      </c>
      <c r="D307" s="2" t="s">
        <v>510</v>
      </c>
      <c r="E307" s="2">
        <v>10252</v>
      </c>
      <c r="F307" s="16">
        <v>41911</v>
      </c>
      <c r="G307" s="2">
        <v>60446</v>
      </c>
      <c r="H307" s="2" t="s">
        <v>467</v>
      </c>
      <c r="I307" s="3">
        <v>31157</v>
      </c>
      <c r="J307" s="2" t="s">
        <v>23</v>
      </c>
      <c r="K307" s="2" t="s">
        <v>24</v>
      </c>
      <c r="L307" s="2" t="s">
        <v>25</v>
      </c>
      <c r="M307" s="2" t="s">
        <v>22</v>
      </c>
      <c r="N307" s="2">
        <v>2302</v>
      </c>
      <c r="O307" s="16"/>
      <c r="P307" s="2" t="s">
        <v>26</v>
      </c>
      <c r="Q307" s="2" t="s">
        <v>27</v>
      </c>
      <c r="R307" s="2" t="s">
        <v>29</v>
      </c>
      <c r="S307" s="2" t="s">
        <v>39</v>
      </c>
      <c r="T307" s="2">
        <v>3.4</v>
      </c>
      <c r="U307" s="2">
        <v>4</v>
      </c>
      <c r="V307" s="3">
        <v>43517</v>
      </c>
      <c r="W307" s="2">
        <v>14</v>
      </c>
      <c r="X307" s="5" t="str">
        <f>INDEX(Position!B:B,MATCH(C307,Position!A:A,0))</f>
        <v>Production Technician II</v>
      </c>
      <c r="Y307" s="5" t="str">
        <f>INDEX(Department!B:B,MATCH(D307,Department!A:A,0))</f>
        <v>Production</v>
      </c>
      <c r="Z307" s="5" t="str">
        <f>INDEX(Manager!B:B,MATCH(E307,Manager!A:A,0))</f>
        <v>David Stanley</v>
      </c>
      <c r="AA307" s="19">
        <f ca="1">IFERROR(DATEDIF(HR_Data[[#This Row],[DateofHire]],HR_Data[[#This Row],[DateofTermination]],"y"),DATEDIF(HR_Data[[#This Row],[DateofHire]],NOW(),"y"))</f>
        <v>9</v>
      </c>
      <c r="AB307" s="5">
        <f ca="1">DATEDIF(HR_Data[[#This Row],[DOB]],NOW(),"y")</f>
        <v>38</v>
      </c>
      <c r="AC307" s="5" t="str" cm="1">
        <f t="array" aca="1" ref="AC307" ca="1">_xlfn.IFS(HR_Data[[#This Row],[Age]]&lt;=40,"31-40",HR_Data[[#This Row],[Age]]&lt;=50,"41-50",AB307&lt;=60,"51-60",AB307&lt;=70,"61-70",AB307&lt;=80,"71 ABOVE")</f>
        <v>31-40</v>
      </c>
      <c r="AD307" s="5" t="str" cm="1">
        <f t="array" aca="1" ref="AD307" ca="1">_xlfn.IFS(HR_Data[[#This Row],[Years in the company]]&lt;=5,"5 years below",HR_Data[[#This Row],[Years in the company]]&lt;=10,"6-10 years",HR_Data[[#This Row],[Years in the company]]&lt;=15,"11 - 15 years",HR_Data[[#This Row],[Years in the company]]&gt;=16,"16 years above")</f>
        <v>6-10 years</v>
      </c>
      <c r="AE307" s="5" t="str" cm="1">
        <f t="array" ref="AE307">_xlfn.IFS(T307&lt;=2,"1.1-2.0",T307&lt;=3,"2.1-3.0",T307&lt;=4,"3.1-4.0",T307&lt;=5,"4.1-5.0")</f>
        <v>3.1-4.0</v>
      </c>
      <c r="AF307" s="5" t="str">
        <f>TEXT(HR_Data[[#This Row],[DateofHire]],"MMM")</f>
        <v>Sep</v>
      </c>
      <c r="AG307" s="5" t="str">
        <f>TEXT(HR_Data[[#This Row],[DateofHire]],"YYYY")</f>
        <v>2014</v>
      </c>
      <c r="AH307" s="5" t="str">
        <f>IF(HR_Data[[#This Row],[EmploymentStatus]]="Active","Active","Not Active")</f>
        <v>Active</v>
      </c>
      <c r="AI307" s="5"/>
    </row>
    <row r="308" spans="1:35" hidden="1" x14ac:dyDescent="0.25">
      <c r="A308" s="2" t="s">
        <v>459</v>
      </c>
      <c r="B308" s="2">
        <v>10135</v>
      </c>
      <c r="C308" s="2" t="s">
        <v>496</v>
      </c>
      <c r="D308" s="2" t="s">
        <v>510</v>
      </c>
      <c r="E308" s="2">
        <v>10196</v>
      </c>
      <c r="F308" s="16">
        <v>41827</v>
      </c>
      <c r="G308" s="2">
        <v>65893</v>
      </c>
      <c r="H308" s="2" t="s">
        <v>468</v>
      </c>
      <c r="I308" s="3">
        <v>31178</v>
      </c>
      <c r="J308" s="2" t="s">
        <v>23</v>
      </c>
      <c r="K308" s="2" t="s">
        <v>24</v>
      </c>
      <c r="L308" s="2" t="s">
        <v>25</v>
      </c>
      <c r="M308" s="2" t="s">
        <v>22</v>
      </c>
      <c r="N308" s="2">
        <v>1810</v>
      </c>
      <c r="O308" s="16"/>
      <c r="P308" s="2" t="s">
        <v>26</v>
      </c>
      <c r="Q308" s="2" t="s">
        <v>27</v>
      </c>
      <c r="R308" s="2" t="s">
        <v>29</v>
      </c>
      <c r="S308" s="2" t="s">
        <v>39</v>
      </c>
      <c r="T308" s="2">
        <v>4.07</v>
      </c>
      <c r="U308" s="2">
        <v>4</v>
      </c>
      <c r="V308" s="3">
        <v>43524</v>
      </c>
      <c r="W308" s="2">
        <v>13</v>
      </c>
      <c r="X308" s="5" t="str">
        <f>INDEX(Position!B:B,MATCH(C308,Position!A:A,0))</f>
        <v>Production Technician II</v>
      </c>
      <c r="Y308" s="5" t="str">
        <f>INDEX(Department!B:B,MATCH(D308,Department!A:A,0))</f>
        <v>Production</v>
      </c>
      <c r="Z308" s="5" t="str">
        <f>INDEX(Manager!B:B,MATCH(E308,Manager!A:A,0))</f>
        <v>Kissy Sullivan</v>
      </c>
      <c r="AA308" s="19">
        <f ca="1">IFERROR(DATEDIF(HR_Data[[#This Row],[DateofHire]],HR_Data[[#This Row],[DateofTermination]],"y"),DATEDIF(HR_Data[[#This Row],[DateofHire]],NOW(),"y"))</f>
        <v>9</v>
      </c>
      <c r="AB308" s="5">
        <f ca="1">DATEDIF(HR_Data[[#This Row],[DOB]],NOW(),"y")</f>
        <v>38</v>
      </c>
      <c r="AC308" s="5" t="str" cm="1">
        <f t="array" aca="1" ref="AC308" ca="1">_xlfn.IFS(HR_Data[[#This Row],[Age]]&lt;=40,"31-40",HR_Data[[#This Row],[Age]]&lt;=50,"41-50",AB308&lt;=60,"51-60",AB308&lt;=70,"61-70",AB308&lt;=80,"71 ABOVE")</f>
        <v>31-40</v>
      </c>
      <c r="AD308" s="5" t="str" cm="1">
        <f t="array" aca="1" ref="AD308" ca="1">_xlfn.IFS(HR_Data[[#This Row],[Years in the company]]&lt;=5,"5 years below",HR_Data[[#This Row],[Years in the company]]&lt;=10,"6-10 years",HR_Data[[#This Row],[Years in the company]]&lt;=15,"11 - 15 years",HR_Data[[#This Row],[Years in the company]]&gt;=16,"16 years above")</f>
        <v>6-10 years</v>
      </c>
      <c r="AE308" s="5" t="str" cm="1">
        <f t="array" ref="AE308">_xlfn.IFS(T308&lt;=2,"1.1-2.0",T308&lt;=3,"2.1-3.0",T308&lt;=4,"3.1-4.0",T308&lt;=5,"4.1-5.0")</f>
        <v>4.1-5.0</v>
      </c>
      <c r="AF308" s="5" t="str">
        <f>TEXT(HR_Data[[#This Row],[DateofHire]],"MMM")</f>
        <v>Jul</v>
      </c>
      <c r="AG308" s="5" t="str">
        <f>TEXT(HR_Data[[#This Row],[DateofHire]],"YYYY")</f>
        <v>2014</v>
      </c>
      <c r="AH308" s="5" t="str">
        <f>IF(HR_Data[[#This Row],[EmploymentStatus]]="Active","Active","Not Active")</f>
        <v>Active</v>
      </c>
      <c r="AI308" s="5"/>
    </row>
    <row r="309" spans="1:35" x14ac:dyDescent="0.25">
      <c r="A309" s="2" t="s">
        <v>460</v>
      </c>
      <c r="B309" s="2">
        <v>10301</v>
      </c>
      <c r="C309" s="2" t="s">
        <v>495</v>
      </c>
      <c r="D309" s="2" t="s">
        <v>510</v>
      </c>
      <c r="E309" s="2">
        <v>10114</v>
      </c>
      <c r="F309" s="16">
        <v>39693</v>
      </c>
      <c r="G309" s="2">
        <v>48513</v>
      </c>
      <c r="H309" s="2" t="s">
        <v>467</v>
      </c>
      <c r="I309" s="3">
        <v>30075</v>
      </c>
      <c r="J309" s="2" t="s">
        <v>23</v>
      </c>
      <c r="K309" s="2" t="s">
        <v>24</v>
      </c>
      <c r="L309" s="2" t="s">
        <v>91</v>
      </c>
      <c r="M309" s="2" t="s">
        <v>22</v>
      </c>
      <c r="N309" s="2">
        <v>2458</v>
      </c>
      <c r="O309" s="16">
        <v>42276</v>
      </c>
      <c r="P309" s="2" t="s">
        <v>69</v>
      </c>
      <c r="Q309" s="2" t="s">
        <v>35</v>
      </c>
      <c r="R309" s="2" t="s">
        <v>50</v>
      </c>
      <c r="S309" s="2" t="s">
        <v>170</v>
      </c>
      <c r="T309" s="2">
        <v>3.2</v>
      </c>
      <c r="U309" s="2">
        <v>2</v>
      </c>
      <c r="V309" s="3">
        <v>42249</v>
      </c>
      <c r="W309" s="2">
        <v>4</v>
      </c>
      <c r="X309" s="5" t="str">
        <f>INDEX(Position!B:B,MATCH(C309,Position!A:A,0))</f>
        <v>Production Technician I</v>
      </c>
      <c r="Y309" s="5" t="str">
        <f>INDEX(Department!B:B,MATCH(D309,Department!A:A,0))</f>
        <v>Production</v>
      </c>
      <c r="Z309" s="5" t="str">
        <f>INDEX(Manager!B:B,MATCH(E309,Manager!A:A,0))</f>
        <v>Brannon Miller</v>
      </c>
      <c r="AA309" s="19">
        <f ca="1">IFERROR(DATEDIF(HR_Data[[#This Row],[DateofHire]],HR_Data[[#This Row],[DateofTermination]],"y"),DATEDIF(HR_Data[[#This Row],[DateofHire]],NOW(),"y"))</f>
        <v>7</v>
      </c>
      <c r="AB309" s="5">
        <f ca="1">DATEDIF(HR_Data[[#This Row],[DOB]],NOW(),"y")</f>
        <v>41</v>
      </c>
      <c r="AC309" s="5" t="str" cm="1">
        <f t="array" aca="1" ref="AC309" ca="1">_xlfn.IFS(HR_Data[[#This Row],[Age]]&lt;=40,"31-40",HR_Data[[#This Row],[Age]]&lt;=50,"41-50",AB309&lt;=60,"51-60",AB309&lt;=70,"61-70",AB309&lt;=80,"71 ABOVE")</f>
        <v>41-50</v>
      </c>
      <c r="AD309" s="5" t="str" cm="1">
        <f t="array" aca="1" ref="AD309" ca="1">_xlfn.IFS(HR_Data[[#This Row],[Years in the company]]&lt;=5,"5 years below",HR_Data[[#This Row],[Years in the company]]&lt;=10,"6-10 years",HR_Data[[#This Row],[Years in the company]]&lt;=15,"11 - 15 years",HR_Data[[#This Row],[Years in the company]]&gt;=16,"16 years above")</f>
        <v>6-10 years</v>
      </c>
      <c r="AE309" s="5" t="str" cm="1">
        <f t="array" ref="AE309">_xlfn.IFS(T309&lt;=2,"1.1-2.0",T309&lt;=3,"2.1-3.0",T309&lt;=4,"3.1-4.0",T309&lt;=5,"4.1-5.0")</f>
        <v>3.1-4.0</v>
      </c>
      <c r="AF309" s="5" t="str">
        <f>TEXT(HR_Data[[#This Row],[DateofHire]],"MMM")</f>
        <v>Sep</v>
      </c>
      <c r="AG309" s="5" t="str">
        <f>TEXT(HR_Data[[#This Row],[DateofHire]],"YYYY")</f>
        <v>2008</v>
      </c>
      <c r="AH309" s="5" t="str">
        <f>IF(HR_Data[[#This Row],[EmploymentStatus]]="Active","Active","Not Active")</f>
        <v>Not Active</v>
      </c>
      <c r="AI309" s="5" t="str">
        <f>TEXT(HR_Data[[#This Row],[DateofTermination]],"YYYY")</f>
        <v>2015</v>
      </c>
    </row>
    <row r="310" spans="1:35" hidden="1" x14ac:dyDescent="0.25">
      <c r="A310" s="2" t="s">
        <v>461</v>
      </c>
      <c r="B310" s="2">
        <v>10010</v>
      </c>
      <c r="C310" s="2" t="s">
        <v>478</v>
      </c>
      <c r="D310" s="2" t="s">
        <v>509</v>
      </c>
      <c r="E310" s="2">
        <v>10175</v>
      </c>
      <c r="F310" s="16">
        <v>40278</v>
      </c>
      <c r="G310" s="2">
        <v>220450</v>
      </c>
      <c r="H310" s="2" t="s">
        <v>467</v>
      </c>
      <c r="I310" s="3">
        <v>29097</v>
      </c>
      <c r="J310" s="2" t="s">
        <v>23</v>
      </c>
      <c r="K310" s="2" t="s">
        <v>24</v>
      </c>
      <c r="L310" s="2" t="s">
        <v>25</v>
      </c>
      <c r="M310" s="2" t="s">
        <v>22</v>
      </c>
      <c r="N310" s="2">
        <v>2067</v>
      </c>
      <c r="O310" s="16"/>
      <c r="P310" s="2" t="s">
        <v>26</v>
      </c>
      <c r="Q310" s="2" t="s">
        <v>27</v>
      </c>
      <c r="R310" s="2" t="s">
        <v>60</v>
      </c>
      <c r="S310" s="2" t="s">
        <v>30</v>
      </c>
      <c r="T310" s="2">
        <v>4.5999999999999996</v>
      </c>
      <c r="U310" s="2">
        <v>5</v>
      </c>
      <c r="V310" s="3">
        <v>43517</v>
      </c>
      <c r="W310" s="2">
        <v>16</v>
      </c>
      <c r="X310" s="5" t="str">
        <f>INDEX(Position!B:B,MATCH(C310,Position!A:A,0))</f>
        <v>CIO</v>
      </c>
      <c r="Y310" s="5" t="str">
        <f>INDEX(Department!B:B,MATCH(D310,Department!A:A,0))</f>
        <v>IT/IS</v>
      </c>
      <c r="Z310" s="5" t="str">
        <f>INDEX(Manager!B:B,MATCH(E310,Manager!A:A,0))</f>
        <v>Janet King</v>
      </c>
      <c r="AA310" s="19">
        <f ca="1">IFERROR(DATEDIF(HR_Data[[#This Row],[DateofHire]],HR_Data[[#This Row],[DateofTermination]],"y"),DATEDIF(HR_Data[[#This Row],[DateofHire]],NOW(),"y"))</f>
        <v>13</v>
      </c>
      <c r="AB310" s="5">
        <f ca="1">DATEDIF(HR_Data[[#This Row],[DOB]],NOW(),"y")</f>
        <v>44</v>
      </c>
      <c r="AC310" s="5" t="str" cm="1">
        <f t="array" aca="1" ref="AC310" ca="1">_xlfn.IFS(HR_Data[[#This Row],[Age]]&lt;=40,"31-40",HR_Data[[#This Row],[Age]]&lt;=50,"41-50",AB310&lt;=60,"51-60",AB310&lt;=70,"61-70",AB310&lt;=80,"71 ABOVE")</f>
        <v>41-50</v>
      </c>
      <c r="AD310" s="5" t="str" cm="1">
        <f t="array" aca="1" ref="AD310" ca="1">_xlfn.IFS(HR_Data[[#This Row],[Years in the company]]&lt;=5,"5 years below",HR_Data[[#This Row],[Years in the company]]&lt;=10,"6-10 years",HR_Data[[#This Row],[Years in the company]]&lt;=15,"11 - 15 years",HR_Data[[#This Row],[Years in the company]]&gt;=16,"16 years above")</f>
        <v>11 - 15 years</v>
      </c>
      <c r="AE310" s="5" t="str" cm="1">
        <f t="array" ref="AE310">_xlfn.IFS(T310&lt;=2,"1.1-2.0",T310&lt;=3,"2.1-3.0",T310&lt;=4,"3.1-4.0",T310&lt;=5,"4.1-5.0")</f>
        <v>4.1-5.0</v>
      </c>
      <c r="AF310" s="5" t="str">
        <f>TEXT(HR_Data[[#This Row],[DateofHire]],"MMM")</f>
        <v>Apr</v>
      </c>
      <c r="AG310" s="5" t="str">
        <f>TEXT(HR_Data[[#This Row],[DateofHire]],"YYYY")</f>
        <v>2010</v>
      </c>
      <c r="AH310" s="5" t="str">
        <f>IF(HR_Data[[#This Row],[EmploymentStatus]]="Active","Active","Not Active")</f>
        <v>Active</v>
      </c>
      <c r="AI310" s="5"/>
    </row>
    <row r="311" spans="1:35" hidden="1" x14ac:dyDescent="0.25">
      <c r="A311" s="2" t="s">
        <v>463</v>
      </c>
      <c r="B311" s="2">
        <v>10043</v>
      </c>
      <c r="C311" s="2" t="s">
        <v>479</v>
      </c>
      <c r="D311" s="2" t="s">
        <v>509</v>
      </c>
      <c r="E311" s="2">
        <v>10084</v>
      </c>
      <c r="F311" s="16">
        <v>42093</v>
      </c>
      <c r="G311" s="2">
        <v>89292</v>
      </c>
      <c r="H311" s="2" t="s">
        <v>467</v>
      </c>
      <c r="I311" s="3">
        <v>28910</v>
      </c>
      <c r="J311" s="2" t="s">
        <v>23</v>
      </c>
      <c r="K311" s="2" t="s">
        <v>24</v>
      </c>
      <c r="L311" s="2" t="s">
        <v>25</v>
      </c>
      <c r="M311" s="2" t="s">
        <v>22</v>
      </c>
      <c r="N311" s="2">
        <v>2148</v>
      </c>
      <c r="O311" s="16"/>
      <c r="P311" s="2" t="s">
        <v>26</v>
      </c>
      <c r="Q311" s="2" t="s">
        <v>27</v>
      </c>
      <c r="R311" s="2" t="s">
        <v>60</v>
      </c>
      <c r="S311" s="2" t="s">
        <v>39</v>
      </c>
      <c r="T311" s="2">
        <v>5</v>
      </c>
      <c r="U311" s="2">
        <v>3</v>
      </c>
      <c r="V311" s="3">
        <v>43497</v>
      </c>
      <c r="W311" s="2">
        <v>11</v>
      </c>
      <c r="X311" s="5" t="str">
        <f>INDEX(Position!B:B,MATCH(C311,Position!A:A,0))</f>
        <v>Data Analyst</v>
      </c>
      <c r="Y311" s="5" t="str">
        <f>INDEX(Department!B:B,MATCH(D311,Department!A:A,0))</f>
        <v>IT/IS</v>
      </c>
      <c r="Z311" s="5" t="str">
        <f>INDEX(Manager!B:B,MATCH(E311,Manager!A:A,0))</f>
        <v>Simon Roup</v>
      </c>
      <c r="AA311" s="19">
        <f ca="1">IFERROR(DATEDIF(HR_Data[[#This Row],[DateofHire]],HR_Data[[#This Row],[DateofTermination]],"y"),DATEDIF(HR_Data[[#This Row],[DateofHire]],NOW(),"y"))</f>
        <v>8</v>
      </c>
      <c r="AB311" s="5">
        <f ca="1">DATEDIF(HR_Data[[#This Row],[DOB]],NOW(),"y")</f>
        <v>45</v>
      </c>
      <c r="AC311" s="5" t="str" cm="1">
        <f t="array" aca="1" ref="AC311" ca="1">_xlfn.IFS(HR_Data[[#This Row],[Age]]&lt;=40,"31-40",HR_Data[[#This Row],[Age]]&lt;=50,"41-50",AB311&lt;=60,"51-60",AB311&lt;=70,"61-70",AB311&lt;=80,"71 ABOVE")</f>
        <v>41-50</v>
      </c>
      <c r="AD311" s="5" t="str" cm="1">
        <f t="array" aca="1" ref="AD311" ca="1">_xlfn.IFS(HR_Data[[#This Row],[Years in the company]]&lt;=5,"5 years below",HR_Data[[#This Row],[Years in the company]]&lt;=10,"6-10 years",HR_Data[[#This Row],[Years in the company]]&lt;=15,"11 - 15 years",HR_Data[[#This Row],[Years in the company]]&gt;=16,"16 years above")</f>
        <v>6-10 years</v>
      </c>
      <c r="AE311" s="5" t="str" cm="1">
        <f t="array" ref="AE311">_xlfn.IFS(T311&lt;=2,"1.1-2.0",T311&lt;=3,"2.1-3.0",T311&lt;=4,"3.1-4.0",T311&lt;=5,"4.1-5.0")</f>
        <v>4.1-5.0</v>
      </c>
      <c r="AF311" s="5" t="str">
        <f>TEXT(HR_Data[[#This Row],[DateofHire]],"MMM")</f>
        <v>Mar</v>
      </c>
      <c r="AG311" s="5" t="str">
        <f>TEXT(HR_Data[[#This Row],[DateofHire]],"YYYY")</f>
        <v>2015</v>
      </c>
      <c r="AH311" s="5" t="str">
        <f>IF(HR_Data[[#This Row],[EmploymentStatus]]="Active","Active","Not Active")</f>
        <v>Active</v>
      </c>
      <c r="AI311" s="5"/>
    </row>
    <row r="312" spans="1:35" hidden="1" x14ac:dyDescent="0.25">
      <c r="A312" s="2" t="s">
        <v>464</v>
      </c>
      <c r="B312" s="2">
        <v>10271</v>
      </c>
      <c r="C312" s="2" t="s">
        <v>495</v>
      </c>
      <c r="D312" s="2" t="s">
        <v>510</v>
      </c>
      <c r="E312" s="2">
        <v>10252</v>
      </c>
      <c r="F312" s="16">
        <v>41911</v>
      </c>
      <c r="G312" s="2">
        <v>45046</v>
      </c>
      <c r="H312" s="2" t="s">
        <v>467</v>
      </c>
      <c r="I312" s="3">
        <v>28719</v>
      </c>
      <c r="J312" s="2" t="s">
        <v>58</v>
      </c>
      <c r="K312" s="2" t="s">
        <v>24</v>
      </c>
      <c r="L312" s="2" t="s">
        <v>91</v>
      </c>
      <c r="M312" s="2" t="s">
        <v>22</v>
      </c>
      <c r="N312" s="2">
        <v>1730</v>
      </c>
      <c r="O312" s="16"/>
      <c r="P312" s="2" t="s">
        <v>26</v>
      </c>
      <c r="Q312" s="2" t="s">
        <v>27</v>
      </c>
      <c r="R312" s="2" t="s">
        <v>29</v>
      </c>
      <c r="S312" s="2" t="s">
        <v>39</v>
      </c>
      <c r="T312" s="2">
        <v>4.5</v>
      </c>
      <c r="U312" s="2">
        <v>5</v>
      </c>
      <c r="V312" s="3">
        <v>43495</v>
      </c>
      <c r="W312" s="2">
        <v>2</v>
      </c>
      <c r="X312" s="5" t="str">
        <f>INDEX(Position!B:B,MATCH(C312,Position!A:A,0))</f>
        <v>Production Technician I</v>
      </c>
      <c r="Y312" s="5" t="str">
        <f>INDEX(Department!B:B,MATCH(D312,Department!A:A,0))</f>
        <v>Production</v>
      </c>
      <c r="Z312" s="5" t="str">
        <f>INDEX(Manager!B:B,MATCH(E312,Manager!A:A,0))</f>
        <v>David Stanley</v>
      </c>
      <c r="AA312" s="19">
        <f ca="1">IFERROR(DATEDIF(HR_Data[[#This Row],[DateofHire]],HR_Data[[#This Row],[DateofTermination]],"y"),DATEDIF(HR_Data[[#This Row],[DateofHire]],NOW(),"y"))</f>
        <v>9</v>
      </c>
      <c r="AB312" s="5">
        <f ca="1">DATEDIF(HR_Data[[#This Row],[DOB]],NOW(),"y")</f>
        <v>45</v>
      </c>
      <c r="AC312" s="5" t="str" cm="1">
        <f t="array" aca="1" ref="AC312" ca="1">_xlfn.IFS(HR_Data[[#This Row],[Age]]&lt;=40,"31-40",HR_Data[[#This Row],[Age]]&lt;=50,"41-50",AB312&lt;=60,"51-60",AB312&lt;=70,"61-70",AB312&lt;=80,"71 ABOVE")</f>
        <v>41-50</v>
      </c>
      <c r="AD312" s="5" t="str" cm="1">
        <f t="array" aca="1" ref="AD312" ca="1">_xlfn.IFS(HR_Data[[#This Row],[Years in the company]]&lt;=5,"5 years below",HR_Data[[#This Row],[Years in the company]]&lt;=10,"6-10 years",HR_Data[[#This Row],[Years in the company]]&lt;=15,"11 - 15 years",HR_Data[[#This Row],[Years in the company]]&gt;=16,"16 years above")</f>
        <v>6-10 years</v>
      </c>
      <c r="AE312" s="5" t="str" cm="1">
        <f t="array" ref="AE312">_xlfn.IFS(T312&lt;=2,"1.1-2.0",T312&lt;=3,"2.1-3.0",T312&lt;=4,"3.1-4.0",T312&lt;=5,"4.1-5.0")</f>
        <v>4.1-5.0</v>
      </c>
      <c r="AF312" s="5" t="str">
        <f>TEXT(HR_Data[[#This Row],[DateofHire]],"MMM")</f>
        <v>Sep</v>
      </c>
      <c r="AG312" s="5" t="str">
        <f>TEXT(HR_Data[[#This Row],[DateofHire]],"YYYY")</f>
        <v>2014</v>
      </c>
      <c r="AH312" s="5" t="str">
        <f>IF(HR_Data[[#This Row],[EmploymentStatus]]="Active","Active","Not Active")</f>
        <v>Active</v>
      </c>
      <c r="AI312" s="5"/>
    </row>
  </sheetData>
  <phoneticPr fontId="19"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E7F9D-1581-4400-8C5D-4BD0831953A1}">
  <dimension ref="A1:Q110"/>
  <sheetViews>
    <sheetView workbookViewId="0">
      <selection activeCell="O48" sqref="O48"/>
    </sheetView>
  </sheetViews>
  <sheetFormatPr defaultRowHeight="15" x14ac:dyDescent="0.25"/>
  <cols>
    <col min="2" max="2" width="22.42578125" customWidth="1"/>
    <col min="3" max="3" width="14" customWidth="1"/>
    <col min="4" max="4" width="15.5703125" customWidth="1"/>
    <col min="5" max="5" width="14.85546875" bestFit="1" customWidth="1"/>
    <col min="7" max="7" width="28.7109375" style="13" bestFit="1" customWidth="1"/>
    <col min="10" max="10" width="9.140625" style="14"/>
    <col min="12" max="12" width="13.140625" bestFit="1" customWidth="1"/>
    <col min="13" max="13" width="14.85546875" bestFit="1" customWidth="1"/>
    <col min="14" max="14" width="8.140625" bestFit="1" customWidth="1"/>
    <col min="16" max="16" width="20.28515625" bestFit="1" customWidth="1"/>
    <col min="17" max="17" width="16.42578125" bestFit="1" customWidth="1"/>
  </cols>
  <sheetData>
    <row r="1" spans="1:17" ht="20.25" thickBot="1" x14ac:dyDescent="0.35">
      <c r="A1" s="10" t="s">
        <v>518</v>
      </c>
    </row>
    <row r="2" spans="1:17" ht="15.75" thickTop="1" x14ac:dyDescent="0.25">
      <c r="G2"/>
      <c r="L2" s="11" t="s">
        <v>525</v>
      </c>
      <c r="M2" t="s">
        <v>533</v>
      </c>
    </row>
    <row r="3" spans="1:17" x14ac:dyDescent="0.25">
      <c r="G3"/>
      <c r="L3" s="21" t="s">
        <v>38</v>
      </c>
      <c r="M3" s="12">
        <v>87</v>
      </c>
      <c r="P3" s="11" t="s">
        <v>525</v>
      </c>
      <c r="Q3" t="s">
        <v>547</v>
      </c>
    </row>
    <row r="4" spans="1:17" x14ac:dyDescent="0.25">
      <c r="B4" s="11" t="s">
        <v>14</v>
      </c>
      <c r="C4" t="s">
        <v>520</v>
      </c>
      <c r="G4" s="11" t="s">
        <v>16</v>
      </c>
      <c r="H4" t="s">
        <v>520</v>
      </c>
      <c r="I4" t="s">
        <v>574</v>
      </c>
      <c r="L4" s="21" t="s">
        <v>29</v>
      </c>
      <c r="M4" s="12">
        <v>76</v>
      </c>
      <c r="P4" s="21" t="s">
        <v>558</v>
      </c>
      <c r="Q4" s="12">
        <v>1</v>
      </c>
    </row>
    <row r="5" spans="1:17" x14ac:dyDescent="0.25">
      <c r="B5" t="s">
        <v>575</v>
      </c>
      <c r="C5" s="12">
        <v>209</v>
      </c>
      <c r="G5" t="s">
        <v>30</v>
      </c>
      <c r="H5" s="12">
        <v>37</v>
      </c>
      <c r="I5" s="23">
        <v>0.11897106109324759</v>
      </c>
      <c r="L5" s="21" t="s">
        <v>50</v>
      </c>
      <c r="M5" s="12">
        <v>49</v>
      </c>
      <c r="P5" s="21" t="s">
        <v>569</v>
      </c>
      <c r="Q5" s="12">
        <v>2</v>
      </c>
    </row>
    <row r="6" spans="1:17" x14ac:dyDescent="0.25">
      <c r="B6" t="s">
        <v>36</v>
      </c>
      <c r="C6" s="12">
        <v>50</v>
      </c>
      <c r="G6" t="s">
        <v>39</v>
      </c>
      <c r="H6" s="12">
        <v>243</v>
      </c>
      <c r="I6" s="23">
        <v>0.7813504823151125</v>
      </c>
      <c r="L6" s="21" t="s">
        <v>60</v>
      </c>
      <c r="M6" s="12">
        <v>31</v>
      </c>
      <c r="P6" s="21" t="s">
        <v>559</v>
      </c>
      <c r="Q6" s="12">
        <v>3</v>
      </c>
    </row>
    <row r="7" spans="1:17" x14ac:dyDescent="0.25">
      <c r="B7" t="s">
        <v>120</v>
      </c>
      <c r="C7" s="12">
        <v>31</v>
      </c>
      <c r="G7" t="s">
        <v>97</v>
      </c>
      <c r="H7" s="12">
        <v>18</v>
      </c>
      <c r="I7" s="23">
        <v>5.7877813504823149E-2</v>
      </c>
      <c r="L7" s="21" t="s">
        <v>64</v>
      </c>
      <c r="M7" s="12">
        <v>29</v>
      </c>
      <c r="P7" s="21" t="s">
        <v>560</v>
      </c>
      <c r="Q7" s="12">
        <v>7</v>
      </c>
    </row>
    <row r="8" spans="1:17" x14ac:dyDescent="0.25">
      <c r="B8" t="s">
        <v>55</v>
      </c>
      <c r="C8" s="12">
        <v>11</v>
      </c>
      <c r="G8" t="s">
        <v>170</v>
      </c>
      <c r="H8" s="12">
        <v>13</v>
      </c>
      <c r="I8" s="23">
        <v>4.1800643086816719E-2</v>
      </c>
      <c r="L8" s="21" t="s">
        <v>519</v>
      </c>
      <c r="M8" s="12">
        <v>272</v>
      </c>
      <c r="P8" s="21" t="s">
        <v>568</v>
      </c>
      <c r="Q8" s="12">
        <v>9</v>
      </c>
    </row>
    <row r="9" spans="1:17" x14ac:dyDescent="0.25">
      <c r="B9" t="s">
        <v>105</v>
      </c>
      <c r="C9" s="12">
        <v>9</v>
      </c>
      <c r="G9" t="s">
        <v>519</v>
      </c>
      <c r="H9" s="12">
        <v>311</v>
      </c>
      <c r="I9" s="23">
        <v>1</v>
      </c>
      <c r="P9" s="21" t="s">
        <v>561</v>
      </c>
      <c r="Q9" s="12">
        <v>83</v>
      </c>
    </row>
    <row r="10" spans="1:17" x14ac:dyDescent="0.25">
      <c r="B10" t="s">
        <v>280</v>
      </c>
      <c r="C10" s="12">
        <v>1</v>
      </c>
      <c r="P10" s="21" t="s">
        <v>562</v>
      </c>
      <c r="Q10" s="12">
        <v>45</v>
      </c>
    </row>
    <row r="11" spans="1:17" x14ac:dyDescent="0.25">
      <c r="B11" t="s">
        <v>519</v>
      </c>
      <c r="C11" s="12">
        <v>311</v>
      </c>
      <c r="G11" s="11" t="s">
        <v>18</v>
      </c>
      <c r="H11" t="s">
        <v>520</v>
      </c>
      <c r="I11" t="s">
        <v>573</v>
      </c>
      <c r="J11"/>
      <c r="L11" s="11" t="s">
        <v>525</v>
      </c>
      <c r="M11" t="s">
        <v>535</v>
      </c>
      <c r="P11" s="21" t="s">
        <v>563</v>
      </c>
      <c r="Q11" s="12">
        <v>44</v>
      </c>
    </row>
    <row r="12" spans="1:17" x14ac:dyDescent="0.25">
      <c r="G12" t="s">
        <v>540</v>
      </c>
      <c r="H12" s="12">
        <v>2</v>
      </c>
      <c r="I12" s="24">
        <v>6.5230000417917785E-3</v>
      </c>
      <c r="J12"/>
      <c r="L12" s="21" t="s">
        <v>537</v>
      </c>
      <c r="M12" s="12">
        <v>3</v>
      </c>
      <c r="P12" s="21" t="s">
        <v>564</v>
      </c>
      <c r="Q12" s="12">
        <v>60</v>
      </c>
    </row>
    <row r="13" spans="1:17" x14ac:dyDescent="0.25">
      <c r="G13" t="s">
        <v>541</v>
      </c>
      <c r="H13" s="12">
        <v>9</v>
      </c>
      <c r="I13" s="24">
        <v>2.9327063722330359E-2</v>
      </c>
      <c r="J13"/>
      <c r="L13" s="21" t="s">
        <v>536</v>
      </c>
      <c r="M13" s="12">
        <v>68</v>
      </c>
      <c r="P13" s="21" t="s">
        <v>565</v>
      </c>
      <c r="Q13" s="12">
        <v>36</v>
      </c>
    </row>
    <row r="14" spans="1:17" x14ac:dyDescent="0.25">
      <c r="G14" t="s">
        <v>542</v>
      </c>
      <c r="H14" s="12">
        <v>108</v>
      </c>
      <c r="I14" s="24">
        <v>0.34710826223454305</v>
      </c>
      <c r="J14"/>
      <c r="L14" s="21" t="s">
        <v>538</v>
      </c>
      <c r="M14" s="12">
        <v>91</v>
      </c>
      <c r="P14" s="21" t="s">
        <v>566</v>
      </c>
      <c r="Q14" s="12">
        <v>14</v>
      </c>
    </row>
    <row r="15" spans="1:17" x14ac:dyDescent="0.25">
      <c r="B15" s="11" t="s">
        <v>13</v>
      </c>
      <c r="C15" t="s">
        <v>521</v>
      </c>
      <c r="G15" t="s">
        <v>543</v>
      </c>
      <c r="H15" s="12">
        <v>94</v>
      </c>
      <c r="I15" s="24">
        <v>0.30221439435481728</v>
      </c>
      <c r="J15"/>
      <c r="L15" s="21" t="s">
        <v>539</v>
      </c>
      <c r="M15" s="12">
        <v>149</v>
      </c>
      <c r="P15" s="21" t="s">
        <v>567</v>
      </c>
      <c r="Q15" s="12">
        <v>6</v>
      </c>
    </row>
    <row r="16" spans="1:17" x14ac:dyDescent="0.25">
      <c r="G16" t="s">
        <v>544</v>
      </c>
      <c r="H16" s="12">
        <v>98</v>
      </c>
      <c r="I16" s="24">
        <v>0.31482727964651752</v>
      </c>
      <c r="J16"/>
      <c r="L16" s="21" t="s">
        <v>519</v>
      </c>
      <c r="M16" s="12">
        <v>311</v>
      </c>
      <c r="P16" s="21" t="s">
        <v>570</v>
      </c>
      <c r="Q16" s="12">
        <v>1</v>
      </c>
    </row>
    <row r="17" spans="2:17" x14ac:dyDescent="0.25">
      <c r="B17" s="11" t="s">
        <v>6</v>
      </c>
      <c r="C17" t="s">
        <v>520</v>
      </c>
      <c r="G17" t="s">
        <v>519</v>
      </c>
      <c r="H17" s="12">
        <v>311</v>
      </c>
      <c r="I17" s="24">
        <v>1</v>
      </c>
      <c r="J17"/>
      <c r="P17" s="21" t="s">
        <v>519</v>
      </c>
      <c r="Q17" s="12">
        <v>311</v>
      </c>
    </row>
    <row r="18" spans="2:17" x14ac:dyDescent="0.25">
      <c r="B18" t="s">
        <v>467</v>
      </c>
      <c r="C18" s="12">
        <v>176</v>
      </c>
      <c r="G18"/>
      <c r="L18" s="11" t="s">
        <v>525</v>
      </c>
      <c r="M18" t="s">
        <v>527</v>
      </c>
      <c r="N18" t="s">
        <v>574</v>
      </c>
    </row>
    <row r="19" spans="2:17" x14ac:dyDescent="0.25">
      <c r="B19" t="s">
        <v>468</v>
      </c>
      <c r="C19" s="12">
        <v>135</v>
      </c>
      <c r="L19" s="21" t="s">
        <v>528</v>
      </c>
      <c r="M19" s="12">
        <v>130</v>
      </c>
      <c r="N19" s="23">
        <v>0.41800643086816719</v>
      </c>
      <c r="P19" s="11" t="s">
        <v>525</v>
      </c>
      <c r="Q19" t="s">
        <v>555</v>
      </c>
    </row>
    <row r="20" spans="2:17" x14ac:dyDescent="0.25">
      <c r="B20" t="s">
        <v>519</v>
      </c>
      <c r="C20" s="12">
        <v>311</v>
      </c>
      <c r="G20" s="11" t="s">
        <v>2</v>
      </c>
      <c r="H20" t="s">
        <v>520</v>
      </c>
      <c r="L20" s="21" t="s">
        <v>529</v>
      </c>
      <c r="M20" s="12">
        <v>109</v>
      </c>
      <c r="N20" s="23">
        <v>0.35048231511254019</v>
      </c>
      <c r="P20" s="21" t="s">
        <v>280</v>
      </c>
      <c r="Q20" s="22">
        <v>250000</v>
      </c>
    </row>
    <row r="21" spans="2:17" x14ac:dyDescent="0.25">
      <c r="G21" t="s">
        <v>21</v>
      </c>
      <c r="H21" s="12">
        <v>137</v>
      </c>
      <c r="L21" s="21" t="s">
        <v>530</v>
      </c>
      <c r="M21" s="12">
        <v>58</v>
      </c>
      <c r="N21" s="23">
        <v>0.18649517684887459</v>
      </c>
      <c r="P21" s="21" t="s">
        <v>36</v>
      </c>
      <c r="Q21" s="22">
        <v>97064.639999999999</v>
      </c>
    </row>
    <row r="22" spans="2:17" x14ac:dyDescent="0.25">
      <c r="B22" s="11" t="s">
        <v>13</v>
      </c>
      <c r="C22" t="s">
        <v>522</v>
      </c>
      <c r="G22" t="s">
        <v>41</v>
      </c>
      <c r="H22" s="12">
        <v>57</v>
      </c>
      <c r="L22" s="21" t="s">
        <v>531</v>
      </c>
      <c r="M22" s="12">
        <v>9</v>
      </c>
      <c r="N22" s="23">
        <v>2.8938906752411574E-2</v>
      </c>
      <c r="P22" s="21" t="s">
        <v>55</v>
      </c>
      <c r="Q22" s="22">
        <v>94989.454545454544</v>
      </c>
    </row>
    <row r="23" spans="2:17" x14ac:dyDescent="0.25">
      <c r="B23" t="s">
        <v>27</v>
      </c>
      <c r="C23" s="12">
        <v>207</v>
      </c>
      <c r="D23" s="25">
        <f>C23/C26</f>
        <v>0.66559485530546625</v>
      </c>
      <c r="G23" t="s">
        <v>118</v>
      </c>
      <c r="H23" s="12">
        <v>27</v>
      </c>
      <c r="L23" s="21" t="s">
        <v>532</v>
      </c>
      <c r="M23" s="12">
        <v>5</v>
      </c>
      <c r="N23" s="23">
        <v>1.607717041800643E-2</v>
      </c>
      <c r="P23" s="21" t="s">
        <v>105</v>
      </c>
      <c r="Q23" s="22">
        <v>71791.888888888891</v>
      </c>
    </row>
    <row r="24" spans="2:17" x14ac:dyDescent="0.25">
      <c r="B24" t="s">
        <v>83</v>
      </c>
      <c r="C24" s="12">
        <v>16</v>
      </c>
      <c r="G24" t="s">
        <v>108</v>
      </c>
      <c r="H24" s="12">
        <v>14</v>
      </c>
      <c r="L24" s="21" t="s">
        <v>519</v>
      </c>
      <c r="M24" s="12">
        <v>311</v>
      </c>
      <c r="N24" s="23">
        <v>1</v>
      </c>
      <c r="P24" s="21" t="s">
        <v>120</v>
      </c>
      <c r="Q24" s="22">
        <v>69061.258064516136</v>
      </c>
    </row>
    <row r="25" spans="2:17" x14ac:dyDescent="0.25">
      <c r="B25" t="s">
        <v>35</v>
      </c>
      <c r="C25" s="12">
        <v>88</v>
      </c>
      <c r="G25" t="s">
        <v>54</v>
      </c>
      <c r="H25" s="12">
        <v>10</v>
      </c>
      <c r="P25" s="21" t="s">
        <v>575</v>
      </c>
      <c r="Q25" s="22">
        <v>59953.545454545456</v>
      </c>
    </row>
    <row r="26" spans="2:17" x14ac:dyDescent="0.25">
      <c r="B26" t="s">
        <v>519</v>
      </c>
      <c r="C26" s="12">
        <v>311</v>
      </c>
      <c r="G26" t="s">
        <v>66</v>
      </c>
      <c r="H26" s="12">
        <v>8</v>
      </c>
      <c r="L26" s="11" t="s">
        <v>525</v>
      </c>
      <c r="M26" t="s">
        <v>545</v>
      </c>
      <c r="P26" s="21" t="s">
        <v>519</v>
      </c>
      <c r="Q26" s="22">
        <v>69020.684887459807</v>
      </c>
    </row>
    <row r="27" spans="2:17" x14ac:dyDescent="0.25">
      <c r="G27" t="s">
        <v>74</v>
      </c>
      <c r="H27" s="12">
        <v>7</v>
      </c>
      <c r="J27"/>
      <c r="L27" s="21" t="s">
        <v>27</v>
      </c>
      <c r="M27" s="12">
        <v>207</v>
      </c>
    </row>
    <row r="28" spans="2:17" x14ac:dyDescent="0.25">
      <c r="E28">
        <f>C24+C25</f>
        <v>104</v>
      </c>
      <c r="G28" t="s">
        <v>204</v>
      </c>
      <c r="H28" s="12">
        <v>5</v>
      </c>
      <c r="J28"/>
      <c r="L28" s="21" t="s">
        <v>83</v>
      </c>
      <c r="M28" s="12">
        <v>16</v>
      </c>
    </row>
    <row r="29" spans="2:17" x14ac:dyDescent="0.25">
      <c r="D29" t="s">
        <v>576</v>
      </c>
      <c r="E29" s="25">
        <f>E28/C26</f>
        <v>0.33440514469453375</v>
      </c>
      <c r="G29" t="s">
        <v>88</v>
      </c>
      <c r="H29" s="12">
        <v>5</v>
      </c>
      <c r="J29"/>
      <c r="L29" s="21" t="s">
        <v>35</v>
      </c>
      <c r="M29" s="12">
        <v>88</v>
      </c>
    </row>
    <row r="30" spans="2:17" x14ac:dyDescent="0.25">
      <c r="G30" t="s">
        <v>158</v>
      </c>
      <c r="H30" s="12">
        <v>5</v>
      </c>
      <c r="L30" s="21" t="s">
        <v>519</v>
      </c>
      <c r="M30" s="12">
        <v>311</v>
      </c>
    </row>
    <row r="31" spans="2:17" x14ac:dyDescent="0.25">
      <c r="G31" t="s">
        <v>175</v>
      </c>
      <c r="H31" s="12">
        <v>4</v>
      </c>
    </row>
    <row r="32" spans="2:17" x14ac:dyDescent="0.25">
      <c r="B32" s="11" t="s">
        <v>571</v>
      </c>
      <c r="C32" t="s">
        <v>522</v>
      </c>
      <c r="E32">
        <v>207</v>
      </c>
      <c r="G32" t="s">
        <v>113</v>
      </c>
      <c r="H32" s="12">
        <v>3</v>
      </c>
      <c r="L32" s="11" t="s">
        <v>525</v>
      </c>
      <c r="M32" t="s">
        <v>547</v>
      </c>
      <c r="N32" t="s">
        <v>574</v>
      </c>
      <c r="Q32" s="26" t="s">
        <v>577</v>
      </c>
    </row>
    <row r="33" spans="2:17" x14ac:dyDescent="0.25">
      <c r="B33" t="s">
        <v>27</v>
      </c>
      <c r="C33" s="12">
        <v>207</v>
      </c>
      <c r="E33">
        <v>104</v>
      </c>
      <c r="G33" t="s">
        <v>160</v>
      </c>
      <c r="H33" s="12">
        <v>3</v>
      </c>
      <c r="L33" s="21" t="s">
        <v>550</v>
      </c>
      <c r="M33" s="12">
        <v>8</v>
      </c>
      <c r="N33" s="23">
        <v>2.5723472668810289E-2</v>
      </c>
      <c r="Q33" s="20">
        <f ca="1">MEDIAN('HR Data'!AA:AA)</f>
        <v>9</v>
      </c>
    </row>
    <row r="34" spans="2:17" x14ac:dyDescent="0.25">
      <c r="B34" t="s">
        <v>572</v>
      </c>
      <c r="C34" s="12">
        <v>104</v>
      </c>
      <c r="G34" t="s">
        <v>294</v>
      </c>
      <c r="H34" s="12">
        <v>3</v>
      </c>
      <c r="L34" s="21" t="s">
        <v>551</v>
      </c>
      <c r="M34" s="12">
        <v>19</v>
      </c>
      <c r="N34" s="23">
        <v>6.1093247588424437E-2</v>
      </c>
      <c r="Q34" s="20">
        <f ca="1">AVERAGE('HR Data'!AA:AA)</f>
        <v>7.710610932475884</v>
      </c>
    </row>
    <row r="35" spans="2:17" x14ac:dyDescent="0.25">
      <c r="B35" t="s">
        <v>519</v>
      </c>
      <c r="C35" s="12">
        <v>311</v>
      </c>
      <c r="G35" t="s">
        <v>257</v>
      </c>
      <c r="H35" s="12">
        <v>3</v>
      </c>
      <c r="L35" s="21" t="s">
        <v>549</v>
      </c>
      <c r="M35" s="12">
        <v>83</v>
      </c>
      <c r="N35" s="23">
        <v>0.26688102893890675</v>
      </c>
    </row>
    <row r="36" spans="2:17" x14ac:dyDescent="0.25">
      <c r="G36" t="s">
        <v>388</v>
      </c>
      <c r="H36" s="12">
        <v>2</v>
      </c>
      <c r="L36" s="21" t="s">
        <v>548</v>
      </c>
      <c r="M36" s="12">
        <v>201</v>
      </c>
      <c r="N36" s="23">
        <v>0.6463022508038585</v>
      </c>
    </row>
    <row r="37" spans="2:17" x14ac:dyDescent="0.25">
      <c r="G37" t="s">
        <v>104</v>
      </c>
      <c r="H37" s="12">
        <v>2</v>
      </c>
      <c r="J37"/>
      <c r="L37" s="21" t="s">
        <v>519</v>
      </c>
      <c r="M37" s="12">
        <v>311</v>
      </c>
      <c r="N37" s="23">
        <v>1</v>
      </c>
    </row>
    <row r="38" spans="2:17" x14ac:dyDescent="0.25">
      <c r="G38" t="s">
        <v>32</v>
      </c>
      <c r="H38" s="12">
        <v>2</v>
      </c>
      <c r="J38"/>
    </row>
    <row r="39" spans="2:17" x14ac:dyDescent="0.25">
      <c r="G39" t="s">
        <v>326</v>
      </c>
      <c r="H39" s="12">
        <v>1</v>
      </c>
      <c r="J39"/>
    </row>
    <row r="40" spans="2:17" x14ac:dyDescent="0.25">
      <c r="G40" t="s">
        <v>384</v>
      </c>
      <c r="H40" s="12">
        <v>1</v>
      </c>
      <c r="J40"/>
    </row>
    <row r="41" spans="2:17" x14ac:dyDescent="0.25">
      <c r="G41" t="s">
        <v>211</v>
      </c>
      <c r="H41" s="12">
        <v>1</v>
      </c>
      <c r="J41"/>
    </row>
    <row r="42" spans="2:17" x14ac:dyDescent="0.25">
      <c r="G42" t="s">
        <v>125</v>
      </c>
      <c r="H42" s="12">
        <v>1</v>
      </c>
      <c r="J42"/>
    </row>
    <row r="43" spans="2:17" x14ac:dyDescent="0.25">
      <c r="G43" t="s">
        <v>395</v>
      </c>
      <c r="H43" s="12">
        <v>1</v>
      </c>
      <c r="J43"/>
      <c r="L43" s="11" t="s">
        <v>557</v>
      </c>
      <c r="M43" t="s">
        <v>547</v>
      </c>
      <c r="N43" t="s">
        <v>578</v>
      </c>
      <c r="O43" t="s">
        <v>579</v>
      </c>
    </row>
    <row r="44" spans="2:17" x14ac:dyDescent="0.25">
      <c r="G44" t="s">
        <v>135</v>
      </c>
      <c r="H44" s="12">
        <v>1</v>
      </c>
      <c r="J44"/>
      <c r="L44" t="s">
        <v>558</v>
      </c>
      <c r="M44" s="20">
        <v>1</v>
      </c>
      <c r="N44" s="12">
        <v>1</v>
      </c>
    </row>
    <row r="45" spans="2:17" x14ac:dyDescent="0.25">
      <c r="G45" t="s">
        <v>462</v>
      </c>
      <c r="H45" s="12">
        <v>1</v>
      </c>
      <c r="J45"/>
      <c r="L45" t="s">
        <v>569</v>
      </c>
      <c r="M45" s="20">
        <v>2</v>
      </c>
      <c r="N45" s="12">
        <v>3</v>
      </c>
      <c r="O45" s="20">
        <f>M45-M44</f>
        <v>1</v>
      </c>
      <c r="P45" s="24"/>
    </row>
    <row r="46" spans="2:17" x14ac:dyDescent="0.25">
      <c r="G46" t="s">
        <v>382</v>
      </c>
      <c r="H46" s="12">
        <v>1</v>
      </c>
      <c r="J46"/>
      <c r="L46" t="s">
        <v>559</v>
      </c>
      <c r="M46" s="20">
        <v>3</v>
      </c>
      <c r="N46" s="12">
        <v>6</v>
      </c>
      <c r="O46" s="20">
        <f t="shared" ref="O46:O56" si="0">M46-M45</f>
        <v>1</v>
      </c>
      <c r="P46" s="24"/>
    </row>
    <row r="47" spans="2:17" x14ac:dyDescent="0.25">
      <c r="G47" t="s">
        <v>297</v>
      </c>
      <c r="H47" s="12">
        <v>1</v>
      </c>
      <c r="J47"/>
      <c r="L47" t="s">
        <v>560</v>
      </c>
      <c r="M47" s="20">
        <v>7</v>
      </c>
      <c r="N47" s="12">
        <v>13</v>
      </c>
      <c r="O47" s="20">
        <f t="shared" si="0"/>
        <v>4</v>
      </c>
      <c r="P47" s="24"/>
    </row>
    <row r="48" spans="2:17" x14ac:dyDescent="0.25">
      <c r="G48" t="s">
        <v>279</v>
      </c>
      <c r="H48" s="12">
        <v>1</v>
      </c>
      <c r="J48"/>
      <c r="L48" t="s">
        <v>568</v>
      </c>
      <c r="M48" s="20">
        <v>9</v>
      </c>
      <c r="N48" s="12">
        <v>22</v>
      </c>
      <c r="O48" s="20">
        <f t="shared" si="0"/>
        <v>2</v>
      </c>
      <c r="P48" s="24"/>
    </row>
    <row r="49" spans="2:16" x14ac:dyDescent="0.25">
      <c r="G49" t="s">
        <v>153</v>
      </c>
      <c r="H49" s="12">
        <v>1</v>
      </c>
      <c r="J49"/>
      <c r="L49" t="s">
        <v>561</v>
      </c>
      <c r="M49" s="20">
        <v>83</v>
      </c>
      <c r="N49" s="12">
        <v>105</v>
      </c>
      <c r="O49" s="20">
        <f t="shared" si="0"/>
        <v>74</v>
      </c>
      <c r="P49" s="24"/>
    </row>
    <row r="50" spans="2:16" x14ac:dyDescent="0.25">
      <c r="G50" t="s">
        <v>100</v>
      </c>
      <c r="H50" s="12">
        <v>1</v>
      </c>
      <c r="J50"/>
      <c r="L50" t="s">
        <v>562</v>
      </c>
      <c r="M50" s="20">
        <v>45</v>
      </c>
      <c r="N50" s="12">
        <v>150</v>
      </c>
      <c r="O50" s="20">
        <f t="shared" si="0"/>
        <v>-38</v>
      </c>
      <c r="P50" s="24"/>
    </row>
    <row r="51" spans="2:16" x14ac:dyDescent="0.25">
      <c r="G51" t="s">
        <v>254</v>
      </c>
      <c r="H51" s="12">
        <v>1</v>
      </c>
      <c r="J51"/>
      <c r="L51" t="s">
        <v>563</v>
      </c>
      <c r="M51" s="20">
        <v>44</v>
      </c>
      <c r="N51" s="12">
        <v>194</v>
      </c>
      <c r="O51" s="20">
        <f t="shared" si="0"/>
        <v>-1</v>
      </c>
      <c r="P51" s="24"/>
    </row>
    <row r="52" spans="2:16" x14ac:dyDescent="0.25">
      <c r="G52" t="s">
        <v>185</v>
      </c>
      <c r="H52" s="12">
        <v>1</v>
      </c>
      <c r="J52"/>
      <c r="L52" t="s">
        <v>564</v>
      </c>
      <c r="M52" s="20">
        <v>60</v>
      </c>
      <c r="N52" s="12">
        <v>254</v>
      </c>
      <c r="O52" s="20">
        <f t="shared" si="0"/>
        <v>16</v>
      </c>
      <c r="P52" s="24"/>
    </row>
    <row r="53" spans="2:16" x14ac:dyDescent="0.25">
      <c r="G53" t="s">
        <v>519</v>
      </c>
      <c r="H53" s="12">
        <v>311</v>
      </c>
      <c r="J53"/>
      <c r="L53" t="s">
        <v>565</v>
      </c>
      <c r="M53" s="20">
        <v>36</v>
      </c>
      <c r="N53" s="12">
        <v>290</v>
      </c>
      <c r="O53" s="20">
        <f t="shared" si="0"/>
        <v>-24</v>
      </c>
      <c r="P53" s="24"/>
    </row>
    <row r="54" spans="2:16" x14ac:dyDescent="0.25">
      <c r="G54"/>
      <c r="J54"/>
      <c r="L54" t="s">
        <v>566</v>
      </c>
      <c r="M54" s="20">
        <v>14</v>
      </c>
      <c r="N54" s="12">
        <v>304</v>
      </c>
      <c r="O54" s="20">
        <f t="shared" si="0"/>
        <v>-22</v>
      </c>
      <c r="P54" s="24"/>
    </row>
    <row r="55" spans="2:16" x14ac:dyDescent="0.25">
      <c r="G55"/>
      <c r="J55"/>
      <c r="L55" t="s">
        <v>567</v>
      </c>
      <c r="M55" s="20">
        <v>6</v>
      </c>
      <c r="N55" s="12">
        <v>310</v>
      </c>
      <c r="O55" s="20">
        <f t="shared" si="0"/>
        <v>-8</v>
      </c>
      <c r="P55" s="24"/>
    </row>
    <row r="56" spans="2:16" x14ac:dyDescent="0.25">
      <c r="G56"/>
      <c r="J56"/>
      <c r="L56" t="s">
        <v>570</v>
      </c>
      <c r="M56" s="20">
        <v>1</v>
      </c>
      <c r="N56" s="12">
        <v>311</v>
      </c>
      <c r="O56" s="20">
        <f t="shared" si="0"/>
        <v>-5</v>
      </c>
      <c r="P56" s="24"/>
    </row>
    <row r="57" spans="2:16" x14ac:dyDescent="0.25">
      <c r="G57"/>
      <c r="J57"/>
      <c r="L57" t="s">
        <v>519</v>
      </c>
      <c r="M57" s="20">
        <v>311</v>
      </c>
      <c r="N57" s="12"/>
    </row>
    <row r="58" spans="2:16" x14ac:dyDescent="0.25">
      <c r="G58"/>
      <c r="J58"/>
    </row>
    <row r="59" spans="2:16" x14ac:dyDescent="0.25">
      <c r="G59"/>
      <c r="J59"/>
    </row>
    <row r="60" spans="2:16" x14ac:dyDescent="0.25">
      <c r="G60"/>
      <c r="J60"/>
    </row>
    <row r="61" spans="2:16" x14ac:dyDescent="0.25">
      <c r="G61"/>
    </row>
    <row r="62" spans="2:16" x14ac:dyDescent="0.25">
      <c r="G62"/>
      <c r="M62" s="20"/>
    </row>
    <row r="63" spans="2:16" x14ac:dyDescent="0.25">
      <c r="B63" s="11" t="s">
        <v>580</v>
      </c>
      <c r="C63" t="s">
        <v>547</v>
      </c>
      <c r="G63"/>
      <c r="M63" s="20"/>
    </row>
    <row r="64" spans="2:16" x14ac:dyDescent="0.25">
      <c r="B64" t="s">
        <v>568</v>
      </c>
      <c r="C64" s="12">
        <v>1</v>
      </c>
      <c r="G64"/>
      <c r="M64" s="20"/>
    </row>
    <row r="65" spans="2:13" x14ac:dyDescent="0.25">
      <c r="B65" t="s">
        <v>561</v>
      </c>
      <c r="C65" s="12">
        <v>3</v>
      </c>
      <c r="G65"/>
      <c r="M65" s="20"/>
    </row>
    <row r="66" spans="2:13" x14ac:dyDescent="0.25">
      <c r="B66" t="s">
        <v>562</v>
      </c>
      <c r="C66" s="12">
        <v>8</v>
      </c>
      <c r="G66"/>
      <c r="M66" s="20"/>
    </row>
    <row r="67" spans="2:13" x14ac:dyDescent="0.25">
      <c r="B67" t="s">
        <v>563</v>
      </c>
      <c r="C67" s="12">
        <v>13</v>
      </c>
      <c r="G67"/>
      <c r="M67" s="20"/>
    </row>
    <row r="68" spans="2:13" x14ac:dyDescent="0.25">
      <c r="B68" t="s">
        <v>564</v>
      </c>
      <c r="C68" s="12">
        <v>13</v>
      </c>
      <c r="G68"/>
      <c r="M68" s="20"/>
    </row>
    <row r="69" spans="2:13" x14ac:dyDescent="0.25">
      <c r="B69" t="s">
        <v>565</v>
      </c>
      <c r="C69" s="12">
        <v>23</v>
      </c>
      <c r="G69"/>
      <c r="M69" s="20"/>
    </row>
    <row r="70" spans="2:13" x14ac:dyDescent="0.25">
      <c r="B70" t="s">
        <v>566</v>
      </c>
      <c r="C70" s="12">
        <v>22</v>
      </c>
      <c r="G70"/>
      <c r="M70" s="20"/>
    </row>
    <row r="71" spans="2:13" x14ac:dyDescent="0.25">
      <c r="B71" t="s">
        <v>567</v>
      </c>
      <c r="C71" s="12">
        <v>8</v>
      </c>
      <c r="G71"/>
      <c r="M71" s="20"/>
    </row>
    <row r="72" spans="2:13" x14ac:dyDescent="0.25">
      <c r="B72" t="s">
        <v>570</v>
      </c>
      <c r="C72" s="12">
        <v>13</v>
      </c>
      <c r="G72"/>
      <c r="M72" s="20"/>
    </row>
    <row r="73" spans="2:13" x14ac:dyDescent="0.25">
      <c r="B73" t="s">
        <v>519</v>
      </c>
      <c r="C73" s="12">
        <v>104</v>
      </c>
      <c r="G73"/>
      <c r="M73" s="20"/>
    </row>
    <row r="74" spans="2:13" x14ac:dyDescent="0.25">
      <c r="G74"/>
      <c r="M74" s="20"/>
    </row>
    <row r="75" spans="2:13" x14ac:dyDescent="0.25">
      <c r="G75"/>
    </row>
    <row r="76" spans="2:13" x14ac:dyDescent="0.25">
      <c r="G76"/>
    </row>
    <row r="77" spans="2:13" x14ac:dyDescent="0.25">
      <c r="G77"/>
    </row>
    <row r="78" spans="2:13" x14ac:dyDescent="0.25">
      <c r="G78"/>
    </row>
    <row r="79" spans="2:13" x14ac:dyDescent="0.25">
      <c r="G79"/>
    </row>
    <row r="80" spans="2:13" x14ac:dyDescent="0.25">
      <c r="G80"/>
    </row>
    <row r="81" spans="7:7" x14ac:dyDescent="0.25">
      <c r="G81"/>
    </row>
    <row r="82" spans="7:7" x14ac:dyDescent="0.25">
      <c r="G82"/>
    </row>
    <row r="83" spans="7:7" x14ac:dyDescent="0.25">
      <c r="G83"/>
    </row>
    <row r="84" spans="7:7" x14ac:dyDescent="0.25">
      <c r="G84"/>
    </row>
    <row r="85" spans="7:7" x14ac:dyDescent="0.25">
      <c r="G85"/>
    </row>
    <row r="86" spans="7:7" x14ac:dyDescent="0.25">
      <c r="G86"/>
    </row>
    <row r="87" spans="7:7" x14ac:dyDescent="0.25">
      <c r="G87"/>
    </row>
    <row r="88" spans="7:7" x14ac:dyDescent="0.25">
      <c r="G88"/>
    </row>
    <row r="89" spans="7:7" x14ac:dyDescent="0.25">
      <c r="G89"/>
    </row>
    <row r="90" spans="7:7" x14ac:dyDescent="0.25">
      <c r="G90"/>
    </row>
    <row r="91" spans="7:7" x14ac:dyDescent="0.25">
      <c r="G91"/>
    </row>
    <row r="92" spans="7:7" x14ac:dyDescent="0.25">
      <c r="G92"/>
    </row>
    <row r="93" spans="7:7" x14ac:dyDescent="0.25">
      <c r="G93"/>
    </row>
    <row r="94" spans="7:7" x14ac:dyDescent="0.25">
      <c r="G94"/>
    </row>
    <row r="95" spans="7:7" x14ac:dyDescent="0.25">
      <c r="G95"/>
    </row>
    <row r="96" spans="7:7" x14ac:dyDescent="0.25">
      <c r="G96"/>
    </row>
    <row r="97" spans="7:7" x14ac:dyDescent="0.25">
      <c r="G97"/>
    </row>
    <row r="98" spans="7:7" x14ac:dyDescent="0.25">
      <c r="G98"/>
    </row>
    <row r="99" spans="7:7" x14ac:dyDescent="0.25">
      <c r="G99"/>
    </row>
    <row r="100" spans="7:7" x14ac:dyDescent="0.25">
      <c r="G100"/>
    </row>
    <row r="101" spans="7:7" x14ac:dyDescent="0.25">
      <c r="G101"/>
    </row>
    <row r="102" spans="7:7" x14ac:dyDescent="0.25">
      <c r="G102"/>
    </row>
    <row r="103" spans="7:7" x14ac:dyDescent="0.25">
      <c r="G103"/>
    </row>
    <row r="104" spans="7:7" x14ac:dyDescent="0.25">
      <c r="G104"/>
    </row>
    <row r="105" spans="7:7" x14ac:dyDescent="0.25">
      <c r="G105"/>
    </row>
    <row r="106" spans="7:7" x14ac:dyDescent="0.25">
      <c r="G106"/>
    </row>
    <row r="107" spans="7:7" x14ac:dyDescent="0.25">
      <c r="G107"/>
    </row>
    <row r="108" spans="7:7" x14ac:dyDescent="0.25">
      <c r="G108"/>
    </row>
    <row r="109" spans="7:7" x14ac:dyDescent="0.25">
      <c r="G109"/>
    </row>
    <row r="110" spans="7:7" x14ac:dyDescent="0.25">
      <c r="G110"/>
    </row>
  </sheetData>
  <pageMargins left="0.7" right="0.7" top="0.75" bottom="0.75" header="0.3" footer="0.3"/>
  <pageSetup orientation="portrait" horizontalDpi="0" verticalDpi="0" r:id="rId1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8372-0238-4621-B53C-2249057E8534}">
  <dimension ref="A1:Z34"/>
  <sheetViews>
    <sheetView tabSelected="1" zoomScaleNormal="100" workbookViewId="0">
      <selection activeCell="R1" sqref="R1"/>
    </sheetView>
  </sheetViews>
  <sheetFormatPr defaultColWidth="12.7109375" defaultRowHeight="15" x14ac:dyDescent="0.25"/>
  <cols>
    <col min="1" max="12" width="12.7109375" style="30"/>
    <col min="13" max="13" width="22.5703125" style="30" bestFit="1" customWidth="1"/>
    <col min="14" max="14" width="16.85546875" style="30" bestFit="1" customWidth="1"/>
    <col min="15" max="16384" width="12.7109375" style="30"/>
  </cols>
  <sheetData>
    <row r="1" spans="1:26" ht="53.25" customHeight="1" x14ac:dyDescent="0.25">
      <c r="A1" s="27"/>
      <c r="B1" s="28"/>
      <c r="C1" s="28"/>
      <c r="D1" s="28"/>
      <c r="E1" s="28"/>
      <c r="F1" s="28"/>
      <c r="G1" s="28"/>
      <c r="H1" s="28"/>
      <c r="I1" s="28"/>
      <c r="J1" s="28"/>
      <c r="K1" s="28"/>
      <c r="L1" s="28"/>
      <c r="M1" s="29"/>
      <c r="N1" s="28"/>
      <c r="O1" s="28"/>
      <c r="P1" s="28"/>
      <c r="Q1" s="28"/>
      <c r="R1" s="28"/>
      <c r="S1"/>
      <c r="T1" s="28"/>
      <c r="U1" s="28"/>
      <c r="V1" s="28"/>
      <c r="W1" s="28"/>
      <c r="X1" s="28"/>
      <c r="Y1" s="28"/>
      <c r="Z1" s="28"/>
    </row>
    <row r="28" spans="13:17" x14ac:dyDescent="0.25">
      <c r="M28" s="31" t="s">
        <v>14</v>
      </c>
      <c r="N28" s="30" t="s">
        <v>522</v>
      </c>
      <c r="O28" s="31" t="s">
        <v>552</v>
      </c>
      <c r="P28" s="32" t="s">
        <v>553</v>
      </c>
      <c r="Q28" s="30" t="s">
        <v>554</v>
      </c>
    </row>
    <row r="29" spans="13:17" x14ac:dyDescent="0.25">
      <c r="M29" s="33" t="s">
        <v>575</v>
      </c>
      <c r="N29" s="34">
        <v>209</v>
      </c>
      <c r="O29" s="35">
        <v>209</v>
      </c>
      <c r="P29" s="36">
        <v>2120</v>
      </c>
      <c r="Q29" s="34">
        <v>2120</v>
      </c>
    </row>
    <row r="30" spans="13:17" x14ac:dyDescent="0.25">
      <c r="M30" s="33" t="s">
        <v>36</v>
      </c>
      <c r="N30" s="34">
        <v>50</v>
      </c>
      <c r="O30" s="35">
        <v>50</v>
      </c>
      <c r="P30" s="36">
        <v>522</v>
      </c>
      <c r="Q30" s="34">
        <v>522</v>
      </c>
    </row>
    <row r="31" spans="13:17" x14ac:dyDescent="0.25">
      <c r="M31" s="33" t="s">
        <v>120</v>
      </c>
      <c r="N31" s="34">
        <v>31</v>
      </c>
      <c r="O31" s="35">
        <v>31</v>
      </c>
      <c r="P31" s="36">
        <v>358</v>
      </c>
      <c r="Q31" s="34">
        <v>358</v>
      </c>
    </row>
    <row r="32" spans="13:17" x14ac:dyDescent="0.25">
      <c r="M32" s="33" t="s">
        <v>55</v>
      </c>
      <c r="N32" s="34">
        <v>11</v>
      </c>
      <c r="O32" s="35">
        <v>11</v>
      </c>
      <c r="P32" s="36">
        <v>96</v>
      </c>
      <c r="Q32" s="34">
        <v>96</v>
      </c>
    </row>
    <row r="33" spans="13:17" x14ac:dyDescent="0.25">
      <c r="M33" s="33" t="s">
        <v>105</v>
      </c>
      <c r="N33" s="34">
        <v>9</v>
      </c>
      <c r="O33" s="35">
        <v>9</v>
      </c>
      <c r="P33" s="36">
        <v>78</v>
      </c>
      <c r="Q33" s="34">
        <v>78</v>
      </c>
    </row>
    <row r="34" spans="13:17" x14ac:dyDescent="0.25">
      <c r="M34" s="33" t="s">
        <v>280</v>
      </c>
      <c r="N34" s="34">
        <v>1</v>
      </c>
      <c r="O34" s="35">
        <v>1</v>
      </c>
      <c r="P34" s="36">
        <v>10</v>
      </c>
      <c r="Q34" s="34">
        <v>10</v>
      </c>
    </row>
  </sheetData>
  <conditionalFormatting pivot="1" sqref="O30:O34">
    <cfRule type="dataBar" priority="4">
      <dataBar showValue="0">
        <cfvo type="min"/>
        <cfvo type="max"/>
        <color theme="4" tint="-0.249977111117893"/>
      </dataBar>
      <extLst>
        <ext xmlns:x14="http://schemas.microsoft.com/office/spreadsheetml/2009/9/main" uri="{B025F937-C7B1-47D3-B67F-A62EFF666E3E}">
          <x14:id>{1209FBE9-24CA-44D3-8D6D-01A2D5E0507A}</x14:id>
        </ext>
      </extLst>
    </cfRule>
  </conditionalFormatting>
  <conditionalFormatting pivot="1" sqref="Q29:Q34">
    <cfRule type="dataBar" priority="2">
      <dataBar showValue="0">
        <cfvo type="min"/>
        <cfvo type="max"/>
        <color theme="4" tint="-0.249977111117893"/>
      </dataBar>
      <extLst>
        <ext xmlns:x14="http://schemas.microsoft.com/office/spreadsheetml/2009/9/main" uri="{B025F937-C7B1-47D3-B67F-A62EFF666E3E}">
          <x14:id>{463D4186-A439-45DC-BC24-7F852035F76C}</x14:id>
        </ext>
      </extLst>
    </cfRule>
  </conditionalFormatting>
  <conditionalFormatting pivot="1" sqref="O29:O34">
    <cfRule type="dataBar" priority="1">
      <dataBar showValue="0">
        <cfvo type="min"/>
        <cfvo type="max"/>
        <color theme="4" tint="-0.249977111117893"/>
      </dataBar>
      <extLst>
        <ext xmlns:x14="http://schemas.microsoft.com/office/spreadsheetml/2009/9/main" uri="{B025F937-C7B1-47D3-B67F-A62EFF666E3E}">
          <x14:id>{9352370E-C252-4B4D-BFFA-CD7148850CA5}</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1209FBE9-24CA-44D3-8D6D-01A2D5E0507A}">
            <x14:dataBar minLength="0" maxLength="100" border="1" negativeBarBorderColorSameAsPositive="0">
              <x14:cfvo type="autoMin"/>
              <x14:cfvo type="autoMax"/>
              <x14:borderColor rgb="FF638EC6"/>
              <x14:negativeFillColor rgb="FFFF0000"/>
              <x14:negativeBorderColor rgb="FFFF0000"/>
              <x14:axisColor rgb="FF000000"/>
            </x14:dataBar>
          </x14:cfRule>
          <xm:sqref>O30:O34</xm:sqref>
        </x14:conditionalFormatting>
        <x14:conditionalFormatting xmlns:xm="http://schemas.microsoft.com/office/excel/2006/main" pivot="1">
          <x14:cfRule type="dataBar" id="{463D4186-A439-45DC-BC24-7F852035F76C}">
            <x14:dataBar minLength="0" maxLength="100" border="1" negativeBarBorderColorSameAsPositive="0">
              <x14:cfvo type="autoMin"/>
              <x14:cfvo type="autoMax"/>
              <x14:borderColor rgb="FF638EC6"/>
              <x14:negativeFillColor rgb="FFFF0000"/>
              <x14:negativeBorderColor rgb="FFFF0000"/>
              <x14:axisColor rgb="FF000000"/>
            </x14:dataBar>
          </x14:cfRule>
          <xm:sqref>Q29:Q34</xm:sqref>
        </x14:conditionalFormatting>
        <x14:conditionalFormatting xmlns:xm="http://schemas.microsoft.com/office/excel/2006/main" pivot="1">
          <x14:cfRule type="dataBar" id="{9352370E-C252-4B4D-BFFA-CD7148850CA5}">
            <x14:dataBar minLength="0" maxLength="100" border="1" negativeBarBorderColorSameAsPositive="0">
              <x14:cfvo type="autoMin"/>
              <x14:cfvo type="autoMax"/>
              <x14:borderColor rgb="FF638EC6"/>
              <x14:negativeFillColor rgb="FFFF0000"/>
              <x14:negativeBorderColor rgb="FFFF0000"/>
              <x14:axisColor rgb="FF000000"/>
            </x14:dataBar>
          </x14:cfRule>
          <xm:sqref>O29:O34</xm:sqref>
        </x14:conditionalFormatting>
      </x14:conditionalFormattings>
    </ex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97EC8-B058-42ED-B644-FEBA2CA2BF43}">
  <sheetPr>
    <tabColor theme="5" tint="0.79998168889431442"/>
  </sheetPr>
  <dimension ref="A1:B35"/>
  <sheetViews>
    <sheetView workbookViewId="0"/>
  </sheetViews>
  <sheetFormatPr defaultRowHeight="15" x14ac:dyDescent="0.25"/>
  <cols>
    <col min="1" max="1" width="13.140625" customWidth="1"/>
    <col min="2" max="2" width="44.85546875" customWidth="1"/>
  </cols>
  <sheetData>
    <row r="1" spans="1:2" x14ac:dyDescent="0.25">
      <c r="A1" t="s">
        <v>2</v>
      </c>
    </row>
    <row r="3" spans="1:2" x14ac:dyDescent="0.25">
      <c r="A3" t="s">
        <v>472</v>
      </c>
      <c r="B3" t="s">
        <v>2</v>
      </c>
    </row>
    <row r="4" spans="1:2" x14ac:dyDescent="0.25">
      <c r="A4" t="s">
        <v>473</v>
      </c>
      <c r="B4" t="s">
        <v>113</v>
      </c>
    </row>
    <row r="5" spans="1:2" x14ac:dyDescent="0.25">
      <c r="A5" t="s">
        <v>474</v>
      </c>
      <c r="B5" t="s">
        <v>257</v>
      </c>
    </row>
    <row r="6" spans="1:2" x14ac:dyDescent="0.25">
      <c r="A6" t="s">
        <v>475</v>
      </c>
      <c r="B6" t="s">
        <v>118</v>
      </c>
    </row>
    <row r="7" spans="1:2" x14ac:dyDescent="0.25">
      <c r="A7" t="s">
        <v>476</v>
      </c>
      <c r="B7" t="s">
        <v>175</v>
      </c>
    </row>
    <row r="8" spans="1:2" x14ac:dyDescent="0.25">
      <c r="A8" t="s">
        <v>477</v>
      </c>
      <c r="B8" t="s">
        <v>135</v>
      </c>
    </row>
    <row r="9" spans="1:2" x14ac:dyDescent="0.25">
      <c r="A9" t="s">
        <v>478</v>
      </c>
      <c r="B9" t="s">
        <v>462</v>
      </c>
    </row>
    <row r="10" spans="1:2" x14ac:dyDescent="0.25">
      <c r="A10" t="s">
        <v>479</v>
      </c>
      <c r="B10" t="s">
        <v>74</v>
      </c>
    </row>
    <row r="11" spans="1:2" x14ac:dyDescent="0.25">
      <c r="A11" t="s">
        <v>480</v>
      </c>
      <c r="B11" t="s">
        <v>395</v>
      </c>
    </row>
    <row r="12" spans="1:2" x14ac:dyDescent="0.25">
      <c r="A12" t="s">
        <v>481</v>
      </c>
      <c r="B12" t="s">
        <v>384</v>
      </c>
    </row>
    <row r="13" spans="1:2" x14ac:dyDescent="0.25">
      <c r="A13" t="s">
        <v>482</v>
      </c>
      <c r="B13" t="s">
        <v>88</v>
      </c>
    </row>
    <row r="14" spans="1:2" x14ac:dyDescent="0.25">
      <c r="A14" t="s">
        <v>483</v>
      </c>
      <c r="B14" t="s">
        <v>153</v>
      </c>
    </row>
    <row r="15" spans="1:2" x14ac:dyDescent="0.25">
      <c r="A15" t="s">
        <v>484</v>
      </c>
      <c r="B15" t="s">
        <v>254</v>
      </c>
    </row>
    <row r="16" spans="1:2" x14ac:dyDescent="0.25">
      <c r="A16" t="s">
        <v>485</v>
      </c>
      <c r="B16" t="s">
        <v>100</v>
      </c>
    </row>
    <row r="17" spans="1:2" x14ac:dyDescent="0.25">
      <c r="A17" t="s">
        <v>486</v>
      </c>
      <c r="B17" t="s">
        <v>211</v>
      </c>
    </row>
    <row r="18" spans="1:2" x14ac:dyDescent="0.25">
      <c r="A18" t="s">
        <v>487</v>
      </c>
      <c r="B18" t="s">
        <v>388</v>
      </c>
    </row>
    <row r="19" spans="1:2" x14ac:dyDescent="0.25">
      <c r="A19" t="s">
        <v>488</v>
      </c>
      <c r="B19" t="s">
        <v>326</v>
      </c>
    </row>
    <row r="20" spans="1:2" x14ac:dyDescent="0.25">
      <c r="A20" t="s">
        <v>489</v>
      </c>
      <c r="B20" t="s">
        <v>185</v>
      </c>
    </row>
    <row r="21" spans="1:2" x14ac:dyDescent="0.25">
      <c r="A21" t="s">
        <v>490</v>
      </c>
      <c r="B21" t="s">
        <v>66</v>
      </c>
    </row>
    <row r="22" spans="1:2" x14ac:dyDescent="0.25">
      <c r="A22" t="s">
        <v>491</v>
      </c>
      <c r="B22" t="s">
        <v>204</v>
      </c>
    </row>
    <row r="23" spans="1:2" x14ac:dyDescent="0.25">
      <c r="A23" t="s">
        <v>492</v>
      </c>
      <c r="B23" t="s">
        <v>279</v>
      </c>
    </row>
    <row r="24" spans="1:2" x14ac:dyDescent="0.25">
      <c r="A24" t="s">
        <v>493</v>
      </c>
      <c r="B24" t="s">
        <v>382</v>
      </c>
    </row>
    <row r="25" spans="1:2" x14ac:dyDescent="0.25">
      <c r="A25" t="s">
        <v>494</v>
      </c>
      <c r="B25" t="s">
        <v>108</v>
      </c>
    </row>
    <row r="26" spans="1:2" x14ac:dyDescent="0.25">
      <c r="A26" t="s">
        <v>495</v>
      </c>
      <c r="B26" t="s">
        <v>21</v>
      </c>
    </row>
    <row r="27" spans="1:2" x14ac:dyDescent="0.25">
      <c r="A27" t="s">
        <v>496</v>
      </c>
      <c r="B27" t="s">
        <v>41</v>
      </c>
    </row>
    <row r="28" spans="1:2" x14ac:dyDescent="0.25">
      <c r="A28" t="s">
        <v>497</v>
      </c>
      <c r="B28" t="s">
        <v>160</v>
      </c>
    </row>
    <row r="29" spans="1:2" x14ac:dyDescent="0.25">
      <c r="A29" t="s">
        <v>498</v>
      </c>
      <c r="B29" t="s">
        <v>294</v>
      </c>
    </row>
    <row r="30" spans="1:2" x14ac:dyDescent="0.25">
      <c r="A30" t="s">
        <v>499</v>
      </c>
      <c r="B30" t="s">
        <v>297</v>
      </c>
    </row>
    <row r="31" spans="1:2" x14ac:dyDescent="0.25">
      <c r="A31" t="s">
        <v>500</v>
      </c>
      <c r="B31" t="s">
        <v>54</v>
      </c>
    </row>
    <row r="32" spans="1:2" x14ac:dyDescent="0.25">
      <c r="A32" t="s">
        <v>501</v>
      </c>
      <c r="B32" t="s">
        <v>125</v>
      </c>
    </row>
    <row r="33" spans="1:2" x14ac:dyDescent="0.25">
      <c r="A33" t="s">
        <v>502</v>
      </c>
      <c r="B33" t="s">
        <v>104</v>
      </c>
    </row>
    <row r="34" spans="1:2" x14ac:dyDescent="0.25">
      <c r="A34" t="s">
        <v>503</v>
      </c>
      <c r="B34" t="s">
        <v>32</v>
      </c>
    </row>
    <row r="35" spans="1:2" x14ac:dyDescent="0.25">
      <c r="A35" t="s">
        <v>504</v>
      </c>
      <c r="B35" t="s">
        <v>158</v>
      </c>
    </row>
  </sheetData>
  <sortState xmlns:xlrd2="http://schemas.microsoft.com/office/spreadsheetml/2017/richdata2" ref="B4:B35">
    <sortCondition ref="B4:B35"/>
  </sortState>
  <phoneticPr fontId="19"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CE9A5-A9EA-439A-A905-C726304AB92F}">
  <sheetPr>
    <tabColor theme="5" tint="0.79998168889431442"/>
  </sheetPr>
  <dimension ref="A1:B9"/>
  <sheetViews>
    <sheetView workbookViewId="0">
      <selection activeCell="B9" sqref="B9"/>
    </sheetView>
  </sheetViews>
  <sheetFormatPr defaultRowHeight="15" x14ac:dyDescent="0.25"/>
  <cols>
    <col min="1" max="1" width="15.42578125" customWidth="1"/>
    <col min="2" max="2" width="29.7109375" customWidth="1"/>
  </cols>
  <sheetData>
    <row r="1" spans="1:2" x14ac:dyDescent="0.25">
      <c r="A1" t="s">
        <v>505</v>
      </c>
    </row>
    <row r="3" spans="1:2" x14ac:dyDescent="0.25">
      <c r="A3" t="s">
        <v>506</v>
      </c>
      <c r="B3" t="s">
        <v>14</v>
      </c>
    </row>
    <row r="4" spans="1:2" x14ac:dyDescent="0.25">
      <c r="A4" t="s">
        <v>507</v>
      </c>
      <c r="B4" t="s">
        <v>105</v>
      </c>
    </row>
    <row r="5" spans="1:2" x14ac:dyDescent="0.25">
      <c r="A5" t="s">
        <v>508</v>
      </c>
      <c r="B5" t="s">
        <v>280</v>
      </c>
    </row>
    <row r="6" spans="1:2" x14ac:dyDescent="0.25">
      <c r="A6" t="s">
        <v>509</v>
      </c>
      <c r="B6" t="s">
        <v>36</v>
      </c>
    </row>
    <row r="7" spans="1:2" x14ac:dyDescent="0.25">
      <c r="A7" t="s">
        <v>510</v>
      </c>
      <c r="B7" t="s">
        <v>575</v>
      </c>
    </row>
    <row r="8" spans="1:2" x14ac:dyDescent="0.25">
      <c r="A8" t="s">
        <v>511</v>
      </c>
      <c r="B8" t="s">
        <v>120</v>
      </c>
    </row>
    <row r="9" spans="1:2" x14ac:dyDescent="0.25">
      <c r="A9" t="s">
        <v>512</v>
      </c>
      <c r="B9" t="s">
        <v>55</v>
      </c>
    </row>
  </sheetData>
  <sortState xmlns:xlrd2="http://schemas.microsoft.com/office/spreadsheetml/2017/richdata2" ref="B7:B317">
    <sortCondition ref="B1:B317"/>
  </sortState>
  <phoneticPr fontId="1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D4335-7160-4C53-A95C-95F19E867B22}">
  <sheetPr>
    <tabColor theme="5" tint="0.79998168889431442"/>
  </sheetPr>
  <dimension ref="A1:B25"/>
  <sheetViews>
    <sheetView workbookViewId="0"/>
  </sheetViews>
  <sheetFormatPr defaultRowHeight="15" x14ac:dyDescent="0.25"/>
  <cols>
    <col min="1" max="1" width="13.28515625" customWidth="1"/>
    <col min="2" max="2" width="21.7109375" customWidth="1"/>
    <col min="3" max="3" width="13.85546875" customWidth="1"/>
  </cols>
  <sheetData>
    <row r="1" spans="1:2" x14ac:dyDescent="0.25">
      <c r="A1" t="s">
        <v>469</v>
      </c>
    </row>
    <row r="3" spans="1:2" x14ac:dyDescent="0.25">
      <c r="A3" t="s">
        <v>513</v>
      </c>
      <c r="B3" t="s">
        <v>469</v>
      </c>
    </row>
    <row r="4" spans="1:2" x14ac:dyDescent="0.25">
      <c r="A4">
        <v>10026</v>
      </c>
      <c r="B4" t="s">
        <v>28</v>
      </c>
    </row>
    <row r="5" spans="1:2" x14ac:dyDescent="0.25">
      <c r="A5">
        <v>10084</v>
      </c>
      <c r="B5" t="s">
        <v>37</v>
      </c>
    </row>
    <row r="6" spans="1:2" x14ac:dyDescent="0.25">
      <c r="A6">
        <v>10196</v>
      </c>
      <c r="B6" t="s">
        <v>43</v>
      </c>
    </row>
    <row r="7" spans="1:2" x14ac:dyDescent="0.25">
      <c r="A7">
        <v>10088</v>
      </c>
      <c r="B7" t="s">
        <v>45</v>
      </c>
    </row>
    <row r="8" spans="1:2" x14ac:dyDescent="0.25">
      <c r="A8">
        <v>10069</v>
      </c>
      <c r="B8" t="s">
        <v>49</v>
      </c>
    </row>
    <row r="9" spans="1:2" x14ac:dyDescent="0.25">
      <c r="A9">
        <v>10002</v>
      </c>
      <c r="B9" t="s">
        <v>52</v>
      </c>
    </row>
    <row r="10" spans="1:2" x14ac:dyDescent="0.25">
      <c r="A10">
        <v>10194</v>
      </c>
      <c r="B10" t="s">
        <v>56</v>
      </c>
    </row>
    <row r="11" spans="1:2" x14ac:dyDescent="0.25">
      <c r="A11">
        <v>10062</v>
      </c>
      <c r="B11" t="s">
        <v>59</v>
      </c>
    </row>
    <row r="12" spans="1:2" x14ac:dyDescent="0.25">
      <c r="A12">
        <v>10114</v>
      </c>
      <c r="B12" t="s">
        <v>63</v>
      </c>
    </row>
    <row r="13" spans="1:2" x14ac:dyDescent="0.25">
      <c r="A13">
        <v>10250</v>
      </c>
      <c r="B13" t="s">
        <v>67</v>
      </c>
    </row>
    <row r="14" spans="1:2" x14ac:dyDescent="0.25">
      <c r="A14">
        <v>10252</v>
      </c>
      <c r="B14" t="s">
        <v>70</v>
      </c>
    </row>
    <row r="15" spans="1:2" x14ac:dyDescent="0.25">
      <c r="A15">
        <v>10265</v>
      </c>
      <c r="B15" t="s">
        <v>78</v>
      </c>
    </row>
    <row r="16" spans="1:2" x14ac:dyDescent="0.25">
      <c r="A16">
        <v>10026</v>
      </c>
      <c r="B16" t="s">
        <v>28</v>
      </c>
    </row>
    <row r="17" spans="1:2" x14ac:dyDescent="0.25">
      <c r="A17">
        <v>10081</v>
      </c>
      <c r="B17" t="s">
        <v>106</v>
      </c>
    </row>
    <row r="18" spans="1:2" x14ac:dyDescent="0.25">
      <c r="A18">
        <v>10175</v>
      </c>
      <c r="B18" t="s">
        <v>110</v>
      </c>
    </row>
    <row r="19" spans="1:2" x14ac:dyDescent="0.25">
      <c r="A19">
        <v>10188</v>
      </c>
      <c r="B19" t="s">
        <v>121</v>
      </c>
    </row>
    <row r="20" spans="1:2" x14ac:dyDescent="0.25">
      <c r="A20">
        <v>10150</v>
      </c>
      <c r="B20" t="s">
        <v>126</v>
      </c>
    </row>
    <row r="21" spans="1:2" x14ac:dyDescent="0.25">
      <c r="A21">
        <v>10200</v>
      </c>
      <c r="B21" t="s">
        <v>139</v>
      </c>
    </row>
    <row r="22" spans="1:2" x14ac:dyDescent="0.25">
      <c r="A22">
        <v>10220</v>
      </c>
      <c r="B22" t="s">
        <v>145</v>
      </c>
    </row>
    <row r="23" spans="1:2" x14ac:dyDescent="0.25">
      <c r="A23">
        <v>10099</v>
      </c>
      <c r="B23" t="s">
        <v>161</v>
      </c>
    </row>
    <row r="24" spans="1:2" x14ac:dyDescent="0.25">
      <c r="A24">
        <v>10197</v>
      </c>
      <c r="B24" t="s">
        <v>176</v>
      </c>
    </row>
    <row r="25" spans="1:2" x14ac:dyDescent="0.25">
      <c r="A25">
        <v>10080</v>
      </c>
      <c r="B25" t="s">
        <v>213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workbookViewId="0">
      <selection activeCell="B11" sqref="B11"/>
    </sheetView>
  </sheetViews>
  <sheetFormatPr defaultRowHeight="15" x14ac:dyDescent="0.25"/>
  <sheetData>
    <row r="1" spans="1:1" x14ac:dyDescent="0.25">
      <c r="A1" t="s">
        <v>465</v>
      </c>
    </row>
    <row r="2" spans="1:1" x14ac:dyDescent="0.25">
      <c r="A2" s="1" t="s">
        <v>466</v>
      </c>
    </row>
    <row r="4" spans="1:1" x14ac:dyDescent="0.25">
      <c r="A4" t="s">
        <v>516</v>
      </c>
    </row>
    <row r="5" spans="1:1" x14ac:dyDescent="0.25">
      <c r="A5" t="s">
        <v>517</v>
      </c>
    </row>
  </sheetData>
  <hyperlinks>
    <hyperlink ref="A2"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HR Data</vt:lpstr>
      <vt:lpstr>Analysis</vt:lpstr>
      <vt:lpstr>Dashboard</vt:lpstr>
      <vt:lpstr>Position</vt:lpstr>
      <vt:lpstr>Department</vt:lpstr>
      <vt:lpstr>Manager</vt:lpstr>
      <vt:lpstr>Source</vt:lpstr>
      <vt:lpstr>hR_DATA2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Jose Dino Abaya</cp:lastModifiedBy>
  <dcterms:created xsi:type="dcterms:W3CDTF">2022-10-02T20:52:34Z</dcterms:created>
  <dcterms:modified xsi:type="dcterms:W3CDTF">2024-03-11T14:08:50Z</dcterms:modified>
</cp:coreProperties>
</file>