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5.-LIGHTGIG\1.-TRABAJOS ONY\31.-A02R6E9 (ALABAMA)\3.- PARA ATT\"/>
    </mc:Choice>
  </mc:AlternateContent>
  <xr:revisionPtr revIDLastSave="0" documentId="13_ncr:1_{F7CCF4E5-F089-4251-A27B-8563CEBA151F}" xr6:coauthVersionLast="47" xr6:coauthVersionMax="47" xr10:uidLastSave="{00000000-0000-0000-0000-000000000000}"/>
  <bookViews>
    <workbookView xWindow="28680" yWindow="-135" windowWidth="29040" windowHeight="15840"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4" l="1"/>
  <c r="G6" i="25" l="1"/>
  <c r="C4" i="25" l="1"/>
  <c r="I28" i="25"/>
  <c r="H28" i="25"/>
  <c r="I27" i="25"/>
  <c r="H27" i="25"/>
  <c r="I26" i="25"/>
  <c r="H26" i="25"/>
  <c r="I23" i="25"/>
  <c r="H23" i="25"/>
  <c r="I21" i="25"/>
  <c r="H21" i="25"/>
  <c r="G27" i="25"/>
  <c r="G28" i="25"/>
  <c r="F27" i="25"/>
  <c r="F28" i="25"/>
  <c r="G26" i="25"/>
  <c r="G23" i="25"/>
  <c r="F26" i="25"/>
  <c r="F23" i="25"/>
  <c r="E23" i="25"/>
  <c r="I18" i="25"/>
  <c r="H18" i="25"/>
  <c r="I17" i="25"/>
  <c r="I10" i="25"/>
  <c r="H10" i="25"/>
  <c r="I7" i="25"/>
  <c r="H7" i="25"/>
  <c r="I6" i="25"/>
  <c r="E4" i="25" l="1"/>
  <c r="D4" i="25"/>
  <c r="B9" i="25"/>
  <c r="B8" i="25"/>
  <c r="D43" i="25"/>
  <c r="D42" i="25"/>
  <c r="E43" i="25"/>
  <c r="E42" i="25"/>
  <c r="B43" i="25"/>
  <c r="H25" i="25" s="1"/>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F8" i="25"/>
  <c r="G8" i="25"/>
  <c r="D10" i="25"/>
  <c r="E10" i="25"/>
  <c r="F10" i="25"/>
  <c r="G10" i="25"/>
  <c r="C15" i="25"/>
  <c r="F15" i="25" s="1"/>
  <c r="D15" i="25"/>
  <c r="E15" i="25"/>
  <c r="G15" i="25"/>
  <c r="C16" i="25"/>
  <c r="E16" i="25" s="1"/>
  <c r="D16" i="25"/>
  <c r="G16" i="25"/>
  <c r="E17" i="25"/>
  <c r="G17" i="25"/>
  <c r="D18" i="25"/>
  <c r="E18" i="25"/>
  <c r="F18" i="25"/>
  <c r="G18" i="25"/>
  <c r="C20" i="25"/>
  <c r="D20" i="25"/>
  <c r="E20" i="25"/>
  <c r="G20" i="25"/>
  <c r="D21" i="25"/>
  <c r="E21" i="25"/>
  <c r="F21" i="25"/>
  <c r="G21" i="25"/>
  <c r="B22" i="25"/>
  <c r="D23" i="25"/>
  <c r="D26" i="25"/>
  <c r="D27" i="25"/>
  <c r="D28" i="25"/>
  <c r="E28" i="25"/>
  <c r="C31" i="25"/>
  <c r="C33" i="25"/>
  <c r="B23" i="24" l="1"/>
  <c r="I20" i="25"/>
  <c r="H20" i="25"/>
  <c r="F16" i="25"/>
  <c r="F20" i="25"/>
  <c r="I22" i="25"/>
  <c r="H22" i="25"/>
  <c r="I4" i="25"/>
  <c r="H4" i="25"/>
  <c r="G22" i="25"/>
  <c r="I15" i="25"/>
  <c r="H15" i="25"/>
  <c r="H16" i="25"/>
  <c r="I16" i="25"/>
  <c r="F22" i="25"/>
  <c r="E22" i="25"/>
  <c r="D22" i="25"/>
  <c r="B24" i="25"/>
  <c r="C42" i="25"/>
  <c r="B42" i="25"/>
  <c r="I24" i="25" l="1"/>
  <c r="H24" i="25"/>
  <c r="H30" i="25" s="1"/>
  <c r="G24" i="25"/>
  <c r="F24" i="25"/>
  <c r="D24" i="25"/>
  <c r="E24" i="25"/>
  <c r="B8" i="24"/>
  <c r="C43" i="25" l="1"/>
  <c r="E26" i="25" l="1"/>
  <c r="G25" i="25"/>
  <c r="G30" i="25" s="1"/>
  <c r="I25" i="25"/>
  <c r="I30" i="25" s="1"/>
  <c r="H31" i="25" s="1"/>
  <c r="E27" i="25"/>
  <c r="F25" i="25"/>
  <c r="F30" i="25" s="1"/>
  <c r="D25" i="25"/>
  <c r="E25"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<sst xmlns="http://schemas.openxmlformats.org/spreadsheetml/2006/main" count="414" uniqueCount="226">
  <si>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</si>
  <si>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</si>
  <si>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</si>
  <si>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</si>
  <si>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</si>
  <si>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</si>
  <si>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</si>
  <si>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</si>
  <si>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</si>
  <si>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</si>
  <si>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</si>
  <si>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</si>
  <si>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</si>
  <si>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</si>
  <si>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</si>
  <si>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</si>
  <si>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</si>
  <si>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</si>
  <si>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</si>
  <si>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</si>
  <si>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</si>
  <si>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</si>
  <si>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</si>
  <si>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</si>
  <si>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</si>
  <si>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</si>
  <si>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</si>
  <si>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</si>
  <si>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</si>
  <si>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</si>
  <si>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</si>
  <si>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</si>
  <si>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</si>
  <si>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</si>
  <si>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</si>
  <si>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</si>
  <si>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</si>
  <si>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</si>
  <si>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</si>
  <si>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</si>
  <si>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</si>
  <si>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</si>
  <si>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</si>
  <si>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</si>
  <si>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</si>
  <si>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</si>
  <si>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</si>
  <si>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</si>
  <si>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</si>
  <si>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</si>
  <si>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</si>
  <si>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</si>
  <si>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</si>
  <si>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</si>
  <si>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</si>
  <si>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</si>
  <si>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</si>
  <si>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</si>
  <si>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</si>
  <si>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</si>
  <si>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</si>
  <si>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</si>
  <si>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</si>
  <si>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</si>
  <si>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</si>
  <si>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</si>
  <si>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</si>
  <si>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</si>
  <si>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</si>
  <si>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</si>
  <si>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</si>
  <si>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</si>
  <si>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</si>
  <si>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</si>
  <si>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</si>
  <si>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</si>
  <si>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</si>
  <si>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</si>
  <si>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</si>
  <si>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</si>
  <si>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</si>
  <si>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</si>
  <si>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</si>
  <si>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</si>
  <si>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</si>
  <si>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</si>
  <si>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</si>
  <si>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</si>
  <si>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</si>
  <si>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</si>
  <si>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</si>
  <si>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</si>
  <si>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</si>
  <si>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</si>
  <si>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</si>
  <si>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</si>
  <si>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</si>
  <si>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</si>
  <si>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</si>
  <si>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</si>
  <si>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</si>
  <si>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</si>
  <si>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</si>
  <si>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</si>
  <si>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</si>
  <si>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</si>
  <si>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</si>
  <si>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</si>
  <si>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</si>
  <si>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</si>
  <si>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</si>
  <si>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</si>
  <si>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</si>
  <si>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</si>
  <si>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</si>
  <si>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</si>
  <si>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</si>
  <si>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</si>
  <si>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</si>
  <si>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</si>
  <si>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</si>
  <si>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</si>
  <si>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</si>
  <si>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</si>
  <si>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</si>
  <si>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</si>
  <si>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</si>
  <si>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</si>
  <si>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</si>
  <si>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</si>
  <si>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</si>
  <si>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</si>
  <si>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</si>
  <si>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</si>
  <si>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</si>
  <si>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</si>
  <si>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</si>
  <si>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</si>
  <si>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</si>
  <si>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</si>
  <si>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</si>
  <si>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</si>
  <si>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</si>
  <si>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</si>
  <si>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</si>
  <si>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</si>
  <si>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</si>
  <si>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</si>
  <si>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</si>
  <si>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</si>
  <si>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</si>
  <si>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</si>
  <si>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</si>
  <si>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</si>
  <si>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</si>
  <si>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</si>
  <si>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</si>
  <si>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</si>
  <si>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</si>
  <si>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</si>
  <si>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</si>
  <si>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</si>
  <si>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</si>
  <si>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</si>
  <si>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</si>
  <si>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</si>
  <si>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</si>
  <si>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</si>
  <si>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</si>
  <si>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</si>
  <si>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</si>
  <si>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</si>
  <si>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</si>
  <si>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</si>
  <si>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</si>
  <si>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</si>
  <si>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</si>
  <si>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</si>
  <si>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</si>
  <si>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</si>
  <si>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</si>
  <si>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</si>
  <si>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</si>
  <si>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</si>
  <si>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</si>
  <si>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</si>
  <si>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</si>
  <si>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</si>
  <si>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</si>
  <si>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</si>
  <si>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</si>
  <si>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</si>
  <si>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</si>
  <si>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</si>
  <si>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</si>
  <si>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</si>
  <si>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</si>
  <si>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</si>
  <si>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</si>
  <si>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</si>
  <si>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</si>
  <si>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</si>
  <si>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</si>
  <si>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</si>
  <si>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</si>
  <si>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</si>
  <si>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</si>
  <si>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</si>
  <si>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</si>
  <si>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</si>
  <si>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</si>
  <si>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</si>
  <si>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</si>
  <si>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</si>
  <si>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</si>
  <si>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Class N2</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</si>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</sst>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0" fontId="0" fillId="0" borderId="43" xfId="0"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223</v>
      </c>
    </row>
    <row r="11" spans="1:2" x14ac:dyDescent="0.2">
      <c r="A11" s="91">
        <v>6</v>
      </c>
      <c r="B11" s="193" t="s">
        <v>224</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B3" sqref="B3"/>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215</v>
      </c>
    </row>
    <row r="2" spans="1:12" ht="39.950000000000003" customHeight="1" x14ac:dyDescent="0.25">
      <c r="A2" s="130" t="s">
        <v>5</v>
      </c>
      <c r="B2" s="133">
        <v>20.5</v>
      </c>
      <c r="D2" s="170" t="s">
        <v>6</v>
      </c>
      <c r="I2" s="131" t="s">
        <v>7</v>
      </c>
    </row>
    <row r="3" spans="1:12" ht="39.950000000000003" customHeight="1" x14ac:dyDescent="0.2">
      <c r="A3" s="122" t="s">
        <v>8</v>
      </c>
      <c r="B3" s="134">
        <v>1.4</v>
      </c>
      <c r="I3" s="132">
        <v>0</v>
      </c>
    </row>
    <row r="4" spans="1:12" ht="39.950000000000003" customHeight="1" x14ac:dyDescent="0.2">
      <c r="A4" s="123" t="s">
        <v>9</v>
      </c>
      <c r="B4" s="135">
        <v>2</v>
      </c>
      <c r="I4" s="132">
        <v>1</v>
      </c>
    </row>
    <row r="5" spans="1:12" ht="39.950000000000003" customHeight="1" x14ac:dyDescent="0.25">
      <c r="A5" s="123" t="s">
        <v>201</v>
      </c>
      <c r="B5" s="135" t="s">
        <v>10</v>
      </c>
      <c r="D5" s="170" t="s">
        <v>222</v>
      </c>
      <c r="I5" s="132">
        <v>2</v>
      </c>
    </row>
    <row r="6" spans="1:12" ht="39.950000000000003" customHeight="1" x14ac:dyDescent="0.25">
      <c r="A6" s="123" t="s">
        <v>11</v>
      </c>
      <c r="B6" s="135" t="s">
        <v>10</v>
      </c>
      <c r="D6" s="170" t="s">
        <v>12</v>
      </c>
    </row>
    <row r="7" spans="1:12" ht="39.950000000000003" customHeight="1" x14ac:dyDescent="0.2">
      <c r="A7" s="122" t="s">
        <v>13</v>
      </c>
      <c r="B7" s="134">
        <v>5.5</v>
      </c>
    </row>
    <row r="8" spans="1:12" ht="39.950000000000003" customHeight="1" x14ac:dyDescent="0.2">
      <c r="A8" s="122" t="s">
        <v>14</v>
      </c>
      <c r="B8" s="124">
        <f>B2+B7</f>
        <v>26</v>
      </c>
      <c r="E8" s="127"/>
    </row>
    <row r="9" spans="1:12" ht="39.950000000000003" customHeight="1" x14ac:dyDescent="0.25">
      <c r="A9" s="122" t="s">
        <v>15</v>
      </c>
      <c r="B9" s="128" t="str">
        <f>IF(B8&lt;='XGSPON Budget Calculator'!D39,"1x64",IF(B8&lt;='XGSPON Budget Calculator'!F39,"1x32",IF(B8&lt;='XGSPON Budget Calculator'!H39,"1x16",NA())))</f>
        <v>1x64</v>
      </c>
      <c r="C9" s="153"/>
      <c r="D9" s="194" t="s">
        <v>225</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25.173214285714288</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24.548214285714284</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3.102439024390244</v>
      </c>
      <c r="C13" s="196"/>
      <c r="D13" s="197"/>
      <c r="E13" s="197"/>
      <c r="F13" s="197"/>
      <c r="G13" s="197"/>
      <c r="H13" s="170" t="s">
        <v>19</v>
      </c>
    </row>
    <row r="14" spans="1:12" ht="23.25" x14ac:dyDescent="0.35">
      <c r="A14" s="138" t="s">
        <v>20</v>
      </c>
      <c r="B14" s="139">
        <f>((B7*'XGSPON Budget Calculator'!E42)*-1)+SUM('XGSPON Budget Calculator'!E20:E29)*-1</f>
        <v>2.5140243902439021</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28.275653310104531</v>
      </c>
      <c r="C16" s="196"/>
      <c r="D16" s="197"/>
      <c r="E16" s="197"/>
      <c r="F16" s="197"/>
      <c r="G16" s="197"/>
    </row>
    <row r="17" spans="1:7" ht="23.25" x14ac:dyDescent="0.35">
      <c r="A17" s="140" t="s">
        <v>22</v>
      </c>
      <c r="B17" s="139">
        <f>B11+B14</f>
        <v>27.062238675958184</v>
      </c>
      <c r="C17" s="196"/>
      <c r="D17" s="197"/>
      <c r="E17" s="197"/>
      <c r="F17" s="197"/>
      <c r="G17" s="197"/>
    </row>
    <row r="19" spans="1:7" ht="18" x14ac:dyDescent="0.25">
      <c r="A19" s="137" t="s">
        <v>23</v>
      </c>
    </row>
    <row r="21" spans="1:7" s="186" customFormat="1" ht="26.25" x14ac:dyDescent="0.4">
      <c r="A21" s="191" t="s">
        <v>221</v>
      </c>
    </row>
    <row r="22" spans="1:7" ht="24" thickBot="1" x14ac:dyDescent="0.3">
      <c r="A22" s="188" t="s">
        <v>202</v>
      </c>
      <c r="B22" s="125">
        <f>IF(B1="Class N2",5.5,IF(B1="Class N1",3.5,"Error"))</f>
        <v>5.5</v>
      </c>
      <c r="C22" s="170"/>
      <c r="D22" s="170" t="s">
        <v>217</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219</v>
      </c>
      <c r="B25" s="187">
        <f>B22-B23-B11</f>
        <v>-20.948214285714283</v>
      </c>
      <c r="C25" s="170"/>
      <c r="D25" s="170" t="s">
        <v>218</v>
      </c>
    </row>
    <row r="26" spans="1:7" ht="36.75" thickBot="1" x14ac:dyDescent="0.25">
      <c r="A26" s="190" t="s">
        <v>220</v>
      </c>
      <c r="B26" s="187">
        <f>B25-'XGSPON Budget Calculator'!E16-IF('XGSPON Planning Tool'!B9="1x64",'XGSPON Budget Calculator'!E17,IF('XGSPON Planning Tool'!B9="1x32",'XGSPON Budget Calculator'!G17,IF('XGSPON Planning Tool'!B9="1x16",'XGSPON Budget Calculator'!I17,"Error")))</f>
        <v>-0.19821428571428257</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5"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03" t="s">
        <v>25</v>
      </c>
      <c r="C1" s="204"/>
      <c r="D1" s="204"/>
      <c r="E1" s="204"/>
      <c r="F1" s="204"/>
      <c r="G1" s="204"/>
      <c r="H1" s="192"/>
      <c r="I1" s="192"/>
    </row>
    <row r="2" spans="1:14" ht="26.25" customHeight="1" x14ac:dyDescent="0.2">
      <c r="A2" s="1" t="s">
        <v>26</v>
      </c>
      <c r="B2" s="84" t="s">
        <v>27</v>
      </c>
      <c r="C2" s="86" t="s">
        <v>28</v>
      </c>
      <c r="D2" s="205" t="s">
        <v>29</v>
      </c>
      <c r="E2" s="206"/>
      <c r="F2" s="205" t="s">
        <v>30</v>
      </c>
      <c r="G2" s="206"/>
      <c r="H2" s="205" t="s">
        <v>214</v>
      </c>
      <c r="I2" s="206"/>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0</v>
      </c>
      <c r="C8" s="20">
        <v>-1.1000000000000001</v>
      </c>
      <c r="D8" s="18">
        <f>$C8*$B8</f>
        <v>0</v>
      </c>
      <c r="E8" s="19">
        <f t="shared" si="0"/>
        <v>0</v>
      </c>
      <c r="F8" s="18">
        <f t="shared" si="0"/>
        <v>0</v>
      </c>
      <c r="G8" s="19">
        <f t="shared" si="0"/>
        <v>0</v>
      </c>
      <c r="H8" s="18">
        <f t="shared" si="0"/>
        <v>0</v>
      </c>
      <c r="I8" s="19">
        <f t="shared" si="0"/>
        <v>0</v>
      </c>
    </row>
    <row r="9" spans="1:14" x14ac:dyDescent="0.2">
      <c r="A9" s="116" t="s">
        <v>39</v>
      </c>
      <c r="B9" s="148">
        <f>IF('XGSPON Planning Tool'!B5="No",0,1)</f>
        <v>0</v>
      </c>
      <c r="C9" s="20">
        <v>-0.3</v>
      </c>
      <c r="D9" s="18">
        <f>$C9*$B9</f>
        <v>0</v>
      </c>
      <c r="E9" s="19">
        <f t="shared" si="0"/>
        <v>0</v>
      </c>
      <c r="F9" s="18">
        <f t="shared" si="0"/>
        <v>0</v>
      </c>
      <c r="G9" s="19">
        <f t="shared" si="0"/>
        <v>0</v>
      </c>
      <c r="H9" s="18">
        <f t="shared" si="0"/>
        <v>0</v>
      </c>
      <c r="I9" s="19">
        <f t="shared" si="0"/>
        <v>0</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2</v>
      </c>
      <c r="C22" s="43">
        <v>-0.35</v>
      </c>
      <c r="D22" s="44">
        <f t="shared" ref="D22:I23" si="5">$C22*$B22</f>
        <v>-0.7</v>
      </c>
      <c r="E22" s="45">
        <f t="shared" si="5"/>
        <v>-0.7</v>
      </c>
      <c r="F22" s="44">
        <f t="shared" si="5"/>
        <v>-0.7</v>
      </c>
      <c r="G22" s="45">
        <f t="shared" si="5"/>
        <v>-0.7</v>
      </c>
      <c r="H22" s="44">
        <f t="shared" si="5"/>
        <v>-0.7</v>
      </c>
      <c r="I22" s="45">
        <f t="shared" si="5"/>
        <v>-0.7</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0</v>
      </c>
      <c r="C24" s="43">
        <v>-0.1</v>
      </c>
      <c r="D24" s="44">
        <f t="shared" ref="D24:I24" si="6">$C24*$B24</f>
        <v>0</v>
      </c>
      <c r="E24" s="45">
        <f t="shared" si="6"/>
        <v>0</v>
      </c>
      <c r="F24" s="44">
        <f t="shared" si="6"/>
        <v>0</v>
      </c>
      <c r="G24" s="45">
        <f t="shared" si="6"/>
        <v>0</v>
      </c>
      <c r="H24" s="44">
        <f t="shared" si="6"/>
        <v>0</v>
      </c>
      <c r="I24" s="45">
        <f t="shared" si="6"/>
        <v>0</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-25.690548780487809</v>
      </c>
      <c r="E30" s="51">
        <f t="shared" si="10"/>
        <v>-25.353658536585368</v>
      </c>
      <c r="F30" s="52">
        <f t="shared" si="10"/>
        <v>-22.390548780487812</v>
      </c>
      <c r="G30" s="53">
        <f t="shared" si="10"/>
        <v>-22.570731707317083</v>
      </c>
      <c r="H30" s="52">
        <f t="shared" si="10"/>
        <v>-18.99054878048781</v>
      </c>
      <c r="I30" s="53">
        <f t="shared" si="10"/>
        <v>-19.170731707317081</v>
      </c>
    </row>
    <row r="31" spans="1:9" x14ac:dyDescent="0.2">
      <c r="A31" s="182" t="s">
        <v>64</v>
      </c>
      <c r="B31" s="55" t="s">
        <v>65</v>
      </c>
      <c r="C31" s="119">
        <f>MIN(4,'XGSPON Planning Tool'!B3)</f>
        <v>1.4</v>
      </c>
      <c r="D31" s="207">
        <f>ROUND(MIN(-(D$4+D$30+9*HLOOKUP(D$3,$B$41:$C$43,3))/(HLOOKUP(D$3,$B$41:$C$43,3)+$C$33/$C$31),-(E$4+E$30+9*HLOOKUP(E$3,$B$41:$C$43,3))/(HLOOKUP(E$3,$B$41:$C$43,3)+$C$33/$C$31)),0)</f>
        <v>22</v>
      </c>
      <c r="E31" s="208"/>
      <c r="F31" s="207">
        <f>ROUND(MIN(-(F$4+F$30+9*HLOOKUP(F$3,$B$41:$C$43,3))/(HLOOKUP(F$3,$B$41:$C$43,3)+$C$33/$C$31),-(G$4+G$30+9*HLOOKUP(G$3,$B$41:$C$43,3))/(HLOOKUP(G$3,$B$41:$C$43,3)+$C$33/$C$31)),0)</f>
        <v>40</v>
      </c>
      <c r="G31" s="208"/>
      <c r="H31" s="207">
        <f>ROUND(MIN(-(H$4+H$30+9*HLOOKUP(H$3,$B$41:$C$43,3))/(HLOOKUP(H$3,$B$41:$C$43,3)+$C$33/$C$31),-(I$4+I$30+9*HLOOKUP(I$3,$B$41:$C$43,3))/(HLOOKUP(I$3,$B$41:$C$43,3)+$C$33/$C$31)),0)</f>
        <v>59</v>
      </c>
      <c r="I31" s="208"/>
    </row>
    <row r="32" spans="1:9" x14ac:dyDescent="0.2">
      <c r="A32" s="56" t="s">
        <v>66</v>
      </c>
      <c r="B32" s="57"/>
      <c r="C32" s="85" t="s">
        <v>58</v>
      </c>
      <c r="D32" s="58">
        <f>D31*$B$43</f>
        <v>-2.8841463414634148</v>
      </c>
      <c r="E32" s="59">
        <f>D31*$C$43</f>
        <v>-2.0121951219512195</v>
      </c>
      <c r="F32" s="58">
        <f>F31*$B$43</f>
        <v>-5.2439024390243905</v>
      </c>
      <c r="G32" s="59">
        <f>F31*$C$43</f>
        <v>-3.6585365853658534</v>
      </c>
      <c r="H32" s="58">
        <f>H31*$B$43</f>
        <v>-7.7347560975609762</v>
      </c>
      <c r="I32" s="59">
        <f>H31*$C$43</f>
        <v>-5.3963414634146343</v>
      </c>
    </row>
    <row r="33" spans="1:9" ht="13.5" thickBot="1" x14ac:dyDescent="0.25">
      <c r="A33" s="60" t="s">
        <v>51</v>
      </c>
      <c r="B33" s="61" t="s">
        <v>67</v>
      </c>
      <c r="C33" s="62">
        <f>C10</f>
        <v>-7.4999999999999997E-2</v>
      </c>
      <c r="D33" s="63">
        <f>D31*$C33/$C$31</f>
        <v>-1.1785714285714286</v>
      </c>
      <c r="E33" s="64">
        <f>D31*$C33/$C$31</f>
        <v>-1.1785714285714286</v>
      </c>
      <c r="F33" s="63">
        <f>F31*$C33/$C$31</f>
        <v>-2.1428571428571428</v>
      </c>
      <c r="G33" s="64">
        <f>F31*$C33/$C$31</f>
        <v>-2.1428571428571428</v>
      </c>
      <c r="H33" s="63">
        <f>H31*$C33/$C$31</f>
        <v>-3.1607142857142856</v>
      </c>
      <c r="I33" s="64">
        <f>H31*$C33/$C$31</f>
        <v>-3.1607142857142856</v>
      </c>
    </row>
    <row r="34" spans="1:9" ht="13.5" thickBot="1" x14ac:dyDescent="0.25">
      <c r="A34" s="65" t="s">
        <v>68</v>
      </c>
      <c r="B34" s="66"/>
      <c r="C34" s="67"/>
      <c r="D34" s="68">
        <f t="shared" ref="D34:I34" si="11">D32+D33</f>
        <v>-4.0627177700348431</v>
      </c>
      <c r="E34" s="69">
        <f t="shared" si="11"/>
        <v>-3.1907665505226479</v>
      </c>
      <c r="F34" s="68">
        <f t="shared" si="11"/>
        <v>-7.3867595818815328</v>
      </c>
      <c r="G34" s="69">
        <f t="shared" si="11"/>
        <v>-5.8013937282229957</v>
      </c>
      <c r="H34" s="68">
        <f t="shared" si="11"/>
        <v>-10.895470383275262</v>
      </c>
      <c r="I34" s="69">
        <f t="shared" si="11"/>
        <v>-8.5570557491289208</v>
      </c>
    </row>
    <row r="35" spans="1:9" x14ac:dyDescent="0.2">
      <c r="A35" s="54" t="s">
        <v>69</v>
      </c>
      <c r="B35" s="70"/>
      <c r="C35" s="71"/>
      <c r="D35" s="72">
        <f>D$4+D30+D34</f>
        <v>1.2467334494773477</v>
      </c>
      <c r="E35" s="72">
        <f t="shared" ref="E35:G35" si="12">E$4+E30+E34</f>
        <v>2.4555749128919846</v>
      </c>
      <c r="F35" s="72">
        <f t="shared" si="12"/>
        <v>1.2226916376306551</v>
      </c>
      <c r="G35" s="72">
        <f t="shared" si="12"/>
        <v>2.6278745644599208</v>
      </c>
      <c r="H35" s="72">
        <f t="shared" ref="H35:I35" si="13">H$4+H30+H34</f>
        <v>1.1139808362369283</v>
      </c>
      <c r="I35" s="72">
        <f t="shared" si="13"/>
        <v>3.2722125435539979</v>
      </c>
    </row>
    <row r="36" spans="1:9" ht="13.5" thickBot="1" x14ac:dyDescent="0.25">
      <c r="A36" s="60" t="s">
        <v>70</v>
      </c>
      <c r="B36" s="183"/>
      <c r="C36" s="114"/>
      <c r="D36" s="108">
        <f>-D35/$B$43</f>
        <v>9.5099667774086054</v>
      </c>
      <c r="E36" s="113">
        <f>-E35/$C$43</f>
        <v>26.847619047619034</v>
      </c>
      <c r="F36" s="98">
        <f>-F35/$B$43</f>
        <v>9.3265780730896477</v>
      </c>
      <c r="G36" s="113">
        <f>-G35/$C$43</f>
        <v>28.73142857142847</v>
      </c>
      <c r="H36" s="98">
        <f>-H35/$B$43</f>
        <v>8.4973421926909882</v>
      </c>
      <c r="I36" s="113">
        <f>-I35/$C$43</f>
        <v>35.776190476190379</v>
      </c>
    </row>
    <row r="37" spans="1:9" ht="13.5" thickBot="1" x14ac:dyDescent="0.25">
      <c r="A37" s="73" t="s">
        <v>71</v>
      </c>
      <c r="B37" s="74"/>
      <c r="C37" s="75"/>
      <c r="D37" s="199">
        <f>ROUNDDOWN(D31+MIN(D36:E36),1)</f>
        <v>31.5</v>
      </c>
      <c r="E37" s="200"/>
      <c r="F37" s="201">
        <f>ROUNDDOWN(F31+MIN(F36:G36),1)</f>
        <v>49.3</v>
      </c>
      <c r="G37" s="202"/>
      <c r="H37" s="201">
        <f>ROUNDDOWN(H31+MIN(H36:I36),1)</f>
        <v>67.400000000000006</v>
      </c>
      <c r="I37" s="202"/>
    </row>
    <row r="38" spans="1:9" ht="13.5" thickBot="1" x14ac:dyDescent="0.25">
      <c r="A38" s="76" t="s">
        <v>72</v>
      </c>
      <c r="B38" s="77"/>
      <c r="C38" s="99">
        <v>96</v>
      </c>
      <c r="D38" s="210">
        <f>MIN(D37,$C38)</f>
        <v>31.5</v>
      </c>
      <c r="E38" s="211"/>
      <c r="F38" s="210">
        <f>MIN(F37,$C38)</f>
        <v>49.3</v>
      </c>
      <c r="G38" s="211"/>
      <c r="H38" s="210">
        <f>MIN(H37,$C38)</f>
        <v>67.400000000000006</v>
      </c>
      <c r="I38" s="211"/>
    </row>
    <row r="39" spans="1:9" ht="13.5" thickBot="1" x14ac:dyDescent="0.25">
      <c r="A39" s="76" t="s">
        <v>73</v>
      </c>
      <c r="B39" s="77"/>
      <c r="C39" s="88">
        <v>64</v>
      </c>
      <c r="D39" s="212">
        <f>MIN(D38,$C39)</f>
        <v>31.5</v>
      </c>
      <c r="E39" s="213"/>
      <c r="F39" s="212">
        <f>MIN(F38,$C39)</f>
        <v>49.3</v>
      </c>
      <c r="G39" s="213"/>
      <c r="H39" s="212">
        <f>MIN(H38,$C39)</f>
        <v>64</v>
      </c>
      <c r="I39" s="213"/>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H2:I2"/>
    <mergeCell ref="H31:I31"/>
    <mergeCell ref="H37:I37"/>
    <mergeCell ref="H38:I38"/>
    <mergeCell ref="H39:I39"/>
    <mergeCell ref="D45:E45"/>
    <mergeCell ref="B45:C45"/>
    <mergeCell ref="D38:E38"/>
    <mergeCell ref="F38:G38"/>
    <mergeCell ref="D39:E39"/>
    <mergeCell ref="F39:G39"/>
    <mergeCell ref="D37:E37"/>
    <mergeCell ref="F37:G37"/>
    <mergeCell ref="B1:G1"/>
    <mergeCell ref="D2:E2"/>
    <mergeCell ref="F2:G2"/>
    <mergeCell ref="D31:E31"/>
    <mergeCell ref="F31:G31"/>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216</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Idania.Garcia005</cp:lastModifiedBy>
  <cp:revision/>
  <dcterms:created xsi:type="dcterms:W3CDTF">2003-07-09T18:11:32Z</dcterms:created>
  <dcterms:modified xsi:type="dcterms:W3CDTF">2024-05-15T17:23:41Z</dcterms:modified>
  <cp:category/>
  <cp:contentStatus/>
</cp:coreProperties>
</file>