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N9" i="3" l="1"/>
  <c r="P45" i="3"/>
  <c r="Q45" i="3"/>
  <c r="P39" i="3"/>
  <c r="Q39" i="3"/>
  <c r="O39" i="3"/>
  <c r="N39" i="3"/>
  <c r="N45" i="3"/>
  <c r="J39" i="3"/>
  <c r="J45" i="3" s="1"/>
  <c r="P38" i="3" l="1"/>
  <c r="Q38" i="3"/>
  <c r="O38" i="3"/>
  <c r="N38" i="3"/>
  <c r="J38" i="3"/>
  <c r="H55" i="3" l="1"/>
  <c r="N37" i="3"/>
  <c r="O37" i="3" s="1"/>
  <c r="J37" i="3"/>
  <c r="N36" i="3" l="1"/>
  <c r="O36" i="3" s="1"/>
  <c r="J36" i="3"/>
  <c r="H53" i="3" l="1"/>
  <c r="H54" i="3"/>
  <c r="N35" i="3" l="1"/>
  <c r="J35" i="3"/>
  <c r="O35" i="3" l="1"/>
  <c r="N34" i="3"/>
  <c r="J34" i="3"/>
  <c r="O34" i="3" l="1"/>
  <c r="N32" i="3"/>
  <c r="N33" i="3"/>
  <c r="J33" i="3"/>
  <c r="O33" i="3" l="1"/>
  <c r="J32" i="3"/>
  <c r="M9" i="1"/>
  <c r="O32" i="3" l="1"/>
  <c r="Q32" i="3" s="1"/>
  <c r="Q33" i="3" s="1"/>
  <c r="Q34" i="3" s="1"/>
  <c r="Q35" i="3" s="1"/>
  <c r="I16" i="1"/>
  <c r="M16" i="1"/>
  <c r="P35" i="3" l="1"/>
  <c r="N16" i="1"/>
  <c r="O16" i="1" s="1"/>
  <c r="Q36" i="3" l="1"/>
  <c r="P36" i="3" l="1"/>
  <c r="Q37" i="3" l="1"/>
  <c r="P37" i="3" l="1"/>
</calcChain>
</file>

<file path=xl/sharedStrings.xml><?xml version="1.0" encoding="utf-8"?>
<sst xmlns="http://schemas.openxmlformats.org/spreadsheetml/2006/main" count="100" uniqueCount="55">
  <si>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</si>
  <si>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</si>
  <si>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</si>
  <si>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</si>
  <si>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</si>
  <si>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</si>
  <si>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</si>
  <si>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</si>
  <si>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</si>
  <si>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</si>
  <si>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</si>
  <si>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</si>
  <si>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</si>
  <si>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</si>
  <si>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</si>
  <si>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</si>
  <si>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</si>
  <si>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</si>
  <si>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</si>
  <si>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</si>
  <si>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</si>
  <si>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</si>
  <si>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</si>
  <si>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</si>
  <si>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</si>
  <si>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</si>
  <si>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</si>
  <si>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</si>
  <si>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</si>
  <si>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</si>
  <si>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</si>
  <si>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</si>
  <si>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</si>
  <si>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</si>
  <si>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</si>
  <si>
    <t>FAİZ</t>
  </si>
  <si>
    <t>SUBMIT BİLGİLENDİRME</t>
  </si>
  <si>
    <t>Vizyon Belgesi</t>
  </si>
  <si>
    <t>AÇIKLAMA</t>
  </si>
  <si>
    <t>TARİH</t>
  </si>
  <si>
    <t>13.03.15 - 20.03.15</t>
  </si>
  <si>
    <t>20.03.15 - 27.03.15</t>
  </si>
  <si>
    <t>27.03.15 - 03.04.15</t>
  </si>
  <si>
    <t>03.04.15 - 10.04.15</t>
  </si>
  <si>
    <t>10.04.15 - 17.04.15</t>
  </si>
  <si>
    <t>17.04.15 - 24.04.15</t>
  </si>
  <si>
    <t>24.04.15 - 01.05.15</t>
  </si>
  <si>
    <t>01.05.15 - 08.05.15</t>
  </si>
  <si>
    <t>08.05.15 - 15.05.15</t>
  </si>
  <si>
    <t>15.05.15 - 22.05.15</t>
  </si>
  <si>
    <t>06.03.15 - 13.03.15</t>
  </si>
  <si>
    <t>27.02.15 - 06.03.15</t>
  </si>
  <si>
    <t>20.02.15 - 27.02.15</t>
  </si>
  <si>
    <t>Proje Planı</t>
  </si>
  <si>
    <t>Gereksinim Belgesi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</si>
</sst>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3" fontId="0" fillId="3" borderId="22" xfId="0" applyNumberFormat="1" applyFont="1" applyFill="1" applyBorder="1" applyAlignment="1">
      <alignment horizontal="center"/>
    </xf>
    <xf numFmtId="3" fontId="4" fillId="3" borderId="23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0" xfId="0" applyNumberFormat="1" applyFont="1" applyFill="1" applyBorder="1" applyAlignment="1">
      <alignment horizontal="center"/>
    </xf>
    <xf numFmtId="3" fontId="2" fillId="3" borderId="25" xfId="0" applyNumberFormat="1" applyFont="1" applyFill="1" applyBorder="1" applyAlignment="1">
      <alignment horizontal="center"/>
    </xf>
    <xf numFmtId="3" fontId="13" fillId="0" borderId="5" xfId="0" applyNumberFormat="1" applyFont="1" applyBorder="1" applyAlignment="1">
      <alignment horizontal="center"/>
    </xf>
    <xf numFmtId="3" fontId="13" fillId="3" borderId="5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 textRotation="30"/>
    </xf>
    <xf numFmtId="49" fontId="1" fillId="2" borderId="8" xfId="0" applyNumberFormat="1" applyFont="1" applyFill="1" applyBorder="1" applyAlignment="1">
      <alignment horizontal="center" textRotation="30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textRotation="30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0" fillId="0" borderId="8" xfId="0" applyNumberFormat="1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582705</xdr:colOff>
      <xdr:row>31</xdr:row>
      <xdr:rowOff>134469</xdr:rowOff>
    </xdr:from>
    <xdr:ext cx="157548" cy="248851"/>
    <xdr:sp macro="" textlink="">
      <xdr:nvSpPr>
        <xdr:cNvPr id="2" name="Metin kutusu 1"/>
        <xdr:cNvSpPr txBox="1"/>
      </xdr:nvSpPr>
      <xdr:spPr>
        <a:xfrm>
          <a:off x="10497670" y="6122893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1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591669</xdr:colOff>
      <xdr:row>33</xdr:row>
      <xdr:rowOff>107576</xdr:rowOff>
    </xdr:from>
    <xdr:ext cx="157548" cy="248851"/>
    <xdr:sp macro="" textlink="">
      <xdr:nvSpPr>
        <xdr:cNvPr id="3" name="Metin kutusu 2"/>
        <xdr:cNvSpPr txBox="1"/>
      </xdr:nvSpPr>
      <xdr:spPr>
        <a:xfrm>
          <a:off x="11761693" y="6454588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2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  <xdr:oneCellAnchor>
    <xdr:from>
      <xdr:col>10</xdr:col>
      <xdr:colOff>654424</xdr:colOff>
      <xdr:row>35</xdr:row>
      <xdr:rowOff>98612</xdr:rowOff>
    </xdr:from>
    <xdr:ext cx="157548" cy="248851"/>
    <xdr:sp macro="" textlink="">
      <xdr:nvSpPr>
        <xdr:cNvPr id="4" name="Metin kutusu 3"/>
        <xdr:cNvSpPr txBox="1"/>
      </xdr:nvSpPr>
      <xdr:spPr>
        <a:xfrm>
          <a:off x="11824448" y="6804212"/>
          <a:ext cx="15754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000" i="1">
              <a:solidFill>
                <a:schemeClr val="accent2"/>
              </a:solidFill>
            </a:rPr>
            <a:t>3</a:t>
          </a:r>
          <a:endParaRPr lang="en-US" sz="1000" i="1">
            <a:solidFill>
              <a:schemeClr val="accent2"/>
            </a:solidFill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8" name="Tablo8" displayName="Tablo8" ref="G52:J55" totalsRowShown="0" headerRowDxfId="5" dataDxfId="4">
  <autoFilter ref="G52:J55"/>
  <tableColumns count="4">
    <tableColumn id="1" name="NO" dataDxfId="3"/>
    <tableColumn id="4" name="TARİH" dataDxfId="2">
      <calculatedColumnFormula>DATE(2015,3,18)</calculatedColumnFormula>
    </tableColumn>
    <tableColumn id="2" name="HAFTA" dataDxfId="1"/>
    <tableColumn id="3" name="AÇIKLAM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55"/>
  <sheetViews>
    <sheetView tabSelected="1" topLeftCell="C22" zoomScale="85" zoomScaleNormal="85" workbookViewId="0">
      <selection activeCell="M51" sqref="M51"/>
    </sheetView>
  </sheetViews>
  <sheetFormatPr defaultRowHeight="14.4" x14ac:dyDescent="0.3"/>
  <cols>
    <col min="1" max="1" width="7.109375" bestFit="1" customWidth="1"/>
    <col min="2" max="2" width="18.33203125" bestFit="1" customWidth="1"/>
    <col min="3" max="3" width="14.44140625" bestFit="1" customWidth="1"/>
    <col min="4" max="4" width="13.21875" bestFit="1" customWidth="1"/>
    <col min="5" max="5" width="9.5546875" bestFit="1" customWidth="1"/>
    <col min="6" max="6" width="15.33203125" bestFit="1" customWidth="1"/>
    <col min="7" max="7" width="14.109375" customWidth="1"/>
    <col min="8" max="8" width="26.6640625" customWidth="1"/>
    <col min="9" max="9" width="25.21875" customWidth="1"/>
    <col min="10" max="10" width="18.88671875" customWidth="1"/>
    <col min="11" max="11" width="13.44140625" customWidth="1"/>
    <col min="12" max="12" width="22" bestFit="1" customWidth="1"/>
    <col min="13" max="13" width="21.21875" bestFit="1" customWidth="1"/>
    <col min="14" max="14" width="10.44140625" bestFit="1" customWidth="1"/>
    <col min="15" max="15" width="7.6640625" bestFit="1" customWidth="1"/>
    <col min="16" max="16" width="7.6640625" customWidth="1"/>
    <col min="17" max="17" width="10.6640625" bestFit="1" customWidth="1"/>
  </cols>
  <sheetData>
    <row r="3" spans="8:14" ht="19.8" x14ac:dyDescent="0.4">
      <c r="H3" s="27"/>
      <c r="I3" s="28" t="s">
        <v>32</v>
      </c>
      <c r="J3" s="28"/>
      <c r="K3" s="13"/>
    </row>
    <row r="4" spans="8:14" ht="19.8" x14ac:dyDescent="0.4">
      <c r="H4" s="28"/>
      <c r="I4" s="28" t="s">
        <v>33</v>
      </c>
      <c r="J4" s="28"/>
    </row>
    <row r="6" spans="8:14" x14ac:dyDescent="0.3">
      <c r="M6" s="14"/>
      <c r="N6" s="25"/>
    </row>
    <row r="7" spans="8:14" x14ac:dyDescent="0.3">
      <c r="M7" s="25"/>
      <c r="N7" s="26"/>
    </row>
    <row r="9" spans="8:14" ht="15.6" x14ac:dyDescent="0.3">
      <c r="M9" s="32" t="s">
        <v>31</v>
      </c>
      <c r="N9" s="31">
        <f>DATE(2015,4,17)</f>
        <v>42111</v>
      </c>
    </row>
    <row r="17" spans="1:17" ht="17.399999999999999" x14ac:dyDescent="0.35">
      <c r="H17" s="66" t="s">
        <v>26</v>
      </c>
      <c r="I17" s="67"/>
      <c r="J17" s="68"/>
    </row>
    <row r="18" spans="1:17" ht="17.399999999999999" x14ac:dyDescent="0.35">
      <c r="H18" s="45" t="s">
        <v>24</v>
      </c>
      <c r="I18" s="46" t="s">
        <v>27</v>
      </c>
      <c r="J18" s="47" t="s">
        <v>25</v>
      </c>
    </row>
    <row r="19" spans="1:17" ht="15.6" x14ac:dyDescent="0.3">
      <c r="H19" s="33" t="s">
        <v>3</v>
      </c>
      <c r="I19" s="41" t="s">
        <v>16</v>
      </c>
      <c r="J19" s="37">
        <v>21127179</v>
      </c>
    </row>
    <row r="20" spans="1:17" ht="15.6" x14ac:dyDescent="0.3">
      <c r="H20" s="34" t="s">
        <v>2</v>
      </c>
      <c r="I20" s="42" t="s">
        <v>17</v>
      </c>
      <c r="J20" s="38">
        <v>20826176</v>
      </c>
    </row>
    <row r="21" spans="1:17" ht="15.6" x14ac:dyDescent="0.3">
      <c r="H21" s="35" t="s">
        <v>1</v>
      </c>
      <c r="I21" s="43" t="s">
        <v>20</v>
      </c>
      <c r="J21" s="39">
        <v>21228194</v>
      </c>
    </row>
    <row r="22" spans="1:17" ht="15.6" x14ac:dyDescent="0.3">
      <c r="H22" s="34" t="s">
        <v>18</v>
      </c>
      <c r="I22" s="42" t="s">
        <v>19</v>
      </c>
      <c r="J22" s="38">
        <v>21383546</v>
      </c>
    </row>
    <row r="23" spans="1:17" ht="15.6" x14ac:dyDescent="0.3">
      <c r="H23" s="35" t="s">
        <v>18</v>
      </c>
      <c r="I23" s="43" t="s">
        <v>21</v>
      </c>
      <c r="J23" s="39">
        <v>21127501</v>
      </c>
    </row>
    <row r="24" spans="1:17" ht="15.6" x14ac:dyDescent="0.3">
      <c r="H24" s="36" t="s">
        <v>22</v>
      </c>
      <c r="I24" s="44" t="s">
        <v>23</v>
      </c>
      <c r="J24" s="40">
        <v>21383579</v>
      </c>
    </row>
    <row r="30" spans="1:17" ht="14.4" customHeight="1" x14ac:dyDescent="0.3">
      <c r="A30" s="69" t="s">
        <v>13</v>
      </c>
      <c r="B30" s="64" t="s">
        <v>39</v>
      </c>
      <c r="C30" s="71" t="s">
        <v>5</v>
      </c>
      <c r="D30" s="72"/>
      <c r="E30" s="72"/>
      <c r="F30" s="72"/>
      <c r="G30" s="72"/>
      <c r="H30" s="72"/>
      <c r="I30" s="72"/>
      <c r="J30" s="64" t="s">
        <v>12</v>
      </c>
      <c r="K30" s="71" t="s">
        <v>6</v>
      </c>
      <c r="L30" s="72"/>
      <c r="M30" s="72"/>
      <c r="N30" s="64" t="s">
        <v>12</v>
      </c>
      <c r="O30" s="64" t="s">
        <v>9</v>
      </c>
      <c r="P30" s="64" t="s">
        <v>35</v>
      </c>
      <c r="Q30" s="9" t="s">
        <v>14</v>
      </c>
    </row>
    <row r="31" spans="1:17" ht="19.8" x14ac:dyDescent="0.4">
      <c r="A31" s="70"/>
      <c r="B31" s="73"/>
      <c r="C31" s="8" t="s">
        <v>3</v>
      </c>
      <c r="D31" s="8" t="s">
        <v>2</v>
      </c>
      <c r="E31" s="8" t="s">
        <v>1</v>
      </c>
      <c r="F31" s="8" t="s">
        <v>10</v>
      </c>
      <c r="G31" s="8" t="s">
        <v>11</v>
      </c>
      <c r="H31" s="8" t="s">
        <v>0</v>
      </c>
      <c r="I31" s="8" t="s">
        <v>4</v>
      </c>
      <c r="J31" s="65"/>
      <c r="K31" s="8" t="s">
        <v>7</v>
      </c>
      <c r="L31" s="8" t="s">
        <v>15</v>
      </c>
      <c r="M31" s="8" t="s">
        <v>8</v>
      </c>
      <c r="N31" s="65"/>
      <c r="O31" s="65"/>
      <c r="P31" s="65"/>
      <c r="Q31" s="5">
        <v>100000</v>
      </c>
    </row>
    <row r="32" spans="1:17" x14ac:dyDescent="0.3">
      <c r="A32" s="2">
        <v>1</v>
      </c>
      <c r="B32" s="57" t="s">
        <v>52</v>
      </c>
      <c r="C32" s="3">
        <v>10000</v>
      </c>
      <c r="D32" s="3">
        <v>6000</v>
      </c>
      <c r="E32" s="3">
        <v>6000</v>
      </c>
      <c r="F32" s="3">
        <v>4000</v>
      </c>
      <c r="G32" s="3">
        <v>4000</v>
      </c>
      <c r="H32" s="3">
        <v>4000</v>
      </c>
      <c r="I32" s="3">
        <v>0</v>
      </c>
      <c r="J32" s="3">
        <f t="shared" ref="J32:J39" si="0">SUM(C32:I32)</f>
        <v>34000</v>
      </c>
      <c r="K32" s="3">
        <v>0</v>
      </c>
      <c r="L32" s="3">
        <v>0</v>
      </c>
      <c r="M32" s="3">
        <v>0</v>
      </c>
      <c r="N32" s="3">
        <f>( (M32 * L32) * K32 / 100 ) + K32</f>
        <v>0</v>
      </c>
      <c r="O32" s="54">
        <f xml:space="preserve"> (N32-J32)</f>
        <v>-34000</v>
      </c>
      <c r="P32" s="3">
        <v>0</v>
      </c>
      <c r="Q32" s="6">
        <f xml:space="preserve"> (Q31 + O32)</f>
        <v>66000</v>
      </c>
    </row>
    <row r="33" spans="1:17" x14ac:dyDescent="0.3">
      <c r="A33" s="1">
        <v>2</v>
      </c>
      <c r="B33" s="58" t="s">
        <v>51</v>
      </c>
      <c r="C33" s="4">
        <v>10000</v>
      </c>
      <c r="D33" s="4">
        <v>6000</v>
      </c>
      <c r="E33" s="4">
        <v>6000</v>
      </c>
      <c r="F33" s="4">
        <v>4000</v>
      </c>
      <c r="G33" s="4">
        <v>4000</v>
      </c>
      <c r="H33" s="4">
        <v>4000</v>
      </c>
      <c r="I33" s="4">
        <v>0</v>
      </c>
      <c r="J33" s="4">
        <f t="shared" si="0"/>
        <v>34000</v>
      </c>
      <c r="K33" s="4">
        <v>50000</v>
      </c>
      <c r="L33" s="4">
        <v>10</v>
      </c>
      <c r="M33" s="4">
        <v>3</v>
      </c>
      <c r="N33" s="4">
        <f xml:space="preserve"> ( (M33 * L33) * K33 / 100 ) + K33</f>
        <v>65000</v>
      </c>
      <c r="O33" s="55">
        <f xml:space="preserve"> N33 - J33</f>
        <v>31000</v>
      </c>
      <c r="P33" s="4">
        <v>0</v>
      </c>
      <c r="Q33" s="7">
        <f xml:space="preserve"> (Q32 + O33)</f>
        <v>97000</v>
      </c>
    </row>
    <row r="34" spans="1:17" x14ac:dyDescent="0.3">
      <c r="A34" s="2">
        <v>3</v>
      </c>
      <c r="B34" s="57" t="s">
        <v>50</v>
      </c>
      <c r="C34" s="3">
        <v>10000</v>
      </c>
      <c r="D34" s="3">
        <v>6000</v>
      </c>
      <c r="E34" s="3">
        <v>6000</v>
      </c>
      <c r="F34" s="3">
        <v>4000</v>
      </c>
      <c r="G34" s="3">
        <v>4000</v>
      </c>
      <c r="H34" s="3">
        <v>4000</v>
      </c>
      <c r="I34" s="3">
        <v>0</v>
      </c>
      <c r="J34" s="3">
        <f t="shared" si="0"/>
        <v>34000</v>
      </c>
      <c r="K34" s="3">
        <v>0</v>
      </c>
      <c r="L34" s="3">
        <v>0</v>
      </c>
      <c r="M34" s="3">
        <v>0</v>
      </c>
      <c r="N34" s="3">
        <f xml:space="preserve"> ( (M34 * L34) * K34 / 100 ) + K34</f>
        <v>0</v>
      </c>
      <c r="O34" s="54">
        <f xml:space="preserve"> N34 - J34</f>
        <v>-34000</v>
      </c>
      <c r="P34" s="3">
        <v>0</v>
      </c>
      <c r="Q34" s="6">
        <f xml:space="preserve"> Q33 + O34</f>
        <v>63000</v>
      </c>
    </row>
    <row r="35" spans="1:17" x14ac:dyDescent="0.3">
      <c r="A35" s="1">
        <v>4</v>
      </c>
      <c r="B35" s="58" t="s">
        <v>40</v>
      </c>
      <c r="C35" s="4">
        <v>10000</v>
      </c>
      <c r="D35" s="4">
        <v>6000</v>
      </c>
      <c r="E35" s="4">
        <v>6000</v>
      </c>
      <c r="F35" s="4">
        <v>4000</v>
      </c>
      <c r="G35" s="4">
        <v>4000</v>
      </c>
      <c r="H35" s="4">
        <v>4000</v>
      </c>
      <c r="I35" s="4">
        <v>0</v>
      </c>
      <c r="J35" s="4">
        <f t="shared" si="0"/>
        <v>34000</v>
      </c>
      <c r="K35" s="4">
        <v>50000</v>
      </c>
      <c r="L35" s="4">
        <v>10</v>
      </c>
      <c r="M35" s="4">
        <v>2</v>
      </c>
      <c r="N35" s="4">
        <f xml:space="preserve"> ( (M35 * L35) * K35 / 100 ) + K35</f>
        <v>60000</v>
      </c>
      <c r="O35" s="55">
        <f xml:space="preserve"> N35 - J35</f>
        <v>26000</v>
      </c>
      <c r="P35" s="4">
        <f>Q35 * 0.1</f>
        <v>8900</v>
      </c>
      <c r="Q35" s="7">
        <f xml:space="preserve"> Q34 + O35</f>
        <v>89000</v>
      </c>
    </row>
    <row r="36" spans="1:17" x14ac:dyDescent="0.3">
      <c r="A36" s="2">
        <v>5</v>
      </c>
      <c r="B36" s="57" t="s">
        <v>41</v>
      </c>
      <c r="C36" s="3">
        <v>10000</v>
      </c>
      <c r="D36" s="3">
        <v>6000</v>
      </c>
      <c r="E36" s="3">
        <v>6000</v>
      </c>
      <c r="F36" s="3">
        <v>4000</v>
      </c>
      <c r="G36" s="3">
        <v>4000</v>
      </c>
      <c r="H36" s="3">
        <v>4000</v>
      </c>
      <c r="I36" s="3">
        <v>0</v>
      </c>
      <c r="J36" s="3">
        <f t="shared" si="0"/>
        <v>34000</v>
      </c>
      <c r="K36" s="3">
        <v>0</v>
      </c>
      <c r="L36" s="3">
        <v>0</v>
      </c>
      <c r="M36" s="3">
        <v>0</v>
      </c>
      <c r="N36" s="3">
        <f>SUM(K36:M36)</f>
        <v>0</v>
      </c>
      <c r="O36" s="54">
        <f>N36 - J36</f>
        <v>-34000</v>
      </c>
      <c r="P36" s="3">
        <f>Q36 * 0.1</f>
        <v>6390</v>
      </c>
      <c r="Q36" s="6">
        <f xml:space="preserve"> (Q35 + O36) + P35</f>
        <v>63900</v>
      </c>
    </row>
    <row r="37" spans="1:17" x14ac:dyDescent="0.3">
      <c r="A37" s="1">
        <v>6</v>
      </c>
      <c r="B37" s="58" t="s">
        <v>42</v>
      </c>
      <c r="C37" s="4">
        <v>10000</v>
      </c>
      <c r="D37" s="4">
        <v>6000</v>
      </c>
      <c r="E37" s="4">
        <v>6000</v>
      </c>
      <c r="F37" s="4">
        <v>4000</v>
      </c>
      <c r="G37" s="4">
        <v>4000</v>
      </c>
      <c r="H37" s="4">
        <v>4000</v>
      </c>
      <c r="I37" s="4">
        <v>0</v>
      </c>
      <c r="J37" s="4">
        <f t="shared" si="0"/>
        <v>34000</v>
      </c>
      <c r="K37" s="4">
        <v>100000</v>
      </c>
      <c r="L37" s="4">
        <v>10</v>
      </c>
      <c r="M37" s="4">
        <v>1</v>
      </c>
      <c r="N37" s="4">
        <f xml:space="preserve"> ( (M37 * L37) * K37 / 100 ) + K37</f>
        <v>110000</v>
      </c>
      <c r="O37" s="55">
        <f>N37 - J37</f>
        <v>76000</v>
      </c>
      <c r="P37" s="4">
        <f>Q37 * 0.1</f>
        <v>14629</v>
      </c>
      <c r="Q37" s="7">
        <f xml:space="preserve"> (Q36 + O37) + P36</f>
        <v>146290</v>
      </c>
    </row>
    <row r="38" spans="1:17" x14ac:dyDescent="0.3">
      <c r="A38" s="10">
        <v>7</v>
      </c>
      <c r="B38" s="57" t="s">
        <v>43</v>
      </c>
      <c r="C38" s="11">
        <v>10000</v>
      </c>
      <c r="D38" s="11">
        <v>6000</v>
      </c>
      <c r="E38" s="11">
        <v>6000</v>
      </c>
      <c r="F38" s="11">
        <v>4000</v>
      </c>
      <c r="G38" s="11">
        <v>4000</v>
      </c>
      <c r="H38" s="11">
        <v>4000</v>
      </c>
      <c r="I38" s="11">
        <v>0</v>
      </c>
      <c r="J38" s="11">
        <f t="shared" si="0"/>
        <v>34000</v>
      </c>
      <c r="K38" s="11">
        <v>0</v>
      </c>
      <c r="L38" s="11">
        <v>0</v>
      </c>
      <c r="M38" s="11">
        <v>0</v>
      </c>
      <c r="N38" s="11">
        <f xml:space="preserve"> ( (M38 * L38) * K38 / 100 ) + K38</f>
        <v>0</v>
      </c>
      <c r="O38" s="79">
        <f>N38 - J38</f>
        <v>-34000</v>
      </c>
      <c r="P38" s="11">
        <f>Q38 * 0.1</f>
        <v>12691.900000000001</v>
      </c>
      <c r="Q38" s="61">
        <f xml:space="preserve"> (Q37 + O38) + P37</f>
        <v>126919</v>
      </c>
    </row>
    <row r="39" spans="1:17" x14ac:dyDescent="0.3">
      <c r="A39" s="51">
        <v>8</v>
      </c>
      <c r="B39" s="58" t="s">
        <v>44</v>
      </c>
      <c r="C39" s="52">
        <v>10000</v>
      </c>
      <c r="D39" s="52">
        <v>6000</v>
      </c>
      <c r="E39" s="52">
        <v>6000</v>
      </c>
      <c r="F39" s="52">
        <v>4000</v>
      </c>
      <c r="G39" s="52">
        <v>4000</v>
      </c>
      <c r="H39" s="52">
        <v>4000</v>
      </c>
      <c r="I39" s="52">
        <v>0</v>
      </c>
      <c r="J39" s="52">
        <f t="shared" si="0"/>
        <v>34000</v>
      </c>
      <c r="K39" s="52">
        <v>0</v>
      </c>
      <c r="L39" s="52">
        <v>0</v>
      </c>
      <c r="M39" s="52">
        <v>0</v>
      </c>
      <c r="N39" s="52">
        <f xml:space="preserve"> ( (M39 * L39) * K39 / 100 ) + K39</f>
        <v>0</v>
      </c>
      <c r="O39" s="80">
        <f>N39 - J39</f>
        <v>-34000</v>
      </c>
      <c r="P39" s="52">
        <f>Q39 * 0.1</f>
        <v>10561.09</v>
      </c>
      <c r="Q39" s="53">
        <f xml:space="preserve"> (Q38 + O39) + P38</f>
        <v>105610.9</v>
      </c>
    </row>
    <row r="40" spans="1:17" x14ac:dyDescent="0.3">
      <c r="A40" s="2">
        <v>9</v>
      </c>
      <c r="B40" s="57" t="s">
        <v>45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6"/>
    </row>
    <row r="41" spans="1:17" x14ac:dyDescent="0.3">
      <c r="A41" s="1">
        <v>10</v>
      </c>
      <c r="B41" s="59" t="s">
        <v>46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7"/>
    </row>
    <row r="42" spans="1:17" x14ac:dyDescent="0.3">
      <c r="A42" s="10">
        <v>11</v>
      </c>
      <c r="B42" s="57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2"/>
    </row>
    <row r="43" spans="1:17" x14ac:dyDescent="0.3">
      <c r="A43" s="1">
        <v>12</v>
      </c>
      <c r="B43" s="58" t="s">
        <v>48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7"/>
    </row>
    <row r="44" spans="1:17" x14ac:dyDescent="0.3">
      <c r="A44" s="10">
        <v>13</v>
      </c>
      <c r="B44" s="57" t="s">
        <v>49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2"/>
    </row>
    <row r="45" spans="1:17" ht="20.399999999999999" thickBot="1" x14ac:dyDescent="0.45">
      <c r="A45" s="48" t="s">
        <v>12</v>
      </c>
      <c r="B45" s="60"/>
      <c r="C45" s="49"/>
      <c r="D45" s="49"/>
      <c r="E45" s="49"/>
      <c r="F45" s="49"/>
      <c r="G45" s="49"/>
      <c r="H45" s="49"/>
      <c r="I45" s="49"/>
      <c r="J45" s="49">
        <f>SUM(J32:J39)</f>
        <v>272000</v>
      </c>
      <c r="K45" s="49"/>
      <c r="L45" s="49"/>
      <c r="M45" s="49"/>
      <c r="N45" s="49">
        <f>SUM(N32:N39)</f>
        <v>235000</v>
      </c>
      <c r="O45" s="49"/>
      <c r="P45" s="49">
        <f>SUM(P32:P44) - P39</f>
        <v>42610.900000000009</v>
      </c>
      <c r="Q45" s="50">
        <f xml:space="preserve"> Q39</f>
        <v>105610.9</v>
      </c>
    </row>
    <row r="47" spans="1:17" ht="15.6" x14ac:dyDescent="0.3">
      <c r="A47" s="29" t="s">
        <v>29</v>
      </c>
      <c r="B47" s="29"/>
      <c r="C47" s="30" t="s">
        <v>34</v>
      </c>
      <c r="D47" s="30"/>
      <c r="E47" s="30"/>
      <c r="F47" s="30"/>
    </row>
    <row r="51" spans="7:10" x14ac:dyDescent="0.3">
      <c r="G51" s="62" t="s">
        <v>36</v>
      </c>
      <c r="H51" s="63"/>
      <c r="I51" s="63"/>
      <c r="J51" s="63"/>
    </row>
    <row r="52" spans="7:10" x14ac:dyDescent="0.3">
      <c r="G52" s="13" t="s">
        <v>25</v>
      </c>
      <c r="H52" s="13" t="s">
        <v>39</v>
      </c>
      <c r="I52" s="13" t="s">
        <v>13</v>
      </c>
      <c r="J52" s="13" t="s">
        <v>38</v>
      </c>
    </row>
    <row r="53" spans="7:10" x14ac:dyDescent="0.3">
      <c r="G53" s="13">
        <v>1</v>
      </c>
      <c r="H53" s="56">
        <f>DATE(2015,3,3)</f>
        <v>42066</v>
      </c>
      <c r="I53" s="13">
        <v>2</v>
      </c>
      <c r="J53" s="13" t="s">
        <v>37</v>
      </c>
    </row>
    <row r="54" spans="7:10" x14ac:dyDescent="0.3">
      <c r="G54" s="13">
        <v>2</v>
      </c>
      <c r="H54" s="56">
        <f t="shared" ref="H54" si="1">DATE(2015,3,18)</f>
        <v>42081</v>
      </c>
      <c r="I54" s="13">
        <v>4</v>
      </c>
      <c r="J54" s="13" t="s">
        <v>53</v>
      </c>
    </row>
    <row r="55" spans="7:10" x14ac:dyDescent="0.3">
      <c r="G55" s="13">
        <v>3</v>
      </c>
      <c r="H55" s="56">
        <f>DATE(2015,4,2)</f>
        <v>42096</v>
      </c>
      <c r="I55" s="13">
        <v>6</v>
      </c>
      <c r="J55" s="13" t="s">
        <v>54</v>
      </c>
    </row>
  </sheetData>
  <mergeCells count="10">
    <mergeCell ref="A30:A31"/>
    <mergeCell ref="C30:I30"/>
    <mergeCell ref="J30:J31"/>
    <mergeCell ref="K30:M30"/>
    <mergeCell ref="B30:B31"/>
    <mergeCell ref="G51:J51"/>
    <mergeCell ref="N30:N31"/>
    <mergeCell ref="O30:O31"/>
    <mergeCell ref="H17:J17"/>
    <mergeCell ref="P30:P31"/>
  </mergeCells>
  <pageMargins left="0.70866141732283472" right="0.70866141732283472" top="0.74803149606299213" bottom="0.74803149606299213" header="0.31496062992125984" footer="0.31496062992125984"/>
  <pageSetup paperSize="9" scale="51" orientation="landscape" r:id="rId1"/>
  <ignoredErrors>
    <ignoredError sqref="H53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42113</v>
      </c>
    </row>
    <row r="14" spans="1:15" x14ac:dyDescent="0.3">
      <c r="A14" s="74" t="s">
        <v>13</v>
      </c>
      <c r="B14" s="71" t="s">
        <v>5</v>
      </c>
      <c r="C14" s="72"/>
      <c r="D14" s="72"/>
      <c r="E14" s="72"/>
      <c r="F14" s="72"/>
      <c r="G14" s="72"/>
      <c r="H14" s="72"/>
      <c r="I14" s="64" t="s">
        <v>12</v>
      </c>
      <c r="J14" s="71" t="s">
        <v>6</v>
      </c>
      <c r="K14" s="72"/>
      <c r="L14" s="72"/>
      <c r="M14" s="64" t="s">
        <v>12</v>
      </c>
      <c r="N14" s="64" t="s">
        <v>9</v>
      </c>
      <c r="O14" s="9" t="s">
        <v>14</v>
      </c>
    </row>
    <row r="15" spans="1:15" ht="19.8" x14ac:dyDescent="0.4">
      <c r="A15" s="75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73"/>
      <c r="J15" s="8" t="s">
        <v>7</v>
      </c>
      <c r="K15" s="8" t="s">
        <v>15</v>
      </c>
      <c r="L15" s="8" t="s">
        <v>8</v>
      </c>
      <c r="M15" s="73"/>
      <c r="N15" s="76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77" t="s">
        <v>26</v>
      </c>
      <c r="B1" s="72"/>
      <c r="C1" s="78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2015-03-18T21:11:01Z</cp:lastPrinted>
  <dcterms:created xsi:type="dcterms:W3CDTF">2015-02-28T12:49:41Z</dcterms:created>
  <dcterms:modified xsi:type="dcterms:W3CDTF">2015-04-19T14:49:01Z</dcterms:modified>
</cp:coreProperties>
</file>